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625"/>
  <workbookPr codeName="ThisWorkbook" defaultThemeVersion="124226"/>
  <mc:AlternateContent xmlns:mc="http://schemas.openxmlformats.org/markup-compatibility/2006">
    <mc:Choice Requires="x15">
      <x15ac:absPath xmlns:x15ac="http://schemas.microsoft.com/office/spreadsheetml/2010/11/ac" url="C:\Users\Vicente\Documents\esther\"/>
    </mc:Choice>
  </mc:AlternateContent>
  <bookViews>
    <workbookView xWindow="0" yWindow="0" windowWidth="14415" windowHeight="6015" tabRatio="855"/>
  </bookViews>
  <sheets>
    <sheet name="Instrucciones" sheetId="16" r:id="rId1"/>
    <sheet name="Datos" sheetId="15" r:id="rId2"/>
    <sheet name="CyP" sheetId="2" r:id="rId3"/>
    <sheet name="AP" sheetId="6" r:id="rId4"/>
    <sheet name="PTyCI" sheetId="9" r:id="rId5"/>
    <sheet name="Gastos Generales" sheetId="8" r:id="rId6"/>
    <sheet name="Avance Obra" sheetId="4" r:id="rId7"/>
    <sheet name="Curva Inversiones" sheetId="5" r:id="rId8"/>
    <sheet name="Insumos" sheetId="14" r:id="rId9"/>
    <sheet name="Indices" sheetId="11" r:id="rId10"/>
    <sheet name="Códigos Items" sheetId="12" r:id="rId11"/>
    <sheet name="n" sheetId="7" r:id="rId12"/>
  </sheets>
  <externalReferences>
    <externalReference r:id="rId13"/>
  </externalReferences>
  <definedNames>
    <definedName name="__123Graph_AGRAUDAP" localSheetId="10" hidden="1">[1]P.TRABAJO!#REF!</definedName>
    <definedName name="__123Graph_AGRAUDAP" localSheetId="1" hidden="1">[1]P.TRABAJO!#REF!</definedName>
    <definedName name="__123Graph_AGRAUDAP" localSheetId="9" hidden="1">[1]P.TRABAJO!#REF!</definedName>
    <definedName name="__123Graph_AGRAUDAP" hidden="1">[1]P.TRABAJO!#REF!</definedName>
    <definedName name="__123Graph_LBL_AGRAUDAP" localSheetId="10" hidden="1">[1]P.TRABAJO!#REF!</definedName>
    <definedName name="__123Graph_LBL_AGRAUDAP" localSheetId="1" hidden="1">[1]P.TRABAJO!#REF!</definedName>
    <definedName name="__123Graph_LBL_AGRAUDAP" localSheetId="9" hidden="1">[1]P.TRABAJO!#REF!</definedName>
    <definedName name="__123Graph_LBL_AGRAUDAP" hidden="1">[1]P.TRABAJO!#REF!</definedName>
    <definedName name="__123Graph_XGRAUDAP" localSheetId="10" hidden="1">[1]P.TRABAJO!#REF!</definedName>
    <definedName name="__123Graph_XGRAUDAP" localSheetId="1" hidden="1">[1]P.TRABAJO!#REF!</definedName>
    <definedName name="__123Graph_XGRAUDAP" localSheetId="9" hidden="1">[1]P.TRABAJO!#REF!</definedName>
    <definedName name="__123Graph_XGRAUDAP" hidden="1">[1]P.TRABAJO!#REF!</definedName>
    <definedName name="_xlnm._FilterDatabase" localSheetId="3" hidden="1">AP!$A$1:$A$5400</definedName>
    <definedName name="_xlnm._FilterDatabase" localSheetId="2" hidden="1">CyP!$A$1:$A$120</definedName>
    <definedName name="_xlnm._FilterDatabase" localSheetId="1" hidden="1">Datos!$B$2:$B$114</definedName>
    <definedName name="_xlnm._FilterDatabase" localSheetId="9" hidden="1">Indices!$B$1:$D$969</definedName>
    <definedName name="_xlnm._FilterDatabase" localSheetId="4" hidden="1">PTyCI!$D$1:$D$117</definedName>
    <definedName name="Anticipo_Financiero">Datos!$C$8</definedName>
    <definedName name="_xlnm.Print_Area" localSheetId="2">CyP!$A$18:$I$120</definedName>
    <definedName name="_xlnm.Print_Area" localSheetId="1">Datos!$A$1:$H$114</definedName>
    <definedName name="_xlnm.Print_Area" localSheetId="4">PTyCI!$A$18:$AS$114</definedName>
    <definedName name="Beneficio">Datos!$C$15</definedName>
    <definedName name="C_P">Datos!$C$18</definedName>
    <definedName name="Comitente">Datos!$C$2</definedName>
    <definedName name="Contratista">Datos!$C$13</definedName>
    <definedName name="Costo_Costo">CyP!$G$108</definedName>
    <definedName name="Expediente_N°">Datos!$C$6</definedName>
    <definedName name="Fecha_Base">Datos!$C$9</definedName>
    <definedName name="GG_Empresa">'Gastos Generales'!$C$36</definedName>
    <definedName name="GG_Obra">'Gastos Generales'!$C$11</definedName>
    <definedName name="GG_Pesos">'Gastos Generales'!$C$52</definedName>
    <definedName name="GG_Porcentaje">Datos!$C$14</definedName>
    <definedName name="IB">Datos!$C$16</definedName>
    <definedName name="IVA">Datos!$C$17</definedName>
    <definedName name="Licitación_N°">Datos!$C$5</definedName>
    <definedName name="Monto_Oferta">CyP!$H$108</definedName>
    <definedName name="Obra">Datos!$C$3</definedName>
    <definedName name="P_Oficial">Datos!$C$7</definedName>
    <definedName name="Plazo_Obra">Datos!$C$10</definedName>
    <definedName name="T_Analisis_Precios">AP!$A:$G</definedName>
    <definedName name="T_Computo_Presupuesto">CyP!$A:$I</definedName>
    <definedName name="T_Oferta">Datos!$B:$E</definedName>
    <definedName name="Tabla_Indices">Indices!$A:$E</definedName>
    <definedName name="Tabla_Insumos">Insumos!$A:$E</definedName>
    <definedName name="Tabla_Items">'Códigos Items'!$B:$D</definedName>
    <definedName name="_xlnm.Print_Titles" localSheetId="2">CyP!$1:$17</definedName>
    <definedName name="_xlnm.Print_Titles" localSheetId="1">Datos!$2:$24</definedName>
    <definedName name="_xlnm.Print_Titles" localSheetId="9">Indices!$2:$5</definedName>
    <definedName name="_xlnm.Print_Titles" localSheetId="4">PTyCI!$A:$D,PTyCI!$1:$17</definedName>
    <definedName name="Ubicación">Datos!$C$4</definedName>
  </definedNames>
  <calcPr calcId="162913"/>
</workbook>
</file>

<file path=xl/calcChain.xml><?xml version="1.0" encoding="utf-8"?>
<calcChain xmlns="http://schemas.openxmlformats.org/spreadsheetml/2006/main">
  <c r="A5449" i="6" l="1"/>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G5447" i="6" s="1"/>
  <c r="D5438" i="6"/>
  <c r="B5438" i="6"/>
  <c r="A5438"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G5430" i="6" s="1"/>
  <c r="D5430" i="6"/>
  <c r="B5430" i="6"/>
  <c r="A5430" i="6"/>
  <c r="F5429" i="6"/>
  <c r="G5429" i="6" s="1"/>
  <c r="D5429" i="6"/>
  <c r="B5429" i="6"/>
  <c r="A5429" i="6"/>
  <c r="F5428" i="6"/>
  <c r="G5428" i="6" s="1"/>
  <c r="G5436" i="6" s="1"/>
  <c r="D5428" i="6"/>
  <c r="B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6" i="6"/>
  <c r="B5405" i="6"/>
  <c r="G5404" i="6"/>
  <c r="B5404" i="6"/>
  <c r="B5403" i="6"/>
  <c r="B5402" i="6"/>
  <c r="G5426" i="6" l="1"/>
  <c r="G5449" i="6" s="1"/>
  <c r="A5399"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G5397" i="6" s="1"/>
  <c r="D5388" i="6"/>
  <c r="B5388" i="6"/>
  <c r="A5388"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8" i="6"/>
  <c r="G5378" i="6" s="1"/>
  <c r="G5386" i="6" s="1"/>
  <c r="D5378" i="6"/>
  <c r="B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6" i="6"/>
  <c r="B5355" i="6"/>
  <c r="G5354" i="6"/>
  <c r="B5354" i="6"/>
  <c r="B5353" i="6"/>
  <c r="B5352" i="6"/>
  <c r="A5349"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G5347" i="6" s="1"/>
  <c r="D5338" i="6"/>
  <c r="B5338" i="6"/>
  <c r="A5338" i="6"/>
  <c r="F5335" i="6"/>
  <c r="G5335" i="6" s="1"/>
  <c r="D5335" i="6"/>
  <c r="B5335" i="6"/>
  <c r="A5335" i="6"/>
  <c r="F5334" i="6"/>
  <c r="G5334" i="6" s="1"/>
  <c r="D5334" i="6"/>
  <c r="B5334" i="6"/>
  <c r="A5334" i="6"/>
  <c r="F5333" i="6"/>
  <c r="G5333" i="6" s="1"/>
  <c r="D5333" i="6"/>
  <c r="B5333" i="6"/>
  <c r="A5333" i="6"/>
  <c r="F5332" i="6"/>
  <c r="G5332" i="6" s="1"/>
  <c r="D5332" i="6"/>
  <c r="B5332" i="6"/>
  <c r="A5332" i="6"/>
  <c r="F5331" i="6"/>
  <c r="G5331" i="6" s="1"/>
  <c r="D5331" i="6"/>
  <c r="B5331" i="6"/>
  <c r="A5331" i="6"/>
  <c r="F5330" i="6"/>
  <c r="G5330" i="6" s="1"/>
  <c r="D5330" i="6"/>
  <c r="B5330" i="6"/>
  <c r="A5330" i="6"/>
  <c r="F5329" i="6"/>
  <c r="G5329" i="6" s="1"/>
  <c r="D5329" i="6"/>
  <c r="B5329" i="6"/>
  <c r="A5329" i="6"/>
  <c r="F5328" i="6"/>
  <c r="G5328" i="6" s="1"/>
  <c r="G5336" i="6" s="1"/>
  <c r="D5328" i="6"/>
  <c r="B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6" i="6"/>
  <c r="B5305" i="6"/>
  <c r="G5304" i="6"/>
  <c r="B5304" i="6"/>
  <c r="B5303" i="6"/>
  <c r="B5302" i="6"/>
  <c r="A5299"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G5280" i="6" s="1"/>
  <c r="D5280" i="6"/>
  <c r="B5280" i="6"/>
  <c r="A5280" i="6"/>
  <c r="F5279" i="6"/>
  <c r="G5279" i="6" s="1"/>
  <c r="D5279" i="6"/>
  <c r="B5279" i="6"/>
  <c r="A5279" i="6"/>
  <c r="F5278" i="6"/>
  <c r="G5278" i="6" s="1"/>
  <c r="G5286" i="6" s="1"/>
  <c r="D5278" i="6"/>
  <c r="B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6" i="6"/>
  <c r="B5255" i="6"/>
  <c r="G5254" i="6"/>
  <c r="B5254" i="6"/>
  <c r="B5253" i="6"/>
  <c r="B5252" i="6"/>
  <c r="A5249"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8" i="6"/>
  <c r="G5228" i="6" s="1"/>
  <c r="D5228" i="6"/>
  <c r="B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6" i="6"/>
  <c r="B5205" i="6"/>
  <c r="G5204" i="6"/>
  <c r="B5204" i="6"/>
  <c r="B5203" i="6"/>
  <c r="B5202" i="6"/>
  <c r="A5199"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B5185" i="6"/>
  <c r="A5185" i="6"/>
  <c r="F5184" i="6"/>
  <c r="G5184" i="6" s="1"/>
  <c r="D5184" i="6"/>
  <c r="B5184" i="6"/>
  <c r="A5184" i="6"/>
  <c r="F5183" i="6"/>
  <c r="G5183" i="6" s="1"/>
  <c r="D5183" i="6"/>
  <c r="B5183" i="6"/>
  <c r="A5183" i="6"/>
  <c r="F5182" i="6"/>
  <c r="G5182" i="6" s="1"/>
  <c r="D5182" i="6"/>
  <c r="B5182" i="6"/>
  <c r="A5182" i="6"/>
  <c r="F5181" i="6"/>
  <c r="G5181" i="6" s="1"/>
  <c r="D5181" i="6"/>
  <c r="B5181" i="6"/>
  <c r="A5181" i="6"/>
  <c r="F5180" i="6"/>
  <c r="G5180" i="6" s="1"/>
  <c r="D5180" i="6"/>
  <c r="B5180" i="6"/>
  <c r="A5180" i="6"/>
  <c r="F5179" i="6"/>
  <c r="G5179" i="6" s="1"/>
  <c r="D5179" i="6"/>
  <c r="B5179" i="6"/>
  <c r="A5179" i="6"/>
  <c r="F5178" i="6"/>
  <c r="G5178" i="6" s="1"/>
  <c r="D5178" i="6"/>
  <c r="B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6" i="6"/>
  <c r="B5155" i="6"/>
  <c r="G5154" i="6"/>
  <c r="B5154" i="6"/>
  <c r="B5153" i="6"/>
  <c r="B5152" i="6"/>
  <c r="A5149"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G5130" i="6" s="1"/>
  <c r="D5130" i="6"/>
  <c r="B5130" i="6"/>
  <c r="A5130" i="6"/>
  <c r="F5129" i="6"/>
  <c r="G5129" i="6" s="1"/>
  <c r="D5129" i="6"/>
  <c r="B5129" i="6"/>
  <c r="A5129" i="6"/>
  <c r="F5128" i="6"/>
  <c r="G5128" i="6" s="1"/>
  <c r="D5128" i="6"/>
  <c r="B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6" i="6"/>
  <c r="B5105" i="6"/>
  <c r="G5104" i="6"/>
  <c r="B5104" i="6"/>
  <c r="B5103" i="6"/>
  <c r="B5102" i="6"/>
  <c r="A5099"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8" i="6"/>
  <c r="G5078" i="6" s="1"/>
  <c r="G5086" i="6" s="1"/>
  <c r="D5078" i="6"/>
  <c r="B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6" i="6"/>
  <c r="B5055" i="6"/>
  <c r="G5054" i="6"/>
  <c r="B5054" i="6"/>
  <c r="B5053" i="6"/>
  <c r="B5052" i="6"/>
  <c r="A5049"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B5035" i="6"/>
  <c r="A5035" i="6"/>
  <c r="F5034" i="6"/>
  <c r="G5034" i="6" s="1"/>
  <c r="D5034" i="6"/>
  <c r="B5034" i="6"/>
  <c r="A5034" i="6"/>
  <c r="F5033" i="6"/>
  <c r="G5033" i="6" s="1"/>
  <c r="D5033" i="6"/>
  <c r="B5033" i="6"/>
  <c r="A5033" i="6"/>
  <c r="F5032" i="6"/>
  <c r="G5032" i="6" s="1"/>
  <c r="D5032" i="6"/>
  <c r="B5032" i="6"/>
  <c r="A5032" i="6"/>
  <c r="F5031" i="6"/>
  <c r="G5031" i="6" s="1"/>
  <c r="D5031" i="6"/>
  <c r="B5031" i="6"/>
  <c r="A5031" i="6"/>
  <c r="F5030" i="6"/>
  <c r="G5030" i="6" s="1"/>
  <c r="D5030" i="6"/>
  <c r="B5030" i="6"/>
  <c r="A5030" i="6"/>
  <c r="F5029" i="6"/>
  <c r="G5029" i="6" s="1"/>
  <c r="D5029" i="6"/>
  <c r="B5029" i="6"/>
  <c r="A5029" i="6"/>
  <c r="F5028" i="6"/>
  <c r="G5028" i="6" s="1"/>
  <c r="D5028" i="6"/>
  <c r="B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6" i="6"/>
  <c r="B5005" i="6"/>
  <c r="G5004" i="6"/>
  <c r="B5004" i="6"/>
  <c r="B5003" i="6"/>
  <c r="B5002" i="6"/>
  <c r="A4999"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G4980" i="6" s="1"/>
  <c r="D4980" i="6"/>
  <c r="B4980" i="6"/>
  <c r="A4980" i="6"/>
  <c r="F4979" i="6"/>
  <c r="G4979" i="6" s="1"/>
  <c r="D4979" i="6"/>
  <c r="B4979" i="6"/>
  <c r="A4979" i="6"/>
  <c r="F4978" i="6"/>
  <c r="G4978" i="6" s="1"/>
  <c r="D4978" i="6"/>
  <c r="B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6" i="6"/>
  <c r="B4955" i="6"/>
  <c r="G4954" i="6"/>
  <c r="B4954" i="6"/>
  <c r="B4953" i="6"/>
  <c r="B4952" i="6"/>
  <c r="A4949"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8" i="6"/>
  <c r="G4928" i="6" s="1"/>
  <c r="D4928" i="6"/>
  <c r="B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6" i="6"/>
  <c r="B4905" i="6"/>
  <c r="G4904" i="6"/>
  <c r="B4904" i="6"/>
  <c r="B4903" i="6"/>
  <c r="B4902" i="6"/>
  <c r="A4899"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8" i="6"/>
  <c r="G4878" i="6" s="1"/>
  <c r="G4886" i="6" s="1"/>
  <c r="D4878" i="6"/>
  <c r="B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6" i="6"/>
  <c r="B4855" i="6"/>
  <c r="G4854" i="6"/>
  <c r="B4854" i="6"/>
  <c r="B4853" i="6"/>
  <c r="B4852" i="6"/>
  <c r="A4849"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G4830" i="6" s="1"/>
  <c r="D4830" i="6"/>
  <c r="B4830" i="6"/>
  <c r="A4830" i="6"/>
  <c r="F4829" i="6"/>
  <c r="G4829" i="6" s="1"/>
  <c r="D4829" i="6"/>
  <c r="B4829" i="6"/>
  <c r="A4829" i="6"/>
  <c r="F4828" i="6"/>
  <c r="G4828" i="6" s="1"/>
  <c r="D4828" i="6"/>
  <c r="B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6" i="6"/>
  <c r="B4805" i="6"/>
  <c r="G4804" i="6"/>
  <c r="B4804" i="6"/>
  <c r="B4803" i="6"/>
  <c r="B4802" i="6"/>
  <c r="A4799"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8" i="6"/>
  <c r="G4778" i="6" s="1"/>
  <c r="D4778" i="6"/>
  <c r="B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6" i="6"/>
  <c r="B4755" i="6"/>
  <c r="G4754" i="6"/>
  <c r="B4754" i="6"/>
  <c r="B4753" i="6"/>
  <c r="B4752" i="6"/>
  <c r="A4749"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B4735" i="6"/>
  <c r="A4735" i="6"/>
  <c r="F4734" i="6"/>
  <c r="G4734" i="6" s="1"/>
  <c r="D4734" i="6"/>
  <c r="B4734" i="6"/>
  <c r="A4734" i="6"/>
  <c r="F4733" i="6"/>
  <c r="G4733" i="6" s="1"/>
  <c r="D4733" i="6"/>
  <c r="B4733" i="6"/>
  <c r="A4733" i="6"/>
  <c r="F4732" i="6"/>
  <c r="G4732" i="6" s="1"/>
  <c r="D4732" i="6"/>
  <c r="B4732" i="6"/>
  <c r="A4732" i="6"/>
  <c r="F4731" i="6"/>
  <c r="G4731" i="6" s="1"/>
  <c r="D4731" i="6"/>
  <c r="B4731" i="6"/>
  <c r="A4731" i="6"/>
  <c r="F4730" i="6"/>
  <c r="G4730" i="6" s="1"/>
  <c r="D4730" i="6"/>
  <c r="B4730" i="6"/>
  <c r="A4730" i="6"/>
  <c r="F4729" i="6"/>
  <c r="G4729" i="6" s="1"/>
  <c r="D4729" i="6"/>
  <c r="B4729" i="6"/>
  <c r="A4729" i="6"/>
  <c r="F4728" i="6"/>
  <c r="G4728" i="6" s="1"/>
  <c r="D4728" i="6"/>
  <c r="B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6" i="6"/>
  <c r="B4705" i="6"/>
  <c r="G4704" i="6"/>
  <c r="B4704" i="6"/>
  <c r="B4703" i="6"/>
  <c r="B4702" i="6"/>
  <c r="A4699"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G4680" i="6" s="1"/>
  <c r="D4680" i="6"/>
  <c r="B4680" i="6"/>
  <c r="A4680" i="6"/>
  <c r="F4679" i="6"/>
  <c r="G4679" i="6" s="1"/>
  <c r="D4679" i="6"/>
  <c r="B4679" i="6"/>
  <c r="A4679" i="6"/>
  <c r="F4678" i="6"/>
  <c r="G4678" i="6" s="1"/>
  <c r="D4678" i="6"/>
  <c r="B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6" i="6"/>
  <c r="B4655" i="6"/>
  <c r="G4654" i="6"/>
  <c r="B4654" i="6"/>
  <c r="B4653" i="6"/>
  <c r="B4652" i="6"/>
  <c r="A4649"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8" i="6"/>
  <c r="G4628" i="6" s="1"/>
  <c r="D4628" i="6"/>
  <c r="B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6" i="6"/>
  <c r="B4605" i="6"/>
  <c r="G4604" i="6"/>
  <c r="B4604" i="6"/>
  <c r="B4603" i="6"/>
  <c r="B4602" i="6"/>
  <c r="A4599"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B4581" i="6"/>
  <c r="A4581" i="6"/>
  <c r="F4580" i="6"/>
  <c r="G4580" i="6" s="1"/>
  <c r="D4580" i="6"/>
  <c r="B4580" i="6"/>
  <c r="A4580" i="6"/>
  <c r="F4579" i="6"/>
  <c r="G4579" i="6" s="1"/>
  <c r="D4579" i="6"/>
  <c r="B4579" i="6"/>
  <c r="A4579" i="6"/>
  <c r="F4578" i="6"/>
  <c r="G4578" i="6" s="1"/>
  <c r="D4578" i="6"/>
  <c r="B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6" i="6"/>
  <c r="B4555" i="6"/>
  <c r="G4554" i="6"/>
  <c r="B4554" i="6"/>
  <c r="B4553" i="6"/>
  <c r="B4552" i="6"/>
  <c r="A4549"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8" i="6"/>
  <c r="G4528" i="6" s="1"/>
  <c r="D4528" i="6"/>
  <c r="B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6" i="6"/>
  <c r="B4505" i="6"/>
  <c r="G4504" i="6"/>
  <c r="B4504" i="6"/>
  <c r="B4503" i="6"/>
  <c r="B4502" i="6"/>
  <c r="A4499"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8" i="6"/>
  <c r="G4478" i="6" s="1"/>
  <c r="D4478" i="6"/>
  <c r="B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6" i="6"/>
  <c r="B4455" i="6"/>
  <c r="G4454" i="6"/>
  <c r="B4454" i="6"/>
  <c r="B4453" i="6"/>
  <c r="B4452" i="6"/>
  <c r="A4449"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B4431" i="6"/>
  <c r="A4431" i="6"/>
  <c r="F4430" i="6"/>
  <c r="G4430" i="6" s="1"/>
  <c r="D4430" i="6"/>
  <c r="B4430" i="6"/>
  <c r="A4430" i="6"/>
  <c r="F4429" i="6"/>
  <c r="G4429" i="6" s="1"/>
  <c r="D4429" i="6"/>
  <c r="B4429" i="6"/>
  <c r="A4429" i="6"/>
  <c r="F4428" i="6"/>
  <c r="G4428" i="6" s="1"/>
  <c r="D4428" i="6"/>
  <c r="B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6" i="6"/>
  <c r="B4405" i="6"/>
  <c r="G4404" i="6"/>
  <c r="B4404" i="6"/>
  <c r="B4403" i="6"/>
  <c r="B4402" i="6"/>
  <c r="A4399"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G4380" i="6" s="1"/>
  <c r="D4380" i="6"/>
  <c r="B4380" i="6"/>
  <c r="A4380" i="6"/>
  <c r="F4379" i="6"/>
  <c r="G4379" i="6" s="1"/>
  <c r="D4379" i="6"/>
  <c r="B4379" i="6"/>
  <c r="A4379" i="6"/>
  <c r="F4378" i="6"/>
  <c r="G4378" i="6" s="1"/>
  <c r="D4378" i="6"/>
  <c r="B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6" i="6"/>
  <c r="B4355" i="6"/>
  <c r="G4354" i="6"/>
  <c r="B4354" i="6"/>
  <c r="B4353" i="6"/>
  <c r="B4352" i="6"/>
  <c r="A4349"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8" i="6"/>
  <c r="G4328" i="6" s="1"/>
  <c r="D4328" i="6"/>
  <c r="B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6" i="6"/>
  <c r="B4305" i="6"/>
  <c r="G4304" i="6"/>
  <c r="B4304" i="6"/>
  <c r="B4303" i="6"/>
  <c r="B4302" i="6"/>
  <c r="A4299"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B4281" i="6"/>
  <c r="A4281" i="6"/>
  <c r="F4280" i="6"/>
  <c r="G4280" i="6" s="1"/>
  <c r="D4280" i="6"/>
  <c r="B4280" i="6"/>
  <c r="A4280" i="6"/>
  <c r="F4279" i="6"/>
  <c r="G4279" i="6" s="1"/>
  <c r="D4279" i="6"/>
  <c r="B4279" i="6"/>
  <c r="A4279" i="6"/>
  <c r="F4278" i="6"/>
  <c r="G4278" i="6" s="1"/>
  <c r="D4278" i="6"/>
  <c r="B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6" i="6"/>
  <c r="B4255" i="6"/>
  <c r="G4254" i="6"/>
  <c r="B4254" i="6"/>
  <c r="B4253" i="6"/>
  <c r="B4252" i="6"/>
  <c r="A4249"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6" i="6"/>
  <c r="B4205" i="6"/>
  <c r="G4204" i="6"/>
  <c r="B4204" i="6"/>
  <c r="B4203" i="6"/>
  <c r="B4202" i="6"/>
  <c r="A4199"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6" i="6"/>
  <c r="B4155" i="6"/>
  <c r="G4154" i="6"/>
  <c r="B4154" i="6"/>
  <c r="B4153" i="6"/>
  <c r="B4152" i="6"/>
  <c r="A4149"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G4147"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G4136"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6" i="6"/>
  <c r="B4105" i="6"/>
  <c r="G4104" i="6"/>
  <c r="B4104" i="6"/>
  <c r="B4103" i="6"/>
  <c r="B4102" i="6"/>
  <c r="A4099"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G4097"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G4086"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6" i="6"/>
  <c r="B4055" i="6"/>
  <c r="G4054" i="6"/>
  <c r="B4054" i="6"/>
  <c r="B4053" i="6"/>
  <c r="B4052" i="6"/>
  <c r="A4049"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6" i="6"/>
  <c r="B4005" i="6"/>
  <c r="G4004" i="6"/>
  <c r="B4004" i="6"/>
  <c r="B4003" i="6"/>
  <c r="B4002" i="6"/>
  <c r="A3999"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6" i="6"/>
  <c r="B3955" i="6"/>
  <c r="G3954" i="6"/>
  <c r="B3954" i="6"/>
  <c r="B3953" i="6"/>
  <c r="B3952" i="6"/>
  <c r="A3949"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6" i="6"/>
  <c r="B3905" i="6"/>
  <c r="G3904" i="6"/>
  <c r="B3904" i="6"/>
  <c r="B3903" i="6"/>
  <c r="B3902" i="6"/>
  <c r="A3899"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6" i="6"/>
  <c r="B3855" i="6"/>
  <c r="G3854" i="6"/>
  <c r="B3854" i="6"/>
  <c r="B3853" i="6"/>
  <c r="B3852" i="6"/>
  <c r="A3849"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6" i="6"/>
  <c r="B3805" i="6"/>
  <c r="G3804" i="6"/>
  <c r="B3804" i="6"/>
  <c r="B3803" i="6"/>
  <c r="B3802" i="6"/>
  <c r="A3799"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6" i="6"/>
  <c r="B3755" i="6"/>
  <c r="G3754" i="6"/>
  <c r="B3754" i="6"/>
  <c r="B3753" i="6"/>
  <c r="B3752" i="6"/>
  <c r="A3749"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6" i="6"/>
  <c r="B3705" i="6"/>
  <c r="G3704" i="6"/>
  <c r="B3704" i="6"/>
  <c r="B3703" i="6"/>
  <c r="B3702" i="6"/>
  <c r="A3699"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6" i="6"/>
  <c r="B3655" i="6"/>
  <c r="G3654" i="6"/>
  <c r="B3654" i="6"/>
  <c r="B3653" i="6"/>
  <c r="B3652" i="6"/>
  <c r="A3649"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6" i="6"/>
  <c r="B3605" i="6"/>
  <c r="G3604" i="6"/>
  <c r="B3604" i="6"/>
  <c r="B3603" i="6"/>
  <c r="B3602" i="6"/>
  <c r="A3599"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6" i="6"/>
  <c r="B3555" i="6"/>
  <c r="G3554" i="6"/>
  <c r="B3554" i="6"/>
  <c r="B3553" i="6"/>
  <c r="B3552" i="6"/>
  <c r="A3549"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G3547"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G3536"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6" i="6"/>
  <c r="B3505" i="6"/>
  <c r="G3504" i="6"/>
  <c r="B3504" i="6"/>
  <c r="B3503" i="6"/>
  <c r="B3502" i="6"/>
  <c r="A3499"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6" i="6"/>
  <c r="B3455" i="6"/>
  <c r="G3454" i="6"/>
  <c r="B3454" i="6"/>
  <c r="B3453" i="6"/>
  <c r="B3452" i="6"/>
  <c r="A3449"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6" i="6"/>
  <c r="B3405" i="6"/>
  <c r="G3404" i="6"/>
  <c r="B3404" i="6"/>
  <c r="B3403" i="6"/>
  <c r="B3402" i="6"/>
  <c r="A3399"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6" i="6"/>
  <c r="B3355" i="6"/>
  <c r="G3354" i="6"/>
  <c r="B3354" i="6"/>
  <c r="B3353" i="6"/>
  <c r="B3352" i="6"/>
  <c r="A3349"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6" i="6"/>
  <c r="B3305" i="6"/>
  <c r="G3304" i="6"/>
  <c r="B3304" i="6"/>
  <c r="B3303" i="6"/>
  <c r="B3302" i="6"/>
  <c r="A3299"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6" i="6"/>
  <c r="B3255" i="6"/>
  <c r="G3254" i="6"/>
  <c r="B3254" i="6"/>
  <c r="B3253" i="6"/>
  <c r="B3252" i="6"/>
  <c r="A3249"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6" i="6"/>
  <c r="B3205" i="6"/>
  <c r="G3204" i="6"/>
  <c r="B3204" i="6"/>
  <c r="B3203" i="6"/>
  <c r="B3202" i="6"/>
  <c r="A3199"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6" i="6"/>
  <c r="B3155" i="6"/>
  <c r="G3154" i="6"/>
  <c r="B3154" i="6"/>
  <c r="B3153" i="6"/>
  <c r="B3152" i="6"/>
  <c r="A3149"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6" i="6"/>
  <c r="B3105" i="6"/>
  <c r="G3104" i="6"/>
  <c r="B3104" i="6"/>
  <c r="B3103" i="6"/>
  <c r="B3102" i="6"/>
  <c r="A3099"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6" i="6"/>
  <c r="B3055" i="6"/>
  <c r="G3054" i="6"/>
  <c r="B3054" i="6"/>
  <c r="B3053" i="6"/>
  <c r="B3052" i="6"/>
  <c r="A3049"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6" i="6"/>
  <c r="B3005" i="6"/>
  <c r="G3004" i="6"/>
  <c r="B3004" i="6"/>
  <c r="B3003" i="6"/>
  <c r="B3002" i="6"/>
  <c r="A2999"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G2997"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G2986"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6" i="6"/>
  <c r="B2955" i="6"/>
  <c r="G2954" i="6"/>
  <c r="B2954" i="6"/>
  <c r="B2953" i="6"/>
  <c r="B2952" i="6"/>
  <c r="A2949"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6" i="6"/>
  <c r="B2905" i="6"/>
  <c r="G2904" i="6"/>
  <c r="B2904" i="6"/>
  <c r="B2903" i="6"/>
  <c r="B2902" i="6"/>
  <c r="A2899"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G2897"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G2886"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6" i="6"/>
  <c r="B2855" i="6"/>
  <c r="G2854" i="6"/>
  <c r="B2854" i="6"/>
  <c r="B2853" i="6"/>
  <c r="B2852" i="6"/>
  <c r="A2849"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6" i="6"/>
  <c r="B2805" i="6"/>
  <c r="G2804" i="6"/>
  <c r="B2804" i="6"/>
  <c r="B2803" i="6"/>
  <c r="B2802" i="6"/>
  <c r="A2799"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6" i="6"/>
  <c r="B2755" i="6"/>
  <c r="G2754" i="6"/>
  <c r="B2754" i="6"/>
  <c r="B2753" i="6"/>
  <c r="B2752" i="6"/>
  <c r="A2749"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6" i="6"/>
  <c r="B2705" i="6"/>
  <c r="G2704" i="6"/>
  <c r="B2704" i="6"/>
  <c r="B2703" i="6"/>
  <c r="B2702" i="6"/>
  <c r="A2699"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6" i="6"/>
  <c r="B2655" i="6"/>
  <c r="G2654" i="6"/>
  <c r="B2654" i="6"/>
  <c r="B2653" i="6"/>
  <c r="B2652" i="6"/>
  <c r="A2649"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6" i="6"/>
  <c r="B2605" i="6"/>
  <c r="G2604" i="6"/>
  <c r="B2604" i="6"/>
  <c r="B2603" i="6"/>
  <c r="B2602" i="6"/>
  <c r="A2599"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6" i="6"/>
  <c r="B2555" i="6"/>
  <c r="G2554" i="6"/>
  <c r="B2554" i="6"/>
  <c r="B2553" i="6"/>
  <c r="B2552" i="6"/>
  <c r="A2549"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6" i="6"/>
  <c r="B2505" i="6"/>
  <c r="G2504" i="6"/>
  <c r="B2504" i="6"/>
  <c r="B2503" i="6"/>
  <c r="B2502" i="6"/>
  <c r="A2499"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6" i="6"/>
  <c r="B2455" i="6"/>
  <c r="G2454" i="6"/>
  <c r="B2454" i="6"/>
  <c r="B2453" i="6"/>
  <c r="B2452" i="6"/>
  <c r="A2449"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6" i="6"/>
  <c r="B2405" i="6"/>
  <c r="G2404" i="6"/>
  <c r="B2404" i="6"/>
  <c r="B2403" i="6"/>
  <c r="B2402" i="6"/>
  <c r="A2399"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6" i="6"/>
  <c r="B2355" i="6"/>
  <c r="G2354" i="6"/>
  <c r="B2354" i="6"/>
  <c r="B2353" i="6"/>
  <c r="B2352" i="6"/>
  <c r="A2349"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6" i="6"/>
  <c r="B2305" i="6"/>
  <c r="G2304" i="6"/>
  <c r="B2304" i="6"/>
  <c r="B2303" i="6"/>
  <c r="B2302" i="6"/>
  <c r="A2299"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6" i="6"/>
  <c r="B2255" i="6"/>
  <c r="G2254" i="6"/>
  <c r="B2254" i="6"/>
  <c r="B2253" i="6"/>
  <c r="B2252" i="6"/>
  <c r="A2249"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6" i="6"/>
  <c r="B2205" i="6"/>
  <c r="G2204" i="6"/>
  <c r="B2204" i="6"/>
  <c r="B2203" i="6"/>
  <c r="B2202" i="6"/>
  <c r="A2199"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6" i="6"/>
  <c r="B2155" i="6"/>
  <c r="G2154" i="6"/>
  <c r="B2154" i="6"/>
  <c r="B2153" i="6"/>
  <c r="B2152" i="6"/>
  <c r="A2149"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6" i="6"/>
  <c r="B2105" i="6"/>
  <c r="G2104" i="6"/>
  <c r="B2104" i="6"/>
  <c r="B2103" i="6"/>
  <c r="B2102" i="6"/>
  <c r="A2099"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6" i="6"/>
  <c r="B2055" i="6"/>
  <c r="G2054" i="6"/>
  <c r="B2054" i="6"/>
  <c r="B2053" i="6"/>
  <c r="B2052" i="6"/>
  <c r="A2049"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6" i="6"/>
  <c r="B2005" i="6"/>
  <c r="G2004" i="6"/>
  <c r="B2004" i="6"/>
  <c r="B2003" i="6"/>
  <c r="B2002" i="6"/>
  <c r="A1999"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6" i="6"/>
  <c r="B1955" i="6"/>
  <c r="G1954" i="6"/>
  <c r="B1954" i="6"/>
  <c r="B1953" i="6"/>
  <c r="B1952" i="6"/>
  <c r="A1949"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6" i="6"/>
  <c r="B1905" i="6"/>
  <c r="G1904" i="6"/>
  <c r="B1904" i="6"/>
  <c r="B1903" i="6"/>
  <c r="B1902" i="6"/>
  <c r="A1899"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6" i="6"/>
  <c r="B1855" i="6"/>
  <c r="G1854" i="6"/>
  <c r="B1854" i="6"/>
  <c r="B1853" i="6"/>
  <c r="B1852" i="6"/>
  <c r="A1849"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6" i="6"/>
  <c r="B1805" i="6"/>
  <c r="G1804" i="6"/>
  <c r="B1804" i="6"/>
  <c r="B1803" i="6"/>
  <c r="B1802" i="6"/>
  <c r="A1799"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G1797"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G1786"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6" i="6"/>
  <c r="B1755" i="6"/>
  <c r="G1754" i="6"/>
  <c r="B1754" i="6"/>
  <c r="B1753" i="6"/>
  <c r="B1752" i="6"/>
  <c r="A1749"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6" i="6"/>
  <c r="B1705" i="6"/>
  <c r="G1704" i="6"/>
  <c r="B1704" i="6"/>
  <c r="B1703" i="6"/>
  <c r="B1702" i="6"/>
  <c r="A1699"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6" i="6"/>
  <c r="B1655" i="6"/>
  <c r="G1654" i="6"/>
  <c r="B1654" i="6"/>
  <c r="B1653" i="6"/>
  <c r="B1652" i="6"/>
  <c r="A1649"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6" i="6"/>
  <c r="B1605" i="6"/>
  <c r="G1604" i="6"/>
  <c r="B1604" i="6"/>
  <c r="B1603" i="6"/>
  <c r="B1602" i="6"/>
  <c r="A1599"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6" i="6"/>
  <c r="B1555" i="6"/>
  <c r="G1554" i="6"/>
  <c r="B1554" i="6"/>
  <c r="B1553" i="6"/>
  <c r="B1552" i="6"/>
  <c r="A1549"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6" i="6"/>
  <c r="B1505" i="6"/>
  <c r="G1504" i="6"/>
  <c r="B1504" i="6"/>
  <c r="B1503" i="6"/>
  <c r="B1502" i="6"/>
  <c r="A1499"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6" i="6"/>
  <c r="B1455" i="6"/>
  <c r="G1454" i="6"/>
  <c r="B1454" i="6"/>
  <c r="B1453" i="6"/>
  <c r="B1452" i="6"/>
  <c r="A1449"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6" i="6"/>
  <c r="B1405" i="6"/>
  <c r="G1404" i="6"/>
  <c r="B1404" i="6"/>
  <c r="B1403" i="6"/>
  <c r="B1402" i="6"/>
  <c r="A1399"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6" i="6"/>
  <c r="B1355" i="6"/>
  <c r="G1354" i="6"/>
  <c r="B1354" i="6"/>
  <c r="B1353" i="6"/>
  <c r="B1352" i="6"/>
  <c r="A1349"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6" i="6"/>
  <c r="B1305" i="6"/>
  <c r="G1304" i="6"/>
  <c r="B1304" i="6"/>
  <c r="B1303" i="6"/>
  <c r="B1302" i="6"/>
  <c r="A1299"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6" i="6"/>
  <c r="B1255" i="6"/>
  <c r="G1254" i="6"/>
  <c r="B1254" i="6"/>
  <c r="B1253" i="6"/>
  <c r="B1252" i="6"/>
  <c r="A1249"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6" i="6"/>
  <c r="B1205" i="6"/>
  <c r="G1204" i="6"/>
  <c r="B1204" i="6"/>
  <c r="B1203" i="6"/>
  <c r="B1202" i="6"/>
  <c r="A1199"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6" i="6"/>
  <c r="B1155" i="6"/>
  <c r="G1154" i="6"/>
  <c r="B1154" i="6"/>
  <c r="B1153" i="6"/>
  <c r="B1152" i="6"/>
  <c r="A1149"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G1147"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G1136"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6" i="6"/>
  <c r="B1105" i="6"/>
  <c r="G1104" i="6"/>
  <c r="B1104" i="6"/>
  <c r="B1103" i="6"/>
  <c r="B1102" i="6"/>
  <c r="A1099"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6" i="6"/>
  <c r="B1055" i="6"/>
  <c r="G1054" i="6"/>
  <c r="B1054" i="6"/>
  <c r="B1053" i="6"/>
  <c r="B1052" i="6"/>
  <c r="A1049"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G1047"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G1036"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6" i="6"/>
  <c r="B1005" i="6"/>
  <c r="G1004" i="6"/>
  <c r="B1004" i="6"/>
  <c r="B1003" i="6"/>
  <c r="B1002" i="6"/>
  <c r="A999"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G997"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G986"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6" i="6"/>
  <c r="B955" i="6"/>
  <c r="G954" i="6"/>
  <c r="B954" i="6"/>
  <c r="B953" i="6"/>
  <c r="B952" i="6"/>
  <c r="A949"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6" i="6"/>
  <c r="B905" i="6"/>
  <c r="G904" i="6"/>
  <c r="B904" i="6"/>
  <c r="B903" i="6"/>
  <c r="B902" i="6"/>
  <c r="A899"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G897"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G886"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6" i="6"/>
  <c r="B855" i="6"/>
  <c r="G854" i="6"/>
  <c r="B854" i="6"/>
  <c r="B853" i="6"/>
  <c r="B852" i="6"/>
  <c r="A849"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6" i="6"/>
  <c r="B805" i="6"/>
  <c r="G804" i="6"/>
  <c r="B804" i="6"/>
  <c r="B803" i="6"/>
  <c r="B802" i="6"/>
  <c r="A799"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6" i="6"/>
  <c r="B755" i="6"/>
  <c r="G754" i="6"/>
  <c r="B754" i="6"/>
  <c r="B753" i="6"/>
  <c r="B752" i="6"/>
  <c r="A749"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6" i="6"/>
  <c r="B705" i="6"/>
  <c r="G704" i="6"/>
  <c r="B704" i="6"/>
  <c r="B703" i="6"/>
  <c r="B702" i="6"/>
  <c r="A699"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6" i="6"/>
  <c r="B655" i="6"/>
  <c r="G654" i="6"/>
  <c r="B654" i="6"/>
  <c r="B653" i="6"/>
  <c r="B652" i="6"/>
  <c r="A649"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6" i="6"/>
  <c r="B605" i="6"/>
  <c r="G604" i="6"/>
  <c r="B604" i="6"/>
  <c r="B603" i="6"/>
  <c r="B602" i="6"/>
  <c r="A599"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G597"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6" i="6"/>
  <c r="B555" i="6"/>
  <c r="G554" i="6"/>
  <c r="B554" i="6"/>
  <c r="B553" i="6"/>
  <c r="B552" i="6"/>
  <c r="A549"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6" i="6"/>
  <c r="B505" i="6"/>
  <c r="G504" i="6"/>
  <c r="B504" i="6"/>
  <c r="B503" i="6"/>
  <c r="B502" i="6"/>
  <c r="A499"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G497"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G486"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6" i="6"/>
  <c r="B455" i="6"/>
  <c r="G454" i="6"/>
  <c r="B454" i="6"/>
  <c r="B453" i="6"/>
  <c r="B452" i="6"/>
  <c r="A449"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6" i="6"/>
  <c r="B405" i="6"/>
  <c r="G404" i="6"/>
  <c r="B404" i="6"/>
  <c r="B403" i="6"/>
  <c r="B402" i="6"/>
  <c r="A399"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6" i="6"/>
  <c r="B355" i="6"/>
  <c r="G354" i="6"/>
  <c r="B354" i="6"/>
  <c r="B353" i="6"/>
  <c r="B352" i="6"/>
  <c r="A349"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6" i="6"/>
  <c r="B305" i="6"/>
  <c r="G304" i="6"/>
  <c r="B304" i="6"/>
  <c r="B303" i="6"/>
  <c r="B302" i="6"/>
  <c r="B256" i="6"/>
  <c r="B206" i="6"/>
  <c r="B156" i="6"/>
  <c r="B106" i="6"/>
  <c r="B56" i="6"/>
  <c r="B6" i="6"/>
  <c r="B296" i="6"/>
  <c r="B295" i="6"/>
  <c r="B294" i="6"/>
  <c r="B293" i="6"/>
  <c r="B292" i="6"/>
  <c r="B291" i="6"/>
  <c r="B290" i="6"/>
  <c r="B289" i="6"/>
  <c r="B288" i="6"/>
  <c r="B285" i="6"/>
  <c r="B284" i="6"/>
  <c r="B283" i="6"/>
  <c r="B282" i="6"/>
  <c r="B281" i="6"/>
  <c r="B280" i="6"/>
  <c r="B279" i="6"/>
  <c r="B278" i="6"/>
  <c r="B275" i="6"/>
  <c r="B274" i="6"/>
  <c r="B273" i="6"/>
  <c r="B272" i="6"/>
  <c r="B271" i="6"/>
  <c r="B270" i="6"/>
  <c r="B269" i="6"/>
  <c r="B268" i="6"/>
  <c r="B267" i="6"/>
  <c r="B266" i="6"/>
  <c r="B265" i="6"/>
  <c r="B264" i="6"/>
  <c r="B263" i="6"/>
  <c r="B262" i="6"/>
  <c r="B246" i="6"/>
  <c r="B245" i="6"/>
  <c r="B244" i="6"/>
  <c r="B243" i="6"/>
  <c r="B242" i="6"/>
  <c r="B241" i="6"/>
  <c r="B240" i="6"/>
  <c r="B239" i="6"/>
  <c r="B238" i="6"/>
  <c r="B235" i="6"/>
  <c r="B234" i="6"/>
  <c r="B233" i="6"/>
  <c r="B232" i="6"/>
  <c r="B231" i="6"/>
  <c r="B230" i="6"/>
  <c r="B229" i="6"/>
  <c r="B228" i="6"/>
  <c r="B225" i="6"/>
  <c r="B224" i="6"/>
  <c r="B223" i="6"/>
  <c r="B222" i="6"/>
  <c r="B221" i="6"/>
  <c r="B220" i="6"/>
  <c r="B219" i="6"/>
  <c r="B218" i="6"/>
  <c r="B217" i="6"/>
  <c r="B216" i="6"/>
  <c r="B215" i="6"/>
  <c r="B214" i="6"/>
  <c r="B213" i="6"/>
  <c r="B212" i="6"/>
  <c r="B196" i="6"/>
  <c r="B195" i="6"/>
  <c r="B194" i="6"/>
  <c r="B193" i="6"/>
  <c r="B192" i="6"/>
  <c r="B191" i="6"/>
  <c r="B190" i="6"/>
  <c r="B189" i="6"/>
  <c r="B188" i="6"/>
  <c r="B185" i="6"/>
  <c r="B184" i="6"/>
  <c r="B183" i="6"/>
  <c r="B182" i="6"/>
  <c r="B181" i="6"/>
  <c r="B180" i="6"/>
  <c r="B179" i="6"/>
  <c r="B178" i="6"/>
  <c r="B175" i="6"/>
  <c r="B174" i="6"/>
  <c r="B173" i="6"/>
  <c r="B172" i="6"/>
  <c r="B171" i="6"/>
  <c r="B170" i="6"/>
  <c r="B169" i="6"/>
  <c r="B168" i="6"/>
  <c r="B167" i="6"/>
  <c r="B166" i="6"/>
  <c r="B165" i="6"/>
  <c r="B164" i="6"/>
  <c r="B163" i="6"/>
  <c r="B162" i="6"/>
  <c r="B146" i="6"/>
  <c r="B145" i="6"/>
  <c r="B144" i="6"/>
  <c r="B143" i="6"/>
  <c r="B142" i="6"/>
  <c r="B141" i="6"/>
  <c r="B140" i="6"/>
  <c r="B139" i="6"/>
  <c r="B138" i="6"/>
  <c r="B135" i="6"/>
  <c r="B134" i="6"/>
  <c r="B133" i="6"/>
  <c r="B132" i="6"/>
  <c r="B131" i="6"/>
  <c r="B130" i="6"/>
  <c r="B129" i="6"/>
  <c r="B128" i="6"/>
  <c r="B125" i="6"/>
  <c r="B124" i="6"/>
  <c r="B123" i="6"/>
  <c r="B122" i="6"/>
  <c r="B121" i="6"/>
  <c r="B120" i="6"/>
  <c r="B119" i="6"/>
  <c r="B118" i="6"/>
  <c r="B117" i="6"/>
  <c r="B116" i="6"/>
  <c r="B115" i="6"/>
  <c r="B114" i="6"/>
  <c r="B113" i="6"/>
  <c r="B112" i="6"/>
  <c r="B96" i="6"/>
  <c r="B95" i="6"/>
  <c r="B94" i="6"/>
  <c r="B93" i="6"/>
  <c r="B92" i="6"/>
  <c r="B91" i="6"/>
  <c r="B90" i="6"/>
  <c r="B89" i="6"/>
  <c r="B88" i="6"/>
  <c r="B85" i="6"/>
  <c r="B84" i="6"/>
  <c r="B83" i="6"/>
  <c r="B82" i="6"/>
  <c r="B81" i="6"/>
  <c r="B80" i="6"/>
  <c r="B79" i="6"/>
  <c r="B78" i="6"/>
  <c r="B75" i="6"/>
  <c r="B74" i="6"/>
  <c r="B73" i="6"/>
  <c r="B72" i="6"/>
  <c r="B71" i="6"/>
  <c r="B70" i="6"/>
  <c r="B69" i="6"/>
  <c r="B68" i="6"/>
  <c r="B67" i="6"/>
  <c r="B66" i="6"/>
  <c r="B65" i="6"/>
  <c r="B64" i="6"/>
  <c r="B63" i="6"/>
  <c r="B62" i="6"/>
  <c r="B46" i="6"/>
  <c r="B45" i="6"/>
  <c r="B44" i="6"/>
  <c r="B43" i="6"/>
  <c r="B42" i="6"/>
  <c r="B41" i="6"/>
  <c r="B40" i="6"/>
  <c r="B39" i="6"/>
  <c r="B38" i="6"/>
  <c r="B29" i="6"/>
  <c r="B30" i="6"/>
  <c r="B31" i="6"/>
  <c r="B32" i="6"/>
  <c r="B33" i="6"/>
  <c r="B34" i="6"/>
  <c r="B35" i="6"/>
  <c r="B28" i="6"/>
  <c r="B13" i="6"/>
  <c r="B14" i="6"/>
  <c r="B15" i="6"/>
  <c r="B16" i="6"/>
  <c r="B17" i="6"/>
  <c r="B18" i="6"/>
  <c r="B19" i="6"/>
  <c r="B20" i="6"/>
  <c r="B21" i="6"/>
  <c r="B22" i="6"/>
  <c r="B23" i="6"/>
  <c r="B24" i="6"/>
  <c r="B25" i="6"/>
  <c r="B12" i="6"/>
  <c r="G1186" i="6" l="1"/>
  <c r="G1197" i="6"/>
  <c r="G2386" i="6"/>
  <c r="G2397" i="6"/>
  <c r="G2797" i="6"/>
  <c r="G3586" i="6"/>
  <c r="G3597" i="6"/>
  <c r="G536" i="6"/>
  <c r="G547" i="6"/>
  <c r="G936" i="6"/>
  <c r="G947" i="6"/>
  <c r="G2936" i="6"/>
  <c r="G2947" i="6"/>
  <c r="G1086" i="6"/>
  <c r="G1097" i="6"/>
  <c r="G436" i="6"/>
  <c r="G447" i="6"/>
  <c r="G2836" i="6"/>
  <c r="G2847" i="6"/>
  <c r="G4036" i="6"/>
  <c r="G4047" i="6"/>
  <c r="G4186" i="6"/>
  <c r="G4197" i="6"/>
  <c r="G2786" i="6"/>
  <c r="G586" i="6"/>
  <c r="G397" i="6"/>
  <c r="G3997" i="6"/>
  <c r="G1647" i="6"/>
  <c r="G1986" i="6"/>
  <c r="G4636" i="6"/>
  <c r="G1886" i="6"/>
  <c r="G3036" i="6"/>
  <c r="G4436" i="6"/>
  <c r="G847" i="6"/>
  <c r="G2086" i="6"/>
  <c r="G2726" i="6"/>
  <c r="G786" i="6"/>
  <c r="G1536" i="6"/>
  <c r="G1736" i="6"/>
  <c r="G676" i="6"/>
  <c r="G686" i="6"/>
  <c r="G697" i="6"/>
  <c r="G1286" i="6"/>
  <c r="G1347" i="6"/>
  <c r="G1486" i="6"/>
  <c r="G1686" i="6"/>
  <c r="G2697" i="6"/>
  <c r="G3436" i="6"/>
  <c r="G3497" i="6"/>
  <c r="G2097" i="6"/>
  <c r="G2136" i="6"/>
  <c r="G2426" i="6"/>
  <c r="G2536" i="6"/>
  <c r="G3147" i="6"/>
  <c r="G3186" i="6"/>
  <c r="G2197" i="6"/>
  <c r="G2247" i="6"/>
  <c r="G2336" i="6"/>
  <c r="G2636" i="6"/>
  <c r="G3197" i="6"/>
  <c r="G3447" i="6"/>
  <c r="G3486" i="6"/>
  <c r="G3286" i="6"/>
  <c r="G3636" i="6"/>
  <c r="G3697" i="6"/>
  <c r="G3747" i="6"/>
  <c r="G3936" i="6"/>
  <c r="G3886" i="6"/>
  <c r="G4447" i="6"/>
  <c r="G4486" i="6"/>
  <c r="G4647" i="6"/>
  <c r="G4686" i="6"/>
  <c r="G4936" i="6"/>
  <c r="G5186" i="6"/>
  <c r="G4747" i="6"/>
  <c r="G4797" i="6"/>
  <c r="G5136" i="6"/>
  <c r="G5197" i="6"/>
  <c r="G5247" i="6"/>
  <c r="G4336" i="6"/>
  <c r="G4826" i="6"/>
  <c r="G4836" i="6"/>
  <c r="G4897" i="6"/>
  <c r="G4947" i="6"/>
  <c r="G4976" i="6"/>
  <c r="G4847" i="6"/>
  <c r="G4926" i="6"/>
  <c r="G4876" i="6"/>
  <c r="G5076" i="6"/>
  <c r="G5276" i="6"/>
  <c r="G4986" i="6"/>
  <c r="G5026" i="6"/>
  <c r="G5036" i="6"/>
  <c r="G5097" i="6"/>
  <c r="G5147" i="6"/>
  <c r="G5226" i="6"/>
  <c r="G5236" i="6"/>
  <c r="G5297" i="6"/>
  <c r="G5299" i="6" s="1"/>
  <c r="G5176" i="6"/>
  <c r="G5376" i="6"/>
  <c r="G5399" i="6" s="1"/>
  <c r="G4997" i="6"/>
  <c r="G5047" i="6"/>
  <c r="G5126" i="6"/>
  <c r="G5326" i="6"/>
  <c r="G5349" i="6" s="1"/>
  <c r="G4226" i="6"/>
  <c r="G4236" i="6"/>
  <c r="G4297" i="6"/>
  <c r="G4347" i="6"/>
  <c r="G4376" i="6"/>
  <c r="G4247" i="6"/>
  <c r="G4326" i="6"/>
  <c r="G4276" i="6"/>
  <c r="G4286" i="6"/>
  <c r="G4386" i="6"/>
  <c r="G4526" i="6"/>
  <c r="G4726" i="6"/>
  <c r="G4497" i="6"/>
  <c r="G4697" i="6"/>
  <c r="G4426" i="6"/>
  <c r="G4449" i="6" s="1"/>
  <c r="G4547" i="6"/>
  <c r="G4586" i="6"/>
  <c r="G4626" i="6"/>
  <c r="G4397" i="6"/>
  <c r="G4536" i="6"/>
  <c r="G4597" i="6"/>
  <c r="G4736" i="6"/>
  <c r="G4776" i="6"/>
  <c r="G4786" i="6"/>
  <c r="G4476" i="6"/>
  <c r="G4576" i="6"/>
  <c r="G4676" i="6"/>
  <c r="G3676" i="6"/>
  <c r="G3686" i="6"/>
  <c r="G3626" i="6"/>
  <c r="G3776" i="6"/>
  <c r="G3647" i="6"/>
  <c r="G3726" i="6"/>
  <c r="G3736" i="6"/>
  <c r="G3847" i="6"/>
  <c r="G4076" i="6"/>
  <c r="G4099" i="6" s="1"/>
  <c r="G3797" i="6"/>
  <c r="G3826" i="6"/>
  <c r="G3986" i="6"/>
  <c r="G4026" i="6"/>
  <c r="G4049" i="6" s="1"/>
  <c r="G3947" i="6"/>
  <c r="G4176" i="6"/>
  <c r="G4199" i="6" s="1"/>
  <c r="G3786" i="6"/>
  <c r="G3836" i="6"/>
  <c r="G3897" i="6"/>
  <c r="G3926" i="6"/>
  <c r="G4126" i="6"/>
  <c r="G4149" i="6" s="1"/>
  <c r="G3876" i="6"/>
  <c r="G3976" i="6"/>
  <c r="G3176" i="6"/>
  <c r="G3026" i="6"/>
  <c r="G3097" i="6"/>
  <c r="G3126" i="6"/>
  <c r="G3136" i="6"/>
  <c r="G3047" i="6"/>
  <c r="G3076" i="6"/>
  <c r="G3086" i="6"/>
  <c r="G3226" i="6"/>
  <c r="G3236" i="6"/>
  <c r="G3297" i="6"/>
  <c r="G3397" i="6"/>
  <c r="G3336" i="6"/>
  <c r="G3347" i="6"/>
  <c r="G3386" i="6"/>
  <c r="G3426" i="6"/>
  <c r="G3247" i="6"/>
  <c r="G3326" i="6"/>
  <c r="G3576" i="6"/>
  <c r="G3599" i="6" s="1"/>
  <c r="G3276" i="6"/>
  <c r="G3526" i="6"/>
  <c r="G3549" i="6" s="1"/>
  <c r="G3376" i="6"/>
  <c r="G3476" i="6"/>
  <c r="G2447" i="6"/>
  <c r="G2476" i="6"/>
  <c r="G2576" i="6"/>
  <c r="G2486" i="6"/>
  <c r="G2547" i="6"/>
  <c r="G2436" i="6"/>
  <c r="G2497" i="6"/>
  <c r="G2526" i="6"/>
  <c r="G2597" i="6"/>
  <c r="G2626" i="6"/>
  <c r="G2736" i="6"/>
  <c r="G2876" i="6"/>
  <c r="G2899" i="6" s="1"/>
  <c r="G2686" i="6"/>
  <c r="G2747" i="6"/>
  <c r="G2826" i="6"/>
  <c r="G2849" i="6" s="1"/>
  <c r="G2586" i="6"/>
  <c r="G2776" i="6"/>
  <c r="G2976" i="6"/>
  <c r="G2999" i="6" s="1"/>
  <c r="G2647" i="6"/>
  <c r="G2926" i="6"/>
  <c r="G2949" i="6" s="1"/>
  <c r="G2676" i="6"/>
  <c r="G1876" i="6"/>
  <c r="G1947" i="6"/>
  <c r="G1836" i="6"/>
  <c r="G1847" i="6"/>
  <c r="G1897" i="6"/>
  <c r="G1976" i="6"/>
  <c r="G1926" i="6"/>
  <c r="G1936" i="6"/>
  <c r="G1997" i="6"/>
  <c r="G2036" i="6"/>
  <c r="G2076" i="6"/>
  <c r="G2276" i="6"/>
  <c r="G2286" i="6"/>
  <c r="G1826" i="6"/>
  <c r="G2026" i="6"/>
  <c r="G2047" i="6"/>
  <c r="G2226" i="6"/>
  <c r="G2236" i="6"/>
  <c r="G2297" i="6"/>
  <c r="G2347" i="6"/>
  <c r="G2176" i="6"/>
  <c r="G2186" i="6"/>
  <c r="G2126" i="6"/>
  <c r="G2147" i="6"/>
  <c r="G2326" i="6"/>
  <c r="G2376" i="6"/>
  <c r="G2399" i="6" s="1"/>
  <c r="G1226" i="6"/>
  <c r="G1236" i="6"/>
  <c r="G1247" i="6"/>
  <c r="G1297" i="6"/>
  <c r="G1376" i="6"/>
  <c r="G1386" i="6"/>
  <c r="G1326" i="6"/>
  <c r="G1336" i="6"/>
  <c r="G1276" i="6"/>
  <c r="G1436" i="6"/>
  <c r="G1476" i="6"/>
  <c r="G1636" i="6"/>
  <c r="G1676" i="6"/>
  <c r="G1426" i="6"/>
  <c r="G1497" i="6"/>
  <c r="G1547" i="6"/>
  <c r="G1586" i="6"/>
  <c r="G1626" i="6"/>
  <c r="G1697" i="6"/>
  <c r="G1747" i="6"/>
  <c r="G1576" i="6"/>
  <c r="G1776" i="6"/>
  <c r="G1799" i="6" s="1"/>
  <c r="G1397" i="6"/>
  <c r="G1447" i="6"/>
  <c r="G1526" i="6"/>
  <c r="G1597" i="6"/>
  <c r="G1726" i="6"/>
  <c r="G636" i="6"/>
  <c r="G726" i="6"/>
  <c r="G747" i="6"/>
  <c r="G647" i="6"/>
  <c r="G736" i="6"/>
  <c r="G776" i="6"/>
  <c r="G1076" i="6"/>
  <c r="G1099" i="6" s="1"/>
  <c r="G836" i="6"/>
  <c r="G1026" i="6"/>
  <c r="G1049" i="6" s="1"/>
  <c r="G626" i="6"/>
  <c r="G876" i="6"/>
  <c r="G899" i="6" s="1"/>
  <c r="G976" i="6"/>
  <c r="G999" i="6" s="1"/>
  <c r="G1176" i="6"/>
  <c r="G1199" i="6" s="1"/>
  <c r="G797" i="6"/>
  <c r="G799" i="6" s="1"/>
  <c r="G826" i="6"/>
  <c r="G926" i="6"/>
  <c r="G949" i="6" s="1"/>
  <c r="G1126" i="6"/>
  <c r="G1149" i="6" s="1"/>
  <c r="G386" i="6"/>
  <c r="G336" i="6"/>
  <c r="G347" i="6"/>
  <c r="G476" i="6"/>
  <c r="G499" i="6" s="1"/>
  <c r="G426" i="6"/>
  <c r="G449" i="6" s="1"/>
  <c r="G576" i="6"/>
  <c r="G326" i="6"/>
  <c r="G526" i="6"/>
  <c r="G376" i="6"/>
  <c r="G549" i="6" l="1"/>
  <c r="G2799" i="6"/>
  <c r="G699" i="6"/>
  <c r="G599" i="6"/>
  <c r="G2099" i="6"/>
  <c r="G2549" i="6"/>
  <c r="G2449" i="6"/>
  <c r="G3499" i="6"/>
  <c r="G3199" i="6"/>
  <c r="G3949" i="6"/>
  <c r="G3699" i="6"/>
  <c r="G4649" i="6"/>
  <c r="G3449" i="6"/>
  <c r="G5199" i="6"/>
  <c r="G849" i="6"/>
  <c r="G1749" i="6"/>
  <c r="G3999" i="6"/>
  <c r="G2749" i="6"/>
  <c r="G3099" i="6"/>
  <c r="G3849" i="6"/>
  <c r="G4799" i="6"/>
  <c r="G4899" i="6"/>
  <c r="G2349" i="6"/>
  <c r="G1849" i="6"/>
  <c r="G1649" i="6"/>
  <c r="G5149" i="6"/>
  <c r="G749" i="6"/>
  <c r="G1699" i="6"/>
  <c r="G4249" i="6"/>
  <c r="G349" i="6"/>
  <c r="G649" i="6"/>
  <c r="G1349" i="6"/>
  <c r="G2149" i="6"/>
  <c r="G2049" i="6"/>
  <c r="G1949" i="6"/>
  <c r="G2649" i="6"/>
  <c r="G3399" i="6"/>
  <c r="G3349" i="6"/>
  <c r="G3899" i="6"/>
  <c r="G4499" i="6"/>
  <c r="G4849" i="6"/>
  <c r="G1599" i="6"/>
  <c r="G1399" i="6"/>
  <c r="G1249" i="6"/>
  <c r="G1899" i="6"/>
  <c r="G3299" i="6"/>
  <c r="G4699" i="6"/>
  <c r="G4949" i="6"/>
  <c r="G2499" i="6"/>
  <c r="G3649" i="6"/>
  <c r="G4599" i="6"/>
  <c r="G4349" i="6"/>
  <c r="G5099" i="6"/>
  <c r="G2199" i="6"/>
  <c r="G2249" i="6"/>
  <c r="G1999" i="6"/>
  <c r="G2699" i="6"/>
  <c r="G3149" i="6"/>
  <c r="G3799" i="6"/>
  <c r="G4999" i="6"/>
  <c r="G1499" i="6"/>
  <c r="G2299" i="6"/>
  <c r="G3249" i="6"/>
  <c r="G4749" i="6"/>
  <c r="G4299" i="6"/>
  <c r="G1449" i="6"/>
  <c r="G3049" i="6"/>
  <c r="G4549" i="6"/>
  <c r="G1549" i="6"/>
  <c r="G1299" i="6"/>
  <c r="G2599" i="6"/>
  <c r="G3749" i="6"/>
  <c r="G4399" i="6"/>
  <c r="G5249" i="6"/>
  <c r="G5049" i="6"/>
  <c r="G399" i="6"/>
  <c r="C11" i="8" l="1"/>
  <c r="A19" i="2" l="1"/>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8" i="2"/>
  <c r="C5406" i="6" s="1"/>
  <c r="C4806" i="6" l="1"/>
  <c r="C4756" i="6"/>
  <c r="C4456" i="6"/>
  <c r="C4206" i="6"/>
  <c r="C4906" i="6"/>
  <c r="C4556" i="6"/>
  <c r="C3006" i="6"/>
  <c r="C2106" i="6"/>
  <c r="C3606" i="6"/>
  <c r="C3306" i="6"/>
  <c r="C3206" i="6"/>
  <c r="C3156" i="6"/>
  <c r="C2206" i="6"/>
  <c r="C2006" i="6"/>
  <c r="C1956" i="6"/>
  <c r="C406" i="6"/>
  <c r="C1206" i="6"/>
  <c r="C2056" i="6"/>
  <c r="C2806" i="6"/>
  <c r="C3556" i="6"/>
  <c r="C4306" i="6"/>
  <c r="C5356" i="6"/>
  <c r="C956" i="6"/>
  <c r="C1756" i="6"/>
  <c r="C2956" i="6"/>
  <c r="C4256" i="6"/>
  <c r="C5306" i="6"/>
  <c r="C906" i="6"/>
  <c r="C1706" i="6"/>
  <c r="C2906" i="6"/>
  <c r="C4156" i="6"/>
  <c r="C5256" i="6"/>
  <c r="C1056" i="6"/>
  <c r="C1856" i="6"/>
  <c r="C2656" i="6"/>
  <c r="C4656" i="6"/>
  <c r="C606" i="6"/>
  <c r="C1406" i="6"/>
  <c r="C2156" i="6"/>
  <c r="C3056" i="6"/>
  <c r="C3656" i="6"/>
  <c r="C4606" i="6"/>
  <c r="C356" i="6"/>
  <c r="C1156" i="6"/>
  <c r="C2356" i="6"/>
  <c r="C3506" i="6"/>
  <c r="C4506" i="6"/>
  <c r="C306" i="6"/>
  <c r="C1106" i="6"/>
  <c r="C2306" i="6"/>
  <c r="C3456" i="6"/>
  <c r="C4406" i="6"/>
  <c r="C456" i="6"/>
  <c r="C1256" i="6"/>
  <c r="C1906" i="6"/>
  <c r="C2856" i="6"/>
  <c r="C3906" i="6"/>
  <c r="C5006" i="6"/>
  <c r="C4106" i="6"/>
  <c r="C806" i="6"/>
  <c r="C1606" i="6"/>
  <c r="C2406" i="6"/>
  <c r="C3256" i="6"/>
  <c r="C3856" i="6"/>
  <c r="C4956" i="6"/>
  <c r="C556" i="6"/>
  <c r="C1356" i="6"/>
  <c r="C2556" i="6"/>
  <c r="C3806" i="6"/>
  <c r="C4856" i="6"/>
  <c r="C506" i="6"/>
  <c r="C1306" i="6"/>
  <c r="C2506" i="6"/>
  <c r="C3756" i="6"/>
  <c r="C4706" i="6"/>
  <c r="C656" i="6"/>
  <c r="C1456" i="6"/>
  <c r="C2256" i="6"/>
  <c r="C3106" i="6"/>
  <c r="C5206" i="6"/>
  <c r="C1006" i="6"/>
  <c r="C1806" i="6"/>
  <c r="C2606" i="6"/>
  <c r="C3356" i="6"/>
  <c r="C4056" i="6"/>
  <c r="C5156" i="6"/>
  <c r="C756" i="6"/>
  <c r="C1556" i="6"/>
  <c r="C2756" i="6"/>
  <c r="C4006" i="6"/>
  <c r="C5106" i="6"/>
  <c r="C706" i="6"/>
  <c r="C1506" i="6"/>
  <c r="C2706" i="6"/>
  <c r="C3956" i="6"/>
  <c r="C5056" i="6"/>
  <c r="C856" i="6"/>
  <c r="C1656" i="6"/>
  <c r="C2456" i="6"/>
  <c r="C3406" i="6"/>
  <c r="C4356" i="6"/>
  <c r="C3706" i="6"/>
  <c r="D31" i="6"/>
  <c r="D30" i="6"/>
  <c r="D29" i="6"/>
  <c r="D28" i="6"/>
  <c r="E105" i="2" l="1"/>
  <c r="E115" i="2"/>
  <c r="E114" i="2"/>
  <c r="B114" i="2" s="1"/>
  <c r="E112" i="2"/>
  <c r="B112" i="2" s="1"/>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6" i="2"/>
  <c r="E18" i="2"/>
  <c r="C10" i="2"/>
  <c r="C9" i="2"/>
  <c r="C8" i="2"/>
  <c r="C7" i="2"/>
  <c r="C6" i="2"/>
  <c r="C5" i="2"/>
  <c r="C4" i="2"/>
  <c r="C3" i="2"/>
  <c r="C2" i="2"/>
  <c r="C1" i="2"/>
  <c r="C2088" i="15"/>
  <c r="C2038" i="15"/>
  <c r="C1988" i="15"/>
  <c r="C1938" i="15"/>
  <c r="C1888" i="15"/>
  <c r="C1838" i="15"/>
  <c r="C1788" i="15"/>
  <c r="C1738" i="15"/>
  <c r="C1688" i="15"/>
  <c r="C1638" i="15"/>
  <c r="C1588" i="15"/>
  <c r="C1538" i="15"/>
  <c r="C1488" i="15"/>
  <c r="C1438" i="15"/>
  <c r="C1388" i="15"/>
  <c r="C1338" i="15"/>
  <c r="C1288" i="15"/>
  <c r="C1238" i="15"/>
  <c r="C1188" i="15"/>
  <c r="C1138" i="15"/>
  <c r="C1088" i="15"/>
  <c r="C1038" i="15"/>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C5407" i="6" s="1"/>
  <c r="B5449" i="6" s="1"/>
  <c r="D43" i="2"/>
  <c r="B43" i="2"/>
  <c r="D42" i="2"/>
  <c r="B42" i="2"/>
  <c r="D41" i="2"/>
  <c r="B41" i="2"/>
  <c r="D40" i="2"/>
  <c r="B40" i="2"/>
  <c r="D39" i="2"/>
  <c r="B39" i="2"/>
  <c r="D38" i="2"/>
  <c r="B38" i="2"/>
  <c r="D37" i="2"/>
  <c r="B37" i="2"/>
  <c r="D36" i="2"/>
  <c r="B36" i="2"/>
  <c r="D35" i="2"/>
  <c r="B35" i="2"/>
  <c r="D34" i="2"/>
  <c r="B34" i="2"/>
  <c r="D33" i="2"/>
  <c r="B33" i="2"/>
  <c r="D32" i="2"/>
  <c r="B32" i="2"/>
  <c r="D31" i="2"/>
  <c r="B31" i="2"/>
  <c r="D30" i="2"/>
  <c r="B30" i="2"/>
  <c r="D29" i="2"/>
  <c r="B29" i="2"/>
  <c r="D28" i="2"/>
  <c r="B28" i="2"/>
  <c r="D27" i="2"/>
  <c r="B27" i="2"/>
  <c r="D26" i="2"/>
  <c r="B26" i="2"/>
  <c r="D25" i="2"/>
  <c r="B25" i="2"/>
  <c r="D24" i="2"/>
  <c r="B24" i="2"/>
  <c r="D23" i="2"/>
  <c r="B23" i="2"/>
  <c r="D22" i="2"/>
  <c r="B22" i="2"/>
  <c r="D21" i="2"/>
  <c r="B21" i="2"/>
  <c r="D20" i="2"/>
  <c r="B20" i="2"/>
  <c r="D19" i="2"/>
  <c r="B19" i="2"/>
  <c r="D18" i="2"/>
  <c r="B18" i="2"/>
  <c r="C5307" i="6" l="1"/>
  <c r="B5349" i="6" s="1"/>
  <c r="C5207" i="6"/>
  <c r="B5249" i="6" s="1"/>
  <c r="C5107" i="6"/>
  <c r="B5149" i="6" s="1"/>
  <c r="C5007" i="6"/>
  <c r="B5049" i="6" s="1"/>
  <c r="C5357" i="6"/>
  <c r="B5399" i="6" s="1"/>
  <c r="C5257" i="6"/>
  <c r="B5299" i="6" s="1"/>
  <c r="C5157" i="6"/>
  <c r="B5199" i="6" s="1"/>
  <c r="C5057" i="6"/>
  <c r="B5099" i="6" s="1"/>
  <c r="C4907" i="6"/>
  <c r="B4949" i="6" s="1"/>
  <c r="C4807" i="6"/>
  <c r="B4849" i="6" s="1"/>
  <c r="C4957" i="6"/>
  <c r="B4999" i="6" s="1"/>
  <c r="C4857" i="6"/>
  <c r="B4899" i="6" s="1"/>
  <c r="C4707" i="6"/>
  <c r="B4749" i="6" s="1"/>
  <c r="C4607" i="6"/>
  <c r="B4649" i="6" s="1"/>
  <c r="C4507" i="6"/>
  <c r="B4549" i="6" s="1"/>
  <c r="C4407" i="6"/>
  <c r="B4449" i="6" s="1"/>
  <c r="C4757" i="6"/>
  <c r="B4799" i="6" s="1"/>
  <c r="C4657" i="6"/>
  <c r="B4699" i="6" s="1"/>
  <c r="C4557" i="6"/>
  <c r="B4599" i="6" s="1"/>
  <c r="C4457" i="6"/>
  <c r="B4499" i="6" s="1"/>
  <c r="C4357" i="6"/>
  <c r="B4399" i="6" s="1"/>
  <c r="C4257" i="6"/>
  <c r="B4299" i="6" s="1"/>
  <c r="C4307" i="6"/>
  <c r="B4349" i="6" s="1"/>
  <c r="C4207" i="6"/>
  <c r="B4249" i="6" s="1"/>
  <c r="C4107" i="6"/>
  <c r="B4149" i="6" s="1"/>
  <c r="C4007" i="6"/>
  <c r="B4049" i="6" s="1"/>
  <c r="C3907" i="6"/>
  <c r="B3949" i="6" s="1"/>
  <c r="C3807" i="6"/>
  <c r="B3849" i="6" s="1"/>
  <c r="C4157" i="6"/>
  <c r="B4199" i="6" s="1"/>
  <c r="C4057" i="6"/>
  <c r="B4099" i="6" s="1"/>
  <c r="C3957" i="6"/>
  <c r="B3999" i="6" s="1"/>
  <c r="C3857" i="6"/>
  <c r="B3899" i="6" s="1"/>
  <c r="C3757" i="6"/>
  <c r="B3799" i="6" s="1"/>
  <c r="C3657" i="6"/>
  <c r="B3699" i="6" s="1"/>
  <c r="C3707" i="6"/>
  <c r="B3749" i="6" s="1"/>
  <c r="C3607" i="6"/>
  <c r="B3649" i="6" s="1"/>
  <c r="C3507" i="6"/>
  <c r="B3549" i="6" s="1"/>
  <c r="C3407" i="6"/>
  <c r="B3449" i="6" s="1"/>
  <c r="C3307" i="6"/>
  <c r="B3349" i="6" s="1"/>
  <c r="C3207" i="6"/>
  <c r="B3249" i="6" s="1"/>
  <c r="C3557" i="6"/>
  <c r="B3599" i="6" s="1"/>
  <c r="C3457" i="6"/>
  <c r="B3499" i="6" s="1"/>
  <c r="C3357" i="6"/>
  <c r="B3399" i="6" s="1"/>
  <c r="C3257" i="6"/>
  <c r="B3299" i="6" s="1"/>
  <c r="C3157" i="6"/>
  <c r="B3199" i="6" s="1"/>
  <c r="C3057" i="6"/>
  <c r="B3099" i="6" s="1"/>
  <c r="C3107" i="6"/>
  <c r="B3149" i="6" s="1"/>
  <c r="C3007" i="6"/>
  <c r="B3049" i="6" s="1"/>
  <c r="C2907" i="6"/>
  <c r="B2949" i="6" s="1"/>
  <c r="C2807" i="6"/>
  <c r="B2849" i="6" s="1"/>
  <c r="C2707" i="6"/>
  <c r="B2749" i="6" s="1"/>
  <c r="C2607" i="6"/>
  <c r="B2649" i="6" s="1"/>
  <c r="C2957" i="6"/>
  <c r="B2999" i="6" s="1"/>
  <c r="C2857" i="6"/>
  <c r="B2899" i="6" s="1"/>
  <c r="C2757" i="6"/>
  <c r="B2799" i="6" s="1"/>
  <c r="C2657" i="6"/>
  <c r="B2699" i="6" s="1"/>
  <c r="C2557" i="6"/>
  <c r="B2599" i="6" s="1"/>
  <c r="C2457" i="6"/>
  <c r="B2499" i="6" s="1"/>
  <c r="C2507" i="6"/>
  <c r="B2549" i="6" s="1"/>
  <c r="C2407" i="6"/>
  <c r="B2449" i="6" s="1"/>
  <c r="C2307" i="6"/>
  <c r="B2349" i="6" s="1"/>
  <c r="C2207" i="6"/>
  <c r="B2249" i="6" s="1"/>
  <c r="C2107" i="6"/>
  <c r="B2149" i="6" s="1"/>
  <c r="C2007" i="6"/>
  <c r="B2049" i="6" s="1"/>
  <c r="C2357" i="6"/>
  <c r="B2399" i="6" s="1"/>
  <c r="C2257" i="6"/>
  <c r="B2299" i="6" s="1"/>
  <c r="C2157" i="6"/>
  <c r="B2199" i="6" s="1"/>
  <c r="C2057" i="6"/>
  <c r="B2099" i="6" s="1"/>
  <c r="C1957" i="6"/>
  <c r="B1999" i="6" s="1"/>
  <c r="C1857" i="6"/>
  <c r="B1899" i="6" s="1"/>
  <c r="C1907" i="6"/>
  <c r="B1949" i="6" s="1"/>
  <c r="C1807" i="6"/>
  <c r="B1849" i="6" s="1"/>
  <c r="C1707" i="6"/>
  <c r="B1749" i="6" s="1"/>
  <c r="C1607" i="6"/>
  <c r="B1649" i="6" s="1"/>
  <c r="C1507" i="6"/>
  <c r="B1549" i="6" s="1"/>
  <c r="C1407" i="6"/>
  <c r="B1449" i="6" s="1"/>
  <c r="C1757" i="6"/>
  <c r="B1799" i="6" s="1"/>
  <c r="C1657" i="6"/>
  <c r="B1699" i="6" s="1"/>
  <c r="C1557" i="6"/>
  <c r="B1599" i="6" s="1"/>
  <c r="C1457" i="6"/>
  <c r="B1499" i="6" s="1"/>
  <c r="C1307" i="6"/>
  <c r="B1349" i="6" s="1"/>
  <c r="C1207" i="6"/>
  <c r="B1249" i="6" s="1"/>
  <c r="C1357" i="6"/>
  <c r="B1399" i="6" s="1"/>
  <c r="C1257" i="6"/>
  <c r="B1299" i="6" s="1"/>
  <c r="C1107" i="6"/>
  <c r="B1149" i="6" s="1"/>
  <c r="C1007" i="6"/>
  <c r="B1049" i="6" s="1"/>
  <c r="C907" i="6"/>
  <c r="B949" i="6" s="1"/>
  <c r="C807" i="6"/>
  <c r="B849" i="6" s="1"/>
  <c r="C1157" i="6"/>
  <c r="B1199" i="6" s="1"/>
  <c r="C1057" i="6"/>
  <c r="B1099" i="6" s="1"/>
  <c r="C957" i="6"/>
  <c r="B999" i="6" s="1"/>
  <c r="C857" i="6"/>
  <c r="B899" i="6" s="1"/>
  <c r="C657" i="6"/>
  <c r="B699" i="6" s="1"/>
  <c r="C707" i="6"/>
  <c r="B749" i="6" s="1"/>
  <c r="C607" i="6"/>
  <c r="B649" i="6" s="1"/>
  <c r="C757" i="6"/>
  <c r="B799" i="6" s="1"/>
  <c r="C507" i="6"/>
  <c r="B549" i="6" s="1"/>
  <c r="C407" i="6"/>
  <c r="B449" i="6" s="1"/>
  <c r="C557" i="6"/>
  <c r="B599" i="6" s="1"/>
  <c r="C457" i="6"/>
  <c r="B499" i="6" s="1"/>
  <c r="C357" i="6"/>
  <c r="B399" i="6" s="1"/>
  <c r="C307" i="6"/>
  <c r="B349" i="6" s="1"/>
  <c r="G457" i="6"/>
  <c r="G357" i="6"/>
  <c r="G307" i="6"/>
  <c r="G407" i="6"/>
  <c r="A546" i="11" l="1"/>
  <c r="F12" i="6" l="1"/>
  <c r="G12" i="6" s="1"/>
  <c r="F28" i="6"/>
  <c r="G28" i="6" s="1"/>
  <c r="F29" i="6"/>
  <c r="F30" i="6"/>
  <c r="F31" i="6"/>
  <c r="D12" i="6"/>
  <c r="D13" i="6"/>
  <c r="F13" i="6"/>
  <c r="D14" i="6"/>
  <c r="F14" i="6"/>
  <c r="D15" i="6"/>
  <c r="F15" i="6"/>
  <c r="B2085" i="2"/>
  <c r="B2035" i="2"/>
  <c r="B1985" i="2"/>
  <c r="B1935" i="2"/>
  <c r="B1885" i="2"/>
  <c r="B1835" i="2"/>
  <c r="B1785" i="2"/>
  <c r="B1735" i="2"/>
  <c r="B1685" i="2"/>
  <c r="B1635" i="2"/>
  <c r="B1585" i="2"/>
  <c r="B1535" i="2"/>
  <c r="B1485" i="2"/>
  <c r="B1435" i="2"/>
  <c r="B1385" i="2"/>
  <c r="B1335" i="2"/>
  <c r="B1285" i="2"/>
  <c r="B1235" i="2"/>
  <c r="B1185" i="2"/>
  <c r="B1135" i="2"/>
  <c r="B1085" i="2"/>
  <c r="B1035" i="2"/>
  <c r="A299" i="6" l="1"/>
  <c r="F296" i="6"/>
  <c r="G296" i="6" s="1"/>
  <c r="D296" i="6"/>
  <c r="A296" i="6"/>
  <c r="F295" i="6"/>
  <c r="G295" i="6" s="1"/>
  <c r="D295" i="6"/>
  <c r="A295" i="6"/>
  <c r="F294" i="6"/>
  <c r="G294" i="6" s="1"/>
  <c r="D294" i="6"/>
  <c r="A294" i="6"/>
  <c r="F293" i="6"/>
  <c r="G293" i="6" s="1"/>
  <c r="D293" i="6"/>
  <c r="A293" i="6"/>
  <c r="F292" i="6"/>
  <c r="G292" i="6" s="1"/>
  <c r="D292" i="6"/>
  <c r="A292" i="6"/>
  <c r="F291" i="6"/>
  <c r="G291" i="6" s="1"/>
  <c r="D291" i="6"/>
  <c r="A291" i="6"/>
  <c r="F290" i="6"/>
  <c r="G290" i="6" s="1"/>
  <c r="D290" i="6"/>
  <c r="A290" i="6"/>
  <c r="F289" i="6"/>
  <c r="G289" i="6" s="1"/>
  <c r="D289" i="6"/>
  <c r="A289" i="6"/>
  <c r="F288" i="6"/>
  <c r="G288" i="6" s="1"/>
  <c r="D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A275" i="6"/>
  <c r="F274" i="6"/>
  <c r="G274" i="6" s="1"/>
  <c r="D274" i="6"/>
  <c r="A274" i="6"/>
  <c r="F273" i="6"/>
  <c r="G273" i="6" s="1"/>
  <c r="D273" i="6"/>
  <c r="A273" i="6"/>
  <c r="F272" i="6"/>
  <c r="G272" i="6" s="1"/>
  <c r="D272" i="6"/>
  <c r="A272" i="6"/>
  <c r="F271" i="6"/>
  <c r="G271" i="6" s="1"/>
  <c r="D271" i="6"/>
  <c r="A271" i="6"/>
  <c r="F270" i="6"/>
  <c r="G270" i="6" s="1"/>
  <c r="D270" i="6"/>
  <c r="A270" i="6"/>
  <c r="F269" i="6"/>
  <c r="G269" i="6" s="1"/>
  <c r="D269" i="6"/>
  <c r="A269" i="6"/>
  <c r="F268" i="6"/>
  <c r="G268" i="6" s="1"/>
  <c r="D268" i="6"/>
  <c r="A268" i="6"/>
  <c r="F267" i="6"/>
  <c r="G267" i="6" s="1"/>
  <c r="D267" i="6"/>
  <c r="A267" i="6"/>
  <c r="F266" i="6"/>
  <c r="G266" i="6" s="1"/>
  <c r="D266" i="6"/>
  <c r="A266" i="6"/>
  <c r="F265" i="6"/>
  <c r="G265" i="6" s="1"/>
  <c r="D265" i="6"/>
  <c r="A265" i="6"/>
  <c r="F264" i="6"/>
  <c r="G264" i="6" s="1"/>
  <c r="D264" i="6"/>
  <c r="A264" i="6"/>
  <c r="F263" i="6"/>
  <c r="G263" i="6" s="1"/>
  <c r="D263" i="6"/>
  <c r="A263" i="6"/>
  <c r="F262" i="6"/>
  <c r="G262" i="6" s="1"/>
  <c r="D262" i="6"/>
  <c r="A262" i="6"/>
  <c r="C256" i="6"/>
  <c r="B255" i="6"/>
  <c r="G254" i="6"/>
  <c r="B254" i="6"/>
  <c r="B253" i="6"/>
  <c r="B252" i="6"/>
  <c r="A249" i="6"/>
  <c r="F246" i="6"/>
  <c r="G246" i="6" s="1"/>
  <c r="D246" i="6"/>
  <c r="A246" i="6"/>
  <c r="F245" i="6"/>
  <c r="G245" i="6" s="1"/>
  <c r="D245" i="6"/>
  <c r="A245" i="6"/>
  <c r="F244" i="6"/>
  <c r="G244" i="6" s="1"/>
  <c r="D244" i="6"/>
  <c r="A244" i="6"/>
  <c r="F243" i="6"/>
  <c r="G243" i="6" s="1"/>
  <c r="D243" i="6"/>
  <c r="A243" i="6"/>
  <c r="F242" i="6"/>
  <c r="G242" i="6" s="1"/>
  <c r="D242" i="6"/>
  <c r="A242" i="6"/>
  <c r="F241" i="6"/>
  <c r="G241" i="6" s="1"/>
  <c r="D241" i="6"/>
  <c r="A241" i="6"/>
  <c r="F240" i="6"/>
  <c r="G240" i="6" s="1"/>
  <c r="D240" i="6"/>
  <c r="A240" i="6"/>
  <c r="F239" i="6"/>
  <c r="G239" i="6" s="1"/>
  <c r="D239" i="6"/>
  <c r="A239" i="6"/>
  <c r="F238" i="6"/>
  <c r="G238" i="6" s="1"/>
  <c r="D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A225" i="6"/>
  <c r="F224" i="6"/>
  <c r="G224" i="6" s="1"/>
  <c r="D224" i="6"/>
  <c r="A224" i="6"/>
  <c r="F223" i="6"/>
  <c r="G223" i="6" s="1"/>
  <c r="D223" i="6"/>
  <c r="A223" i="6"/>
  <c r="F222" i="6"/>
  <c r="G222" i="6" s="1"/>
  <c r="D222" i="6"/>
  <c r="A222" i="6"/>
  <c r="F221" i="6"/>
  <c r="G221" i="6" s="1"/>
  <c r="D221" i="6"/>
  <c r="A221" i="6"/>
  <c r="F220" i="6"/>
  <c r="G220" i="6" s="1"/>
  <c r="D220" i="6"/>
  <c r="A220" i="6"/>
  <c r="F219" i="6"/>
  <c r="G219" i="6" s="1"/>
  <c r="D219" i="6"/>
  <c r="A219" i="6"/>
  <c r="F218" i="6"/>
  <c r="G218" i="6" s="1"/>
  <c r="D218" i="6"/>
  <c r="A218" i="6"/>
  <c r="F217" i="6"/>
  <c r="G217" i="6" s="1"/>
  <c r="D217" i="6"/>
  <c r="A217" i="6"/>
  <c r="F216" i="6"/>
  <c r="G216" i="6" s="1"/>
  <c r="D216" i="6"/>
  <c r="A216" i="6"/>
  <c r="F215" i="6"/>
  <c r="G215" i="6" s="1"/>
  <c r="D215" i="6"/>
  <c r="A215" i="6"/>
  <c r="F214" i="6"/>
  <c r="G214" i="6" s="1"/>
  <c r="D214" i="6"/>
  <c r="A214" i="6"/>
  <c r="F213" i="6"/>
  <c r="G213" i="6" s="1"/>
  <c r="D213" i="6"/>
  <c r="A213" i="6"/>
  <c r="F212" i="6"/>
  <c r="G212" i="6" s="1"/>
  <c r="D212" i="6"/>
  <c r="A212" i="6"/>
  <c r="C206" i="6"/>
  <c r="B205" i="6"/>
  <c r="G204" i="6"/>
  <c r="B204" i="6"/>
  <c r="B203" i="6"/>
  <c r="B202" i="6"/>
  <c r="A199" i="6"/>
  <c r="F196" i="6"/>
  <c r="G196" i="6" s="1"/>
  <c r="D196" i="6"/>
  <c r="A196" i="6"/>
  <c r="F195" i="6"/>
  <c r="G195" i="6" s="1"/>
  <c r="D195" i="6"/>
  <c r="A195" i="6"/>
  <c r="F194" i="6"/>
  <c r="G194" i="6" s="1"/>
  <c r="D194" i="6"/>
  <c r="A194" i="6"/>
  <c r="F193" i="6"/>
  <c r="G193" i="6" s="1"/>
  <c r="D193" i="6"/>
  <c r="A193" i="6"/>
  <c r="F192" i="6"/>
  <c r="G192" i="6" s="1"/>
  <c r="D192" i="6"/>
  <c r="A192" i="6"/>
  <c r="F191" i="6"/>
  <c r="G191" i="6" s="1"/>
  <c r="D191" i="6"/>
  <c r="A191" i="6"/>
  <c r="F190" i="6"/>
  <c r="G190" i="6" s="1"/>
  <c r="D190" i="6"/>
  <c r="A190" i="6"/>
  <c r="F189" i="6"/>
  <c r="G189" i="6" s="1"/>
  <c r="D189" i="6"/>
  <c r="A189" i="6"/>
  <c r="F188" i="6"/>
  <c r="G188" i="6" s="1"/>
  <c r="D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A175" i="6"/>
  <c r="F174" i="6"/>
  <c r="G174" i="6" s="1"/>
  <c r="D174" i="6"/>
  <c r="A174" i="6"/>
  <c r="F173" i="6"/>
  <c r="G173" i="6" s="1"/>
  <c r="D173" i="6"/>
  <c r="A173" i="6"/>
  <c r="F172" i="6"/>
  <c r="G172" i="6" s="1"/>
  <c r="D172" i="6"/>
  <c r="A172" i="6"/>
  <c r="F171" i="6"/>
  <c r="G171" i="6" s="1"/>
  <c r="D171" i="6"/>
  <c r="A171" i="6"/>
  <c r="F170" i="6"/>
  <c r="G170" i="6" s="1"/>
  <c r="D170" i="6"/>
  <c r="A170" i="6"/>
  <c r="F169" i="6"/>
  <c r="G169" i="6" s="1"/>
  <c r="D169" i="6"/>
  <c r="A169" i="6"/>
  <c r="F168" i="6"/>
  <c r="G168" i="6" s="1"/>
  <c r="D168" i="6"/>
  <c r="A168" i="6"/>
  <c r="F167" i="6"/>
  <c r="G167" i="6" s="1"/>
  <c r="D167" i="6"/>
  <c r="A167" i="6"/>
  <c r="F166" i="6"/>
  <c r="G166" i="6" s="1"/>
  <c r="D166" i="6"/>
  <c r="A166" i="6"/>
  <c r="F165" i="6"/>
  <c r="G165" i="6" s="1"/>
  <c r="D165" i="6"/>
  <c r="A165" i="6"/>
  <c r="F164" i="6"/>
  <c r="G164" i="6" s="1"/>
  <c r="D164" i="6"/>
  <c r="A164" i="6"/>
  <c r="F163" i="6"/>
  <c r="G163" i="6" s="1"/>
  <c r="D163" i="6"/>
  <c r="A163" i="6"/>
  <c r="F162" i="6"/>
  <c r="G162" i="6" s="1"/>
  <c r="D162" i="6"/>
  <c r="A162" i="6"/>
  <c r="C156" i="6"/>
  <c r="B155" i="6"/>
  <c r="G154" i="6"/>
  <c r="B154" i="6"/>
  <c r="B153" i="6"/>
  <c r="B152" i="6"/>
  <c r="A99" i="6"/>
  <c r="F96" i="6"/>
  <c r="G96" i="6" s="1"/>
  <c r="D96" i="6"/>
  <c r="A96" i="6"/>
  <c r="F95" i="6"/>
  <c r="G95" i="6" s="1"/>
  <c r="D95" i="6"/>
  <c r="A95" i="6"/>
  <c r="F94" i="6"/>
  <c r="G94" i="6" s="1"/>
  <c r="D94" i="6"/>
  <c r="A94" i="6"/>
  <c r="F93" i="6"/>
  <c r="G93" i="6" s="1"/>
  <c r="D93" i="6"/>
  <c r="A93" i="6"/>
  <c r="F92" i="6"/>
  <c r="G92" i="6" s="1"/>
  <c r="D92" i="6"/>
  <c r="A92" i="6"/>
  <c r="F91" i="6"/>
  <c r="G91" i="6" s="1"/>
  <c r="D91" i="6"/>
  <c r="A91" i="6"/>
  <c r="F90" i="6"/>
  <c r="G90" i="6" s="1"/>
  <c r="D90" i="6"/>
  <c r="A90" i="6"/>
  <c r="F89" i="6"/>
  <c r="G89" i="6" s="1"/>
  <c r="D89" i="6"/>
  <c r="A89" i="6"/>
  <c r="F88" i="6"/>
  <c r="G88" i="6" s="1"/>
  <c r="D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A75" i="6"/>
  <c r="F74" i="6"/>
  <c r="G74" i="6" s="1"/>
  <c r="D74" i="6"/>
  <c r="A74" i="6"/>
  <c r="F73" i="6"/>
  <c r="G73" i="6" s="1"/>
  <c r="D73" i="6"/>
  <c r="A73" i="6"/>
  <c r="F72" i="6"/>
  <c r="G72" i="6" s="1"/>
  <c r="D72" i="6"/>
  <c r="A72" i="6"/>
  <c r="F71" i="6"/>
  <c r="G71" i="6" s="1"/>
  <c r="D71" i="6"/>
  <c r="A71" i="6"/>
  <c r="F70" i="6"/>
  <c r="G70" i="6" s="1"/>
  <c r="D70" i="6"/>
  <c r="A70" i="6"/>
  <c r="F69" i="6"/>
  <c r="G69" i="6" s="1"/>
  <c r="D69" i="6"/>
  <c r="A69" i="6"/>
  <c r="F68" i="6"/>
  <c r="G68" i="6" s="1"/>
  <c r="D68" i="6"/>
  <c r="A68" i="6"/>
  <c r="F67" i="6"/>
  <c r="G67" i="6" s="1"/>
  <c r="D67" i="6"/>
  <c r="A67" i="6"/>
  <c r="F66" i="6"/>
  <c r="G66" i="6" s="1"/>
  <c r="D66" i="6"/>
  <c r="A66" i="6"/>
  <c r="F65" i="6"/>
  <c r="G65" i="6" s="1"/>
  <c r="D65" i="6"/>
  <c r="A65" i="6"/>
  <c r="F64" i="6"/>
  <c r="G64" i="6" s="1"/>
  <c r="D64" i="6"/>
  <c r="A64" i="6"/>
  <c r="F63" i="6"/>
  <c r="G63" i="6" s="1"/>
  <c r="D63" i="6"/>
  <c r="A63" i="6"/>
  <c r="F62" i="6"/>
  <c r="G62" i="6" s="1"/>
  <c r="D62" i="6"/>
  <c r="A62" i="6"/>
  <c r="C56" i="6"/>
  <c r="B55" i="6"/>
  <c r="G54" i="6"/>
  <c r="B54" i="6"/>
  <c r="B53" i="6"/>
  <c r="B52" i="6"/>
  <c r="A49" i="6"/>
  <c r="F46" i="6"/>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A12" i="6"/>
  <c r="C6" i="6"/>
  <c r="B5" i="6"/>
  <c r="G4" i="6"/>
  <c r="B4" i="6"/>
  <c r="B3" i="6"/>
  <c r="B2" i="6"/>
  <c r="C106" i="6"/>
  <c r="F117" i="6"/>
  <c r="G117" i="6" s="1"/>
  <c r="D117" i="6"/>
  <c r="A117" i="6"/>
  <c r="F116" i="6"/>
  <c r="G116" i="6" s="1"/>
  <c r="D116" i="6"/>
  <c r="A116" i="6"/>
  <c r="F146" i="6"/>
  <c r="D146" i="6"/>
  <c r="A146" i="6"/>
  <c r="F145" i="6"/>
  <c r="D145" i="6"/>
  <c r="A145" i="6"/>
  <c r="F144" i="6"/>
  <c r="D144" i="6"/>
  <c r="A144" i="6"/>
  <c r="F143" i="6"/>
  <c r="D143" i="6"/>
  <c r="A143" i="6"/>
  <c r="F142" i="6"/>
  <c r="D142" i="6"/>
  <c r="A142" i="6"/>
  <c r="F141" i="6"/>
  <c r="D141" i="6"/>
  <c r="A141" i="6"/>
  <c r="F140" i="6"/>
  <c r="D140" i="6"/>
  <c r="A140" i="6"/>
  <c r="F139" i="6"/>
  <c r="D139" i="6"/>
  <c r="A139" i="6"/>
  <c r="F138" i="6"/>
  <c r="D138" i="6"/>
  <c r="A138" i="6"/>
  <c r="F135" i="6"/>
  <c r="D135" i="6"/>
  <c r="A135" i="6"/>
  <c r="F134" i="6"/>
  <c r="D134" i="6"/>
  <c r="A134" i="6"/>
  <c r="F133" i="6"/>
  <c r="D133" i="6"/>
  <c r="A133" i="6"/>
  <c r="F132" i="6"/>
  <c r="D132" i="6"/>
  <c r="A132" i="6"/>
  <c r="F131" i="6"/>
  <c r="D131" i="6"/>
  <c r="A131" i="6"/>
  <c r="F130" i="6"/>
  <c r="D130" i="6"/>
  <c r="A130" i="6"/>
  <c r="F129" i="6"/>
  <c r="D129" i="6"/>
  <c r="A129" i="6"/>
  <c r="F128" i="6"/>
  <c r="D128" i="6"/>
  <c r="A128" i="6"/>
  <c r="A113" i="6"/>
  <c r="D113" i="6"/>
  <c r="F113" i="6"/>
  <c r="A114" i="6"/>
  <c r="D114" i="6"/>
  <c r="F114" i="6"/>
  <c r="A115" i="6"/>
  <c r="D115" i="6"/>
  <c r="F115" i="6"/>
  <c r="A118" i="6"/>
  <c r="D118" i="6"/>
  <c r="F118" i="6"/>
  <c r="A119" i="6"/>
  <c r="D119" i="6"/>
  <c r="F119" i="6"/>
  <c r="A120" i="6"/>
  <c r="D120" i="6"/>
  <c r="F120" i="6"/>
  <c r="A121" i="6"/>
  <c r="D121" i="6"/>
  <c r="F121" i="6"/>
  <c r="A122" i="6"/>
  <c r="D122" i="6"/>
  <c r="F122" i="6"/>
  <c r="A123" i="6"/>
  <c r="D123" i="6"/>
  <c r="F123" i="6"/>
  <c r="A124" i="6"/>
  <c r="D124" i="6"/>
  <c r="F124" i="6"/>
  <c r="A125" i="6"/>
  <c r="D125" i="6"/>
  <c r="F125" i="6"/>
  <c r="F112" i="6"/>
  <c r="A112" i="6"/>
  <c r="D112" i="6"/>
  <c r="G236" i="6" l="1"/>
  <c r="G247" i="6"/>
  <c r="G286" i="6"/>
  <c r="G197" i="6"/>
  <c r="G36" i="6"/>
  <c r="G186" i="6"/>
  <c r="G226" i="6"/>
  <c r="G297" i="6"/>
  <c r="G276" i="6"/>
  <c r="G176" i="6"/>
  <c r="G86" i="6"/>
  <c r="G47" i="6"/>
  <c r="G26" i="6"/>
  <c r="G97" i="6"/>
  <c r="G76" i="6"/>
  <c r="G249" i="6" l="1"/>
  <c r="G299" i="6"/>
  <c r="G199" i="6"/>
  <c r="G49" i="6"/>
  <c r="G99" i="6"/>
  <c r="G138" i="6" l="1"/>
  <c r="G129" i="6"/>
  <c r="G128" i="6"/>
  <c r="G113" i="6"/>
  <c r="G119" i="6"/>
  <c r="G123" i="6"/>
  <c r="G125" i="6"/>
  <c r="G114" i="6"/>
  <c r="G115" i="6"/>
  <c r="G118" i="6"/>
  <c r="G120" i="6"/>
  <c r="G121" i="6"/>
  <c r="G122" i="6"/>
  <c r="G124" i="6"/>
  <c r="G130" i="6"/>
  <c r="C7" i="6" l="1"/>
  <c r="B49" i="6" s="1"/>
  <c r="G7" i="6"/>
  <c r="C57" i="6"/>
  <c r="B99" i="6" s="1"/>
  <c r="G57" i="6"/>
  <c r="C107" i="6"/>
  <c r="G107" i="6"/>
  <c r="C157" i="6"/>
  <c r="B199" i="6" s="1"/>
  <c r="G157" i="6"/>
  <c r="C207" i="6"/>
  <c r="B249" i="6" s="1"/>
  <c r="G207" i="6"/>
  <c r="C257" i="6"/>
  <c r="B299" i="6" s="1"/>
  <c r="G257" i="6"/>
  <c r="B1" i="8" l="1"/>
  <c r="A69" i="9"/>
  <c r="B69" i="9" s="1"/>
  <c r="A70" i="9"/>
  <c r="B70" i="9" s="1"/>
  <c r="A71" i="9"/>
  <c r="B71" i="9" s="1"/>
  <c r="A72" i="9"/>
  <c r="B72" i="9" s="1"/>
  <c r="A73" i="9"/>
  <c r="B73" i="9" s="1"/>
  <c r="A74" i="9"/>
  <c r="B74" i="9" s="1"/>
  <c r="A75" i="9"/>
  <c r="B75" i="9" s="1"/>
  <c r="A76" i="9"/>
  <c r="B76" i="9" s="1"/>
  <c r="A77" i="9"/>
  <c r="B77" i="9" s="1"/>
  <c r="A78" i="9"/>
  <c r="B78" i="9" s="1"/>
  <c r="A79" i="9"/>
  <c r="B79" i="9" s="1"/>
  <c r="A80" i="9"/>
  <c r="B80" i="9" s="1"/>
  <c r="A81" i="9"/>
  <c r="B81" i="9" s="1"/>
  <c r="A82" i="9"/>
  <c r="B82" i="9" s="1"/>
  <c r="A83" i="9"/>
  <c r="B83" i="9" s="1"/>
  <c r="A84" i="9"/>
  <c r="B84" i="9" s="1"/>
  <c r="A85" i="9"/>
  <c r="B85" i="9" s="1"/>
  <c r="A86" i="9"/>
  <c r="B86" i="9" s="1"/>
  <c r="A87" i="9"/>
  <c r="B87" i="9" s="1"/>
  <c r="A88" i="9"/>
  <c r="B88" i="9" s="1"/>
  <c r="A89" i="9"/>
  <c r="B89" i="9" s="1"/>
  <c r="A90" i="9"/>
  <c r="B90" i="9" s="1"/>
  <c r="A91" i="9"/>
  <c r="B91" i="9" s="1"/>
  <c r="A92" i="9"/>
  <c r="B92" i="9" s="1"/>
  <c r="A93" i="9"/>
  <c r="B93" i="9" s="1"/>
  <c r="A94" i="9"/>
  <c r="B94" i="9" s="1"/>
  <c r="A95" i="9"/>
  <c r="B95" i="9" s="1"/>
  <c r="A96" i="9"/>
  <c r="B96" i="9" s="1"/>
  <c r="A97" i="9"/>
  <c r="B97" i="9" s="1"/>
  <c r="A98" i="9"/>
  <c r="B98" i="9" s="1"/>
  <c r="A99" i="9"/>
  <c r="B99" i="9" s="1"/>
  <c r="A100" i="9"/>
  <c r="B100" i="9" s="1"/>
  <c r="A101" i="9"/>
  <c r="B101" i="9" s="1"/>
  <c r="A102" i="9"/>
  <c r="B102" i="9" s="1"/>
  <c r="A103" i="9"/>
  <c r="B103" i="9" s="1"/>
  <c r="A104" i="9"/>
  <c r="B104" i="9" s="1"/>
  <c r="A105" i="9"/>
  <c r="B105" i="9" s="1"/>
  <c r="A106" i="9"/>
  <c r="B106" i="9" s="1"/>
  <c r="A68" i="9"/>
  <c r="B68" i="9" s="1"/>
  <c r="A19" i="9" l="1"/>
  <c r="B19" i="9" s="1"/>
  <c r="A20" i="9"/>
  <c r="B20" i="9" s="1"/>
  <c r="A21" i="9"/>
  <c r="B21" i="9" s="1"/>
  <c r="A22" i="9"/>
  <c r="B22" i="9" s="1"/>
  <c r="A23" i="9"/>
  <c r="B23" i="9" s="1"/>
  <c r="A24" i="9"/>
  <c r="B24" i="9" s="1"/>
  <c r="A25" i="9"/>
  <c r="B25" i="9" s="1"/>
  <c r="A26" i="9"/>
  <c r="B26" i="9" s="1"/>
  <c r="A27" i="9"/>
  <c r="B27" i="9" s="1"/>
  <c r="A28" i="9"/>
  <c r="B28" i="9" s="1"/>
  <c r="A29" i="9"/>
  <c r="B29" i="9" s="1"/>
  <c r="A30" i="9"/>
  <c r="B30" i="9" s="1"/>
  <c r="A31" i="9"/>
  <c r="B31" i="9" s="1"/>
  <c r="A32" i="9"/>
  <c r="B32" i="9" s="1"/>
  <c r="A33" i="9"/>
  <c r="B33" i="9" s="1"/>
  <c r="A34" i="9"/>
  <c r="B34" i="9" s="1"/>
  <c r="A35" i="9"/>
  <c r="B35" i="9" s="1"/>
  <c r="A36" i="9"/>
  <c r="B36" i="9" s="1"/>
  <c r="A37" i="9"/>
  <c r="B37" i="9" s="1"/>
  <c r="A38" i="9"/>
  <c r="B38" i="9" s="1"/>
  <c r="A39" i="9"/>
  <c r="B39" i="9" s="1"/>
  <c r="A40" i="9"/>
  <c r="B40" i="9" s="1"/>
  <c r="A41" i="9"/>
  <c r="B41" i="9" s="1"/>
  <c r="A42" i="9"/>
  <c r="B42" i="9" s="1"/>
  <c r="A43" i="9"/>
  <c r="B43" i="9" s="1"/>
  <c r="A44" i="9"/>
  <c r="B44" i="9" s="1"/>
  <c r="A45" i="9"/>
  <c r="B45" i="9" s="1"/>
  <c r="A46" i="9"/>
  <c r="B46" i="9" s="1"/>
  <c r="A47" i="9"/>
  <c r="B47" i="9" s="1"/>
  <c r="A48" i="9"/>
  <c r="B48" i="9" s="1"/>
  <c r="A49" i="9"/>
  <c r="B49" i="9" s="1"/>
  <c r="A50" i="9"/>
  <c r="B50" i="9" s="1"/>
  <c r="A51" i="9"/>
  <c r="B51" i="9" s="1"/>
  <c r="A52" i="9"/>
  <c r="B52" i="9" s="1"/>
  <c r="A53" i="9"/>
  <c r="B53" i="9" s="1"/>
  <c r="A54" i="9"/>
  <c r="B54" i="9" s="1"/>
  <c r="A55" i="9"/>
  <c r="B55" i="9" s="1"/>
  <c r="A56" i="9"/>
  <c r="B56" i="9" s="1"/>
  <c r="A57" i="9"/>
  <c r="B57" i="9" s="1"/>
  <c r="A58" i="9"/>
  <c r="B58" i="9" s="1"/>
  <c r="A59" i="9"/>
  <c r="B59" i="9" s="1"/>
  <c r="A60" i="9"/>
  <c r="B60" i="9" s="1"/>
  <c r="A61" i="9"/>
  <c r="B61" i="9" s="1"/>
  <c r="A62" i="9"/>
  <c r="B62" i="9" s="1"/>
  <c r="A63" i="9"/>
  <c r="B63" i="9" s="1"/>
  <c r="A64" i="9"/>
  <c r="B64" i="9" s="1"/>
  <c r="A65" i="9"/>
  <c r="B65" i="9" s="1"/>
  <c r="A66" i="9"/>
  <c r="B66" i="9" s="1"/>
  <c r="A67" i="9"/>
  <c r="B67" i="9" s="1"/>
  <c r="C7" i="9"/>
  <c r="A149" i="6" l="1"/>
  <c r="F18" i="2" l="1"/>
  <c r="F105" i="2"/>
  <c r="G105" i="2" s="1"/>
  <c r="B3" i="12"/>
  <c r="B5" i="12" s="1"/>
  <c r="B10" i="12" l="1"/>
  <c r="B9" i="12"/>
  <c r="B7" i="12"/>
  <c r="B6" i="12"/>
  <c r="B8" i="12"/>
  <c r="B4" i="12"/>
  <c r="B252" i="12"/>
  <c r="B256" i="12" s="1"/>
  <c r="B245" i="12"/>
  <c r="B249" i="12" s="1"/>
  <c r="B239" i="12"/>
  <c r="B240" i="12" s="1"/>
  <c r="B228" i="12"/>
  <c r="B236" i="12" s="1"/>
  <c r="B222" i="12"/>
  <c r="B224" i="12" s="1"/>
  <c r="B220" i="12"/>
  <c r="B218" i="12"/>
  <c r="B216" i="12"/>
  <c r="B215" i="12"/>
  <c r="B219" i="12" s="1"/>
  <c r="B186" i="12"/>
  <c r="B208" i="12" s="1"/>
  <c r="B178" i="12"/>
  <c r="B183" i="12" s="1"/>
  <c r="B166" i="12"/>
  <c r="B174" i="12" s="1"/>
  <c r="B162" i="12"/>
  <c r="B160" i="12"/>
  <c r="B157" i="12"/>
  <c r="B154" i="12"/>
  <c r="B163" i="12" s="1"/>
  <c r="B139" i="12"/>
  <c r="B147" i="12" s="1"/>
  <c r="B134" i="12"/>
  <c r="B135" i="12" s="1"/>
  <c r="B118" i="12"/>
  <c r="B129" i="12" s="1"/>
  <c r="B109" i="12"/>
  <c r="B114" i="12" s="1"/>
  <c r="B101" i="12"/>
  <c r="B104" i="12" s="1"/>
  <c r="B93" i="12"/>
  <c r="B91" i="12"/>
  <c r="B98" i="12" s="1"/>
  <c r="B86" i="12"/>
  <c r="B88" i="12" s="1"/>
  <c r="B79" i="12"/>
  <c r="B83" i="12" s="1"/>
  <c r="B72" i="12"/>
  <c r="B76" i="12" s="1"/>
  <c r="B54" i="12"/>
  <c r="B65" i="12" s="1"/>
  <c r="B50" i="12"/>
  <c r="B47" i="12"/>
  <c r="B41" i="12"/>
  <c r="B48" i="12" s="1"/>
  <c r="B26" i="12"/>
  <c r="B30" i="12" s="1"/>
  <c r="B22" i="12"/>
  <c r="B19" i="12"/>
  <c r="B23" i="12" s="1"/>
  <c r="B13" i="12"/>
  <c r="B15" i="12" s="1"/>
  <c r="B246" i="12" l="1"/>
  <c r="B87" i="12"/>
  <c r="B28" i="12"/>
  <c r="C69" i="15" s="1"/>
  <c r="B121" i="12"/>
  <c r="B142" i="12"/>
  <c r="B248" i="12"/>
  <c r="B32" i="12"/>
  <c r="B140" i="12"/>
  <c r="B14" i="12"/>
  <c r="C72" i="15" s="1"/>
  <c r="B36" i="12"/>
  <c r="B73" i="12"/>
  <c r="B125" i="12"/>
  <c r="B148" i="12"/>
  <c r="B223" i="12"/>
  <c r="B119" i="12"/>
  <c r="B97" i="12"/>
  <c r="B75" i="12"/>
  <c r="B42" i="12"/>
  <c r="B123" i="12"/>
  <c r="B145" i="12"/>
  <c r="B16" i="12"/>
  <c r="C56" i="15" s="1"/>
  <c r="B128" i="12"/>
  <c r="B151" i="12"/>
  <c r="B180" i="12"/>
  <c r="B103" i="12"/>
  <c r="B130" i="12"/>
  <c r="B20" i="12"/>
  <c r="D76" i="15" s="1"/>
  <c r="D69" i="2" s="1"/>
  <c r="B44" i="12"/>
  <c r="B81" i="12"/>
  <c r="B155" i="12"/>
  <c r="B34" i="12"/>
  <c r="B38" i="12"/>
  <c r="B56" i="12"/>
  <c r="B60" i="12"/>
  <c r="B66" i="12"/>
  <c r="B95" i="12"/>
  <c r="B105" i="12"/>
  <c r="B111" i="12"/>
  <c r="B115" i="12"/>
  <c r="B136" i="12"/>
  <c r="B21" i="12"/>
  <c r="D53" i="15" s="1"/>
  <c r="D46" i="2" s="1"/>
  <c r="B27" i="12"/>
  <c r="C102" i="15" s="1"/>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C52" i="15" s="1"/>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88" i="15" l="1"/>
  <c r="D81" i="2" s="1"/>
  <c r="C112" i="15"/>
  <c r="D74" i="15"/>
  <c r="D67" i="2" s="1"/>
  <c r="C84" i="15"/>
  <c r="D94" i="15"/>
  <c r="D87" i="2" s="1"/>
  <c r="C97" i="15"/>
  <c r="D56" i="15"/>
  <c r="D49" i="2" s="1"/>
  <c r="C104" i="15"/>
  <c r="C96" i="15"/>
  <c r="C57" i="15"/>
  <c r="C113" i="15"/>
  <c r="D110" i="15"/>
  <c r="D103" i="2" s="1"/>
  <c r="D51" i="15"/>
  <c r="D44" i="2" s="1"/>
  <c r="C62" i="15"/>
  <c r="D105" i="15"/>
  <c r="D98" i="2" s="1"/>
  <c r="C71" i="15"/>
  <c r="C70" i="15"/>
  <c r="C83" i="15"/>
  <c r="C103" i="15"/>
  <c r="C111" i="15"/>
  <c r="C61" i="15"/>
  <c r="C85" i="15"/>
  <c r="D62" i="15"/>
  <c r="D55" i="2" s="1"/>
  <c r="D91" i="15"/>
  <c r="D84" i="2" s="1"/>
  <c r="C105" i="15"/>
  <c r="D79" i="15"/>
  <c r="D72" i="2" s="1"/>
  <c r="D83" i="15"/>
  <c r="D76" i="2" s="1"/>
  <c r="D109" i="15"/>
  <c r="D102" i="2" s="1"/>
  <c r="D113" i="15"/>
  <c r="D106" i="2" s="1"/>
  <c r="C63" i="15"/>
  <c r="D73" i="15"/>
  <c r="D66" i="2" s="1"/>
  <c r="D103" i="15"/>
  <c r="D96" i="2" s="1"/>
  <c r="C86" i="15"/>
  <c r="D93" i="15"/>
  <c r="D86" i="2" s="1"/>
  <c r="C90" i="15"/>
  <c r="D59" i="15"/>
  <c r="D52" i="2" s="1"/>
  <c r="D87" i="15"/>
  <c r="D80" i="2" s="1"/>
  <c r="D85" i="15"/>
  <c r="D78" i="2" s="1"/>
  <c r="D77" i="15"/>
  <c r="D70" i="2" s="1"/>
  <c r="D82" i="15"/>
  <c r="D75" i="2" s="1"/>
  <c r="C75" i="15"/>
  <c r="D98" i="15"/>
  <c r="D91" i="2" s="1"/>
  <c r="D64" i="15"/>
  <c r="D57" i="2" s="1"/>
  <c r="C81" i="15"/>
  <c r="D69" i="15"/>
  <c r="D62" i="2" s="1"/>
  <c r="C74" i="15"/>
  <c r="D99" i="15"/>
  <c r="D92" i="2" s="1"/>
  <c r="D65" i="15"/>
  <c r="D58" i="2" s="1"/>
  <c r="D100" i="15"/>
  <c r="D93" i="2" s="1"/>
  <c r="C77" i="15"/>
  <c r="C80" i="15"/>
  <c r="D97" i="15"/>
  <c r="D90" i="2" s="1"/>
  <c r="D101" i="15"/>
  <c r="D94" i="2" s="1"/>
  <c r="C79" i="15"/>
  <c r="D68" i="15"/>
  <c r="D61" i="2" s="1"/>
  <c r="C76" i="15"/>
  <c r="D67" i="15"/>
  <c r="D60" i="2" s="1"/>
  <c r="D96" i="15"/>
  <c r="D89" i="2" s="1"/>
  <c r="C78" i="15"/>
  <c r="D66" i="15"/>
  <c r="D59" i="2" s="1"/>
  <c r="D108" i="15"/>
  <c r="D101" i="2" s="1"/>
  <c r="D112" i="15"/>
  <c r="D105" i="2" s="1"/>
  <c r="C64" i="15"/>
  <c r="D104" i="15"/>
  <c r="D97" i="2" s="1"/>
  <c r="D102" i="15"/>
  <c r="D95" i="2" s="1"/>
  <c r="C73" i="15"/>
  <c r="C95" i="15"/>
  <c r="D111" i="15"/>
  <c r="D104" i="2" s="1"/>
  <c r="C87" i="15"/>
  <c r="D61" i="15"/>
  <c r="D54" i="2" s="1"/>
  <c r="C91" i="15"/>
  <c r="D90" i="15"/>
  <c r="D83" i="2" s="1"/>
  <c r="C98" i="15"/>
  <c r="D55" i="15"/>
  <c r="D48" i="2" s="1"/>
  <c r="C54" i="15"/>
  <c r="D84" i="15"/>
  <c r="D77" i="2" s="1"/>
  <c r="D81" i="15"/>
  <c r="D74" i="2" s="1"/>
  <c r="C51" i="15"/>
  <c r="C65" i="15"/>
  <c r="D72" i="15"/>
  <c r="D65" i="2" s="1"/>
  <c r="D71" i="15"/>
  <c r="D64" i="2" s="1"/>
  <c r="D63" i="15"/>
  <c r="D56" i="2" s="1"/>
  <c r="C88" i="15"/>
  <c r="D92" i="15"/>
  <c r="D85" i="2" s="1"/>
  <c r="C92" i="15"/>
  <c r="D58" i="15"/>
  <c r="D51" i="2" s="1"/>
  <c r="C100" i="15"/>
  <c r="D86" i="15"/>
  <c r="D79" i="2" s="1"/>
  <c r="D78" i="15"/>
  <c r="D71" i="2" s="1"/>
  <c r="D52" i="15"/>
  <c r="D45" i="2" s="1"/>
  <c r="C99" i="15"/>
  <c r="D80" i="15"/>
  <c r="D73" i="2" s="1"/>
  <c r="C53" i="15"/>
  <c r="C106" i="15"/>
  <c r="C58" i="15"/>
  <c r="D107" i="15"/>
  <c r="D100" i="2" s="1"/>
  <c r="C66" i="15"/>
  <c r="D70" i="15"/>
  <c r="D63" i="2" s="1"/>
  <c r="C89" i="15"/>
  <c r="D60" i="15"/>
  <c r="D53" i="2" s="1"/>
  <c r="C93" i="15"/>
  <c r="D89" i="15"/>
  <c r="D82" i="2" s="1"/>
  <c r="C101" i="15"/>
  <c r="D54" i="15"/>
  <c r="D47" i="2" s="1"/>
  <c r="C107" i="15"/>
  <c r="C55" i="15"/>
  <c r="C108" i="15"/>
  <c r="C59" i="15"/>
  <c r="D75" i="15"/>
  <c r="D68" i="2" s="1"/>
  <c r="C67" i="15"/>
  <c r="D95" i="15"/>
  <c r="D88" i="2" s="1"/>
  <c r="C94" i="15"/>
  <c r="D57" i="15"/>
  <c r="D50" i="2" s="1"/>
  <c r="C109" i="15"/>
  <c r="C110" i="15"/>
  <c r="C60" i="15"/>
  <c r="D106" i="15"/>
  <c r="D99" i="2" s="1"/>
  <c r="C68" i="15"/>
  <c r="C82"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3" i="14" l="1"/>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245" i="14"/>
  <c r="E253" i="14"/>
  <c r="E261" i="14"/>
  <c r="E269" i="14"/>
  <c r="E277" i="14"/>
  <c r="E285" i="14"/>
  <c r="E293" i="14"/>
  <c r="E301" i="14"/>
  <c r="E309" i="14"/>
  <c r="E317" i="14"/>
  <c r="E325" i="14"/>
  <c r="E333" i="14"/>
  <c r="E341" i="14"/>
  <c r="E349" i="14"/>
  <c r="E357" i="14"/>
  <c r="E365" i="14"/>
  <c r="E4" i="14"/>
  <c r="E5" i="14"/>
  <c r="E14" i="14"/>
  <c r="E22" i="14"/>
  <c r="E30" i="14"/>
  <c r="E38" i="14"/>
  <c r="E46" i="14"/>
  <c r="E54" i="14"/>
  <c r="E62" i="14"/>
  <c r="E70" i="14"/>
  <c r="E78" i="14"/>
  <c r="E86" i="14"/>
  <c r="E94" i="14"/>
  <c r="E102" i="14"/>
  <c r="E110" i="14"/>
  <c r="E118" i="14"/>
  <c r="E126" i="14"/>
  <c r="E134" i="14"/>
  <c r="E142" i="14"/>
  <c r="E150" i="14"/>
  <c r="E158" i="14"/>
  <c r="E166" i="14"/>
  <c r="E174" i="14"/>
  <c r="E182" i="14"/>
  <c r="E190" i="14"/>
  <c r="E198" i="14"/>
  <c r="E206" i="14"/>
  <c r="E214" i="14"/>
  <c r="E222" i="14"/>
  <c r="E230" i="14"/>
  <c r="E238" i="14"/>
  <c r="E246" i="14"/>
  <c r="E254" i="14"/>
  <c r="E262" i="14"/>
  <c r="E270" i="14"/>
  <c r="E278" i="14"/>
  <c r="E286" i="14"/>
  <c r="E294" i="14"/>
  <c r="E302" i="14"/>
  <c r="E310" i="14"/>
  <c r="E318" i="14"/>
  <c r="E326" i="14"/>
  <c r="E334" i="14"/>
  <c r="E342" i="14"/>
  <c r="E350" i="14"/>
  <c r="E358" i="14"/>
  <c r="E366"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15" i="14"/>
  <c r="E223" i="14"/>
  <c r="E231" i="14"/>
  <c r="E239" i="14"/>
  <c r="E247" i="14"/>
  <c r="E255" i="14"/>
  <c r="E263" i="14"/>
  <c r="E271" i="14"/>
  <c r="E279" i="14"/>
  <c r="E287" i="14"/>
  <c r="E295" i="14"/>
  <c r="E303" i="14"/>
  <c r="E311" i="14"/>
  <c r="E319" i="14"/>
  <c r="E327" i="14"/>
  <c r="E335" i="14"/>
  <c r="E343" i="14"/>
  <c r="E351" i="14"/>
  <c r="E359" i="14"/>
  <c r="E367" i="14"/>
  <c r="E8" i="14"/>
  <c r="E16" i="14"/>
  <c r="E24" i="14"/>
  <c r="E32" i="14"/>
  <c r="E40" i="14"/>
  <c r="E48" i="14"/>
  <c r="E56" i="14"/>
  <c r="E64" i="14"/>
  <c r="E72" i="14"/>
  <c r="E80" i="14"/>
  <c r="E88" i="14"/>
  <c r="E96" i="14"/>
  <c r="E104" i="14"/>
  <c r="E112" i="14"/>
  <c r="E120" i="14"/>
  <c r="E128" i="14"/>
  <c r="E136" i="14"/>
  <c r="E144" i="14"/>
  <c r="E152" i="14"/>
  <c r="E160" i="14"/>
  <c r="E168" i="14"/>
  <c r="E176" i="14"/>
  <c r="E184" i="14"/>
  <c r="E192" i="14"/>
  <c r="E200" i="14"/>
  <c r="E208" i="14"/>
  <c r="E216" i="14"/>
  <c r="E224" i="14"/>
  <c r="E232" i="14"/>
  <c r="E240" i="14"/>
  <c r="E248" i="14"/>
  <c r="E256" i="14"/>
  <c r="E264" i="14"/>
  <c r="E272" i="14"/>
  <c r="E280" i="14"/>
  <c r="E288" i="14"/>
  <c r="E296" i="14"/>
  <c r="E304" i="14"/>
  <c r="E312" i="14"/>
  <c r="E320" i="14"/>
  <c r="E328" i="14"/>
  <c r="E336" i="14"/>
  <c r="E344" i="14"/>
  <c r="E352" i="14"/>
  <c r="E360" i="14"/>
  <c r="E36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241" i="14"/>
  <c r="E249" i="14"/>
  <c r="E257" i="14"/>
  <c r="E265" i="14"/>
  <c r="E273" i="14"/>
  <c r="E281" i="14"/>
  <c r="E289" i="14"/>
  <c r="E297" i="14"/>
  <c r="E305" i="14"/>
  <c r="E313" i="14"/>
  <c r="E321" i="14"/>
  <c r="E329" i="14"/>
  <c r="E337" i="14"/>
  <c r="E345" i="14"/>
  <c r="E353" i="14"/>
  <c r="E361" i="14"/>
  <c r="E369" i="14"/>
  <c r="E10" i="14"/>
  <c r="E18" i="14"/>
  <c r="E26" i="14"/>
  <c r="E34" i="14"/>
  <c r="E42" i="14"/>
  <c r="E50" i="14"/>
  <c r="E58" i="14"/>
  <c r="E66" i="14"/>
  <c r="E74" i="14"/>
  <c r="E82" i="14"/>
  <c r="E90" i="14"/>
  <c r="E98" i="14"/>
  <c r="E106" i="14"/>
  <c r="E114" i="14"/>
  <c r="E122" i="14"/>
  <c r="E130" i="14"/>
  <c r="E138" i="14"/>
  <c r="E146" i="14"/>
  <c r="E154" i="14"/>
  <c r="E162" i="14"/>
  <c r="E170" i="14"/>
  <c r="E178" i="14"/>
  <c r="E186" i="14"/>
  <c r="E194" i="14"/>
  <c r="E202" i="14"/>
  <c r="E210" i="14"/>
  <c r="E218" i="14"/>
  <c r="E226" i="14"/>
  <c r="E234" i="14"/>
  <c r="E242" i="14"/>
  <c r="E250" i="14"/>
  <c r="E258" i="14"/>
  <c r="E266" i="14"/>
  <c r="E274" i="14"/>
  <c r="E282" i="14"/>
  <c r="E290" i="14"/>
  <c r="E298" i="14"/>
  <c r="E306" i="14"/>
  <c r="E314" i="14"/>
  <c r="E322" i="14"/>
  <c r="E330" i="14"/>
  <c r="E338" i="14"/>
  <c r="E346" i="14"/>
  <c r="E354" i="14"/>
  <c r="E362" i="14"/>
  <c r="E3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243" i="14"/>
  <c r="E251" i="14"/>
  <c r="E259" i="14"/>
  <c r="E267" i="14"/>
  <c r="E275" i="14"/>
  <c r="E283" i="14"/>
  <c r="E291" i="14"/>
  <c r="E299" i="14"/>
  <c r="E307" i="14"/>
  <c r="E315" i="14"/>
  <c r="E323" i="14"/>
  <c r="E331" i="14"/>
  <c r="E339" i="14"/>
  <c r="E347" i="14"/>
  <c r="E355" i="14"/>
  <c r="E363" i="14"/>
  <c r="E371" i="14"/>
  <c r="E12" i="14"/>
  <c r="E20" i="14"/>
  <c r="E28" i="14"/>
  <c r="E36" i="14"/>
  <c r="E44" i="14"/>
  <c r="E52" i="14"/>
  <c r="E60" i="14"/>
  <c r="E68" i="14"/>
  <c r="E76" i="14"/>
  <c r="E84" i="14"/>
  <c r="E92" i="14"/>
  <c r="E100" i="14"/>
  <c r="E108" i="14"/>
  <c r="E116" i="14"/>
  <c r="E124" i="14"/>
  <c r="E132" i="14"/>
  <c r="E140" i="14"/>
  <c r="E148" i="14"/>
  <c r="E156" i="14"/>
  <c r="E164" i="14"/>
  <c r="E172" i="14"/>
  <c r="E180" i="14"/>
  <c r="E188" i="14"/>
  <c r="E196" i="14"/>
  <c r="E204" i="14"/>
  <c r="E212" i="14"/>
  <c r="E220" i="14"/>
  <c r="E228" i="14"/>
  <c r="E236" i="14"/>
  <c r="E244" i="14"/>
  <c r="E252" i="14"/>
  <c r="E260" i="14"/>
  <c r="E268" i="14"/>
  <c r="E276" i="14"/>
  <c r="E284" i="14"/>
  <c r="E292" i="14"/>
  <c r="E300" i="14"/>
  <c r="E308" i="14"/>
  <c r="E316" i="14"/>
  <c r="E324" i="14"/>
  <c r="E332" i="14"/>
  <c r="E340" i="14"/>
  <c r="E348" i="14"/>
  <c r="E356" i="14"/>
  <c r="E364" i="14"/>
  <c r="E372" i="14"/>
  <c r="G5407" i="6"/>
  <c r="G5307" i="6"/>
  <c r="G4707" i="6"/>
  <c r="G4107" i="6"/>
  <c r="G3507" i="6"/>
  <c r="G2907" i="6"/>
  <c r="G2307" i="6"/>
  <c r="G1707" i="6"/>
  <c r="G1107" i="6"/>
  <c r="G507" i="6"/>
  <c r="G2657" i="6"/>
  <c r="G1257" i="6"/>
  <c r="G5207" i="6"/>
  <c r="G4607" i="6"/>
  <c r="G4007" i="6"/>
  <c r="G3407" i="6"/>
  <c r="G2807" i="6"/>
  <c r="G2207" i="6"/>
  <c r="G1607" i="6"/>
  <c r="G1007" i="6"/>
  <c r="G807" i="6"/>
  <c r="G857" i="6"/>
  <c r="G5107" i="6"/>
  <c r="G4507" i="6"/>
  <c r="G3907" i="6"/>
  <c r="G3307" i="6"/>
  <c r="G2707" i="6"/>
  <c r="G2107" i="6"/>
  <c r="G1507" i="6"/>
  <c r="G907" i="6"/>
  <c r="G5007" i="6"/>
  <c r="G4407" i="6"/>
  <c r="G3807" i="6"/>
  <c r="G3207" i="6"/>
  <c r="G2607" i="6"/>
  <c r="G2007" i="6"/>
  <c r="G1407" i="6"/>
  <c r="G3257" i="6"/>
  <c r="G5357" i="6"/>
  <c r="G4957" i="6"/>
  <c r="G4757" i="6"/>
  <c r="G4307" i="6"/>
  <c r="G4157" i="6"/>
  <c r="G3757" i="6"/>
  <c r="G3557" i="6"/>
  <c r="G3157" i="6"/>
  <c r="G2957" i="6"/>
  <c r="G2557" i="6"/>
  <c r="G2357" i="6"/>
  <c r="G1907" i="6"/>
  <c r="G1757" i="6"/>
  <c r="G1307" i="6"/>
  <c r="G1157" i="6"/>
  <c r="G707" i="6"/>
  <c r="G4257" i="6"/>
  <c r="G3607" i="6"/>
  <c r="G2407" i="6"/>
  <c r="G1457" i="6"/>
  <c r="G5257" i="6"/>
  <c r="G4857" i="6"/>
  <c r="G4657" i="6"/>
  <c r="G4207" i="6"/>
  <c r="G4057" i="6"/>
  <c r="G3657" i="6"/>
  <c r="G3457" i="6"/>
  <c r="G3057" i="6"/>
  <c r="G2857" i="6"/>
  <c r="G2457" i="6"/>
  <c r="G2257" i="6"/>
  <c r="G1807" i="6"/>
  <c r="G1657" i="6"/>
  <c r="G1207" i="6"/>
  <c r="G1057" i="6"/>
  <c r="G607" i="6"/>
  <c r="G757" i="6"/>
  <c r="G3007" i="6"/>
  <c r="G2057" i="6"/>
  <c r="G5157" i="6"/>
  <c r="G4907" i="6"/>
  <c r="G4557" i="6"/>
  <c r="G4357" i="6"/>
  <c r="G3957" i="6"/>
  <c r="G3707" i="6"/>
  <c r="G3357" i="6"/>
  <c r="G3107" i="6"/>
  <c r="G2757" i="6"/>
  <c r="G2507" i="6"/>
  <c r="G2157" i="6"/>
  <c r="G1957" i="6"/>
  <c r="G1557" i="6"/>
  <c r="G1357" i="6"/>
  <c r="G957" i="6"/>
  <c r="G557" i="6"/>
  <c r="G5057" i="6"/>
  <c r="G4807" i="6"/>
  <c r="G4457" i="6"/>
  <c r="G3857" i="6"/>
  <c r="G1857" i="6"/>
  <c r="G657" i="6"/>
  <c r="AU18" i="9"/>
  <c r="AU19" i="9"/>
  <c r="AU105" i="9"/>
  <c r="AU106" i="9"/>
  <c r="B103" i="6" l="1"/>
  <c r="B105" i="6" l="1"/>
  <c r="G104" i="6"/>
  <c r="B104" i="6"/>
  <c r="B102" i="6"/>
  <c r="B149" i="6"/>
  <c r="G16" i="9"/>
  <c r="H16" i="9" s="1"/>
  <c r="I16" i="9" s="1"/>
  <c r="J16" i="9" s="1"/>
  <c r="K16" i="9" s="1"/>
  <c r="L16" i="9" s="1"/>
  <c r="M16" i="9" s="1"/>
  <c r="N16" i="9" s="1"/>
  <c r="O16" i="9" s="1"/>
  <c r="P16" i="9" s="1"/>
  <c r="Q16" i="9" s="1"/>
  <c r="R16" i="9" s="1"/>
  <c r="S16" i="9" s="1"/>
  <c r="T16" i="9" s="1"/>
  <c r="U16" i="9" s="1"/>
  <c r="V16" i="9" s="1"/>
  <c r="W16" i="9" s="1"/>
  <c r="X16" i="9" s="1"/>
  <c r="Y16" i="9" s="1"/>
  <c r="Z16" i="9" s="1"/>
  <c r="AA16" i="9" s="1"/>
  <c r="AB16" i="9" s="1"/>
  <c r="AC16" i="9" s="1"/>
  <c r="AD16" i="9" s="1"/>
  <c r="AE16" i="9" s="1"/>
  <c r="AF16" i="9" s="1"/>
  <c r="AG16" i="9" s="1"/>
  <c r="AH16" i="9" s="1"/>
  <c r="AI16" i="9" s="1"/>
  <c r="AJ16" i="9" s="1"/>
  <c r="AK16" i="9" s="1"/>
  <c r="AL16" i="9" s="1"/>
  <c r="AM16" i="9" s="1"/>
  <c r="AN16" i="9" s="1"/>
  <c r="AO16" i="9" s="1"/>
  <c r="AP16" i="9" s="1"/>
  <c r="AQ16" i="9" s="1"/>
  <c r="AR16" i="9" s="1"/>
  <c r="AS16" i="9" s="1"/>
  <c r="C36" i="8" l="1"/>
  <c r="A18" i="9"/>
  <c r="B18" i="9" s="1"/>
  <c r="D38" i="8" l="1"/>
  <c r="D42" i="8"/>
  <c r="D46" i="8"/>
  <c r="D39" i="8"/>
  <c r="D43" i="8"/>
  <c r="D47" i="8"/>
  <c r="D37" i="8"/>
  <c r="D40" i="8"/>
  <c r="D44" i="8"/>
  <c r="D48" i="8"/>
  <c r="D41" i="8"/>
  <c r="D45" i="8"/>
  <c r="D49" i="8"/>
  <c r="D50" i="8"/>
  <c r="D28" i="8"/>
  <c r="D26" i="8"/>
  <c r="D25" i="8"/>
  <c r="D27" i="8"/>
  <c r="D13" i="8"/>
  <c r="D21" i="8"/>
  <c r="D31" i="8"/>
  <c r="D12" i="8"/>
  <c r="D16" i="8"/>
  <c r="D18" i="8"/>
  <c r="D20" i="8"/>
  <c r="D24" i="8"/>
  <c r="D30" i="8"/>
  <c r="D34" i="8"/>
  <c r="D14" i="8"/>
  <c r="D22" i="8"/>
  <c r="D32" i="8"/>
  <c r="D15" i="8"/>
  <c r="D17" i="8"/>
  <c r="D19" i="8"/>
  <c r="D23" i="8"/>
  <c r="D29" i="8"/>
  <c r="D33" i="8"/>
  <c r="C52" i="8"/>
  <c r="E28" i="8" l="1"/>
  <c r="E26" i="8"/>
  <c r="E27" i="8"/>
  <c r="E25" i="8"/>
  <c r="E38" i="8"/>
  <c r="E40" i="8"/>
  <c r="E42" i="8"/>
  <c r="E44" i="8"/>
  <c r="E46" i="8"/>
  <c r="E48" i="8"/>
  <c r="E50" i="8"/>
  <c r="E13" i="8"/>
  <c r="E15" i="8"/>
  <c r="E17" i="8"/>
  <c r="E19" i="8"/>
  <c r="E21" i="8"/>
  <c r="E23" i="8"/>
  <c r="E29" i="8"/>
  <c r="E31" i="8"/>
  <c r="E33" i="8"/>
  <c r="E39" i="8"/>
  <c r="E41" i="8"/>
  <c r="E43" i="8"/>
  <c r="E45" i="8"/>
  <c r="E47" i="8"/>
  <c r="E49" i="8"/>
  <c r="E37" i="8"/>
  <c r="E14" i="8"/>
  <c r="E16" i="8"/>
  <c r="E18" i="8"/>
  <c r="E20" i="8"/>
  <c r="E22" i="8"/>
  <c r="E24" i="8"/>
  <c r="E30" i="8"/>
  <c r="E32" i="8"/>
  <c r="E34" i="8"/>
  <c r="E12" i="8"/>
  <c r="D11" i="8"/>
  <c r="E52" i="8" l="1"/>
  <c r="D36" i="8" l="1"/>
  <c r="B5" i="8" l="1"/>
  <c r="B4" i="8"/>
  <c r="B3" i="8"/>
  <c r="B2" i="8"/>
  <c r="C10" i="9" l="1"/>
  <c r="C8" i="9"/>
  <c r="C6" i="9"/>
  <c r="C5" i="9"/>
  <c r="C4" i="9"/>
  <c r="C3" i="9"/>
  <c r="C2" i="9"/>
  <c r="C1" i="9"/>
  <c r="C9" i="9"/>
  <c r="B115" i="2"/>
  <c r="AU107" i="9" l="1"/>
  <c r="AU104" i="9"/>
  <c r="AU103" i="9"/>
  <c r="AU102" i="9"/>
  <c r="AU101" i="9"/>
  <c r="AU100" i="9"/>
  <c r="AU99" i="9"/>
  <c r="AU98" i="9"/>
  <c r="AU97" i="9"/>
  <c r="AU96" i="9"/>
  <c r="AU95" i="9"/>
  <c r="AU94" i="9"/>
  <c r="AU93" i="9"/>
  <c r="AU92" i="9"/>
  <c r="AU91" i="9"/>
  <c r="AU90" i="9"/>
  <c r="AU89" i="9"/>
  <c r="AU88" i="9"/>
  <c r="AU87" i="9"/>
  <c r="AU86" i="9"/>
  <c r="AU85" i="9"/>
  <c r="AU84" i="9"/>
  <c r="AU83" i="9"/>
  <c r="AU82" i="9"/>
  <c r="AU81" i="9"/>
  <c r="AU80" i="9"/>
  <c r="AU79" i="9"/>
  <c r="AU78" i="9"/>
  <c r="AU77" i="9"/>
  <c r="AU76" i="9"/>
  <c r="AU75" i="9"/>
  <c r="AU74" i="9"/>
  <c r="AU73" i="9"/>
  <c r="AU72" i="9"/>
  <c r="AU71" i="9"/>
  <c r="AU70" i="9"/>
  <c r="AU69" i="9"/>
  <c r="AU68" i="9"/>
  <c r="AU67" i="9"/>
  <c r="AU66" i="9"/>
  <c r="AU65" i="9"/>
  <c r="AU64" i="9"/>
  <c r="AU63" i="9"/>
  <c r="AU62" i="9"/>
  <c r="AU61" i="9"/>
  <c r="AU60" i="9"/>
  <c r="AU59" i="9"/>
  <c r="AU58" i="9"/>
  <c r="AU57" i="9"/>
  <c r="AU56" i="9"/>
  <c r="AU55" i="9"/>
  <c r="AU54" i="9"/>
  <c r="AU53" i="9"/>
  <c r="AU52" i="9"/>
  <c r="AU51" i="9"/>
  <c r="AU50" i="9"/>
  <c r="AU49" i="9"/>
  <c r="AU48" i="9"/>
  <c r="AU47" i="9"/>
  <c r="AU46" i="9"/>
  <c r="AU45" i="9"/>
  <c r="AU44" i="9"/>
  <c r="AU43" i="9"/>
  <c r="AU42" i="9"/>
  <c r="AU41" i="9"/>
  <c r="AU40" i="9"/>
  <c r="AU39" i="9"/>
  <c r="AU38" i="9"/>
  <c r="AU37" i="9"/>
  <c r="AU36" i="9"/>
  <c r="AU35" i="9"/>
  <c r="AU34" i="9"/>
  <c r="AU33" i="9"/>
  <c r="AU32" i="9"/>
  <c r="AU31" i="9"/>
  <c r="AU30" i="9"/>
  <c r="AU29" i="9"/>
  <c r="AU28" i="9"/>
  <c r="AU27" i="9"/>
  <c r="AU26" i="9"/>
  <c r="AU25" i="9"/>
  <c r="AU24" i="9"/>
  <c r="AU23" i="9"/>
  <c r="AU22" i="9"/>
  <c r="AU21" i="9"/>
  <c r="AU20" i="9"/>
  <c r="G135" i="6" l="1"/>
  <c r="G132" i="6"/>
  <c r="G131" i="6"/>
  <c r="G134" i="6"/>
  <c r="G133" i="6"/>
  <c r="G136" i="6" l="1"/>
  <c r="G146" i="6"/>
  <c r="G141" i="6"/>
  <c r="G143" i="6"/>
  <c r="G140" i="6"/>
  <c r="G142" i="6"/>
  <c r="G145" i="6"/>
  <c r="G144" i="6"/>
  <c r="G139" i="6" l="1"/>
  <c r="G147" i="6" l="1"/>
  <c r="F101" i="2"/>
  <c r="F70" i="2"/>
  <c r="F27" i="2"/>
  <c r="G70" i="2" l="1"/>
  <c r="G101" i="2"/>
  <c r="G27" i="2"/>
  <c r="F45" i="2"/>
  <c r="F49" i="2"/>
  <c r="F81" i="2"/>
  <c r="F52" i="2"/>
  <c r="F92" i="2"/>
  <c r="F90" i="2"/>
  <c r="F71" i="2"/>
  <c r="F77" i="2"/>
  <c r="F89" i="2"/>
  <c r="F34" i="2"/>
  <c r="F57" i="2"/>
  <c r="F51" i="2"/>
  <c r="F64" i="2"/>
  <c r="F61" i="2"/>
  <c r="F29" i="2"/>
  <c r="F44" i="2"/>
  <c r="F48" i="2"/>
  <c r="F63" i="2"/>
  <c r="F53" i="2"/>
  <c r="F54" i="2"/>
  <c r="F95" i="2"/>
  <c r="F32" i="2"/>
  <c r="F36" i="2"/>
  <c r="F60" i="2"/>
  <c r="F80" i="2"/>
  <c r="F96" i="2"/>
  <c r="F68" i="2"/>
  <c r="F79" i="2"/>
  <c r="F42" i="2"/>
  <c r="G112" i="6"/>
  <c r="F50" i="2"/>
  <c r="F104" i="2"/>
  <c r="F94" i="2"/>
  <c r="F72" i="2"/>
  <c r="F38" i="2"/>
  <c r="F87" i="2"/>
  <c r="F93" i="2"/>
  <c r="F26" i="2"/>
  <c r="F74" i="2"/>
  <c r="F73" i="2"/>
  <c r="F99" i="2"/>
  <c r="F100" i="2"/>
  <c r="F30" i="2"/>
  <c r="F86" i="2"/>
  <c r="F19" i="2"/>
  <c r="F23" i="2"/>
  <c r="F62" i="2"/>
  <c r="F65" i="2"/>
  <c r="F66" i="2"/>
  <c r="F75" i="2"/>
  <c r="F97" i="2"/>
  <c r="F33" i="2"/>
  <c r="F35" i="2"/>
  <c r="F67" i="2"/>
  <c r="F58" i="2"/>
  <c r="F59" i="2"/>
  <c r="F84" i="2"/>
  <c r="F106" i="2"/>
  <c r="F31" i="2"/>
  <c r="F28" i="2"/>
  <c r="F88" i="2"/>
  <c r="F56" i="2"/>
  <c r="F78" i="2"/>
  <c r="F43" i="2"/>
  <c r="F91" i="2"/>
  <c r="F83" i="2"/>
  <c r="F82" i="2"/>
  <c r="F98" i="2"/>
  <c r="F40" i="2"/>
  <c r="F55" i="2"/>
  <c r="F85" i="2"/>
  <c r="F46" i="2"/>
  <c r="F76" i="2"/>
  <c r="F41" i="2"/>
  <c r="F37" i="2"/>
  <c r="F24" i="2"/>
  <c r="F103" i="2"/>
  <c r="F39" i="2"/>
  <c r="F69" i="2"/>
  <c r="F25" i="2"/>
  <c r="F47" i="2"/>
  <c r="F102" i="2"/>
  <c r="F22" i="2"/>
  <c r="G69" i="2" l="1"/>
  <c r="G39" i="2"/>
  <c r="G43" i="2"/>
  <c r="G47" i="2"/>
  <c r="G103" i="2"/>
  <c r="G25" i="2"/>
  <c r="G24" i="2"/>
  <c r="G46" i="2"/>
  <c r="G83" i="2"/>
  <c r="G56" i="2"/>
  <c r="G106" i="2"/>
  <c r="G59" i="2"/>
  <c r="G33" i="2"/>
  <c r="G65" i="2"/>
  <c r="G19" i="2"/>
  <c r="G26" i="2"/>
  <c r="G72" i="2"/>
  <c r="G68" i="2"/>
  <c r="G36" i="2"/>
  <c r="G54" i="2"/>
  <c r="G44" i="2"/>
  <c r="G51" i="2"/>
  <c r="G89" i="2"/>
  <c r="G92" i="2"/>
  <c r="G85" i="2"/>
  <c r="G40" i="2"/>
  <c r="G91" i="2"/>
  <c r="G88" i="2"/>
  <c r="G84" i="2"/>
  <c r="G58" i="2"/>
  <c r="G97" i="2"/>
  <c r="G62" i="2"/>
  <c r="G86" i="2"/>
  <c r="G99" i="2"/>
  <c r="G93" i="2"/>
  <c r="G94" i="2"/>
  <c r="G42" i="2"/>
  <c r="G96" i="2"/>
  <c r="G32" i="2"/>
  <c r="G53" i="2"/>
  <c r="G29" i="2"/>
  <c r="G77" i="2"/>
  <c r="G81" i="2"/>
  <c r="G22" i="2"/>
  <c r="G102" i="2"/>
  <c r="G41" i="2"/>
  <c r="G98" i="2"/>
  <c r="G28" i="2"/>
  <c r="G67" i="2"/>
  <c r="G75" i="2"/>
  <c r="G30" i="2"/>
  <c r="G73" i="2"/>
  <c r="G87" i="2"/>
  <c r="G104" i="2"/>
  <c r="G79" i="2"/>
  <c r="G80" i="2"/>
  <c r="G95" i="2"/>
  <c r="G63" i="2"/>
  <c r="G61" i="2"/>
  <c r="G57" i="2"/>
  <c r="G71" i="2"/>
  <c r="G52" i="2"/>
  <c r="G49" i="2"/>
  <c r="G37" i="2"/>
  <c r="G55" i="2"/>
  <c r="G76" i="2"/>
  <c r="G82" i="2"/>
  <c r="G78" i="2"/>
  <c r="G31" i="2"/>
  <c r="G35" i="2"/>
  <c r="G66" i="2"/>
  <c r="G23" i="2"/>
  <c r="G100" i="2"/>
  <c r="G74" i="2"/>
  <c r="G38" i="2"/>
  <c r="G50" i="2"/>
  <c r="G60" i="2"/>
  <c r="G48" i="2"/>
  <c r="G64" i="2"/>
  <c r="G34" i="2"/>
  <c r="G90" i="2"/>
  <c r="G45" i="2"/>
  <c r="G126" i="6"/>
  <c r="G149" i="6" s="1"/>
  <c r="F20" i="2" s="1"/>
  <c r="G20" i="2" s="1"/>
  <c r="G18" i="2" l="1"/>
  <c r="F21" i="2"/>
  <c r="G21" i="2" l="1"/>
  <c r="G108" i="2" l="1"/>
  <c r="G112" i="2" l="1"/>
  <c r="C14" i="15"/>
  <c r="G111" i="2" l="1"/>
  <c r="L105" i="2"/>
  <c r="K105" i="2"/>
  <c r="L27" i="2"/>
  <c r="K70" i="2"/>
  <c r="L101" i="2"/>
  <c r="K27" i="2"/>
  <c r="L70" i="2"/>
  <c r="K20" i="2"/>
  <c r="K101" i="2"/>
  <c r="L20" i="2"/>
  <c r="L66" i="2"/>
  <c r="L49" i="2"/>
  <c r="L79" i="2"/>
  <c r="L100" i="2"/>
  <c r="L71" i="2"/>
  <c r="L67" i="2"/>
  <c r="K102" i="2"/>
  <c r="L34" i="2"/>
  <c r="L78" i="2"/>
  <c r="L37" i="2"/>
  <c r="K73" i="2"/>
  <c r="K28" i="2"/>
  <c r="K94" i="2"/>
  <c r="K54" i="2"/>
  <c r="L26" i="2"/>
  <c r="K59" i="2"/>
  <c r="L47" i="2"/>
  <c r="K106" i="2"/>
  <c r="L24" i="2"/>
  <c r="K98" i="2"/>
  <c r="L81" i="2"/>
  <c r="L32" i="2"/>
  <c r="K97" i="2"/>
  <c r="K91" i="2"/>
  <c r="L19" i="2"/>
  <c r="L45" i="2"/>
  <c r="L48" i="2"/>
  <c r="L35" i="2"/>
  <c r="K76" i="2"/>
  <c r="L52" i="2"/>
  <c r="L104" i="2"/>
  <c r="K75" i="2"/>
  <c r="L96" i="2"/>
  <c r="K99" i="2"/>
  <c r="L51" i="2"/>
  <c r="L68" i="2"/>
  <c r="K25" i="2"/>
  <c r="L55" i="2"/>
  <c r="K87" i="2"/>
  <c r="K85" i="2"/>
  <c r="K72" i="2"/>
  <c r="L69" i="2"/>
  <c r="K67" i="2"/>
  <c r="K84" i="2"/>
  <c r="K50" i="2"/>
  <c r="K57" i="2"/>
  <c r="K22" i="2"/>
  <c r="K88" i="2"/>
  <c r="L46" i="2"/>
  <c r="K61" i="2"/>
  <c r="L97" i="2"/>
  <c r="K36" i="2"/>
  <c r="K35" i="2"/>
  <c r="K104" i="2"/>
  <c r="L77" i="2"/>
  <c r="K100" i="2"/>
  <c r="K31" i="2"/>
  <c r="K44" i="2"/>
  <c r="L23" i="2"/>
  <c r="L73" i="2"/>
  <c r="L28" i="2"/>
  <c r="K53" i="2"/>
  <c r="L94" i="2"/>
  <c r="K62" i="2"/>
  <c r="K92" i="2"/>
  <c r="L54" i="2"/>
  <c r="K46" i="2"/>
  <c r="L43" i="2"/>
  <c r="K64" i="2"/>
  <c r="K82" i="2"/>
  <c r="K30" i="2"/>
  <c r="L98" i="2"/>
  <c r="K93" i="2"/>
  <c r="L91" i="2"/>
  <c r="L74" i="2"/>
  <c r="L76" i="2"/>
  <c r="L63" i="2"/>
  <c r="L75" i="2"/>
  <c r="K77" i="2"/>
  <c r="M77" i="2" s="1"/>
  <c r="L99" i="2"/>
  <c r="L25" i="2"/>
  <c r="K39" i="2"/>
  <c r="K90" i="2"/>
  <c r="L87" i="2"/>
  <c r="L86" i="2"/>
  <c r="L85" i="2"/>
  <c r="L72" i="2"/>
  <c r="K103" i="2"/>
  <c r="K66" i="2"/>
  <c r="M66" i="2" s="1"/>
  <c r="K60" i="2"/>
  <c r="K95" i="2"/>
  <c r="K42" i="2"/>
  <c r="L44" i="2"/>
  <c r="K78" i="2"/>
  <c r="K80" i="2"/>
  <c r="L53" i="2"/>
  <c r="L92" i="2"/>
  <c r="L59" i="2"/>
  <c r="K47" i="2"/>
  <c r="L64" i="2"/>
  <c r="L30" i="2"/>
  <c r="K89" i="2"/>
  <c r="K19" i="2"/>
  <c r="K41" i="2"/>
  <c r="K49" i="2"/>
  <c r="K71" i="2"/>
  <c r="L84" i="2"/>
  <c r="K37" i="2"/>
  <c r="L22" i="2"/>
  <c r="L106" i="2"/>
  <c r="L61" i="2"/>
  <c r="L93" i="2"/>
  <c r="K45" i="2"/>
  <c r="K52" i="2"/>
  <c r="M52" i="2" s="1"/>
  <c r="L58" i="2"/>
  <c r="K68" i="2"/>
  <c r="M68" i="2" s="1"/>
  <c r="L56" i="2"/>
  <c r="L38" i="2"/>
  <c r="K86" i="2"/>
  <c r="L33" i="2"/>
  <c r="K69" i="2"/>
  <c r="L50" i="2"/>
  <c r="K43" i="2"/>
  <c r="L89" i="2"/>
  <c r="L65" i="2"/>
  <c r="L29" i="2"/>
  <c r="L83" i="2"/>
  <c r="L31" i="2"/>
  <c r="L42" i="2"/>
  <c r="K23" i="2"/>
  <c r="L88" i="2"/>
  <c r="L82" i="2"/>
  <c r="K32" i="2"/>
  <c r="L36" i="2"/>
  <c r="L41" i="2"/>
  <c r="K58" i="2"/>
  <c r="K51" i="2"/>
  <c r="K56" i="2"/>
  <c r="K38" i="2"/>
  <c r="K55" i="2"/>
  <c r="K33" i="2"/>
  <c r="L103" i="2"/>
  <c r="K79" i="2"/>
  <c r="M79" i="2" s="1"/>
  <c r="L95" i="2"/>
  <c r="K34" i="2"/>
  <c r="L57" i="2"/>
  <c r="K26" i="2"/>
  <c r="M26" i="2" s="1"/>
  <c r="K24" i="2"/>
  <c r="K48" i="2"/>
  <c r="K63" i="2"/>
  <c r="K96" i="2"/>
  <c r="K40" i="2"/>
  <c r="K65" i="2"/>
  <c r="M65" i="2" s="1"/>
  <c r="L90" i="2"/>
  <c r="K29" i="2"/>
  <c r="K83" i="2"/>
  <c r="L60" i="2"/>
  <c r="L102" i="2"/>
  <c r="L80" i="2"/>
  <c r="L62" i="2"/>
  <c r="K81" i="2"/>
  <c r="M81" i="2" s="1"/>
  <c r="K74" i="2"/>
  <c r="L40" i="2"/>
  <c r="L39" i="2"/>
  <c r="K18" i="2"/>
  <c r="L18" i="2"/>
  <c r="K21" i="2"/>
  <c r="L21" i="2"/>
  <c r="C18" i="15"/>
  <c r="E111" i="2"/>
  <c r="B111" i="2" s="1"/>
  <c r="M100" i="2" l="1"/>
  <c r="M101" i="2"/>
  <c r="M48" i="2"/>
  <c r="M34" i="2"/>
  <c r="M51" i="2"/>
  <c r="M24" i="2"/>
  <c r="M74" i="2"/>
  <c r="M23" i="2"/>
  <c r="M32" i="2"/>
  <c r="M45" i="2"/>
  <c r="M49" i="2"/>
  <c r="M55" i="2"/>
  <c r="M37" i="2"/>
  <c r="M96" i="2"/>
  <c r="M69" i="2"/>
  <c r="M86" i="2"/>
  <c r="M19" i="2"/>
  <c r="M47" i="2"/>
  <c r="M46" i="2"/>
  <c r="M63" i="2"/>
  <c r="M71" i="2"/>
  <c r="M78" i="2"/>
  <c r="M104" i="2"/>
  <c r="M27" i="2"/>
  <c r="M29" i="2"/>
  <c r="M43" i="2"/>
  <c r="M56" i="2"/>
  <c r="M83" i="2"/>
  <c r="M38" i="2"/>
  <c r="M67" i="2"/>
  <c r="M35" i="2"/>
  <c r="M42" i="2"/>
  <c r="M30" i="2"/>
  <c r="L108" i="2"/>
  <c r="K108" i="2"/>
  <c r="M18" i="2"/>
  <c r="M33" i="2"/>
  <c r="M93" i="2"/>
  <c r="M64" i="2"/>
  <c r="M92" i="2"/>
  <c r="M31" i="2"/>
  <c r="M50" i="2"/>
  <c r="M72" i="2"/>
  <c r="M25" i="2"/>
  <c r="M76" i="2"/>
  <c r="M94" i="2"/>
  <c r="M40" i="2"/>
  <c r="M58" i="2"/>
  <c r="M41" i="2"/>
  <c r="M103" i="2"/>
  <c r="M62" i="2"/>
  <c r="M36" i="2"/>
  <c r="M88" i="2"/>
  <c r="M84" i="2"/>
  <c r="M85" i="2"/>
  <c r="M75" i="2"/>
  <c r="M91" i="2"/>
  <c r="M98" i="2"/>
  <c r="M59" i="2"/>
  <c r="M28" i="2"/>
  <c r="M105" i="2"/>
  <c r="M21" i="2"/>
  <c r="M80" i="2"/>
  <c r="M95" i="2"/>
  <c r="M90" i="2"/>
  <c r="M22" i="2"/>
  <c r="M87" i="2"/>
  <c r="M97" i="2"/>
  <c r="M73" i="2"/>
  <c r="M102" i="2"/>
  <c r="M89" i="2"/>
  <c r="M60" i="2"/>
  <c r="M39" i="2"/>
  <c r="M82" i="2"/>
  <c r="M53" i="2"/>
  <c r="M44" i="2"/>
  <c r="M61" i="2"/>
  <c r="M57" i="2"/>
  <c r="M99" i="2"/>
  <c r="M106" i="2"/>
  <c r="M54" i="2"/>
  <c r="M20" i="2"/>
  <c r="M70" i="2"/>
  <c r="N88" i="2"/>
  <c r="N92" i="2"/>
  <c r="N95" i="2"/>
  <c r="N43" i="2"/>
  <c r="N26" i="2"/>
  <c r="N99" i="2"/>
  <c r="N75" i="2"/>
  <c r="N93" i="2"/>
  <c r="N61" i="2"/>
  <c r="N72" i="2"/>
  <c r="N57" i="2"/>
  <c r="N39" i="2"/>
  <c r="N74" i="2"/>
  <c r="N36" i="2"/>
  <c r="N80" i="2"/>
  <c r="N49" i="2"/>
  <c r="N47" i="2"/>
  <c r="N62" i="2"/>
  <c r="N102" i="2"/>
  <c r="N40" i="2"/>
  <c r="N76" i="2"/>
  <c r="N55" i="2"/>
  <c r="N70" i="2"/>
  <c r="N18" i="2"/>
  <c r="N89" i="2"/>
  <c r="N23" i="2"/>
  <c r="N54" i="2"/>
  <c r="N84" i="2"/>
  <c r="N65" i="2"/>
  <c r="N24" i="2"/>
  <c r="N81" i="2"/>
  <c r="N96" i="2"/>
  <c r="N48" i="2"/>
  <c r="N34" i="2"/>
  <c r="N42" i="2"/>
  <c r="N94" i="2"/>
  <c r="N50" i="2"/>
  <c r="N100" i="2"/>
  <c r="N58" i="2"/>
  <c r="N52" i="2"/>
  <c r="N86" i="2"/>
  <c r="N44" i="2"/>
  <c r="N104" i="2"/>
  <c r="N82" i="2"/>
  <c r="N90" i="2"/>
  <c r="N27" i="2"/>
  <c r="N21" i="2"/>
  <c r="N30" i="2"/>
  <c r="N38" i="2"/>
  <c r="N68" i="2"/>
  <c r="N106" i="2"/>
  <c r="N98" i="2"/>
  <c r="N22" i="2"/>
  <c r="N103" i="2"/>
  <c r="N60" i="2"/>
  <c r="N77" i="2"/>
  <c r="N97" i="2"/>
  <c r="N32" i="2"/>
  <c r="N59" i="2"/>
  <c r="N45" i="2"/>
  <c r="N53" i="2"/>
  <c r="N63" i="2"/>
  <c r="N19" i="2"/>
  <c r="N66" i="2"/>
  <c r="N29" i="2"/>
  <c r="N20" i="2"/>
  <c r="N101" i="2"/>
  <c r="N105" i="2"/>
  <c r="N67" i="2"/>
  <c r="N46" i="2"/>
  <c r="N85" i="2"/>
  <c r="N28" i="2"/>
  <c r="N37" i="2"/>
  <c r="N33" i="2"/>
  <c r="N25" i="2"/>
  <c r="N51" i="2"/>
  <c r="N41" i="2"/>
  <c r="N79" i="2"/>
  <c r="N73" i="2"/>
  <c r="N83" i="2"/>
  <c r="N31" i="2"/>
  <c r="N69" i="2"/>
  <c r="N71" i="2"/>
  <c r="N35" i="2"/>
  <c r="N78" i="2"/>
  <c r="N56" i="2"/>
  <c r="N91" i="2"/>
  <c r="N64" i="2"/>
  <c r="N87" i="2"/>
  <c r="M108" i="2" l="1"/>
  <c r="H64" i="2"/>
  <c r="H56" i="2"/>
  <c r="H83" i="2"/>
  <c r="H79" i="2"/>
  <c r="H51" i="2"/>
  <c r="H63" i="2"/>
  <c r="H45" i="2"/>
  <c r="H103" i="2"/>
  <c r="H68" i="2"/>
  <c r="H44" i="2"/>
  <c r="H52" i="2"/>
  <c r="H100" i="2"/>
  <c r="H94" i="2"/>
  <c r="H96" i="2"/>
  <c r="H84" i="2"/>
  <c r="H61" i="2"/>
  <c r="H18" i="2"/>
  <c r="H91" i="2"/>
  <c r="H73" i="2"/>
  <c r="H101" i="2"/>
  <c r="H59" i="2"/>
  <c r="H106" i="2"/>
  <c r="H104" i="2"/>
  <c r="H86" i="2"/>
  <c r="H54" i="2"/>
  <c r="H76" i="2"/>
  <c r="H102" i="2"/>
  <c r="H47" i="2"/>
  <c r="H80" i="2"/>
  <c r="H87" i="2"/>
  <c r="H55" i="2"/>
  <c r="H72" i="2"/>
  <c r="H93" i="2"/>
  <c r="H99" i="2"/>
  <c r="H43" i="2"/>
  <c r="H92" i="2"/>
  <c r="H74" i="2"/>
  <c r="H57" i="2"/>
  <c r="H75" i="2"/>
  <c r="H95" i="2"/>
  <c r="H88" i="2"/>
  <c r="H78" i="2"/>
  <c r="H31" i="2"/>
  <c r="H41" i="2"/>
  <c r="H25" i="2"/>
  <c r="H37" i="2"/>
  <c r="H85" i="2"/>
  <c r="H67" i="2"/>
  <c r="H29" i="2"/>
  <c r="H19" i="2"/>
  <c r="H53" i="2"/>
  <c r="H60" i="2"/>
  <c r="H21" i="2"/>
  <c r="H90" i="2"/>
  <c r="H50" i="2"/>
  <c r="H48" i="2"/>
  <c r="H65" i="2"/>
  <c r="H89" i="2"/>
  <c r="H71" i="2"/>
  <c r="H35" i="2"/>
  <c r="H69" i="2"/>
  <c r="H33" i="2"/>
  <c r="H28" i="2"/>
  <c r="H46" i="2"/>
  <c r="H105" i="2"/>
  <c r="H20" i="2"/>
  <c r="H66" i="2"/>
  <c r="H32" i="2"/>
  <c r="H77" i="2"/>
  <c r="H98" i="2"/>
  <c r="H30" i="2"/>
  <c r="H27" i="2"/>
  <c r="H82" i="2"/>
  <c r="H34" i="2"/>
  <c r="H24" i="2"/>
  <c r="H23" i="2"/>
  <c r="H40" i="2"/>
  <c r="H62" i="2"/>
  <c r="H49" i="2"/>
  <c r="H36" i="2"/>
  <c r="H39" i="2"/>
  <c r="H97" i="2"/>
  <c r="H22" i="2"/>
  <c r="H38" i="2"/>
  <c r="H58" i="2"/>
  <c r="H42" i="2"/>
  <c r="H81" i="2"/>
  <c r="H70" i="2"/>
  <c r="H26" i="2"/>
  <c r="N108" i="2"/>
  <c r="H108" i="2" l="1"/>
  <c r="I18" i="2" s="1"/>
  <c r="D18" i="9" s="1"/>
  <c r="I68" i="2" l="1"/>
  <c r="I69" i="2"/>
  <c r="I97" i="2"/>
  <c r="I55" i="2"/>
  <c r="I80" i="2"/>
  <c r="I21" i="2"/>
  <c r="D21" i="9" s="1"/>
  <c r="I58" i="2"/>
  <c r="I100" i="2"/>
  <c r="I25" i="2"/>
  <c r="D25" i="9" s="1"/>
  <c r="I40" i="2"/>
  <c r="D40" i="9" s="1"/>
  <c r="I102" i="2"/>
  <c r="I24" i="2"/>
  <c r="D24" i="9" s="1"/>
  <c r="I67" i="2"/>
  <c r="I77" i="2"/>
  <c r="I28" i="2"/>
  <c r="D28" i="9" s="1"/>
  <c r="I51" i="2"/>
  <c r="I54" i="2"/>
  <c r="I88" i="2"/>
  <c r="I73" i="2"/>
  <c r="I50" i="2"/>
  <c r="I95" i="2"/>
  <c r="I27" i="2"/>
  <c r="D27" i="9" s="1"/>
  <c r="I38" i="2"/>
  <c r="D38" i="9" s="1"/>
  <c r="I44" i="2"/>
  <c r="I76" i="2"/>
  <c r="I78" i="2"/>
  <c r="I90" i="2"/>
  <c r="I104" i="2"/>
  <c r="I53" i="2"/>
  <c r="I103" i="2"/>
  <c r="I92" i="2"/>
  <c r="I32" i="2"/>
  <c r="D32" i="9" s="1"/>
  <c r="I41" i="2"/>
  <c r="D41" i="9" s="1"/>
  <c r="I94" i="2"/>
  <c r="I93" i="2"/>
  <c r="I75" i="2"/>
  <c r="I86" i="2"/>
  <c r="I48" i="2"/>
  <c r="I23" i="2"/>
  <c r="D23" i="9" s="1"/>
  <c r="I56" i="2"/>
  <c r="I91" i="2"/>
  <c r="I99" i="2"/>
  <c r="I19" i="2"/>
  <c r="D19" i="9" s="1"/>
  <c r="I33" i="2"/>
  <c r="D33" i="9" s="1"/>
  <c r="I45" i="2"/>
  <c r="I43" i="2"/>
  <c r="D43" i="9" s="1"/>
  <c r="I66" i="2"/>
  <c r="I101" i="2"/>
  <c r="I60" i="2"/>
  <c r="I70" i="2"/>
  <c r="I96" i="2"/>
  <c r="I87" i="2"/>
  <c r="I37" i="2"/>
  <c r="D37" i="9" s="1"/>
  <c r="I89" i="2"/>
  <c r="I98" i="2"/>
  <c r="I62" i="2"/>
  <c r="I83" i="2"/>
  <c r="I71" i="2"/>
  <c r="I81" i="2"/>
  <c r="I61" i="2"/>
  <c r="I36" i="2"/>
  <c r="D36" i="9" s="1"/>
  <c r="I64" i="2"/>
  <c r="I59" i="2"/>
  <c r="I74" i="2"/>
  <c r="I29" i="2"/>
  <c r="D29" i="9" s="1"/>
  <c r="I65" i="2"/>
  <c r="I105" i="2"/>
  <c r="I82" i="2"/>
  <c r="I39" i="2"/>
  <c r="D39" i="9" s="1"/>
  <c r="I26" i="2"/>
  <c r="D26" i="9" s="1"/>
  <c r="I52" i="2"/>
  <c r="I85" i="2"/>
  <c r="I30" i="2"/>
  <c r="D30" i="9" s="1"/>
  <c r="I22" i="2"/>
  <c r="D22" i="9" s="1"/>
  <c r="I72" i="2"/>
  <c r="I46" i="2"/>
  <c r="I63" i="2"/>
  <c r="I106" i="2"/>
  <c r="I57" i="2"/>
  <c r="I20" i="2"/>
  <c r="D20" i="9" s="1"/>
  <c r="I34" i="2"/>
  <c r="D34" i="9" s="1"/>
  <c r="I42" i="2"/>
  <c r="D42" i="9" s="1"/>
  <c r="I84" i="2"/>
  <c r="I31" i="2"/>
  <c r="D31" i="9" s="1"/>
  <c r="I49" i="2"/>
  <c r="I79" i="2"/>
  <c r="I47" i="2"/>
  <c r="I35" i="2"/>
  <c r="D35" i="9" s="1"/>
  <c r="G110" i="2"/>
  <c r="G113" i="2" s="1"/>
  <c r="E114" i="9"/>
  <c r="D106" i="9" l="1"/>
  <c r="D46" i="9"/>
  <c r="D50" i="9"/>
  <c r="D54" i="9"/>
  <c r="D58" i="9"/>
  <c r="D62" i="9"/>
  <c r="D66" i="9"/>
  <c r="D70" i="9"/>
  <c r="D74" i="9"/>
  <c r="D78" i="9"/>
  <c r="D82" i="9"/>
  <c r="D86" i="9"/>
  <c r="D90" i="9"/>
  <c r="D94" i="9"/>
  <c r="D98" i="9"/>
  <c r="D102" i="9"/>
  <c r="D47" i="9"/>
  <c r="D51" i="9"/>
  <c r="D55" i="9"/>
  <c r="D59" i="9"/>
  <c r="D63" i="9"/>
  <c r="D67" i="9"/>
  <c r="D71" i="9"/>
  <c r="D75" i="9"/>
  <c r="D79" i="9"/>
  <c r="D83" i="9"/>
  <c r="D87" i="9"/>
  <c r="D91" i="9"/>
  <c r="D95" i="9"/>
  <c r="D99" i="9"/>
  <c r="D103" i="9"/>
  <c r="D44" i="9"/>
  <c r="D48" i="9"/>
  <c r="D52" i="9"/>
  <c r="D56" i="9"/>
  <c r="D60" i="9"/>
  <c r="D64" i="9"/>
  <c r="D68" i="9"/>
  <c r="D72" i="9"/>
  <c r="D76" i="9"/>
  <c r="D80" i="9"/>
  <c r="D84" i="9"/>
  <c r="D88" i="9"/>
  <c r="D92" i="9"/>
  <c r="D96" i="9"/>
  <c r="D100" i="9"/>
  <c r="D104" i="9"/>
  <c r="D45" i="9"/>
  <c r="D49" i="9"/>
  <c r="D53" i="9"/>
  <c r="D57" i="9"/>
  <c r="D61" i="9"/>
  <c r="D65" i="9"/>
  <c r="D69" i="9"/>
  <c r="D73" i="9"/>
  <c r="D77" i="9"/>
  <c r="D81" i="9"/>
  <c r="D85" i="9"/>
  <c r="D89" i="9"/>
  <c r="D93" i="9"/>
  <c r="D97" i="9"/>
  <c r="D101" i="9"/>
  <c r="D105" i="9"/>
  <c r="G115" i="2"/>
  <c r="G114" i="2"/>
  <c r="C11" i="2"/>
  <c r="I108" i="2"/>
  <c r="C11" i="9"/>
  <c r="B1" i="7"/>
  <c r="E113" i="9"/>
  <c r="M110" i="9" l="1"/>
  <c r="M113" i="9" s="1"/>
  <c r="AK110" i="9"/>
  <c r="AK113" i="9" s="1"/>
  <c r="Y110" i="9"/>
  <c r="Y113" i="9" s="1"/>
  <c r="AM110" i="9"/>
  <c r="AM113" i="9" s="1"/>
  <c r="AF110" i="9"/>
  <c r="AF113" i="9" s="1"/>
  <c r="AI110" i="9"/>
  <c r="AI113" i="9" s="1"/>
  <c r="AD110" i="9"/>
  <c r="AD113" i="9" s="1"/>
  <c r="X110" i="9"/>
  <c r="X113" i="9" s="1"/>
  <c r="O110" i="9"/>
  <c r="O113" i="9" s="1"/>
  <c r="AN110" i="9"/>
  <c r="AN113" i="9" s="1"/>
  <c r="U110" i="9"/>
  <c r="U113" i="9" s="1"/>
  <c r="Z110" i="9"/>
  <c r="Z113" i="9" s="1"/>
  <c r="J110" i="9"/>
  <c r="J113" i="9" s="1"/>
  <c r="N110" i="9"/>
  <c r="N113" i="9" s="1"/>
  <c r="G110" i="9"/>
  <c r="G113" i="9" s="1"/>
  <c r="H110" i="9"/>
  <c r="H113" i="9" s="1"/>
  <c r="AB110" i="9"/>
  <c r="AB113" i="9" s="1"/>
  <c r="AO110" i="9"/>
  <c r="AO113" i="9" s="1"/>
  <c r="I110" i="9"/>
  <c r="I113" i="9" s="1"/>
  <c r="T110" i="9"/>
  <c r="T113" i="9" s="1"/>
  <c r="R110" i="9"/>
  <c r="R113" i="9" s="1"/>
  <c r="K110" i="9"/>
  <c r="K113" i="9" s="1"/>
  <c r="D108" i="9"/>
  <c r="W110" i="9"/>
  <c r="W113" i="9" s="1"/>
  <c r="P110" i="9"/>
  <c r="P113" i="9" s="1"/>
  <c r="V110" i="9"/>
  <c r="V113" i="9" s="1"/>
  <c r="AA110" i="9"/>
  <c r="AA113" i="9" s="1"/>
  <c r="AS110" i="9"/>
  <c r="AS113" i="9" s="1"/>
  <c r="AC110" i="9"/>
  <c r="AC113" i="9" s="1"/>
  <c r="AP110" i="9"/>
  <c r="AP113" i="9" s="1"/>
  <c r="AG110" i="9"/>
  <c r="AG113" i="9" s="1"/>
  <c r="L110" i="9"/>
  <c r="L113" i="9" s="1"/>
  <c r="S110" i="9"/>
  <c r="S113" i="9" s="1"/>
  <c r="AQ110" i="9"/>
  <c r="AQ113" i="9" s="1"/>
  <c r="Q110" i="9"/>
  <c r="Q113" i="9" s="1"/>
  <c r="AL110" i="9"/>
  <c r="AL113" i="9" s="1"/>
  <c r="AR110" i="9"/>
  <c r="AR113" i="9" s="1"/>
  <c r="F110" i="9"/>
  <c r="AJ110" i="9"/>
  <c r="AJ113" i="9" s="1"/>
  <c r="AE110" i="9"/>
  <c r="AE113" i="9" s="1"/>
  <c r="AH110" i="9"/>
  <c r="AH113" i="9" s="1"/>
  <c r="G117" i="2"/>
  <c r="K5" i="7"/>
  <c r="B2" i="7"/>
  <c r="J21" i="7"/>
  <c r="F111" i="9" l="1"/>
  <c r="G111" i="9" s="1"/>
  <c r="F113" i="9"/>
  <c r="I14" i="7"/>
  <c r="I17" i="7"/>
  <c r="I10" i="7"/>
  <c r="J23" i="7"/>
  <c r="I12" i="7"/>
  <c r="I18" i="7"/>
  <c r="I20" i="7"/>
  <c r="I7" i="7"/>
  <c r="I9" i="7"/>
  <c r="I13" i="7"/>
  <c r="I8" i="7"/>
  <c r="F114" i="9" l="1"/>
  <c r="H111" i="9"/>
  <c r="G114" i="9"/>
  <c r="J7" i="7"/>
  <c r="I11" i="7"/>
  <c r="J11" i="7" s="1"/>
  <c r="J10" i="7"/>
  <c r="J9" i="7"/>
  <c r="J8" i="7"/>
  <c r="J15" i="7"/>
  <c r="J14" i="7"/>
  <c r="J13" i="7"/>
  <c r="J17" i="7"/>
  <c r="J18" i="7"/>
  <c r="J20" i="7"/>
  <c r="J19" i="7"/>
  <c r="J12" i="7"/>
  <c r="I16" i="7"/>
  <c r="J16" i="7" s="1"/>
  <c r="I111" i="9" l="1"/>
  <c r="H114" i="9"/>
  <c r="A3" i="7"/>
  <c r="B120" i="2" s="1"/>
  <c r="J111" i="9" l="1"/>
  <c r="I114" i="9"/>
  <c r="K111" i="9" l="1"/>
  <c r="J114" i="9"/>
  <c r="L111" i="9" l="1"/>
  <c r="K114" i="9"/>
  <c r="M111" i="9" l="1"/>
  <c r="L114" i="9"/>
  <c r="N111" i="9" l="1"/>
  <c r="M114" i="9"/>
  <c r="O111" i="9" l="1"/>
  <c r="N114" i="9"/>
  <c r="P111" i="9" l="1"/>
  <c r="O114" i="9"/>
  <c r="Q111" i="9" l="1"/>
  <c r="P114" i="9"/>
  <c r="R111" i="9" l="1"/>
  <c r="Q114" i="9"/>
  <c r="S111" i="9" l="1"/>
  <c r="R114" i="9"/>
  <c r="T111" i="9" l="1"/>
  <c r="S114" i="9"/>
  <c r="U111" i="9" l="1"/>
  <c r="T114" i="9"/>
  <c r="V111" i="9" l="1"/>
  <c r="U114" i="9"/>
  <c r="W111" i="9" l="1"/>
  <c r="V114" i="9"/>
  <c r="X111" i="9" l="1"/>
  <c r="W114" i="9"/>
  <c r="Y111" i="9" l="1"/>
  <c r="X114" i="9"/>
  <c r="Z111" i="9" l="1"/>
  <c r="Y114" i="9"/>
  <c r="AA111" i="9" l="1"/>
  <c r="Z114" i="9"/>
  <c r="AB111" i="9" l="1"/>
  <c r="AA114" i="9"/>
  <c r="AC111" i="9" l="1"/>
  <c r="AB114" i="9"/>
  <c r="AD111" i="9" l="1"/>
  <c r="AC114" i="9"/>
  <c r="AE111" i="9" l="1"/>
  <c r="AD114" i="9"/>
  <c r="AF111" i="9" l="1"/>
  <c r="AE114" i="9"/>
  <c r="AG111" i="9" l="1"/>
  <c r="AF114" i="9"/>
  <c r="AH111" i="9" l="1"/>
  <c r="AG114" i="9"/>
  <c r="AI111" i="9" l="1"/>
  <c r="AH114" i="9"/>
  <c r="AJ111" i="9" l="1"/>
  <c r="AI114" i="9"/>
  <c r="AK111" i="9" l="1"/>
  <c r="AJ114" i="9"/>
  <c r="AL111" i="9" l="1"/>
  <c r="AK114" i="9"/>
  <c r="AM111" i="9" l="1"/>
  <c r="AL114" i="9"/>
  <c r="AN111" i="9" l="1"/>
  <c r="AM114" i="9"/>
  <c r="AO111" i="9" l="1"/>
  <c r="AN114" i="9"/>
  <c r="AP111" i="9" l="1"/>
  <c r="AO114" i="9"/>
  <c r="AQ111" i="9" l="1"/>
  <c r="AP114" i="9"/>
  <c r="AR111" i="9" l="1"/>
  <c r="AQ114" i="9"/>
  <c r="AS111" i="9" l="1"/>
  <c r="AS114" i="9" s="1"/>
  <c r="AR114" i="9"/>
</calcChain>
</file>

<file path=xl/comments1.xml><?xml version="1.0" encoding="utf-8"?>
<comments xmlns="http://schemas.openxmlformats.org/spreadsheetml/2006/main">
  <authors>
    <author>Secretaria Servicios</author>
  </authors>
  <commentList>
    <comment ref="C14" authorId="0" shapeId="0">
      <text>
        <r>
          <rPr>
            <sz val="9"/>
            <color indexed="81"/>
            <rFont val="Tahoma"/>
            <family val="2"/>
          </rPr>
          <t>Este valor se calcula automáticamente completando la planilla Gastos Generales</t>
        </r>
      </text>
    </comment>
    <comment ref="C18" authorId="0" shapeId="0">
      <text>
        <r>
          <rPr>
            <sz val="9"/>
            <color indexed="81"/>
            <rFont val="Tahoma"/>
            <family val="2"/>
          </rPr>
          <t>Esto valor se calcula autómaticamente una vez definido los Gastos Generales, Beneficio, Ingreso Brutos e IVA por parte del oferente</t>
        </r>
      </text>
    </comment>
    <comment ref="B25" authorId="0" shapeId="0">
      <text>
        <r>
          <rPr>
            <sz val="9"/>
            <color indexed="81"/>
            <rFont val="Tahoma"/>
            <family val="2"/>
          </rPr>
          <t>Número que corresponde al RUBRO / ITEM. En el caso del Rubro o Subrubro no debe tener ni UN. ni CANT.</t>
        </r>
      </text>
    </comment>
  </commentList>
</comments>
</file>

<file path=xl/sharedStrings.xml><?xml version="1.0" encoding="utf-8"?>
<sst xmlns="http://schemas.openxmlformats.org/spreadsheetml/2006/main" count="4943" uniqueCount="1301">
  <si>
    <t>DESIGNACION</t>
  </si>
  <si>
    <t>UN.</t>
  </si>
  <si>
    <t>CANT.</t>
  </si>
  <si>
    <t>UNITARIO</t>
  </si>
  <si>
    <t xml:space="preserve"> </t>
  </si>
  <si>
    <t/>
  </si>
  <si>
    <t>gl</t>
  </si>
  <si>
    <t>m3</t>
  </si>
  <si>
    <t>m2</t>
  </si>
  <si>
    <t>HORMIGONES SIMPLES</t>
  </si>
  <si>
    <t>REVESTIMIENTOS</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</si>
  <si>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</si>
  <si>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</si>
  <si>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</si>
  <si>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</si>
  <si>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</si>
  <si>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</si>
  <si>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</si>
  <si>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</si>
  <si>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</si>
  <si>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</si>
  <si>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</si>
  <si>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</si>
  <si>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</si>
  <si>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</si>
  <si>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</si>
  <si>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</si>
  <si>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</si>
  <si>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</si>
  <si>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</si>
  <si>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</si>
  <si>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</si>
  <si>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</si>
  <si>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</si>
  <si>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</si>
  <si>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</si>
  <si>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</si>
  <si>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</si>
  <si>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</si>
  <si>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</si>
  <si>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</si>
  <si>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</si>
  <si>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</si>
  <si>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</si>
  <si>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</si>
  <si>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</si>
  <si>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</si>
  <si>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</si>
  <si>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</si>
  <si>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</si>
  <si>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</si>
  <si>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</si>
  <si>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</si>
  <si>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</si>
  <si>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</si>
  <si>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</si>
  <si>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</si>
  <si>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</si>
  <si>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</si>
  <si>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</si>
  <si>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</si>
  <si>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</si>
  <si>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</si>
  <si>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</si>
  <si>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</si>
  <si>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</si>
  <si>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</si>
  <si>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</si>
  <si>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</si>
  <si>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</si>
  <si>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</si>
  <si>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</si>
  <si>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</si>
  <si>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</si>
  <si>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</si>
  <si>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</si>
  <si>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</si>
  <si>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</si>
  <si>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</si>
  <si>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</si>
  <si>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</si>
  <si>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</si>
  <si>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</si>
  <si>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</si>
  <si>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</si>
  <si>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</si>
  <si>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</si>
  <si>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</si>
  <si>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</si>
  <si>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</si>
  <si>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</si>
  <si>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</si>
  <si>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</si>
  <si>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</si>
  <si>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</si>
  <si>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</si>
  <si>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</si>
  <si>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</si>
  <si>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</si>
  <si>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</si>
  <si>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</si>
  <si>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</si>
  <si>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</si>
  <si>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</si>
  <si>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</si>
  <si>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</si>
  <si>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</si>
  <si>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</si>
  <si>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</si>
  <si>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</si>
  <si>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</si>
  <si>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</si>
  <si>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</si>
  <si>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</si>
  <si>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</si>
  <si>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</si>
  <si>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</si>
  <si>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</si>
  <si>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</si>
  <si>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</si>
  <si>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</si>
  <si>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</si>
  <si>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</si>
  <si>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</si>
  <si>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</si>
  <si>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</si>
  <si>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</si>
  <si>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</si>
  <si>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</si>
  <si>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</si>
  <si>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</si>
  <si>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</si>
  <si>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</si>
  <si>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</si>
  <si>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</si>
  <si>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</si>
  <si>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</si>
  <si>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</si>
  <si>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</si>
  <si>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</si>
  <si>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</si>
  <si>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</si>
  <si>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</si>
  <si>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</si>
  <si>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</si>
  <si>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</si>
  <si>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</si>
  <si>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</si>
  <si>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</si>
  <si>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</si>
  <si>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</si>
  <si>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</si>
  <si>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</si>
  <si>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</si>
  <si>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</si>
  <si>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</si>
  <si>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</si>
  <si>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</si>
  <si>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</si>
  <si>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</si>
  <si>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</si>
  <si>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</si>
  <si>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</si>
  <si>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</si>
  <si>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</si>
  <si>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</si>
  <si>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</si>
  <si>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</si>
  <si>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</si>
  <si>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</si>
  <si>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</si>
  <si>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</si>
  <si>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</si>
  <si>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</si>
  <si>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</si>
  <si>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</si>
  <si>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</si>
  <si>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</si>
  <si>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</si>
  <si>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</si>
  <si>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</si>
  <si>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</si>
  <si>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</si>
  <si>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</si>
  <si>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</si>
  <si>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</si>
  <si>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</si>
  <si>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</si>
  <si>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</si>
  <si>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</si>
  <si>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</si>
  <si>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</si>
  <si>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</si>
  <si>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</si>
  <si>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</si>
  <si>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</si>
  <si>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</si>
  <si>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</si>
  <si>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</si>
  <si>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</si>
  <si>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</si>
  <si>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</si>
  <si>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</si>
  <si>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</si>
  <si>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</si>
  <si>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</si>
  <si>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</si>
  <si>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</si>
  <si>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</si>
  <si>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</si>
  <si>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</si>
  <si>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</si>
  <si>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</si>
  <si>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</si>
  <si>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</si>
  <si>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</si>
  <si>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</si>
  <si>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</si>
  <si>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</si>
  <si>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</si>
  <si>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</si>
  <si>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</si>
  <si>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</si>
  <si>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</si>
  <si>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</si>
  <si>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</si>
  <si>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</si>
  <si>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</si>
  <si>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</si>
  <si>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</si>
  <si>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</si>
  <si>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</si>
  <si>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</si>
  <si>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</si>
  <si>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</si>
  <si>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</si>
  <si>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</si>
  <si>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</si>
  <si>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</si>
  <si>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</si>
  <si>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</si>
  <si>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</si>
  <si>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</si>
  <si>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</si>
  <si>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</si>
  <si>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</si>
  <si>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</si>
  <si>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</si>
  <si>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</si>
  <si>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</si>
  <si>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</si>
  <si>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</si>
  <si>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</si>
  <si>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</si>
  <si>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</si>
  <si>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</si>
  <si>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</si>
  <si>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</si>
  <si>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</si>
  <si>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</si>
  <si>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</si>
  <si>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</si>
  <si>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</si>
  <si>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</si>
  <si>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</si>
  <si>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</si>
  <si>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</si>
  <si>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</si>
  <si>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</si>
  <si>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</si>
  <si>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</si>
  <si>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</si>
  <si>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</si>
  <si>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</si>
  <si>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</si>
  <si>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</si>
  <si>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</si>
  <si>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</si>
  <si>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</si>
  <si>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</si>
  <si>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</si>
  <si>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</si>
  <si>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</si>
  <si>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</si>
  <si>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</si>
  <si>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</si>
  <si>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</si>
  <si>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</si>
  <si>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</si>
  <si>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</si>
  <si>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</si>
  <si>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</si>
  <si>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</si>
  <si>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</si>
  <si>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</si>
  <si>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</si>
  <si>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</si>
  <si>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</si>
  <si>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</si>
  <si>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</si>
  <si>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</si>
  <si>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</si>
  <si>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</si>
  <si>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</si>
  <si>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</si>
  <si>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</si>
  <si>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</si>
  <si>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</si>
  <si>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</si>
  <si>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</si>
  <si>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</si>
  <si>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</si>
  <si>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</si>
  <si>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</si>
  <si>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</si>
  <si>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</si>
  <si>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</si>
  <si>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</si>
  <si>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</si>
  <si>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</si>
  <si>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</si>
  <si>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</si>
  <si>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</si>
  <si>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</si>
  <si>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</si>
  <si>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</si>
  <si>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</si>
  <si>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</si>
  <si>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</si>
  <si>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</si>
  <si>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</si>
  <si>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</si>
  <si>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</si>
  <si>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</si>
  <si>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</si>
  <si>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</si>
  <si>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</si>
  <si>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</si>
  <si>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</si>
  <si>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</si>
  <si>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</si>
  <si>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</si>
  <si>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</si>
  <si>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</si>
  <si>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</si>
  <si>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</si>
  <si>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</si>
  <si>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</si>
  <si>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</si>
  <si>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</si>
  <si>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</si>
  <si>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</si>
  <si>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</si>
  <si>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</si>
  <si>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</si>
  <si>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</si>
  <si>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</si>
  <si>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</si>
  <si>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</si>
  <si>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</si>
  <si>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</si>
  <si>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</si>
  <si>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</si>
  <si>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</si>
  <si>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</si>
  <si>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</si>
  <si>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</si>
  <si>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</si>
  <si>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</si>
  <si>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</si>
  <si>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</si>
  <si>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</si>
  <si>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</si>
  <si>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</si>
  <si>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</si>
  <si>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</si>
  <si>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</si>
  <si>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</si>
  <si>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</si>
  <si>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</si>
  <si>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</si>
  <si>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</si>
  <si>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</si>
  <si>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</si>
  <si>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</si>
  <si>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</si>
  <si>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</si>
  <si>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</si>
  <si>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</si>
  <si>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</si>
  <si>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</si>
  <si>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</si>
  <si>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</si>
  <si>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</si>
  <si>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</si>
  <si>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</si>
  <si>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</si>
  <si>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</si>
  <si>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</si>
  <si>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</si>
  <si>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</si>
  <si>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</si>
  <si>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</si>
  <si>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</si>
  <si>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</si>
  <si>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</si>
  <si>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</si>
  <si>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</si>
  <si>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</si>
  <si>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</si>
  <si>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</si>
  <si>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</si>
  <si>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</si>
  <si>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</si>
  <si>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</si>
  <si>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</si>
  <si>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</si>
  <si>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</si>
  <si>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</si>
  <si>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</si>
  <si>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</si>
  <si>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</si>
  <si>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</si>
  <si>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</si>
  <si>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</si>
  <si>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</si>
  <si>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</si>
  <si>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</si>
  <si>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</si>
  <si>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</si>
  <si>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</si>
  <si>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</si>
  <si>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</si>
  <si>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</si>
  <si>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</si>
  <si>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</si>
  <si>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</si>
  <si>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</si>
  <si>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</si>
  <si>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</si>
  <si>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</si>
  <si>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</si>
  <si>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</si>
  <si>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</si>
  <si>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</si>
  <si>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</si>
  <si>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</si>
  <si>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</si>
  <si>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</si>
  <si>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</si>
  <si>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</si>
  <si>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</si>
  <si>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</si>
  <si>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</si>
  <si>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</si>
  <si>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</si>
  <si>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</si>
  <si>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</si>
  <si>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</si>
  <si>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</si>
  <si>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</si>
  <si>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</si>
  <si>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</si>
  <si>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</si>
  <si>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</si>
  <si>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</si>
  <si>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</si>
  <si>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</si>
  <si>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</si>
  <si>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</si>
  <si>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</si>
  <si>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</si>
  <si>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</si>
  <si>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</si>
  <si>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</si>
  <si>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</si>
  <si>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</si>
  <si>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</si>
  <si>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</si>
  <si>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</si>
  <si>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</si>
  <si>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</si>
  <si>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</si>
  <si>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</si>
  <si>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</si>
  <si>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</si>
  <si>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</si>
  <si>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</si>
  <si>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</si>
  <si>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</si>
  <si>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</si>
  <si>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</si>
  <si>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</si>
  <si>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</si>
  <si>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</si>
  <si>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</si>
  <si>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</si>
  <si>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</si>
  <si>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</si>
  <si>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</si>
  <si>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</si>
  <si>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</si>
  <si>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</si>
  <si>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</si>
  <si>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</si>
  <si>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</si>
  <si>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</si>
  <si>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</si>
  <si>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</si>
  <si>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</si>
  <si>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</si>
  <si>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</si>
  <si>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</si>
  <si>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</si>
  <si>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</si>
  <si>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</si>
  <si>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</si>
  <si>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</si>
  <si>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</si>
  <si>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</si>
  <si>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</si>
  <si>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</si>
  <si>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</si>
  <si>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</si>
  <si>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</si>
  <si>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</si>
  <si>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</si>
  <si>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</si>
  <si>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</si>
  <si>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</si>
  <si>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</si>
  <si>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</si>
  <si>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</si>
  <si>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</si>
  <si>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</si>
  <si>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</si>
  <si>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</si>
  <si>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</si>
  <si>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</si>
  <si>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</si>
  <si>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</si>
  <si>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</si>
  <si>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</si>
  <si>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</si>
  <si>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</si>
  <si>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</si>
  <si>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</si>
  <si>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</si>
  <si>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</si>
  <si>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</si>
  <si>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</si>
  <si>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</si>
  <si>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</si>
  <si>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</si>
  <si>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</si>
  <si>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</si>
  <si>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</si>
  <si>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</si>
  <si>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</si>
  <si>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</si>
  <si>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</si>
  <si>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</si>
  <si>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</si>
  <si>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</si>
  <si>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</si>
  <si>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</si>
  <si>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</si>
  <si>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</si>
  <si>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</si>
  <si>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</si>
  <si>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</si>
  <si>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</si>
  <si>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</si>
  <si>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</si>
  <si>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</si>
  <si>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</si>
  <si>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</si>
  <si>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</si>
  <si>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</si>
  <si>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</si>
  <si>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</si>
  <si>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</si>
  <si>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</si>
  <si>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</si>
  <si>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</si>
  <si>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</si>
  <si>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</si>
  <si>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</si>
  <si>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</si>
  <si>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</si>
  <si>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</si>
  <si>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</si>
  <si>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</si>
  <si>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</si>
  <si>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</si>
  <si>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</si>
  <si>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</si>
  <si>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</si>
  <si>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</si>
  <si>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</si>
  <si>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</si>
  <si>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</si>
  <si>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</si>
  <si>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</si>
  <si>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</si>
  <si>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</si>
  <si>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</si>
  <si>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</si>
  <si>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</si>
  <si>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</si>
  <si>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</si>
  <si>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</si>
  <si>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</si>
  <si>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</si>
  <si>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</si>
  <si>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</si>
  <si>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</si>
  <si>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</si>
  <si>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</si>
  <si>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</si>
  <si>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</si>
  <si>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</si>
  <si>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</si>
  <si>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</si>
  <si>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</si>
  <si>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</si>
  <si>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</si>
  <si>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</si>
  <si>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</si>
  <si>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</si>
  <si>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</si>
  <si>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</si>
  <si>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</si>
  <si>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</si>
  <si>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</si>
  <si>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</si>
  <si>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</si>
  <si>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</si>
  <si>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</si>
  <si>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</si>
  <si>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</si>
  <si>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</si>
  <si>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</si>
  <si>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</si>
  <si>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</si>
  <si>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</si>
  <si>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</si>
  <si>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</si>
  <si>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</si>
  <si>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</si>
  <si>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</si>
  <si>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</si>
  <si>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</si>
  <si>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</si>
  <si>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</si>
  <si>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</si>
  <si>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</si>
  <si>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</si>
  <si>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</si>
  <si>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</si>
  <si>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</si>
  <si>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</si>
  <si>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</si>
  <si>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</si>
  <si>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</si>
  <si>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</si>
  <si>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</si>
  <si>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</si>
  <si>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</si>
  <si>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</si>
  <si>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</si>
  <si>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</si>
  <si>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</si>
  <si>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</si>
  <si>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</si>
  <si>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</si>
  <si>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</si>
  <si>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</si>
  <si>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</si>
  <si>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</si>
  <si>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</si>
  <si>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</si>
  <si>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</si>
  <si>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</si>
  <si>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</si>
  <si>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</si>
  <si>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</si>
  <si>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</si>
  <si>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</si>
  <si>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</si>
  <si>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</si>
  <si>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</si>
  <si>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</si>
  <si>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</si>
  <si>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</si>
  <si>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</si>
  <si>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</si>
  <si>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</si>
  <si>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</si>
  <si>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</si>
  <si>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</si>
  <si>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</si>
  <si>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</si>
  <si>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</si>
  <si>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</si>
  <si>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</si>
  <si>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</si>
  <si>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</si>
  <si>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</si>
  <si>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</si>
  <si>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</si>
  <si>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</si>
  <si>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</si>
  <si>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</si>
  <si>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</si>
  <si>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</si>
  <si>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</si>
  <si>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</si>
  <si>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</si>
  <si>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</si>
  <si>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</si>
  <si>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</si>
  <si>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</si>
  <si>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</si>
  <si>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</si>
  <si>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</si>
  <si>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</si>
  <si>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</si>
  <si>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</si>
  <si>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</si>
  <si>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</si>
  <si>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</si>
  <si>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</si>
  <si>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</si>
  <si>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</si>
  <si>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</si>
  <si>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</si>
  <si>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</si>
  <si>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</si>
  <si>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</si>
  <si>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</si>
  <si>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</si>
  <si>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</si>
  <si>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</si>
  <si>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</si>
  <si>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</si>
  <si>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</si>
  <si>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</si>
  <si>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</si>
  <si>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</si>
  <si>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</si>
  <si>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</si>
  <si>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</si>
  <si>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</si>
  <si>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</si>
  <si>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</si>
  <si>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</si>
  <si>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</si>
  <si>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</si>
  <si>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</si>
  <si>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</si>
  <si>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</si>
  <si>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</si>
  <si>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</si>
  <si>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</si>
  <si>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</si>
  <si>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</si>
  <si>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</si>
  <si>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</si>
  <si>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</si>
  <si>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</si>
  <si>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</si>
  <si>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</si>
  <si>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</si>
  <si>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</si>
  <si>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</si>
  <si>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</si>
  <si>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</si>
  <si>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</si>
  <si>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</si>
  <si>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</si>
  <si>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</si>
  <si>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</si>
  <si>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</si>
  <si>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</si>
  <si>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</si>
  <si>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</si>
  <si>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</si>
  <si>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</si>
  <si>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</si>
  <si>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</si>
  <si>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</si>
  <si>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</si>
  <si>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</si>
  <si>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</si>
  <si>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</si>
  <si>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</si>
  <si>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</si>
  <si>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</si>
  <si>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</si>
  <si>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</si>
  <si>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</si>
  <si>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</si>
  <si>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</si>
  <si>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</si>
  <si>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</si>
  <si>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</si>
  <si>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</si>
  <si>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</si>
  <si>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</si>
  <si>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</si>
  <si>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</si>
  <si>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</si>
  <si>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</si>
  <si>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</si>
  <si>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</si>
  <si>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</si>
  <si>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</si>
  <si>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</si>
  <si>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</si>
  <si>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</si>
  <si>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</si>
  <si>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</si>
  <si>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</si>
  <si>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</si>
  <si>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</si>
  <si>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</si>
  <si>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</si>
  <si>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</si>
  <si>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</si>
  <si>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</si>
  <si>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</si>
  <si>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</si>
  <si>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</si>
  <si>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</si>
  <si>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</si>
  <si>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</si>
  <si>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</si>
  <si>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</si>
  <si>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</si>
  <si>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</si>
  <si>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</si>
  <si>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</si>
  <si>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</si>
  <si>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</si>
  <si>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</si>
  <si>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</si>
  <si>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</si>
  <si>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</si>
  <si>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</si>
  <si>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</si>
  <si>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</si>
  <si>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</si>
  <si>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</si>
  <si>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</si>
  <si>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</si>
  <si>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</si>
  <si>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</si>
  <si>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</si>
  <si>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</si>
  <si>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</si>
  <si>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</si>
  <si>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</si>
  <si>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</si>
  <si>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</si>
  <si>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</si>
  <si>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</si>
  <si>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</si>
  <si>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</si>
  <si>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</si>
  <si>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</si>
  <si>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</si>
  <si>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</si>
  <si>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</si>
  <si>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</si>
  <si>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</si>
  <si>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</si>
  <si>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</si>
  <si>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</si>
  <si>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</si>
  <si>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</si>
  <si>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</si>
  <si>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</si>
  <si>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</si>
  <si>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</si>
  <si>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</si>
  <si>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</si>
  <si>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</si>
  <si>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</si>
  <si>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</si>
  <si>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</si>
  <si>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</si>
  <si>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</si>
  <si>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</si>
  <si>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</si>
  <si>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</si>
  <si>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</si>
  <si>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</si>
  <si>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</si>
  <si>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</si>
  <si>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</si>
  <si>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</si>
  <si>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</si>
  <si>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</si>
  <si>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</si>
  <si>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</si>
  <si>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</si>
  <si>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</si>
  <si>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</si>
  <si>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</si>
  <si>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</si>
  <si>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</si>
  <si>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</si>
  <si>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</si>
  <si>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</si>
  <si>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</si>
  <si>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</si>
  <si>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</si>
  <si>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</si>
  <si>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</si>
  <si>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</si>
  <si>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</si>
  <si>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</si>
  <si>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</si>
  <si>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</si>
  <si>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</si>
  <si>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</si>
  <si>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</si>
  <si>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</si>
  <si>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</si>
  <si>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</si>
  <si>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</si>
  <si>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</si>
  <si>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</si>
  <si>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</si>
  <si>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</si>
  <si>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</si>
  <si>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</si>
  <si>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</si>
  <si>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</si>
  <si>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</si>
  <si>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</si>
  <si>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</si>
  <si>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</si>
  <si>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</si>
  <si>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</si>
  <si>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</si>
  <si>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</si>
  <si>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</si>
  <si>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</si>
  <si>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</si>
  <si>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</si>
  <si>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</si>
  <si>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</si>
  <si>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</si>
  <si>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</si>
  <si>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</si>
  <si>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</si>
  <si>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</si>
  <si>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</si>
  <si>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</si>
  <si>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</si>
  <si>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</si>
  <si>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</si>
  <si>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</si>
  <si>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</si>
  <si>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</si>
  <si>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</si>
  <si>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</si>
  <si>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</si>
  <si>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</si>
  <si>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</si>
  <si>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</si>
  <si>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</si>
  <si>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</si>
  <si>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</si>
  <si>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</si>
  <si>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</si>
  <si>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</si>
  <si>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</si>
  <si>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</si>
  <si>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</si>
  <si>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</si>
  <si>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</si>
  <si>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</si>
  <si>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</si>
  <si>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</si>
  <si>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</si>
  <si>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</si>
  <si>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</si>
  <si>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</si>
  <si>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</si>
  <si>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</si>
  <si>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</si>
  <si>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</si>
  <si>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</si>
  <si>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</si>
  <si>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</si>
  <si>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</si>
  <si>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</si>
  <si>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</si>
  <si>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</si>
  <si>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</si>
  <si>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</si>
  <si>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</si>
  <si>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</si>
  <si>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</si>
  <si>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</si>
  <si>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</si>
  <si>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</si>
  <si>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</si>
  <si>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</si>
  <si>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</si>
  <si>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</si>
  <si>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</si>
  <si>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</si>
  <si>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</si>
  <si>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</si>
  <si>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</si>
  <si>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</si>
  <si>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</si>
  <si>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</si>
  <si>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</si>
  <si>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</si>
  <si>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</si>
  <si>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</si>
  <si>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</si>
  <si>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</si>
  <si>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</si>
  <si>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</si>
  <si>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</si>
  <si>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</si>
  <si>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</si>
  <si>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</si>
  <si>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</si>
  <si>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</si>
  <si>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</si>
  <si>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</si>
  <si>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</si>
  <si>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</si>
  <si>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</si>
  <si>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</si>
  <si>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</si>
  <si>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</si>
  <si>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</si>
  <si>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</si>
  <si>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</si>
  <si>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</si>
  <si>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</si>
  <si>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</si>
  <si>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</si>
  <si>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</si>
  <si>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</si>
  <si>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</si>
  <si>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</si>
  <si>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</si>
  <si>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</si>
  <si>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</si>
  <si>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</si>
  <si>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</si>
  <si>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</si>
  <si>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</si>
  <si>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</si>
  <si>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</si>
  <si>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</si>
  <si>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</si>
  <si>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</si>
  <si>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</si>
  <si>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</si>
  <si>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</si>
  <si>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</si>
  <si>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</si>
  <si>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</si>
  <si>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</si>
  <si>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</si>
  <si>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</si>
  <si>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</si>
  <si>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</si>
  <si>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</si>
  <si>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</si>
  <si>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</si>
  <si>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</si>
  <si>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</si>
  <si>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</si>
  <si>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</si>
  <si>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</si>
  <si>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</si>
  <si>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</si>
  <si>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</si>
  <si>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</si>
  <si>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</si>
  <si>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</si>
  <si>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</si>
  <si>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</si>
  <si>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</si>
  <si>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</si>
  <si>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</si>
  <si>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</si>
  <si>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</si>
  <si>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</si>
  <si>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</si>
  <si>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</si>
  <si>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</si>
  <si>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</si>
  <si>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</si>
  <si>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</si>
  <si>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</si>
  <si>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</si>
  <si>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</si>
  <si>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</si>
  <si>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</si>
  <si>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</si>
  <si>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</si>
  <si>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</si>
  <si>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</si>
  <si>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</si>
  <si>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</si>
  <si>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</si>
  <si>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</si>
  <si>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</si>
  <si>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</si>
  <si>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</si>
  <si>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</si>
  <si>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</si>
  <si>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</si>
  <si>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</si>
  <si>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</si>
  <si>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</si>
  <si>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</si>
  <si>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</si>
  <si>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</si>
  <si>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</si>
  <si>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</si>
  <si>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</si>
  <si>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</si>
  <si>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</si>
  <si>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</si>
  <si>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</si>
  <si>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</si>
  <si>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</si>
  <si>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</si>
  <si>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</si>
  <si>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</si>
  <si>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</si>
  <si>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</si>
  <si>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</si>
  <si>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</si>
  <si>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</si>
  <si>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</si>
  <si>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</si>
  <si>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</si>
  <si>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</si>
  <si>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</si>
  <si>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</si>
  <si>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</si>
  <si>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</si>
  <si>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</si>
  <si>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</si>
  <si>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</si>
  <si>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</si>
  <si>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</si>
  <si>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</si>
  <si>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</si>
  <si>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</si>
  <si>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</si>
  <si>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</si>
  <si>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</si>
  <si>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</si>
  <si>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</si>
  <si>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</si>
  <si>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</si>
  <si>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</si>
  <si>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</si>
  <si>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</si>
  <si>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</si>
  <si>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</si>
  <si>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</si>
  <si>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</si>
  <si>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</si>
  <si>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</si>
  <si>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</si>
  <si>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</si>
  <si>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</si>
  <si>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</si>
  <si>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</si>
  <si>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</si>
  <si>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</si>
  <si>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</si>
  <si>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</si>
  <si>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</si>
  <si>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</si>
  <si>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</si>
  <si>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</si>
  <si>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</si>
  <si>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</si>
  <si>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</si>
  <si>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</si>
  <si>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</si>
  <si>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</si>
  <si>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</si>
  <si>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</si>
  <si>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</si>
  <si>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</si>
  <si>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</si>
  <si>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</si>
  <si>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</si>
  <si>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</si>
  <si>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</si>
  <si>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</si>
  <si>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</si>
  <si>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</si>
  <si>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</si>
  <si>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</si>
  <si>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</si>
  <si>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</si>
  <si>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</si>
  <si>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</si>
  <si>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</si>
  <si>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</si>
  <si>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</si>
  <si>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</si>
  <si>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</si>
  <si>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</si>
  <si>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</si>
  <si>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</si>
  <si>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</si>
  <si>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</si>
  <si>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6-</t>
  </si>
  <si>
    <t>DESIGNACIÓN ITEM
SIN CODIFICACIÓN</t>
  </si>
  <si>
    <t>CODIGO</t>
  </si>
  <si>
    <t>DESCRIPCION</t>
  </si>
  <si>
    <t>PRECIO SIN IVA</t>
  </si>
  <si>
    <t>LISTADO DE INSUMOS - MANO DE OBRA, MATERIALES Y EQUIPOS - PARA LA OBRA</t>
  </si>
  <si>
    <t>DEP-EQ</t>
  </si>
  <si>
    <t>TABLA DE ÍTEMS</t>
  </si>
  <si>
    <t>INGRESOS BRUTOS Y LOTE HOGAR</t>
  </si>
  <si>
    <t>IMPUESTO AL VALOR AGREGADO</t>
  </si>
  <si>
    <t>BENEFICIO</t>
  </si>
  <si>
    <t>GASTOS GENERALES</t>
  </si>
  <si>
    <t>PRECIO TOTAL DEL ITEM</t>
  </si>
  <si>
    <t>COEFICIENTE DE PASO</t>
  </si>
  <si>
    <t>FIN</t>
  </si>
  <si>
    <t>Anticipo Financiero</t>
  </si>
  <si>
    <t>DATOS A COMPLETAR POR LA REPARTICIÓN</t>
  </si>
  <si>
    <t>DATOS A COMPLETAR POR EL OFERENTE</t>
  </si>
  <si>
    <t>INSTRUCCIONES DE LLENADO</t>
  </si>
  <si>
    <t>La columna D lo deberá completar el Oferente en función del Cómputo Métrico que el mismo realice</t>
  </si>
  <si>
    <t>La columna B donde se indican Rubro/Item la completa la repartición. Considerar que en el caso que exista Items que formen parte de un Rubro, los mismos se deben numerar utilizando el número del Rubro seguido de un punto y luego el número que distingue el Item</t>
  </si>
  <si>
    <t>Las columna C donde se indica la DESIGNACIÓN y la columna D donde se indica la UNIDAD la completa la repartición, ya sea utilizando una codificación generada en la repartición (como ejemplo se adjunta la pestaña Códigos Items) o bien completando las columnas DESIGNACIÓN ITEM SIN CODIFICACION y UN. SIN CODIFICACIÓN</t>
  </si>
  <si>
    <t>La pestaña CyP se completa automáticamente con los datos ingresados en esta pestaña Datos y una vez completado los análisis de precios de la pestaña AP</t>
  </si>
  <si>
    <t>DENOMINACIÓN INSUMO</t>
  </si>
  <si>
    <t>En la pestaña AP el Oferente podrá utilizar la pestaña Insumos donde ingresa la DENOMINACIÓN INSUMO (materiales, equipos y mano de obra) con su Unidad y su precio sin IVA. En la columna CÓDIGO colocará el Código Unificado dado en la pestaña Indices para el cálculo de la redeterminación de precios cuando corresponda y en forma automática aparecerá la descripcion del insumo. Posteriormente en la pestaña AP deberá completar solamente la Designación del Insumo y se completará automáticamente los datos del código de redeterminación, la unidad del insumo y el precio sin iva declarado en la planilla INSUMOS. Luego debera completar la cantidad y con esto se calculará inmediatamente el costo del ítem que será traslados automáticamente a la planilla del CyP del cómputo y presupuesto</t>
  </si>
  <si>
    <t>Beneficio</t>
  </si>
  <si>
    <t>I.B.</t>
  </si>
  <si>
    <t>I.V.A.</t>
  </si>
  <si>
    <t>AUXILIARES</t>
  </si>
  <si>
    <t>G.G.</t>
  </si>
  <si>
    <t>Total Gastos Generales de Obra</t>
  </si>
  <si>
    <t>UN. SIN CODIFICACIÓN</t>
  </si>
  <si>
    <t>INSTRUCCIONES PARA EL LLENADO DE LA PLANILLA</t>
  </si>
  <si>
    <r>
      <rPr>
        <sz val="12"/>
        <rFont val="Arial"/>
        <family val="2"/>
      </rPr>
      <t>Pestaña</t>
    </r>
    <r>
      <rPr>
        <b/>
        <sz val="12"/>
        <rFont val="Arial"/>
        <family val="2"/>
      </rPr>
      <t xml:space="preserve"> Datos</t>
    </r>
  </si>
  <si>
    <t>La columna E (CANT.) será llenada por el Oferente en función del Cómputo Métrico que el mismo realice en el caso de Licitación por Ajuste Alzado o bien por la repartición en caso de Licitaciones por Unidad de Medida</t>
  </si>
  <si>
    <r>
      <rPr>
        <sz val="12"/>
        <rFont val="Arial"/>
        <family val="2"/>
      </rPr>
      <t>Pestaña</t>
    </r>
    <r>
      <rPr>
        <b/>
        <sz val="12"/>
        <rFont val="Arial"/>
        <family val="2"/>
      </rPr>
      <t xml:space="preserve"> CyP</t>
    </r>
  </si>
  <si>
    <r>
      <t xml:space="preserve">La pestaña CyP se completa automáticamente con los datos ingresados en la pestaña </t>
    </r>
    <r>
      <rPr>
        <b/>
        <sz val="12"/>
        <rFont val="Arial"/>
        <family val="2"/>
      </rPr>
      <t>Datos</t>
    </r>
    <r>
      <rPr>
        <sz val="12"/>
        <rFont val="Arial"/>
        <family val="2"/>
      </rPr>
      <t xml:space="preserve"> y una vez completado los análisis de precios de la pestaña AP</t>
    </r>
  </si>
  <si>
    <r>
      <rPr>
        <sz val="12"/>
        <rFont val="Arial"/>
        <family val="2"/>
      </rPr>
      <t>Pestaña</t>
    </r>
    <r>
      <rPr>
        <b/>
        <sz val="12"/>
        <rFont val="Arial"/>
        <family val="2"/>
      </rPr>
      <t xml:space="preserve"> AP</t>
    </r>
  </si>
  <si>
    <t>La repartición debe completar la columna B donde se indican Rubro/Item.
Considerar que en el caso que exista Items que formen parte de un Rubro, los mismos se deben numerar utilizando el número del Rubro seguido de un guión medio y luego una letra que distingue el Item
Ejemplo: 
1          TRABAJOS PRELIMINARES
1-a       Preparación y limpieza de terrenos</t>
  </si>
  <si>
    <t>Recordar que los Rubros y Subrubros no llevan ni unidades ni cantidades y por consiguiente no necesitan elaboración de Análisis de Precios</t>
  </si>
  <si>
    <t>En caso de que exista otra apertura del rubro en concepto de subrubro,se deberá agregar luego de la letra un punto y posteriormente un número
Ejemplo: 
17           INSTALACIÓN DE SEGURIDAD
17-a       Contra Incendio
17-a-1   Tendido de cañerías</t>
  </si>
  <si>
    <r>
      <t xml:space="preserve">La repartición debe entregar el archivo con la columna C donde se indica la DESIGNACIÓN y la columna D donde se indica la UNIDAD completa.
Para ello puede utilizar dos métodos:
1- Ingresar el código del ítem indicado en la pestaña </t>
    </r>
    <r>
      <rPr>
        <b/>
        <sz val="12"/>
        <rFont val="Arial"/>
        <family val="2"/>
      </rPr>
      <t xml:space="preserve">Códigos Items </t>
    </r>
    <r>
      <rPr>
        <sz val="12"/>
        <rFont val="Arial"/>
        <family val="2"/>
      </rPr>
      <t xml:space="preserve">en la columna A y automáticamente se completarán los datos en la columnas C y D de acuerdo a la codificación elaborada en la pestaña Códigos Items.
2- Escribir los datos en las columnas G y H (DESIGNACIÓN ITEM SIN CODIFICACION y UN. SIN CODIFICACIÓN) lo que generará que se  complete automáticamente la columnas C y D </t>
    </r>
  </si>
  <si>
    <t>La repartición deberá llenar todos los datos del encabezamiento de esta pestaña en los campos marcados con el color azul claro</t>
  </si>
  <si>
    <t>El Oferente deberá llenar todos los datos del encabezamiento de esta pestaña en los campos marcados con el color amarillo.
El campo Gastos Generales se completará solo una vez que el Oferente haya desglosado los mismo en la pestaña Gastos Generales y se calculará automaticamente el porcentaje que representa el mismo respecto al monto del costo de la obra
Lo mismo sucede con el campo Coeficiente de Paso</t>
  </si>
  <si>
    <t>DIRECCIÓN PROVINCIAL DEL LOTE HOGAR</t>
  </si>
  <si>
    <t>Limpieza y replanteo</t>
  </si>
  <si>
    <t>Excavación zanjas y bases</t>
  </si>
  <si>
    <t>Hº limpieza</t>
  </si>
  <si>
    <t>Hº Aº zapatas y bases</t>
  </si>
  <si>
    <t xml:space="preserve">Hº Aº viga encadenado </t>
  </si>
  <si>
    <t>Losa de Hº Aº</t>
  </si>
  <si>
    <t>Contrapiso de Hº</t>
  </si>
  <si>
    <t>Capa aisladora</t>
  </si>
  <si>
    <t>Mamposteria  bolseada</t>
  </si>
  <si>
    <t>Revoque grueso p/revest.int.</t>
  </si>
  <si>
    <t>Revestimiento ceramico</t>
  </si>
  <si>
    <t>Pozo séptico</t>
  </si>
  <si>
    <t>Mesada de cocina</t>
  </si>
  <si>
    <t>Carpinteria de madera</t>
  </si>
  <si>
    <t>Pintura carpinteria</t>
  </si>
  <si>
    <t>Vidrios transp. e=4mm</t>
  </si>
  <si>
    <t>Terminacion y limpieza</t>
  </si>
  <si>
    <t>Documentación Final Obra</t>
  </si>
  <si>
    <t>Hº Aº columna carga y encadenado</t>
  </si>
  <si>
    <t>Hº Aº base de tanque superior y carga</t>
  </si>
  <si>
    <t>Revestimiento exterior salpicado plastico imp.</t>
  </si>
  <si>
    <t>Aislacion termica hidrofuga en losa de HºAº</t>
  </si>
  <si>
    <t>Veredin perimetral y vereda de acceso</t>
  </si>
  <si>
    <t>GL</t>
  </si>
  <si>
    <t>Barrio "VIRGEN DEL ROSARIO" I Etapa</t>
  </si>
  <si>
    <t>Calle Independencia s/nº  Distrito "La Puntilla" Dpto San Martin</t>
  </si>
  <si>
    <t>503-0338-A2017</t>
  </si>
  <si>
    <t>$ 38,723,718,00</t>
  </si>
  <si>
    <t>365 Dias Corridos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</si>
</sst>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0.00_-;\-&quot;$&quot;* #,##0.00_-;_-&quot;$&quot;* &quot;-&quot;??_-;_-@_-"/>
    <numFmt numFmtId="43" formatCode="_-* #,##0.00_-;\-* #,##0.00_-;_-* &quot;-&quot;??_-;_-@_-"/>
    <numFmt numFmtId="164" formatCode="_-* #,##0.00\ _€_-;\-* #,##0.00\ _€_-;_-* &quot;-&quot;??\ _€_-;_-@_-"/>
    <numFmt numFmtId="165" formatCode="_-&quot;$&quot;\ * #,##0.00_-;\-&quot;$&quot;\ * #,##0.00_-;_-&quot;$&quot;\ * &quot;-&quot;??_-;_-@_-"/>
    <numFmt numFmtId="166" formatCode="_ &quot;$&quot;\ * #,##0.00_ ;_ &quot;$&quot;\ * \-#,##0.00_ ;_ &quot;$&quot;\ * &quot;-&quot;??_ ;_ @_ "/>
    <numFmt numFmtId="167" formatCode="0.0000%"/>
    <numFmt numFmtId="168" formatCode="General_)"/>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quot;$&quot;#,##0_);\(&quot;$&quot;#,##0\)"/>
    <numFmt numFmtId="186" formatCode="&quot;$&quot;\ #,##0.00;&quot;$&quot;\ \-#,##0.00"/>
    <numFmt numFmtId="187" formatCode="&quot;$&quot;\ #,##0;&quot;$&quot;\ \-#,##0"/>
    <numFmt numFmtId="188"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0"/>
      <color theme="1"/>
      <name val="Arial"/>
      <family val="2"/>
    </font>
  </fonts>
  <fills count="6">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44" fontId="15"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7" fillId="0" borderId="0"/>
    <xf numFmtId="0" fontId="6" fillId="0" borderId="0"/>
    <xf numFmtId="0" fontId="19" fillId="0" borderId="0">
      <protection locked="0"/>
    </xf>
    <xf numFmtId="169" fontId="20" fillId="0" borderId="0">
      <protection locked="0"/>
    </xf>
    <xf numFmtId="169" fontId="20" fillId="0" borderId="0">
      <protection locked="0"/>
    </xf>
    <xf numFmtId="0" fontId="6"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3"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77" fontId="27"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77" fontId="6" fillId="0" borderId="0" applyFont="0" applyFill="0" applyBorder="0" applyAlignment="0" applyProtection="0"/>
    <xf numFmtId="0" fontId="33" fillId="0" borderId="0" applyNumberFormat="0" applyFill="0" applyBorder="0" applyAlignment="0" applyProtection="0"/>
    <xf numFmtId="0" fontId="12" fillId="0" borderId="0" applyNumberFormat="0" applyFill="0" applyBorder="0" applyAlignment="0" applyProtection="0"/>
    <xf numFmtId="0" fontId="33"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9" fillId="0" borderId="0">
      <protection locked="0"/>
    </xf>
    <xf numFmtId="0" fontId="19" fillId="0" borderId="0">
      <protection locked="0"/>
    </xf>
    <xf numFmtId="0" fontId="34" fillId="0" borderId="0">
      <protection locked="0"/>
    </xf>
    <xf numFmtId="0" fontId="19" fillId="0" borderId="0">
      <protection locked="0"/>
    </xf>
    <xf numFmtId="0" fontId="19" fillId="0" borderId="0">
      <protection locked="0"/>
    </xf>
    <xf numFmtId="0" fontId="19" fillId="0" borderId="0">
      <protection locked="0"/>
    </xf>
    <xf numFmtId="0" fontId="34" fillId="0" borderId="0">
      <protection locked="0"/>
    </xf>
    <xf numFmtId="184" fontId="6" fillId="0" borderId="0" applyFill="0" applyBorder="0" applyAlignment="0" applyProtection="0"/>
    <xf numFmtId="2" fontId="6" fillId="0" borderId="0" applyFill="0" applyBorder="0" applyAlignment="0" applyProtection="0"/>
    <xf numFmtId="177" fontId="27" fillId="0" borderId="0" applyFont="0" applyFill="0" applyBorder="0" applyAlignment="0" applyProtection="0"/>
    <xf numFmtId="164" fontId="6" fillId="0" borderId="0" applyFont="0" applyFill="0" applyBorder="0" applyAlignment="0" applyProtection="0"/>
    <xf numFmtId="177" fontId="27"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66" fontId="35" fillId="0" borderId="0" applyFont="0" applyFill="0" applyBorder="0" applyAlignment="0" applyProtection="0"/>
    <xf numFmtId="166" fontId="6" fillId="0" borderId="0" applyFont="0" applyFill="0" applyBorder="0" applyAlignment="0" applyProtection="0"/>
    <xf numFmtId="44" fontId="1" fillId="0" borderId="0" applyFont="0" applyFill="0" applyBorder="0" applyAlignment="0" applyProtection="0"/>
    <xf numFmtId="185" fontId="6" fillId="0" borderId="0" applyFill="0" applyBorder="0" applyAlignment="0" applyProtection="0"/>
    <xf numFmtId="186" fontId="6" fillId="0" borderId="0" applyFill="0" applyBorder="0" applyAlignment="0" applyProtection="0"/>
    <xf numFmtId="187" fontId="6" fillId="0" borderId="0" applyFill="0" applyBorder="0" applyAlignment="0" applyProtection="0"/>
    <xf numFmtId="0" fontId="6" fillId="0" borderId="0"/>
    <xf numFmtId="0" fontId="1" fillId="0" borderId="0"/>
    <xf numFmtId="0" fontId="1" fillId="0" borderId="0"/>
    <xf numFmtId="0" fontId="36" fillId="0" borderId="0"/>
    <xf numFmtId="0" fontId="37" fillId="0" borderId="0"/>
    <xf numFmtId="0" fontId="36" fillId="0" borderId="0"/>
    <xf numFmtId="0" fontId="6" fillId="0" borderId="0"/>
    <xf numFmtId="0" fontId="38" fillId="0" borderId="0"/>
    <xf numFmtId="0" fontId="6" fillId="0" borderId="0"/>
    <xf numFmtId="0" fontId="6" fillId="0" borderId="0"/>
    <xf numFmtId="0" fontId="1" fillId="0" borderId="0"/>
    <xf numFmtId="0" fontId="1" fillId="0" borderId="0"/>
    <xf numFmtId="0" fontId="38"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8"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7">
    <xf numFmtId="0" fontId="0" fillId="0" borderId="0" xfId="0"/>
    <xf numFmtId="0" fontId="4" fillId="0" borderId="0" xfId="3"/>
    <xf numFmtId="0" fontId="6" fillId="0" borderId="0" xfId="7" applyFill="1"/>
    <xf numFmtId="168" fontId="6" fillId="0" borderId="0" xfId="7" applyNumberFormat="1" applyFill="1" applyAlignment="1" applyProtection="1">
      <alignment horizontal="left"/>
    </xf>
    <xf numFmtId="39" fontId="6" fillId="0" borderId="0" xfId="7" applyNumberFormat="1" applyFill="1" applyProtection="1"/>
    <xf numFmtId="0" fontId="6" fillId="0" borderId="0" xfId="7"/>
    <xf numFmtId="168" fontId="6" fillId="0" borderId="0" xfId="7" applyNumberFormat="1" applyFill="1" applyProtection="1"/>
    <xf numFmtId="168" fontId="6" fillId="0" borderId="0" xfId="7" applyNumberFormat="1" applyFill="1" applyAlignment="1" applyProtection="1"/>
    <xf numFmtId="168" fontId="6" fillId="0" borderId="0" xfId="7" applyNumberFormat="1" applyAlignment="1" applyProtection="1">
      <alignment horizontal="left"/>
    </xf>
    <xf numFmtId="168" fontId="6" fillId="0" borderId="0" xfId="7" applyNumberFormat="1" applyProtection="1"/>
    <xf numFmtId="168" fontId="6" fillId="0" borderId="0" xfId="7" quotePrefix="1" applyNumberFormat="1" applyFill="1" applyAlignment="1" applyProtection="1">
      <alignment horizontal="left"/>
    </xf>
    <xf numFmtId="168" fontId="6" fillId="0" borderId="0" xfId="7" quotePrefix="1" applyNumberFormat="1" applyAlignment="1" applyProtection="1">
      <alignment horizontal="left"/>
    </xf>
    <xf numFmtId="168" fontId="6" fillId="0" borderId="0" xfId="7" applyNumberFormat="1" applyFill="1" applyAlignment="1" applyProtection="1">
      <alignment horizontal="right"/>
    </xf>
    <xf numFmtId="39" fontId="6" fillId="0" borderId="0" xfId="7" applyNumberFormat="1" applyFill="1" applyAlignment="1" applyProtection="1"/>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44" fontId="6"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44"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44" fontId="18" fillId="0" borderId="0" xfId="7" applyNumberFormat="1" applyFont="1" applyFill="1" applyBorder="1" applyAlignment="1" applyProtection="1">
      <alignment vertical="center"/>
      <protection hidden="1"/>
    </xf>
    <xf numFmtId="167" fontId="6" fillId="0" borderId="9" xfId="1" applyNumberFormat="1" applyFont="1" applyFill="1" applyBorder="1" applyAlignment="1" applyProtection="1">
      <alignment vertical="center"/>
      <protection hidden="1"/>
    </xf>
    <xf numFmtId="167"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6" fontId="7"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44" fontId="11" fillId="0" borderId="0" xfId="7" applyNumberFormat="1" applyFont="1" applyFill="1" applyAlignment="1" applyProtection="1">
      <alignment vertical="center"/>
      <protection hidden="1"/>
    </xf>
    <xf numFmtId="175"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5" fontId="10" fillId="0" borderId="13" xfId="7" applyNumberFormat="1" applyFont="1" applyFill="1" applyBorder="1" applyAlignment="1" applyProtection="1">
      <alignment horizontal="center" vertical="center"/>
      <protection hidden="1"/>
    </xf>
    <xf numFmtId="0" fontId="6" fillId="0" borderId="13" xfId="7" applyFont="1" applyFill="1" applyBorder="1" applyAlignment="1" applyProtection="1">
      <alignment vertical="center"/>
      <protection hidden="1"/>
    </xf>
    <xf numFmtId="0" fontId="10" fillId="0" borderId="19" xfId="7" applyFont="1" applyFill="1" applyBorder="1" applyAlignment="1" applyProtection="1">
      <alignment horizontal="left" vertical="center" wrapText="1"/>
      <protection hidden="1"/>
    </xf>
    <xf numFmtId="0" fontId="6" fillId="0" borderId="16" xfId="7" applyFont="1" applyFill="1" applyBorder="1" applyAlignment="1" applyProtection="1">
      <alignment horizontal="left" vertical="center" wrapText="1"/>
      <protection hidden="1"/>
    </xf>
    <xf numFmtId="166"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44"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8"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1" fillId="0" borderId="0" xfId="7" applyFont="1" applyFill="1" applyBorder="1" applyAlignment="1">
      <alignment vertical="center"/>
    </xf>
    <xf numFmtId="0" fontId="16"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7" fontId="6" fillId="0" borderId="0" xfId="16" applyNumberFormat="1" applyFont="1" applyFill="1" applyBorder="1" applyAlignment="1" applyProtection="1">
      <alignment vertical="center"/>
      <protection hidden="1"/>
    </xf>
    <xf numFmtId="167"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7"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7"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0" fontId="6" fillId="0" borderId="16" xfId="7" applyFont="1" applyFill="1" applyBorder="1" applyAlignment="1" applyProtection="1">
      <alignment vertical="center"/>
      <protection hidden="1"/>
    </xf>
    <xf numFmtId="0" fontId="6" fillId="0" borderId="19" xfId="7" applyFont="1" applyFill="1" applyBorder="1" applyAlignment="1" applyProtection="1">
      <alignment vertical="center"/>
      <protection hidden="1"/>
    </xf>
    <xf numFmtId="175" fontId="10" fillId="0" borderId="16" xfId="7" applyNumberFormat="1" applyFont="1" applyFill="1" applyBorder="1" applyAlignment="1" applyProtection="1">
      <alignment horizontal="center" vertical="center"/>
      <protection hidden="1"/>
    </xf>
    <xf numFmtId="175" fontId="10" fillId="0" borderId="19" xfId="7" applyNumberFormat="1" applyFont="1" applyFill="1" applyBorder="1" applyAlignment="1" applyProtection="1">
      <alignment horizontal="center" vertical="center"/>
      <protection hidden="1"/>
    </xf>
    <xf numFmtId="167"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4" fontId="10" fillId="0" borderId="19" xfId="1" applyNumberFormat="1" applyFont="1" applyFill="1" applyBorder="1" applyAlignment="1" applyProtection="1">
      <alignment vertical="center"/>
      <protection hidden="1"/>
    </xf>
    <xf numFmtId="179" fontId="28"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0" fontId="18" fillId="0" borderId="0" xfId="7" applyFont="1" applyFill="1" applyBorder="1" applyAlignment="1" applyProtection="1">
      <alignment horizontal="center" vertical="center"/>
      <protection hidden="1"/>
    </xf>
    <xf numFmtId="14" fontId="18" fillId="0" borderId="0" xfId="7" applyNumberFormat="1" applyFont="1" applyFill="1" applyBorder="1" applyAlignment="1" applyProtection="1">
      <alignment horizontal="center" vertical="center"/>
      <protection hidden="1"/>
    </xf>
    <xf numFmtId="173" fontId="18" fillId="0" borderId="0" xfId="7" applyNumberFormat="1" applyFont="1" applyFill="1" applyBorder="1" applyAlignment="1" applyProtection="1">
      <alignment horizontal="center" vertical="center"/>
      <protection hidden="1"/>
    </xf>
    <xf numFmtId="44" fontId="18" fillId="0" borderId="0" xfId="7" applyNumberFormat="1" applyFont="1" applyFill="1" applyBorder="1" applyAlignment="1" applyProtection="1">
      <alignment horizontal="center" vertical="center"/>
      <protection hidden="1"/>
    </xf>
    <xf numFmtId="9" fontId="18" fillId="0" borderId="0" xfId="1" applyFont="1" applyFill="1" applyBorder="1" applyAlignment="1" applyProtection="1">
      <alignment horizontal="center" vertical="center"/>
      <protection hidden="1"/>
    </xf>
    <xf numFmtId="0" fontId="7" fillId="0" borderId="10" xfId="0" applyFont="1" applyFill="1" applyBorder="1" applyAlignment="1" applyProtection="1">
      <alignment horizontal="center" vertical="center"/>
    </xf>
    <xf numFmtId="0" fontId="7" fillId="0" borderId="9" xfId="5" applyFont="1" applyFill="1" applyBorder="1" applyAlignment="1" applyProtection="1">
      <alignment horizontal="left" vertical="center"/>
    </xf>
    <xf numFmtId="0" fontId="7" fillId="0" borderId="9" xfId="0" applyFont="1" applyFill="1" applyBorder="1" applyAlignment="1" applyProtection="1">
      <alignment horizontal="center" vertical="center"/>
    </xf>
    <xf numFmtId="0" fontId="16"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180" fontId="7" fillId="0" borderId="9" xfId="2" applyNumberFormat="1" applyFont="1" applyFill="1" applyBorder="1" applyAlignment="1" applyProtection="1">
      <alignment horizontal="center" vertical="center"/>
    </xf>
    <xf numFmtId="180" fontId="7" fillId="0" borderId="9" xfId="0" applyNumberFormat="1" applyFont="1" applyFill="1" applyBorder="1" applyAlignment="1" applyProtection="1">
      <alignment horizontal="center" vertical="center"/>
    </xf>
    <xf numFmtId="180" fontId="7" fillId="0" borderId="9" xfId="2" applyNumberFormat="1" applyFont="1" applyFill="1" applyBorder="1" applyAlignment="1" applyProtection="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4" fontId="6" fillId="0" borderId="9" xfId="0" applyNumberFormat="1" applyFont="1" applyFill="1" applyBorder="1" applyAlignment="1" applyProtection="1">
      <alignment horizontal="center"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0" fontId="10" fillId="0" borderId="0" xfId="0" applyNumberFormat="1" applyFont="1" applyFill="1" applyBorder="1" applyAlignment="1" applyProtection="1">
      <alignment horizontal="righ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0" fillId="0" borderId="16" xfId="0" applyFont="1" applyFill="1" applyBorder="1" applyAlignment="1" applyProtection="1">
      <alignment horizontal="center" vertical="center"/>
    </xf>
    <xf numFmtId="0" fontId="16"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0" fontId="12" fillId="0" borderId="0" xfId="7" applyFont="1" applyFill="1" applyBorder="1" applyAlignment="1" applyProtection="1">
      <alignment vertical="center" shrinkToFit="1"/>
      <protection hidden="1"/>
    </xf>
    <xf numFmtId="0" fontId="18" fillId="0" borderId="0" xfId="7" quotePrefix="1" applyNumberFormat="1" applyFont="1" applyFill="1" applyBorder="1" applyAlignment="1" applyProtection="1">
      <alignment horizontal="center" vertical="center"/>
      <protection hidden="1"/>
    </xf>
    <xf numFmtId="0" fontId="18" fillId="0" borderId="0" xfId="7" applyFont="1" applyFill="1" applyBorder="1" applyAlignment="1" applyProtection="1">
      <alignment horizontal="left" vertical="center"/>
      <protection hidden="1"/>
    </xf>
    <xf numFmtId="44" fontId="12" fillId="0" borderId="0" xfId="7" applyNumberFormat="1" applyFont="1" applyFill="1" applyBorder="1" applyAlignment="1" applyProtection="1">
      <alignment horizontal="center" vertical="center"/>
      <protection hidden="1"/>
    </xf>
    <xf numFmtId="0" fontId="6" fillId="0" borderId="0" xfId="0" applyFont="1" applyFill="1" applyAlignment="1" applyProtection="1">
      <alignment horizontal="center" vertical="center"/>
      <protection hidden="1"/>
    </xf>
    <xf numFmtId="0" fontId="10" fillId="0" borderId="16" xfId="0" applyFont="1" applyFill="1" applyBorder="1" applyAlignment="1" applyProtection="1">
      <alignment horizontal="center" vertical="center" wrapText="1"/>
      <protection hidden="1"/>
    </xf>
    <xf numFmtId="0" fontId="10" fillId="0" borderId="19" xfId="0" applyFont="1" applyFill="1" applyBorder="1" applyAlignment="1" applyProtection="1">
      <alignment horizontal="center" vertical="center" wrapText="1"/>
      <protection hidden="1"/>
    </xf>
    <xf numFmtId="0" fontId="6" fillId="0" borderId="9" xfId="0" applyNumberFormat="1" applyFont="1" applyFill="1" applyBorder="1" applyAlignment="1" applyProtection="1">
      <alignment horizontal="center" vertical="center"/>
      <protection hidden="1"/>
    </xf>
    <xf numFmtId="0" fontId="6" fillId="0" borderId="13" xfId="0" applyFont="1" applyFill="1" applyBorder="1" applyAlignment="1" applyProtection="1">
      <alignment horizontal="left" vertical="center"/>
      <protection hidden="1"/>
    </xf>
    <xf numFmtId="0" fontId="6" fillId="0" borderId="19" xfId="0" applyFont="1" applyFill="1" applyBorder="1" applyAlignment="1" applyProtection="1">
      <alignment horizontal="left" vertical="center" wrapText="1"/>
      <protection hidden="1"/>
    </xf>
    <xf numFmtId="4" fontId="6" fillId="0" borderId="9" xfId="0" applyNumberFormat="1" applyFont="1" applyFill="1" applyBorder="1" applyAlignment="1" applyProtection="1">
      <alignment horizontal="center" vertical="center"/>
      <protection hidden="1"/>
    </xf>
    <xf numFmtId="2" fontId="6" fillId="0" borderId="13" xfId="0" applyNumberFormat="1" applyFont="1" applyFill="1" applyBorder="1" applyAlignment="1" applyProtection="1">
      <alignment horizontal="right" vertical="center" indent="1"/>
      <protection hidden="1"/>
    </xf>
    <xf numFmtId="181" fontId="6" fillId="0" borderId="9" xfId="2" applyNumberFormat="1" applyFont="1" applyFill="1" applyBorder="1" applyAlignment="1" applyProtection="1">
      <alignment vertical="center"/>
      <protection hidden="1"/>
    </xf>
    <xf numFmtId="180" fontId="0" fillId="0" borderId="0" xfId="0" applyNumberFormat="1" applyFill="1" applyAlignment="1" applyProtection="1">
      <alignment vertical="center"/>
      <protection hidden="1"/>
    </xf>
    <xf numFmtId="49" fontId="6" fillId="0" borderId="16" xfId="0" applyNumberFormat="1" applyFont="1" applyFill="1" applyBorder="1" applyAlignment="1" applyProtection="1">
      <alignment horizontal="center" vertical="center"/>
      <protection hidden="1"/>
    </xf>
    <xf numFmtId="0" fontId="6" fillId="0" borderId="16" xfId="0" applyFont="1" applyFill="1" applyBorder="1" applyAlignment="1" applyProtection="1">
      <alignment horizontal="left" vertical="center"/>
      <protection hidden="1"/>
    </xf>
    <xf numFmtId="0" fontId="6" fillId="0" borderId="16" xfId="0" applyFont="1" applyFill="1" applyBorder="1" applyAlignment="1" applyProtection="1">
      <alignment horizontal="left" vertical="center" wrapText="1"/>
      <protection hidden="1"/>
    </xf>
    <xf numFmtId="4" fontId="6" fillId="0" borderId="16" xfId="0" applyNumberFormat="1" applyFont="1" applyFill="1" applyBorder="1" applyAlignment="1" applyProtection="1">
      <alignment horizontal="center" vertical="center"/>
      <protection hidden="1"/>
    </xf>
    <xf numFmtId="4" fontId="6" fillId="0" borderId="16" xfId="0" applyNumberFormat="1" applyFont="1" applyFill="1" applyBorder="1" applyAlignment="1" applyProtection="1">
      <alignment vertical="center"/>
      <protection hidden="1"/>
    </xf>
    <xf numFmtId="44" fontId="6" fillId="0" borderId="16" xfId="0" applyNumberFormat="1" applyFont="1" applyFill="1" applyBorder="1" applyAlignment="1" applyProtection="1">
      <alignment vertical="center"/>
      <protection hidden="1"/>
    </xf>
    <xf numFmtId="167" fontId="6" fillId="0" borderId="19" xfId="1" applyNumberFormat="1" applyFont="1" applyFill="1" applyBorder="1" applyAlignment="1" applyProtection="1">
      <alignment vertical="center"/>
      <protection hidden="1"/>
    </xf>
    <xf numFmtId="0" fontId="11" fillId="0" borderId="16" xfId="0" applyFont="1" applyFill="1" applyBorder="1" applyAlignment="1" applyProtection="1">
      <alignment horizontal="center" vertical="center"/>
      <protection hidden="1"/>
    </xf>
    <xf numFmtId="44" fontId="32" fillId="0" borderId="9" xfId="0"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0" fontId="10" fillId="0" borderId="2" xfId="0" applyFont="1" applyFill="1" applyBorder="1" applyAlignment="1" applyProtection="1">
      <alignment horizontal="center" vertical="center"/>
      <protection hidden="1"/>
    </xf>
    <xf numFmtId="0" fontId="10" fillId="0" borderId="3" xfId="0" applyFont="1" applyFill="1" applyBorder="1" applyAlignment="1" applyProtection="1">
      <alignment horizontal="left" vertical="center"/>
      <protection hidden="1"/>
    </xf>
    <xf numFmtId="0" fontId="12" fillId="0" borderId="3" xfId="0" applyFont="1" applyFill="1" applyBorder="1" applyAlignment="1" applyProtection="1">
      <alignment horizontal="left" vertical="center"/>
      <protection hidden="1"/>
    </xf>
    <xf numFmtId="0" fontId="10"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0" fillId="0" borderId="3" xfId="0" applyFont="1" applyFill="1" applyBorder="1" applyAlignment="1" applyProtection="1">
      <alignment vertical="center"/>
      <protection hidden="1"/>
    </xf>
    <xf numFmtId="44" fontId="10" fillId="0" borderId="4" xfId="0" applyNumberFormat="1" applyFont="1" applyFill="1" applyBorder="1" applyAlignment="1" applyProtection="1">
      <alignment vertical="center"/>
      <protection hidden="1"/>
    </xf>
    <xf numFmtId="166" fontId="10" fillId="0" borderId="0" xfId="0" applyNumberFormat="1" applyFont="1" applyFill="1" applyBorder="1" applyAlignment="1" applyProtection="1">
      <alignment horizontal="right" vertical="center"/>
      <protection hidden="1"/>
    </xf>
    <xf numFmtId="0" fontId="10" fillId="0" borderId="5" xfId="0" applyFont="1" applyFill="1" applyBorder="1" applyAlignment="1" applyProtection="1">
      <alignment horizontal="center" vertical="center"/>
      <protection hidden="1"/>
    </xf>
    <xf numFmtId="10" fontId="10" fillId="0" borderId="0" xfId="0" applyNumberFormat="1" applyFont="1" applyFill="1" applyBorder="1" applyAlignment="1" applyProtection="1">
      <alignment horizontal="left" vertical="center"/>
      <protection hidden="1"/>
    </xf>
    <xf numFmtId="10" fontId="10"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44" fontId="10" fillId="0" borderId="1" xfId="0" applyNumberFormat="1" applyFont="1" applyFill="1" applyBorder="1" applyAlignment="1" applyProtection="1">
      <alignment vertical="center"/>
      <protection hidden="1"/>
    </xf>
    <xf numFmtId="165" fontId="0" fillId="0" borderId="0" xfId="0" applyNumberFormat="1" applyFill="1" applyAlignment="1" applyProtection="1">
      <alignment vertical="center"/>
      <protection hidden="1"/>
    </xf>
    <xf numFmtId="0" fontId="10" fillId="0" borderId="0" xfId="0" applyFont="1" applyFill="1" applyBorder="1" applyAlignment="1" applyProtection="1">
      <alignment horizontal="left" vertical="center"/>
      <protection hidden="1"/>
    </xf>
    <xf numFmtId="0" fontId="12" fillId="0" borderId="0" xfId="0" applyFont="1" applyFill="1" applyBorder="1" applyAlignment="1" applyProtection="1">
      <alignment horizontal="left" vertical="center"/>
      <protection hidden="1"/>
    </xf>
    <xf numFmtId="0" fontId="10" fillId="0" borderId="6" xfId="0" applyFont="1" applyFill="1" applyBorder="1" applyAlignment="1" applyProtection="1">
      <alignment horizontal="center" vertical="center"/>
      <protection hidden="1"/>
    </xf>
    <xf numFmtId="10" fontId="10" fillId="0" borderId="7" xfId="0" applyNumberFormat="1" applyFont="1" applyFill="1" applyBorder="1" applyAlignment="1" applyProtection="1">
      <alignment horizontal="left" vertical="center"/>
      <protection hidden="1"/>
    </xf>
    <xf numFmtId="10" fontId="10" fillId="0" borderId="7" xfId="0" applyNumberFormat="1" applyFont="1" applyFill="1" applyBorder="1" applyAlignment="1" applyProtection="1">
      <alignment horizontal="right" vertical="center"/>
      <protection hidden="1"/>
    </xf>
    <xf numFmtId="10" fontId="0" fillId="0" borderId="7" xfId="1" applyNumberFormat="1" applyFont="1" applyFill="1" applyBorder="1" applyAlignment="1" applyProtection="1">
      <alignment vertical="center"/>
      <protection hidden="1"/>
    </xf>
    <xf numFmtId="0" fontId="10" fillId="0" borderId="7" xfId="0" applyFont="1" applyFill="1" applyBorder="1" applyAlignment="1" applyProtection="1">
      <alignment vertical="center"/>
      <protection hidden="1"/>
    </xf>
    <xf numFmtId="44" fontId="10" fillId="0" borderId="8" xfId="0" applyNumberFormat="1" applyFont="1" applyFill="1" applyBorder="1" applyAlignment="1" applyProtection="1">
      <alignment vertical="center"/>
      <protection hidden="1"/>
    </xf>
    <xf numFmtId="0" fontId="12" fillId="0" borderId="0" xfId="0" applyFont="1" applyFill="1" applyBorder="1" applyAlignment="1" applyProtection="1">
      <alignment horizontal="right" vertical="center"/>
      <protection hidden="1"/>
    </xf>
    <xf numFmtId="44" fontId="10"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left" vertical="center"/>
      <protection hidden="1"/>
    </xf>
    <xf numFmtId="0" fontId="10" fillId="0" borderId="0" xfId="0" applyFont="1" applyFill="1" applyAlignment="1" applyProtection="1">
      <alignment horizontal="right" vertical="center"/>
      <protection hidden="1"/>
    </xf>
    <xf numFmtId="0" fontId="10" fillId="0" borderId="0" xfId="0" applyFont="1" applyFill="1" applyBorder="1" applyAlignment="1" applyProtection="1">
      <alignment horizontal="right" vertical="center"/>
      <protection hidden="1"/>
    </xf>
    <xf numFmtId="166" fontId="13"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6" fillId="0" borderId="0" xfId="0" applyFont="1" applyFill="1" applyAlignment="1" applyProtection="1">
      <alignment vertical="center"/>
      <protection hidden="1"/>
    </xf>
    <xf numFmtId="182" fontId="10" fillId="0" borderId="9" xfId="2" applyNumberFormat="1" applyFont="1" applyFill="1" applyBorder="1" applyAlignment="1" applyProtection="1">
      <alignment vertical="center"/>
      <protection hidden="1"/>
    </xf>
    <xf numFmtId="182"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80" fontId="9" fillId="0" borderId="0" xfId="0" applyNumberFormat="1" applyFont="1" applyFill="1" applyBorder="1" applyAlignment="1" applyProtection="1">
      <alignment horizontal="center" vertical="center"/>
    </xf>
    <xf numFmtId="180" fontId="9" fillId="0" borderId="1"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vertical="center"/>
    </xf>
    <xf numFmtId="180"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80" fontId="7" fillId="0" borderId="0" xfId="0" applyNumberFormat="1" applyFont="1" applyFill="1" applyBorder="1" applyAlignment="1" applyProtection="1">
      <alignment vertical="center"/>
    </xf>
    <xf numFmtId="180"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80"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27"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80" fontId="7" fillId="0" borderId="16" xfId="0" applyNumberFormat="1" applyFont="1" applyFill="1" applyBorder="1" applyAlignment="1" applyProtection="1">
      <alignment horizontal="center" vertical="center"/>
    </xf>
    <xf numFmtId="180" fontId="7" fillId="0" borderId="28" xfId="0" applyNumberFormat="1" applyFont="1" applyFill="1" applyBorder="1" applyAlignment="1" applyProtection="1">
      <alignment horizontal="center" vertical="center"/>
    </xf>
    <xf numFmtId="0" fontId="7" fillId="0" borderId="9" xfId="0" applyFont="1" applyFill="1" applyBorder="1" applyAlignment="1" applyProtection="1">
      <alignment vertical="center"/>
    </xf>
    <xf numFmtId="2" fontId="7" fillId="0" borderId="9" xfId="0" applyNumberFormat="1" applyFont="1" applyFill="1" applyBorder="1" applyAlignment="1" applyProtection="1">
      <alignment horizontal="right" vertical="center"/>
    </xf>
    <xf numFmtId="180" fontId="7" fillId="0" borderId="11" xfId="2" applyNumberFormat="1" applyFont="1" applyFill="1" applyBorder="1" applyAlignment="1" applyProtection="1">
      <alignment horizontal="right" vertical="center"/>
    </xf>
    <xf numFmtId="0" fontId="7" fillId="0" borderId="5" xfId="0" applyFont="1" applyFill="1" applyBorder="1" applyAlignment="1" applyProtection="1">
      <alignment vertical="center"/>
    </xf>
    <xf numFmtId="180" fontId="7" fillId="0" borderId="32" xfId="0" applyNumberFormat="1" applyFont="1" applyFill="1" applyBorder="1" applyAlignment="1" applyProtection="1">
      <alignment horizontal="center" vertical="center"/>
    </xf>
    <xf numFmtId="180"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80"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80" fontId="7" fillId="0" borderId="18" xfId="0" applyNumberFormat="1" applyFont="1" applyFill="1" applyBorder="1" applyAlignment="1" applyProtection="1">
      <alignment vertical="center"/>
    </xf>
    <xf numFmtId="180"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80" fontId="7" fillId="0" borderId="25" xfId="0" applyNumberFormat="1" applyFont="1" applyFill="1" applyBorder="1" applyAlignment="1" applyProtection="1">
      <alignment horizontal="left" vertical="center"/>
    </xf>
    <xf numFmtId="180" fontId="7" fillId="0" borderId="26" xfId="2" applyNumberFormat="1" applyFont="1" applyFill="1" applyBorder="1" applyAlignment="1" applyProtection="1">
      <alignment horizontal="right" vertical="center"/>
    </xf>
    <xf numFmtId="180"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6" fillId="0" borderId="9" xfId="7" applyFont="1" applyFill="1" applyBorder="1" applyAlignment="1" applyProtection="1">
      <alignment vertical="center"/>
      <protection locked="0"/>
    </xf>
    <xf numFmtId="0" fontId="6" fillId="0" borderId="13" xfId="7" applyFont="1" applyFill="1" applyBorder="1" applyAlignment="1" applyProtection="1">
      <alignment vertical="center"/>
      <protection locked="0"/>
    </xf>
    <xf numFmtId="9" fontId="6" fillId="0" borderId="9" xfId="16" applyFont="1" applyFill="1" applyBorder="1" applyAlignment="1" applyProtection="1">
      <alignment vertical="center"/>
      <protection locked="0"/>
    </xf>
    <xf numFmtId="9" fontId="6" fillId="0" borderId="13"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5"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5" borderId="0" xfId="7" applyFont="1" applyFill="1" applyBorder="1" applyAlignment="1" applyProtection="1">
      <alignment vertical="center" shrinkToFit="1"/>
    </xf>
    <xf numFmtId="49" fontId="6" fillId="5" borderId="0" xfId="7" quotePrefix="1" applyNumberFormat="1" applyFont="1" applyFill="1" applyBorder="1" applyAlignment="1" applyProtection="1">
      <alignment horizontal="center" vertical="center"/>
    </xf>
    <xf numFmtId="0" fontId="6" fillId="5" borderId="0" xfId="7" applyFont="1" applyFill="1" applyBorder="1" applyAlignment="1" applyProtection="1">
      <alignment horizontal="center" vertical="center"/>
    </xf>
    <xf numFmtId="44" fontId="10" fillId="5" borderId="0" xfId="7" applyNumberFormat="1" applyFont="1" applyFill="1" applyBorder="1" applyAlignment="1" applyProtection="1">
      <alignment horizontal="center" vertical="center"/>
    </xf>
    <xf numFmtId="9" fontId="6" fillId="5" borderId="0" xfId="1" applyFont="1" applyFill="1" applyBorder="1" applyAlignment="1" applyProtection="1">
      <alignment horizontal="center" vertical="center"/>
    </xf>
    <xf numFmtId="14" fontId="6" fillId="5" borderId="0" xfId="7" applyNumberFormat="1" applyFont="1" applyFill="1" applyBorder="1" applyAlignment="1" applyProtection="1">
      <alignment horizontal="center" vertical="center"/>
    </xf>
    <xf numFmtId="173" fontId="6" fillId="5" borderId="0" xfId="7" applyNumberFormat="1" applyFont="1" applyFill="1" applyBorder="1" applyAlignment="1" applyProtection="1">
      <alignment horizontal="center" vertical="center"/>
    </xf>
    <xf numFmtId="173" fontId="6" fillId="0" borderId="0" xfId="7" applyNumberFormat="1" applyFont="1" applyFill="1" applyBorder="1" applyAlignment="1" applyProtection="1">
      <alignment horizontal="center" vertical="center"/>
    </xf>
    <xf numFmtId="0" fontId="10" fillId="4" borderId="0" xfId="7"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165" fontId="6" fillId="0" borderId="0" xfId="0" applyNumberFormat="1" applyFont="1" applyFill="1" applyAlignment="1" applyProtection="1">
      <alignment vertical="center"/>
    </xf>
    <xf numFmtId="10" fontId="6" fillId="4" borderId="0" xfId="1" applyNumberFormat="1" applyFont="1" applyFill="1" applyBorder="1" applyAlignment="1" applyProtection="1">
      <alignment horizontal="center" vertical="center"/>
    </xf>
    <xf numFmtId="0" fontId="6" fillId="0" borderId="13" xfId="0" applyFont="1" applyFill="1" applyBorder="1" applyAlignment="1" applyProtection="1">
      <alignment vertical="center"/>
    </xf>
    <xf numFmtId="0" fontId="6" fillId="5" borderId="9" xfId="0" applyFont="1" applyFill="1" applyBorder="1" applyAlignment="1" applyProtection="1">
      <alignment vertical="center"/>
      <protection locked="0"/>
    </xf>
    <xf numFmtId="0" fontId="6" fillId="5" borderId="9" xfId="0" applyNumberFormat="1" applyFont="1" applyFill="1" applyBorder="1" applyAlignment="1" applyProtection="1">
      <alignment horizontal="center" vertical="center"/>
      <protection locked="0"/>
    </xf>
    <xf numFmtId="2" fontId="6" fillId="4" borderId="9" xfId="0" applyNumberFormat="1" applyFont="1" applyFill="1" applyBorder="1" applyAlignment="1" applyProtection="1">
      <alignment vertical="center"/>
      <protection locked="0"/>
    </xf>
    <xf numFmtId="0" fontId="6" fillId="5" borderId="0" xfId="0" applyFont="1" applyFill="1" applyAlignment="1" applyProtection="1">
      <alignment vertical="center"/>
      <protection locked="0"/>
    </xf>
    <xf numFmtId="4" fontId="6" fillId="4"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80" fontId="6" fillId="0" borderId="0" xfId="0" applyNumberFormat="1" applyFont="1" applyFill="1" applyAlignment="1" applyProtection="1">
      <alignment vertical="center"/>
    </xf>
    <xf numFmtId="0" fontId="10" fillId="0" borderId="9" xfId="0" applyFont="1" applyFill="1" applyBorder="1" applyAlignment="1" applyProtection="1">
      <alignment horizontal="center" vertical="center"/>
      <protection hidden="1"/>
    </xf>
    <xf numFmtId="0" fontId="10" fillId="0" borderId="9" xfId="0" applyFont="1" applyFill="1" applyBorder="1" applyAlignment="1" applyProtection="1">
      <alignment horizontal="center" vertical="center" wrapText="1"/>
      <protection hidden="1"/>
    </xf>
    <xf numFmtId="0" fontId="12" fillId="0" borderId="0" xfId="7" applyFont="1" applyFill="1" applyBorder="1" applyAlignment="1" applyProtection="1">
      <alignment horizontal="left" vertical="center" shrinkToFit="1"/>
      <protection hidden="1"/>
    </xf>
    <xf numFmtId="0" fontId="10" fillId="0" borderId="16" xfId="0" applyFont="1" applyFill="1" applyBorder="1" applyAlignment="1" applyProtection="1">
      <alignment horizontal="center" vertical="center"/>
      <protection hidden="1"/>
    </xf>
    <xf numFmtId="0" fontId="10" fillId="0" borderId="19"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Continuous" vertical="center"/>
      <protection hidden="1"/>
    </xf>
    <xf numFmtId="0" fontId="14" fillId="0" borderId="16" xfId="0" applyFont="1" applyFill="1" applyBorder="1" applyAlignment="1" applyProtection="1">
      <alignment horizontal="centerContinuous" vertical="center"/>
      <protection hidden="1"/>
    </xf>
    <xf numFmtId="0" fontId="14" fillId="0" borderId="19" xfId="0" applyFont="1" applyFill="1" applyBorder="1" applyAlignment="1" applyProtection="1">
      <alignment horizontal="centerContinuous" vertical="center"/>
      <protection hidden="1"/>
    </xf>
    <xf numFmtId="0" fontId="0" fillId="0" borderId="16" xfId="0" applyFill="1" applyBorder="1" applyAlignment="1" applyProtection="1">
      <alignment horizontal="centerContinuous" vertical="center"/>
      <protection hidden="1"/>
    </xf>
    <xf numFmtId="0" fontId="10" fillId="0" borderId="16" xfId="0" applyFont="1" applyFill="1" applyBorder="1" applyAlignment="1" applyProtection="1">
      <alignment horizontal="center" vertical="center"/>
    </xf>
    <xf numFmtId="0" fontId="7" fillId="0" borderId="27" xfId="0" applyFont="1" applyFill="1" applyBorder="1" applyAlignment="1" applyProtection="1">
      <alignment horizontal="center" vertical="center" wrapText="1"/>
    </xf>
    <xf numFmtId="180" fontId="7" fillId="0" borderId="32" xfId="0" applyNumberFormat="1"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7" fillId="0" borderId="27" xfId="0" applyFont="1" applyFill="1" applyBorder="1" applyAlignment="1" applyProtection="1">
      <alignment horizontal="center" vertical="center" wrapText="1"/>
    </xf>
    <xf numFmtId="180" fontId="7" fillId="0" borderId="32" xfId="0" applyNumberFormat="1" applyFont="1" applyFill="1" applyBorder="1" applyAlignment="1" applyProtection="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0" fontId="39" fillId="0" borderId="9" xfId="0" applyFont="1" applyBorder="1" applyAlignment="1">
      <alignment horizontal="center"/>
    </xf>
    <xf numFmtId="0" fontId="38" fillId="0" borderId="9" xfId="0" applyFont="1" applyBorder="1"/>
    <xf numFmtId="0" fontId="39" fillId="0" borderId="37" xfId="0" applyFont="1" applyBorder="1" applyAlignment="1">
      <alignment horizontal="center"/>
    </xf>
    <xf numFmtId="0" fontId="38" fillId="0" borderId="37" xfId="0" applyFont="1" applyBorder="1"/>
    <xf numFmtId="0" fontId="38" fillId="0" borderId="32" xfId="0" applyFont="1" applyBorder="1"/>
    <xf numFmtId="0" fontId="38" fillId="0" borderId="0" xfId="0" applyFont="1"/>
    <xf numFmtId="0" fontId="39" fillId="0" borderId="33" xfId="0" applyFont="1" applyBorder="1" applyAlignment="1">
      <alignment horizontal="center"/>
    </xf>
    <xf numFmtId="0" fontId="38" fillId="0" borderId="30" xfId="0" applyFont="1" applyBorder="1"/>
    <xf numFmtId="0" fontId="10" fillId="0" borderId="9"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6" fillId="0" borderId="0" xfId="0" applyFont="1" applyFill="1" applyAlignment="1" applyProtection="1">
      <alignment horizontal="left" vertical="center" wrapText="1"/>
    </xf>
    <xf numFmtId="0" fontId="0" fillId="0" borderId="0" xfId="0" applyFill="1" applyAlignment="1" applyProtection="1">
      <alignment horizontal="center" vertical="center"/>
      <protection hidden="1"/>
    </xf>
    <xf numFmtId="0" fontId="10" fillId="0" borderId="13" xfId="0" applyFont="1" applyFill="1" applyBorder="1" applyAlignment="1" applyProtection="1">
      <alignment horizontal="center" vertical="center"/>
      <protection hidden="1"/>
    </xf>
    <xf numFmtId="0" fontId="10" fillId="0" borderId="19" xfId="0" applyFont="1" applyFill="1" applyBorder="1" applyAlignment="1" applyProtection="1">
      <alignment horizontal="center" vertical="center"/>
      <protection hidden="1"/>
    </xf>
    <xf numFmtId="0" fontId="10" fillId="0" borderId="9" xfId="0" applyFont="1" applyFill="1" applyBorder="1" applyAlignment="1" applyProtection="1">
      <alignment horizontal="center" vertical="center" wrapText="1"/>
      <protection hidden="1"/>
    </xf>
    <xf numFmtId="0" fontId="12" fillId="0" borderId="0" xfId="0" applyFont="1" applyFill="1" applyAlignment="1" applyProtection="1">
      <alignment horizontal="left" vertical="center" wrapText="1"/>
      <protection hidden="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80" fontId="7" fillId="0" borderId="37" xfId="0" applyNumberFormat="1" applyFont="1" applyFill="1" applyBorder="1" applyAlignment="1" applyProtection="1">
      <alignment horizontal="center" vertical="center"/>
    </xf>
    <xf numFmtId="180" fontId="7" fillId="0" borderId="32" xfId="0" applyNumberFormat="1" applyFont="1" applyFill="1" applyBorder="1" applyAlignment="1" applyProtection="1">
      <alignment horizontal="center" vertical="center"/>
    </xf>
    <xf numFmtId="180" fontId="7" fillId="0" borderId="38" xfId="0" applyNumberFormat="1" applyFont="1" applyFill="1" applyBorder="1" applyAlignment="1" applyProtection="1">
      <alignment horizontal="center" vertical="center"/>
    </xf>
    <xf numFmtId="180" fontId="7" fillId="0" borderId="35"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7" fillId="3" borderId="13" xfId="6" applyFont="1" applyFill="1" applyBorder="1" applyAlignment="1" applyProtection="1">
      <alignment horizontal="center" vertical="center"/>
      <protection locked="0"/>
    </xf>
    <xf numFmtId="0" fontId="7" fillId="3" borderId="19" xfId="6" applyFont="1" applyFill="1" applyBorder="1" applyAlignment="1" applyProtection="1">
      <alignment horizontal="center" vertical="center"/>
      <protection locked="0"/>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7" fillId="0" borderId="0" xfId="7" applyFont="1" applyBorder="1" applyAlignment="1">
      <alignment horizontal="center" vertical="center" wrapText="1"/>
    </xf>
    <xf numFmtId="0" fontId="7" fillId="2" borderId="0" xfId="7" applyFont="1" applyFill="1" applyBorder="1" applyAlignment="1">
      <alignment horizontal="center" vertical="center" wrapText="1"/>
    </xf>
  </cellXfs>
  <cellStyles count="8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XXXXXX</a:t>
            </a:r>
          </a:p>
          <a:p>
            <a:pPr>
              <a:defRPr/>
            </a:pPr>
            <a:r>
              <a:rPr lang="es-AR"/>
              <a:t>PLAN DE TRABAJO</a:t>
            </a:r>
          </a:p>
          <a:p>
            <a:pPr>
              <a:defRPr/>
            </a:pPr>
            <a:r>
              <a:rPr lang="es-AR"/>
              <a:t>AVANCE</a:t>
            </a:r>
            <a:r>
              <a:rPr lang="es-AR" baseline="0"/>
              <a:t> </a:t>
            </a:r>
            <a:r>
              <a:rPr lang="es-AR"/>
              <a:t>PORCENTUAL</a:t>
            </a:r>
            <a:r>
              <a:rPr lang="es-AR" baseline="0"/>
              <a:t> OBRA</a:t>
            </a:r>
            <a:endParaRPr lang="es-AR"/>
          </a:p>
        </c:rich>
      </c:tx>
      <c:overlay val="0"/>
    </c:title>
    <c:autoTitleDeleted val="0"/>
    <c:plotArea>
      <c:layout>
        <c:manualLayout>
          <c:layoutTarget val="inner"/>
          <c:xMode val="edge"/>
          <c:yMode val="edge"/>
          <c:x val="7.8341203703703691E-2"/>
          <c:y val="0.19077138888888889"/>
          <c:w val="0.87743472222222219"/>
          <c:h val="0.73675138888888914"/>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PTyCI!$E$16:$AS$16</c:f>
              <c:numCache>
                <c:formatCode>"Mes "#,#00\ </c:formatCode>
                <c:ptCount val="4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PTyCI!$E$110:$AS$110</c:f>
              <c:numCache>
                <c:formatCode>0.00%</c:formatCode>
                <c:ptCount val="4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8D33-404D-B0A6-13995E4EEEEA}"/>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33-404D-B0A6-13995E4EEEEA}"/>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33-404D-B0A6-13995E4EEEEA}"/>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33-404D-B0A6-13995E4EEEEA}"/>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33-404D-B0A6-13995E4EEEEA}"/>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33-404D-B0A6-13995E4EEEEA}"/>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33-404D-B0A6-13995E4EEEEA}"/>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PTyCI!$E$16:$AS$16</c:f>
              <c:numCache>
                <c:formatCode>"Mes "#,#00\ </c:formatCode>
                <c:ptCount val="4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PTyCI!$E$111:$AS$111</c:f>
              <c:numCache>
                <c:formatCode>0.00%</c:formatCode>
                <c:ptCount val="4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7-8D33-404D-B0A6-13995E4EEEEA}"/>
            </c:ext>
          </c:extLst>
        </c:ser>
        <c:dLbls>
          <c:showLegendKey val="0"/>
          <c:showVal val="0"/>
          <c:showCatName val="0"/>
          <c:showSerName val="0"/>
          <c:showPercent val="0"/>
          <c:showBubbleSize val="0"/>
        </c:dLbls>
        <c:smooth val="0"/>
        <c:axId val="71593344"/>
        <c:axId val="71616000"/>
      </c:lineChart>
      <c:catAx>
        <c:axId val="7159334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1616000"/>
        <c:crossesAt val="0"/>
        <c:auto val="1"/>
        <c:lblAlgn val="ctr"/>
        <c:lblOffset val="100"/>
        <c:noMultiLvlLbl val="0"/>
      </c:catAx>
      <c:valAx>
        <c:axId val="7161600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92E-3"/>
              <c:y val="0.32481444444444468"/>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71593344"/>
        <c:crosses val="autoZero"/>
        <c:crossBetween val="midCat"/>
      </c:valAx>
    </c:plotArea>
    <c:legend>
      <c:legendPos val="r"/>
      <c:layout>
        <c:manualLayout>
          <c:xMode val="edge"/>
          <c:yMode val="edge"/>
          <c:x val="0.84602379629629654"/>
          <c:y val="9.3211250000000009E-2"/>
          <c:w val="0.12692990740740745"/>
          <c:h val="6.379250000000003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XXXXXX</a:t>
            </a:r>
            <a:endParaRPr lang="es-AR"/>
          </a:p>
          <a:p>
            <a:pPr>
              <a:defRPr/>
            </a:pPr>
            <a:r>
              <a:rPr lang="es-AR"/>
              <a:t>CURVA DE INVERSIÓN</a:t>
            </a:r>
          </a:p>
          <a:p>
            <a:pPr>
              <a:defRPr/>
            </a:pPr>
            <a:r>
              <a:rPr lang="es-AR"/>
              <a:t>AVANCE</a:t>
            </a:r>
            <a:r>
              <a:rPr lang="es-AR" baseline="0"/>
              <a:t> MONETARIO OBRA</a:t>
            </a:r>
            <a:endParaRPr lang="es-AR"/>
          </a:p>
        </c:rich>
      </c:tx>
      <c:overlay val="0"/>
    </c:title>
    <c:autoTitleDeleted val="0"/>
    <c:plotArea>
      <c:layout>
        <c:manualLayout>
          <c:layoutTarget val="inner"/>
          <c:xMode val="edge"/>
          <c:yMode val="edge"/>
          <c:x val="0.10084333333333333"/>
          <c:y val="0.17313249999999999"/>
          <c:w val="0.8750828703703708"/>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30-4B1F-B682-4C60EA9A54FB}"/>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PTyCI!$E$16:$AS$16</c:f>
              <c:numCache>
                <c:formatCode>"Mes "#,#00\ </c:formatCode>
                <c:ptCount val="4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PTyCI!$E$113:$AS$113</c:f>
              <c:numCache>
                <c:formatCode>_("$"* #,##0.00_);_("$"* \(#,##0.00\);_("$"* "-"??_);_(@_)</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1-5730-4B1F-B682-4C60EA9A54FB}"/>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PTyCI!$E$16:$AS$16</c:f>
              <c:numCache>
                <c:formatCode>"Mes "#,#00\ </c:formatCode>
                <c:ptCount val="4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PTyCI!$E$114:$AS$114</c:f>
              <c:numCache>
                <c:formatCode>_("$"* #,##0.00_);_("$"* \(#,##0.00\);_("$"* "-"??_);_(@_)</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2-5730-4B1F-B682-4C60EA9A54FB}"/>
            </c:ext>
          </c:extLst>
        </c:ser>
        <c:dLbls>
          <c:showLegendKey val="0"/>
          <c:showVal val="0"/>
          <c:showCatName val="0"/>
          <c:showSerName val="0"/>
          <c:showPercent val="0"/>
          <c:showBubbleSize val="0"/>
        </c:dLbls>
        <c:smooth val="0"/>
        <c:axId val="71346048"/>
        <c:axId val="71352320"/>
      </c:lineChart>
      <c:catAx>
        <c:axId val="7134604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1352320"/>
        <c:crosses val="autoZero"/>
        <c:auto val="1"/>
        <c:lblAlgn val="ctr"/>
        <c:lblOffset val="100"/>
        <c:noMultiLvlLbl val="0"/>
      </c:catAx>
      <c:valAx>
        <c:axId val="713523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57"/>
            </c:manualLayout>
          </c:layout>
          <c:overlay val="0"/>
        </c:title>
        <c:numFmt formatCode="&quot;$&quot;\ #,##0" sourceLinked="0"/>
        <c:majorTickMark val="out"/>
        <c:minorTickMark val="none"/>
        <c:tickLblPos val="nextTo"/>
        <c:crossAx val="7134604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3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16"/>
  <sheetViews>
    <sheetView tabSelected="1" workbookViewId="0">
      <selection activeCell="A8" sqref="A8"/>
    </sheetView>
  </sheetViews>
  <sheetFormatPr baseColWidth="10" defaultRowHeight="12.75" x14ac:dyDescent="0.2"/>
  <cols>
    <col min="1" max="1" width="148.5703125" style="341" customWidth="1"/>
    <col min="2" max="16384" width="11.42578125" style="341"/>
  </cols>
  <sheetData>
    <row r="1" spans="1:7" ht="30" customHeight="1" x14ac:dyDescent="0.2">
      <c r="A1" s="340" t="s">
        <v>1259</v>
      </c>
    </row>
    <row r="2" spans="1:7" ht="30" customHeight="1" x14ac:dyDescent="0.2">
      <c r="A2" s="340" t="s">
        <v>1260</v>
      </c>
    </row>
    <row r="3" spans="1:7" ht="30" customHeight="1" x14ac:dyDescent="0.2">
      <c r="A3" s="342" t="s">
        <v>1269</v>
      </c>
    </row>
    <row r="4" spans="1:7" ht="60" x14ac:dyDescent="0.2">
      <c r="A4" s="342" t="s">
        <v>1270</v>
      </c>
    </row>
    <row r="5" spans="1:7" ht="90" x14ac:dyDescent="0.2">
      <c r="A5" s="342" t="s">
        <v>1265</v>
      </c>
      <c r="B5" s="343"/>
      <c r="C5" s="343"/>
      <c r="D5" s="343"/>
      <c r="E5" s="343"/>
      <c r="F5" s="343"/>
      <c r="G5" s="343"/>
    </row>
    <row r="6" spans="1:7" ht="75" x14ac:dyDescent="0.2">
      <c r="A6" s="342" t="s">
        <v>1267</v>
      </c>
      <c r="B6" s="343"/>
      <c r="C6" s="343"/>
      <c r="D6" s="343"/>
      <c r="E6" s="343"/>
      <c r="F6" s="343"/>
      <c r="G6" s="343"/>
    </row>
    <row r="7" spans="1:7" ht="15" x14ac:dyDescent="0.2">
      <c r="A7" s="342" t="s">
        <v>1266</v>
      </c>
      <c r="B7" s="343"/>
      <c r="C7" s="343"/>
      <c r="D7" s="343"/>
      <c r="E7" s="343"/>
      <c r="F7" s="343"/>
      <c r="G7" s="343"/>
    </row>
    <row r="8" spans="1:7" ht="105.75" x14ac:dyDescent="0.2">
      <c r="A8" s="342" t="s">
        <v>1268</v>
      </c>
      <c r="B8" s="343"/>
      <c r="C8" s="343"/>
      <c r="D8" s="343"/>
      <c r="E8" s="343"/>
      <c r="F8" s="343"/>
      <c r="G8" s="343"/>
    </row>
    <row r="9" spans="1:7" ht="45" customHeight="1" x14ac:dyDescent="0.2">
      <c r="A9" s="342" t="s">
        <v>1261</v>
      </c>
      <c r="B9" s="343"/>
      <c r="C9" s="343"/>
      <c r="D9" s="343"/>
      <c r="E9" s="343"/>
      <c r="F9" s="343"/>
      <c r="G9" s="343"/>
    </row>
    <row r="10" spans="1:7" ht="30" customHeight="1" x14ac:dyDescent="0.2">
      <c r="A10" s="340" t="s">
        <v>1262</v>
      </c>
    </row>
    <row r="11" spans="1:7" ht="45" customHeight="1" x14ac:dyDescent="0.2">
      <c r="A11" s="342" t="s">
        <v>1263</v>
      </c>
      <c r="B11" s="343"/>
      <c r="C11" s="343"/>
      <c r="D11" s="343"/>
      <c r="E11" s="343"/>
      <c r="F11" s="343"/>
      <c r="G11" s="343"/>
    </row>
    <row r="12" spans="1:7" ht="30" customHeight="1" x14ac:dyDescent="0.2">
      <c r="A12" s="340" t="s">
        <v>1264</v>
      </c>
    </row>
    <row r="13" spans="1:7" ht="45" customHeight="1" x14ac:dyDescent="0.2">
      <c r="A13" s="342" t="s">
        <v>1251</v>
      </c>
      <c r="B13" s="343"/>
      <c r="C13" s="343"/>
      <c r="D13" s="343"/>
      <c r="E13" s="343"/>
      <c r="F13" s="343"/>
      <c r="G13" s="343"/>
    </row>
    <row r="14" spans="1:7" ht="30" customHeight="1" x14ac:dyDescent="0.2"/>
    <row r="15" spans="1:7" ht="30" customHeight="1" x14ac:dyDescent="0.2"/>
    <row r="16" spans="1:7" ht="30" customHeight="1" x14ac:dyDescent="0.2"/>
  </sheetData>
  <pageMargins left="0.7" right="0.7" top="0.75" bottom="0.75" header="0.3" footer="0.3"/>
  <pageSetup paperSize="9" orientation="portrait" horizontalDpi="4294967292"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topLeftCell="A652" zoomScaleNormal="100" workbookViewId="0">
      <selection activeCell="A841" sqref="A841"/>
    </sheetView>
  </sheetViews>
  <sheetFormatPr baseColWidth="10" defaultColWidth="11.42578125" defaultRowHeight="11.25" x14ac:dyDescent="0.2"/>
  <cols>
    <col min="1" max="1" width="22" style="34" bestFit="1" customWidth="1"/>
    <col min="2" max="2" width="6.140625" style="34" customWidth="1"/>
    <col min="3" max="3" width="1.42578125" style="34" customWidth="1"/>
    <col min="4" max="4" width="2.7109375" style="32" customWidth="1"/>
    <col min="5" max="5" width="33.85546875" style="34" customWidth="1"/>
    <col min="6" max="7" width="10.7109375" style="34" customWidth="1"/>
    <col min="8" max="16384" width="11.42578125" style="34"/>
  </cols>
  <sheetData>
    <row r="1" spans="1:7" s="30" customFormat="1" x14ac:dyDescent="0.2">
      <c r="B1" s="30" t="s">
        <v>649</v>
      </c>
      <c r="D1" s="31"/>
    </row>
    <row r="3" spans="1:7" ht="12.75" customHeight="1" x14ac:dyDescent="0.2">
      <c r="A3" s="395" t="s">
        <v>450</v>
      </c>
      <c r="B3" s="32" t="s">
        <v>145</v>
      </c>
      <c r="C3" s="33"/>
      <c r="D3" s="33"/>
      <c r="E3" s="395" t="s">
        <v>146</v>
      </c>
      <c r="F3" s="33"/>
      <c r="G3" s="33"/>
    </row>
    <row r="4" spans="1:7" x14ac:dyDescent="0.2">
      <c r="A4" s="395"/>
      <c r="B4" s="32" t="s">
        <v>147</v>
      </c>
      <c r="C4" s="33"/>
      <c r="D4" s="33"/>
      <c r="E4" s="395"/>
      <c r="F4" s="33"/>
      <c r="G4" s="33"/>
    </row>
    <row r="5" spans="1:7" x14ac:dyDescent="0.2">
      <c r="A5" s="31"/>
      <c r="B5" s="31"/>
      <c r="C5" s="31"/>
      <c r="D5" s="31"/>
      <c r="E5" s="31"/>
      <c r="F5" s="31"/>
      <c r="G5" s="31"/>
    </row>
    <row r="6" spans="1:7" ht="11.25" customHeight="1" x14ac:dyDescent="0.2">
      <c r="A6" s="32" t="str">
        <f t="shared" ref="A6:A69" si="0">CONCATENATE("INDEC-CM - ",B6,C6,D6)</f>
        <v>INDEC-CM - 37210-51</v>
      </c>
      <c r="B6" s="35">
        <v>37210</v>
      </c>
      <c r="C6" s="36" t="s">
        <v>148</v>
      </c>
      <c r="D6" s="32">
        <v>51</v>
      </c>
      <c r="E6" s="34" t="s">
        <v>149</v>
      </c>
    </row>
    <row r="7" spans="1:7" x14ac:dyDescent="0.2">
      <c r="A7" s="32" t="str">
        <f t="shared" si="0"/>
        <v>INDEC-CM - 37210-52</v>
      </c>
      <c r="B7" s="35">
        <v>37210</v>
      </c>
      <c r="C7" s="36" t="s">
        <v>148</v>
      </c>
      <c r="D7" s="32">
        <v>52</v>
      </c>
      <c r="E7" s="34" t="s">
        <v>150</v>
      </c>
    </row>
    <row r="8" spans="1:7" x14ac:dyDescent="0.2">
      <c r="A8" s="32" t="str">
        <f t="shared" si="0"/>
        <v>INDEC-CM - 42911-81</v>
      </c>
      <c r="B8" s="35">
        <v>42911</v>
      </c>
      <c r="C8" s="36" t="s">
        <v>148</v>
      </c>
      <c r="D8" s="32">
        <v>81</v>
      </c>
      <c r="E8" s="37" t="s">
        <v>151</v>
      </c>
      <c r="F8" s="37"/>
      <c r="G8" s="37"/>
    </row>
    <row r="9" spans="1:7" x14ac:dyDescent="0.2">
      <c r="A9" s="32" t="str">
        <f t="shared" si="0"/>
        <v>INDEC-CM - 41242-11</v>
      </c>
      <c r="B9" s="35">
        <v>41242</v>
      </c>
      <c r="C9" s="36" t="s">
        <v>148</v>
      </c>
      <c r="D9" s="32">
        <v>11</v>
      </c>
      <c r="E9" s="37" t="s">
        <v>152</v>
      </c>
      <c r="F9" s="37"/>
      <c r="G9" s="37"/>
    </row>
    <row r="10" spans="1:7" x14ac:dyDescent="0.2">
      <c r="A10" s="32" t="str">
        <f t="shared" si="0"/>
        <v>INDEC-CM - 37440-21</v>
      </c>
      <c r="B10" s="35">
        <v>37440</v>
      </c>
      <c r="C10" s="36" t="s">
        <v>148</v>
      </c>
      <c r="D10" s="32">
        <v>21</v>
      </c>
      <c r="E10" s="34" t="s">
        <v>153</v>
      </c>
    </row>
    <row r="11" spans="1:7" x14ac:dyDescent="0.2">
      <c r="A11" s="32" t="str">
        <f t="shared" si="0"/>
        <v>INDEC-CM - 38130-13</v>
      </c>
      <c r="B11" s="35">
        <v>38130</v>
      </c>
      <c r="C11" s="36" t="s">
        <v>148</v>
      </c>
      <c r="D11" s="32">
        <v>13</v>
      </c>
      <c r="E11" s="37" t="s">
        <v>154</v>
      </c>
      <c r="F11" s="37"/>
      <c r="G11" s="37"/>
    </row>
    <row r="12" spans="1:7" x14ac:dyDescent="0.2">
      <c r="A12" s="32" t="str">
        <f t="shared" si="0"/>
        <v>INDEC-CM - 38130-12</v>
      </c>
      <c r="B12" s="35">
        <v>38130</v>
      </c>
      <c r="C12" s="36" t="s">
        <v>148</v>
      </c>
      <c r="D12" s="32">
        <v>12</v>
      </c>
      <c r="E12" s="37" t="s">
        <v>155</v>
      </c>
      <c r="F12" s="37"/>
      <c r="G12" s="37"/>
    </row>
    <row r="13" spans="1:7" x14ac:dyDescent="0.2">
      <c r="A13" s="32" t="str">
        <f t="shared" si="0"/>
        <v>INDEC-CM - 38130-11</v>
      </c>
      <c r="B13" s="35">
        <v>38130</v>
      </c>
      <c r="C13" s="36" t="s">
        <v>148</v>
      </c>
      <c r="D13" s="32">
        <v>11</v>
      </c>
      <c r="E13" s="37" t="s">
        <v>156</v>
      </c>
      <c r="F13" s="37"/>
      <c r="G13" s="37"/>
    </row>
    <row r="14" spans="1:7" x14ac:dyDescent="0.2">
      <c r="A14" s="32" t="str">
        <f t="shared" si="0"/>
        <v>INDEC-CM - 27230-11</v>
      </c>
      <c r="B14" s="35">
        <v>27230</v>
      </c>
      <c r="C14" s="36" t="s">
        <v>148</v>
      </c>
      <c r="D14" s="32">
        <v>11</v>
      </c>
      <c r="E14" s="37" t="s">
        <v>157</v>
      </c>
      <c r="F14" s="37"/>
      <c r="G14" s="37"/>
    </row>
    <row r="15" spans="1:7" x14ac:dyDescent="0.2">
      <c r="A15" s="32" t="str">
        <f t="shared" si="0"/>
        <v>INDEC-CM - 44821-11</v>
      </c>
      <c r="B15" s="35">
        <v>44821</v>
      </c>
      <c r="C15" s="36" t="s">
        <v>148</v>
      </c>
      <c r="D15" s="32">
        <v>11</v>
      </c>
      <c r="E15" s="34" t="s">
        <v>158</v>
      </c>
    </row>
    <row r="16" spans="1:7" x14ac:dyDescent="0.2">
      <c r="A16" s="32" t="str">
        <f t="shared" si="0"/>
        <v>INDEC-CM - 37560-11</v>
      </c>
      <c r="B16" s="35">
        <v>37560</v>
      </c>
      <c r="C16" s="36" t="s">
        <v>148</v>
      </c>
      <c r="D16" s="32">
        <v>11</v>
      </c>
      <c r="E16" s="37" t="s">
        <v>159</v>
      </c>
      <c r="F16" s="37"/>
      <c r="G16" s="37"/>
    </row>
    <row r="17" spans="1:7" x14ac:dyDescent="0.2">
      <c r="A17" s="32" t="str">
        <f t="shared" si="0"/>
        <v>INDEC-CM - 15400-11</v>
      </c>
      <c r="B17" s="35">
        <v>15400</v>
      </c>
      <c r="C17" s="36" t="s">
        <v>148</v>
      </c>
      <c r="D17" s="32">
        <v>11</v>
      </c>
      <c r="E17" s="37" t="s">
        <v>160</v>
      </c>
      <c r="F17" s="37"/>
      <c r="G17" s="37"/>
    </row>
    <row r="18" spans="1:7" x14ac:dyDescent="0.2">
      <c r="A18" s="32" t="str">
        <f t="shared" si="0"/>
        <v>INDEC-CM - 15310-11</v>
      </c>
      <c r="B18" s="35">
        <v>15310</v>
      </c>
      <c r="C18" s="36" t="s">
        <v>148</v>
      </c>
      <c r="D18" s="32">
        <v>11</v>
      </c>
      <c r="E18" s="34" t="s">
        <v>161</v>
      </c>
    </row>
    <row r="19" spans="1:7" x14ac:dyDescent="0.2">
      <c r="A19" s="32" t="str">
        <f t="shared" si="0"/>
        <v>INDEC-CM - 46531-11</v>
      </c>
      <c r="B19" s="35">
        <v>46531</v>
      </c>
      <c r="C19" s="36" t="s">
        <v>148</v>
      </c>
      <c r="D19" s="32">
        <v>11</v>
      </c>
      <c r="E19" s="37" t="s">
        <v>162</v>
      </c>
      <c r="F19" s="37"/>
      <c r="G19" s="37"/>
    </row>
    <row r="20" spans="1:7" x14ac:dyDescent="0.2">
      <c r="A20" s="32" t="str">
        <f t="shared" si="0"/>
        <v>INDEC-CM - 43540-11</v>
      </c>
      <c r="B20" s="35">
        <v>43540</v>
      </c>
      <c r="C20" s="36" t="s">
        <v>148</v>
      </c>
      <c r="D20" s="32">
        <v>11</v>
      </c>
      <c r="E20" s="34" t="s">
        <v>163</v>
      </c>
    </row>
    <row r="21" spans="1:7" x14ac:dyDescent="0.2">
      <c r="A21" s="32" t="str">
        <f t="shared" si="0"/>
        <v>INDEC-CM - 43540-12</v>
      </c>
      <c r="B21" s="35">
        <v>43540</v>
      </c>
      <c r="C21" s="36" t="s">
        <v>148</v>
      </c>
      <c r="D21" s="32">
        <v>12</v>
      </c>
      <c r="E21" s="34" t="s">
        <v>164</v>
      </c>
    </row>
    <row r="22" spans="1:7" x14ac:dyDescent="0.2">
      <c r="A22" s="32" t="str">
        <f t="shared" si="0"/>
        <v>INDEC-CM - 37370-21</v>
      </c>
      <c r="B22" s="35">
        <v>37370</v>
      </c>
      <c r="C22" s="36" t="s">
        <v>148</v>
      </c>
      <c r="D22" s="32">
        <v>21</v>
      </c>
      <c r="E22" s="34" t="s">
        <v>165</v>
      </c>
    </row>
    <row r="23" spans="1:7" x14ac:dyDescent="0.2">
      <c r="A23" s="32" t="str">
        <f t="shared" si="0"/>
        <v>INDEC-CM - 37370-11</v>
      </c>
      <c r="B23" s="35">
        <v>37370</v>
      </c>
      <c r="C23" s="36" t="s">
        <v>148</v>
      </c>
      <c r="D23" s="32">
        <v>11</v>
      </c>
      <c r="E23" s="34" t="s">
        <v>166</v>
      </c>
    </row>
    <row r="24" spans="1:7" x14ac:dyDescent="0.2">
      <c r="A24" s="32" t="str">
        <f t="shared" si="0"/>
        <v>INDEC-CM - 37370-12</v>
      </c>
      <c r="B24" s="35">
        <v>37370</v>
      </c>
      <c r="C24" s="36" t="s">
        <v>148</v>
      </c>
      <c r="D24" s="32">
        <v>12</v>
      </c>
      <c r="E24" s="34" t="s">
        <v>167</v>
      </c>
    </row>
    <row r="25" spans="1:7" x14ac:dyDescent="0.2">
      <c r="A25" s="32" t="str">
        <f t="shared" si="0"/>
        <v>INDEC-CM - 37690-11</v>
      </c>
      <c r="B25" s="35">
        <v>37690</v>
      </c>
      <c r="C25" s="36" t="s">
        <v>148</v>
      </c>
      <c r="D25" s="32">
        <v>11</v>
      </c>
      <c r="E25" s="34" t="s">
        <v>168</v>
      </c>
    </row>
    <row r="26" spans="1:7" x14ac:dyDescent="0.2">
      <c r="A26" s="32" t="str">
        <f t="shared" si="0"/>
        <v>INDEC-CM - 42911-11</v>
      </c>
      <c r="B26" s="35">
        <v>42911</v>
      </c>
      <c r="C26" s="36" t="s">
        <v>148</v>
      </c>
      <c r="D26" s="32">
        <v>11</v>
      </c>
      <c r="E26" s="34" t="s">
        <v>169</v>
      </c>
    </row>
    <row r="27" spans="1:7" x14ac:dyDescent="0.2">
      <c r="A27" s="32" t="str">
        <f t="shared" si="0"/>
        <v>INDEC-CM - 37129-11</v>
      </c>
      <c r="B27" s="35">
        <v>37129</v>
      </c>
      <c r="C27" s="36" t="s">
        <v>148</v>
      </c>
      <c r="D27" s="32">
        <v>11</v>
      </c>
      <c r="E27" s="34" t="s">
        <v>170</v>
      </c>
    </row>
    <row r="28" spans="1:7" x14ac:dyDescent="0.2">
      <c r="A28" s="32" t="str">
        <f t="shared" si="0"/>
        <v>INDEC-CM - 35110-41</v>
      </c>
      <c r="B28" s="35">
        <v>35110</v>
      </c>
      <c r="C28" s="36" t="s">
        <v>148</v>
      </c>
      <c r="D28" s="32">
        <v>41</v>
      </c>
      <c r="E28" s="34" t="s">
        <v>171</v>
      </c>
    </row>
    <row r="29" spans="1:7" x14ac:dyDescent="0.2">
      <c r="A29" s="32" t="str">
        <f t="shared" si="0"/>
        <v>INDEC-CM - 37210-23</v>
      </c>
      <c r="B29" s="35">
        <v>37210</v>
      </c>
      <c r="C29" s="36" t="s">
        <v>148</v>
      </c>
      <c r="D29" s="32">
        <v>23</v>
      </c>
      <c r="E29" s="34" t="s">
        <v>172</v>
      </c>
    </row>
    <row r="30" spans="1:7" x14ac:dyDescent="0.2">
      <c r="A30" s="32" t="str">
        <f t="shared" si="0"/>
        <v>INDEC-CM - 37210-22</v>
      </c>
      <c r="B30" s="35">
        <v>37210</v>
      </c>
      <c r="C30" s="36" t="s">
        <v>148</v>
      </c>
      <c r="D30" s="32">
        <v>22</v>
      </c>
      <c r="E30" s="34" t="s">
        <v>173</v>
      </c>
    </row>
    <row r="31" spans="1:7" x14ac:dyDescent="0.2">
      <c r="A31" s="32" t="str">
        <f t="shared" si="0"/>
        <v>INDEC-CM - 37210-21</v>
      </c>
      <c r="B31" s="35">
        <v>37210</v>
      </c>
      <c r="C31" s="36" t="s">
        <v>148</v>
      </c>
      <c r="D31" s="32">
        <v>21</v>
      </c>
      <c r="E31" s="34" t="s">
        <v>174</v>
      </c>
    </row>
    <row r="32" spans="1:7" x14ac:dyDescent="0.2">
      <c r="A32" s="32" t="str">
        <f t="shared" si="0"/>
        <v>INDEC-CM - 41543-21</v>
      </c>
      <c r="B32" s="35">
        <v>41543</v>
      </c>
      <c r="C32" s="36" t="s">
        <v>148</v>
      </c>
      <c r="D32" s="32">
        <v>21</v>
      </c>
      <c r="E32" s="34" t="s">
        <v>175</v>
      </c>
    </row>
    <row r="33" spans="1:5" x14ac:dyDescent="0.2">
      <c r="A33" s="32" t="str">
        <f t="shared" si="0"/>
        <v>INDEC-CM - 46340-31</v>
      </c>
      <c r="B33" s="35">
        <v>46340</v>
      </c>
      <c r="C33" s="36" t="s">
        <v>148</v>
      </c>
      <c r="D33" s="32">
        <v>31</v>
      </c>
      <c r="E33" s="34" t="s">
        <v>176</v>
      </c>
    </row>
    <row r="34" spans="1:5" x14ac:dyDescent="0.2">
      <c r="A34" s="32" t="str">
        <f t="shared" si="0"/>
        <v>INDEC-CM - 46320-11</v>
      </c>
      <c r="B34" s="35">
        <v>46320</v>
      </c>
      <c r="C34" s="36" t="s">
        <v>148</v>
      </c>
      <c r="D34" s="32">
        <v>11</v>
      </c>
      <c r="E34" s="34" t="s">
        <v>177</v>
      </c>
    </row>
    <row r="35" spans="1:5" x14ac:dyDescent="0.2">
      <c r="A35" s="32" t="str">
        <f t="shared" si="0"/>
        <v>INDEC-CM - 46340-11</v>
      </c>
      <c r="B35" s="35">
        <v>46340</v>
      </c>
      <c r="C35" s="36" t="s">
        <v>148</v>
      </c>
      <c r="D35" s="32">
        <v>11</v>
      </c>
      <c r="E35" s="34" t="s">
        <v>178</v>
      </c>
    </row>
    <row r="36" spans="1:5" x14ac:dyDescent="0.2">
      <c r="A36" s="32" t="str">
        <f t="shared" si="0"/>
        <v>INDEC-CM - 46340-12</v>
      </c>
      <c r="B36" s="35">
        <v>46340</v>
      </c>
      <c r="C36" s="36" t="s">
        <v>148</v>
      </c>
      <c r="D36" s="32">
        <v>12</v>
      </c>
      <c r="E36" s="34" t="s">
        <v>179</v>
      </c>
    </row>
    <row r="37" spans="1:5" x14ac:dyDescent="0.2">
      <c r="A37" s="32" t="str">
        <f t="shared" si="0"/>
        <v>INDEC-CM - 46340-21</v>
      </c>
      <c r="B37" s="35">
        <v>46340</v>
      </c>
      <c r="C37" s="36" t="s">
        <v>148</v>
      </c>
      <c r="D37" s="32">
        <v>21</v>
      </c>
      <c r="E37" s="34" t="s">
        <v>180</v>
      </c>
    </row>
    <row r="38" spans="1:5" x14ac:dyDescent="0.2">
      <c r="A38" s="32" t="str">
        <f t="shared" si="0"/>
        <v>INDEC-CM - 46212-21</v>
      </c>
      <c r="B38" s="35">
        <v>46212</v>
      </c>
      <c r="C38" s="36" t="s">
        <v>148</v>
      </c>
      <c r="D38" s="32">
        <v>21</v>
      </c>
      <c r="E38" s="34" t="s">
        <v>181</v>
      </c>
    </row>
    <row r="39" spans="1:5" x14ac:dyDescent="0.2">
      <c r="A39" s="32" t="str">
        <f t="shared" si="0"/>
        <v>INDEC-CM - 42999-23</v>
      </c>
      <c r="B39" s="35">
        <v>42999</v>
      </c>
      <c r="C39" s="36" t="s">
        <v>148</v>
      </c>
      <c r="D39" s="32">
        <v>23</v>
      </c>
      <c r="E39" s="34" t="s">
        <v>182</v>
      </c>
    </row>
    <row r="40" spans="1:5" x14ac:dyDescent="0.2">
      <c r="A40" s="32" t="str">
        <f t="shared" si="0"/>
        <v>INDEC-CM - 42999-21</v>
      </c>
      <c r="B40" s="35">
        <v>42999</v>
      </c>
      <c r="C40" s="36" t="s">
        <v>148</v>
      </c>
      <c r="D40" s="32">
        <v>21</v>
      </c>
      <c r="E40" s="34" t="s">
        <v>183</v>
      </c>
    </row>
    <row r="41" spans="1:5" x14ac:dyDescent="0.2">
      <c r="A41" s="32" t="str">
        <f t="shared" si="0"/>
        <v>INDEC-CM - 42999-31</v>
      </c>
      <c r="B41" s="35">
        <v>42999</v>
      </c>
      <c r="C41" s="36" t="s">
        <v>148</v>
      </c>
      <c r="D41" s="32">
        <v>31</v>
      </c>
      <c r="E41" s="34" t="s">
        <v>184</v>
      </c>
    </row>
    <row r="42" spans="1:5" x14ac:dyDescent="0.2">
      <c r="A42" s="32" t="str">
        <f t="shared" si="0"/>
        <v>INDEC-CM - 42999-22</v>
      </c>
      <c r="B42" s="35">
        <v>42999</v>
      </c>
      <c r="C42" s="36" t="s">
        <v>148</v>
      </c>
      <c r="D42" s="32">
        <v>22</v>
      </c>
      <c r="E42" s="34" t="s">
        <v>185</v>
      </c>
    </row>
    <row r="43" spans="1:5" x14ac:dyDescent="0.2">
      <c r="A43" s="32" t="str">
        <f t="shared" si="0"/>
        <v>INDEC-CM - 31600-63</v>
      </c>
      <c r="B43" s="35">
        <v>31600</v>
      </c>
      <c r="C43" s="36" t="s">
        <v>148</v>
      </c>
      <c r="D43" s="32">
        <v>63</v>
      </c>
      <c r="E43" s="34" t="s">
        <v>186</v>
      </c>
    </row>
    <row r="44" spans="1:5" x14ac:dyDescent="0.2">
      <c r="A44" s="32" t="str">
        <f t="shared" si="0"/>
        <v>INDEC-CM - 31600-62</v>
      </c>
      <c r="B44" s="35">
        <v>31600</v>
      </c>
      <c r="C44" s="36" t="s">
        <v>148</v>
      </c>
      <c r="D44" s="32">
        <v>62</v>
      </c>
      <c r="E44" s="34" t="s">
        <v>187</v>
      </c>
    </row>
    <row r="45" spans="1:5" x14ac:dyDescent="0.2">
      <c r="A45" s="32" t="str">
        <f t="shared" si="0"/>
        <v>INDEC-CM - 31600-61</v>
      </c>
      <c r="B45" s="35">
        <v>31600</v>
      </c>
      <c r="C45" s="36" t="s">
        <v>148</v>
      </c>
      <c r="D45" s="32">
        <v>61</v>
      </c>
      <c r="E45" s="34" t="s">
        <v>188</v>
      </c>
    </row>
    <row r="46" spans="1:5" x14ac:dyDescent="0.2">
      <c r="A46" s="32" t="str">
        <f t="shared" si="0"/>
        <v>INDEC-CM - 37420-11</v>
      </c>
      <c r="B46" s="35">
        <v>37420</v>
      </c>
      <c r="C46" s="36" t="s">
        <v>148</v>
      </c>
      <c r="D46" s="32">
        <v>11</v>
      </c>
      <c r="E46" s="34" t="s">
        <v>189</v>
      </c>
    </row>
    <row r="47" spans="1:5" x14ac:dyDescent="0.2">
      <c r="A47" s="32" t="str">
        <f t="shared" si="0"/>
        <v>INDEC-CM - 37420-12</v>
      </c>
      <c r="B47" s="35">
        <v>37420</v>
      </c>
      <c r="C47" s="36" t="s">
        <v>148</v>
      </c>
      <c r="D47" s="32">
        <v>12</v>
      </c>
      <c r="E47" s="34" t="s">
        <v>190</v>
      </c>
    </row>
    <row r="48" spans="1:5" x14ac:dyDescent="0.2">
      <c r="A48" s="32" t="str">
        <f t="shared" si="0"/>
        <v>INDEC-CM - 44822-11</v>
      </c>
      <c r="B48" s="35">
        <v>44822</v>
      </c>
      <c r="C48" s="36" t="s">
        <v>148</v>
      </c>
      <c r="D48" s="32">
        <v>11</v>
      </c>
      <c r="E48" s="34" t="s">
        <v>191</v>
      </c>
    </row>
    <row r="49" spans="1:5" x14ac:dyDescent="0.2">
      <c r="A49" s="32" t="str">
        <f t="shared" si="0"/>
        <v>INDEC-CM - 44826-11</v>
      </c>
      <c r="B49" s="35">
        <v>44826</v>
      </c>
      <c r="C49" s="36" t="s">
        <v>148</v>
      </c>
      <c r="D49" s="32">
        <v>11</v>
      </c>
      <c r="E49" s="34" t="s">
        <v>192</v>
      </c>
    </row>
    <row r="50" spans="1:5" x14ac:dyDescent="0.2">
      <c r="A50" s="32" t="str">
        <f t="shared" si="0"/>
        <v>INDEC-CM - 44826-12</v>
      </c>
      <c r="B50" s="35">
        <v>44826</v>
      </c>
      <c r="C50" s="36" t="s">
        <v>148</v>
      </c>
      <c r="D50" s="32">
        <v>12</v>
      </c>
      <c r="E50" s="34" t="s">
        <v>193</v>
      </c>
    </row>
    <row r="51" spans="1:5" x14ac:dyDescent="0.2">
      <c r="A51" s="32" t="str">
        <f t="shared" si="0"/>
        <v>INDEC-CM - 42911-21</v>
      </c>
      <c r="B51" s="35">
        <v>42911</v>
      </c>
      <c r="C51" s="36" t="s">
        <v>148</v>
      </c>
      <c r="D51" s="32">
        <v>21</v>
      </c>
      <c r="E51" s="34" t="s">
        <v>194</v>
      </c>
    </row>
    <row r="52" spans="1:5" x14ac:dyDescent="0.2">
      <c r="A52" s="32" t="str">
        <f t="shared" si="0"/>
        <v>INDEC-CM - 41277-21</v>
      </c>
      <c r="B52" s="35">
        <v>41277</v>
      </c>
      <c r="C52" s="36" t="s">
        <v>148</v>
      </c>
      <c r="D52" s="32">
        <v>21</v>
      </c>
      <c r="E52" s="34" t="s">
        <v>195</v>
      </c>
    </row>
    <row r="53" spans="1:5" x14ac:dyDescent="0.2">
      <c r="A53" s="32" t="str">
        <f t="shared" si="0"/>
        <v>INDEC-CM - 41277-11</v>
      </c>
      <c r="B53" s="35">
        <v>41277</v>
      </c>
      <c r="C53" s="36" t="s">
        <v>148</v>
      </c>
      <c r="D53" s="32">
        <v>11</v>
      </c>
      <c r="E53" s="34" t="s">
        <v>196</v>
      </c>
    </row>
    <row r="54" spans="1:5" x14ac:dyDescent="0.2">
      <c r="A54" s="32" t="str">
        <f t="shared" si="0"/>
        <v>INDEC-CM - 41516-11</v>
      </c>
      <c r="B54" s="35">
        <v>41516</v>
      </c>
      <c r="C54" s="36" t="s">
        <v>148</v>
      </c>
      <c r="D54" s="32">
        <v>11</v>
      </c>
      <c r="E54" s="34" t="s">
        <v>197</v>
      </c>
    </row>
    <row r="55" spans="1:5" x14ac:dyDescent="0.2">
      <c r="A55" s="32" t="str">
        <f t="shared" si="0"/>
        <v>INDEC-CM - 41516-12</v>
      </c>
      <c r="B55" s="35">
        <v>41516</v>
      </c>
      <c r="C55" s="36" t="s">
        <v>148</v>
      </c>
      <c r="D55" s="32">
        <v>12</v>
      </c>
      <c r="E55" s="34" t="s">
        <v>198</v>
      </c>
    </row>
    <row r="56" spans="1:5" x14ac:dyDescent="0.2">
      <c r="A56" s="32" t="str">
        <f t="shared" si="0"/>
        <v>INDEC-CM - 41273-11</v>
      </c>
      <c r="B56" s="35">
        <v>41273</v>
      </c>
      <c r="C56" s="36" t="s">
        <v>148</v>
      </c>
      <c r="D56" s="32">
        <v>11</v>
      </c>
      <c r="E56" s="34" t="s">
        <v>199</v>
      </c>
    </row>
    <row r="57" spans="1:5" x14ac:dyDescent="0.2">
      <c r="A57" s="32" t="str">
        <f t="shared" si="0"/>
        <v>INDEC-CM - 41273-12</v>
      </c>
      <c r="B57" s="35">
        <v>41273</v>
      </c>
      <c r="C57" s="36" t="s">
        <v>148</v>
      </c>
      <c r="D57" s="32">
        <v>12</v>
      </c>
      <c r="E57" s="34" t="s">
        <v>200</v>
      </c>
    </row>
    <row r="58" spans="1:5" x14ac:dyDescent="0.2">
      <c r="A58" s="32" t="str">
        <f t="shared" si="0"/>
        <v>INDEC-CM - 41277-41</v>
      </c>
      <c r="B58" s="35">
        <v>41277</v>
      </c>
      <c r="C58" s="36" t="s">
        <v>148</v>
      </c>
      <c r="D58" s="32">
        <v>41</v>
      </c>
      <c r="E58" s="34" t="s">
        <v>201</v>
      </c>
    </row>
    <row r="59" spans="1:5" x14ac:dyDescent="0.2">
      <c r="A59" s="32" t="str">
        <f t="shared" si="0"/>
        <v>INDEC-CM - 41277-31</v>
      </c>
      <c r="B59" s="35">
        <v>41277</v>
      </c>
      <c r="C59" s="36" t="s">
        <v>148</v>
      </c>
      <c r="D59" s="32">
        <v>31</v>
      </c>
      <c r="E59" s="34" t="s">
        <v>202</v>
      </c>
    </row>
    <row r="60" spans="1:5" x14ac:dyDescent="0.2">
      <c r="A60" s="32" t="str">
        <f t="shared" si="0"/>
        <v>INDEC-CM - 41543-11</v>
      </c>
      <c r="B60" s="35">
        <v>41543</v>
      </c>
      <c r="C60" s="36" t="s">
        <v>148</v>
      </c>
      <c r="D60" s="32">
        <v>11</v>
      </c>
      <c r="E60" s="34" t="s">
        <v>203</v>
      </c>
    </row>
    <row r="61" spans="1:5" x14ac:dyDescent="0.2">
      <c r="A61" s="32" t="str">
        <f t="shared" si="0"/>
        <v>INDEC-CM - 36320-21</v>
      </c>
      <c r="B61" s="35">
        <v>36320</v>
      </c>
      <c r="C61" s="36" t="s">
        <v>148</v>
      </c>
      <c r="D61" s="32">
        <v>21</v>
      </c>
      <c r="E61" s="34" t="s">
        <v>204</v>
      </c>
    </row>
    <row r="62" spans="1:5" x14ac:dyDescent="0.2">
      <c r="A62" s="32" t="str">
        <f t="shared" si="0"/>
        <v>INDEC-CM - 36320-22</v>
      </c>
      <c r="B62" s="35">
        <v>36320</v>
      </c>
      <c r="C62" s="36" t="s">
        <v>148</v>
      </c>
      <c r="D62" s="32">
        <v>22</v>
      </c>
      <c r="E62" s="34" t="s">
        <v>205</v>
      </c>
    </row>
    <row r="63" spans="1:5" x14ac:dyDescent="0.2">
      <c r="A63" s="32" t="str">
        <f t="shared" si="0"/>
        <v>INDEC-CM - 36320-11</v>
      </c>
      <c r="B63" s="35">
        <v>36320</v>
      </c>
      <c r="C63" s="36" t="s">
        <v>148</v>
      </c>
      <c r="D63" s="32">
        <v>11</v>
      </c>
      <c r="E63" s="34" t="s">
        <v>206</v>
      </c>
    </row>
    <row r="64" spans="1:5" x14ac:dyDescent="0.2">
      <c r="A64" s="32" t="str">
        <f t="shared" si="0"/>
        <v>INDEC-CM - 36320-12</v>
      </c>
      <c r="B64" s="35">
        <v>36320</v>
      </c>
      <c r="C64" s="36" t="s">
        <v>148</v>
      </c>
      <c r="D64" s="32">
        <v>12</v>
      </c>
      <c r="E64" s="34" t="s">
        <v>207</v>
      </c>
    </row>
    <row r="65" spans="1:7" x14ac:dyDescent="0.2">
      <c r="A65" s="32" t="str">
        <f t="shared" si="0"/>
        <v>INDEC-CM - 15320-11</v>
      </c>
      <c r="B65" s="35">
        <v>15320</v>
      </c>
      <c r="C65" s="36" t="s">
        <v>148</v>
      </c>
      <c r="D65" s="32">
        <v>11</v>
      </c>
      <c r="E65" s="34" t="s">
        <v>208</v>
      </c>
    </row>
    <row r="66" spans="1:7" x14ac:dyDescent="0.2">
      <c r="A66" s="32" t="str">
        <f t="shared" si="0"/>
        <v>INDEC-CM - 37350-61</v>
      </c>
      <c r="B66" s="35">
        <v>37350</v>
      </c>
      <c r="C66" s="36" t="s">
        <v>148</v>
      </c>
      <c r="D66" s="32">
        <v>61</v>
      </c>
      <c r="E66" s="37" t="s">
        <v>209</v>
      </c>
      <c r="F66" s="37"/>
      <c r="G66" s="37"/>
    </row>
    <row r="67" spans="1:7" x14ac:dyDescent="0.2">
      <c r="A67" s="32" t="str">
        <f t="shared" si="0"/>
        <v>INDEC-CM - 37440-31</v>
      </c>
      <c r="B67" s="35">
        <v>37440</v>
      </c>
      <c r="C67" s="36" t="s">
        <v>148</v>
      </c>
      <c r="D67" s="32">
        <v>31</v>
      </c>
      <c r="E67" s="34" t="s">
        <v>210</v>
      </c>
    </row>
    <row r="68" spans="1:7" x14ac:dyDescent="0.2">
      <c r="A68" s="32" t="str">
        <f t="shared" si="0"/>
        <v>INDEC-CM - 37440-11</v>
      </c>
      <c r="B68" s="35">
        <v>37440</v>
      </c>
      <c r="C68" s="36" t="s">
        <v>148</v>
      </c>
      <c r="D68" s="32">
        <v>11</v>
      </c>
      <c r="E68" s="34" t="s">
        <v>211</v>
      </c>
    </row>
    <row r="69" spans="1:7" x14ac:dyDescent="0.2">
      <c r="A69" s="32" t="str">
        <f t="shared" si="0"/>
        <v>INDEC-CM - 44821-21</v>
      </c>
      <c r="B69" s="35">
        <v>44821</v>
      </c>
      <c r="C69" s="36" t="s">
        <v>148</v>
      </c>
      <c r="D69" s="32">
        <v>21</v>
      </c>
      <c r="E69" s="34" t="s">
        <v>212</v>
      </c>
    </row>
    <row r="70" spans="1:7" x14ac:dyDescent="0.2">
      <c r="A70" s="32" t="str">
        <f t="shared" ref="A70:A133" si="1">CONCATENATE("INDEC-CM - ",B70,C70,D70)</f>
        <v>INDEC-CM - 36320-31</v>
      </c>
      <c r="B70" s="35">
        <v>36320</v>
      </c>
      <c r="C70" s="36" t="s">
        <v>148</v>
      </c>
      <c r="D70" s="32">
        <v>31</v>
      </c>
      <c r="E70" s="34" t="s">
        <v>213</v>
      </c>
    </row>
    <row r="71" spans="1:7" x14ac:dyDescent="0.2">
      <c r="A71" s="32" t="str">
        <f t="shared" si="1"/>
        <v>INDEC-CM - 41278-12</v>
      </c>
      <c r="B71" s="35">
        <v>41278</v>
      </c>
      <c r="C71" s="36" t="s">
        <v>148</v>
      </c>
      <c r="D71" s="32">
        <v>12</v>
      </c>
      <c r="E71" s="37" t="s">
        <v>214</v>
      </c>
      <c r="F71" s="37"/>
      <c r="G71" s="37"/>
    </row>
    <row r="72" spans="1:7" x14ac:dyDescent="0.2">
      <c r="A72" s="32" t="str">
        <f t="shared" si="1"/>
        <v>INDEC-CM - 41278-11</v>
      </c>
      <c r="B72" s="35">
        <v>41278</v>
      </c>
      <c r="C72" s="36" t="s">
        <v>148</v>
      </c>
      <c r="D72" s="32">
        <v>11</v>
      </c>
      <c r="E72" s="37" t="s">
        <v>215</v>
      </c>
      <c r="F72" s="37"/>
      <c r="G72" s="37"/>
    </row>
    <row r="73" spans="1:7" x14ac:dyDescent="0.2">
      <c r="A73" s="32" t="str">
        <f t="shared" si="1"/>
        <v>INDEC-CM - 36320-41</v>
      </c>
      <c r="B73" s="35">
        <v>36320</v>
      </c>
      <c r="C73" s="36" t="s">
        <v>148</v>
      </c>
      <c r="D73" s="32">
        <v>41</v>
      </c>
      <c r="E73" s="34" t="s">
        <v>216</v>
      </c>
    </row>
    <row r="74" spans="1:7" x14ac:dyDescent="0.2">
      <c r="A74" s="32" t="str">
        <f t="shared" si="1"/>
        <v>INDEC-CM - 41516-21</v>
      </c>
      <c r="B74" s="35">
        <v>41516</v>
      </c>
      <c r="C74" s="36" t="s">
        <v>148</v>
      </c>
      <c r="D74" s="32">
        <v>21</v>
      </c>
      <c r="E74" s="34" t="s">
        <v>217</v>
      </c>
    </row>
    <row r="75" spans="1:7" x14ac:dyDescent="0.2">
      <c r="A75" s="32" t="str">
        <f t="shared" si="1"/>
        <v>INDEC-CM - 41278-22</v>
      </c>
      <c r="B75" s="35">
        <v>41278</v>
      </c>
      <c r="C75" s="36" t="s">
        <v>148</v>
      </c>
      <c r="D75" s="32">
        <v>22</v>
      </c>
      <c r="E75" s="37" t="s">
        <v>218</v>
      </c>
      <c r="F75" s="37"/>
      <c r="G75" s="37"/>
    </row>
    <row r="76" spans="1:7" x14ac:dyDescent="0.2">
      <c r="A76" s="32" t="str">
        <f t="shared" si="1"/>
        <v>INDEC-CM - 46350-11</v>
      </c>
      <c r="B76" s="35">
        <v>46350</v>
      </c>
      <c r="C76" s="36" t="s">
        <v>148</v>
      </c>
      <c r="D76" s="32">
        <v>11</v>
      </c>
      <c r="E76" s="34" t="s">
        <v>219</v>
      </c>
    </row>
    <row r="77" spans="1:7" x14ac:dyDescent="0.2">
      <c r="A77" s="32" t="str">
        <f t="shared" si="1"/>
        <v>INDEC-CM - 41278-41</v>
      </c>
      <c r="B77" s="35">
        <v>41278</v>
      </c>
      <c r="C77" s="36" t="s">
        <v>148</v>
      </c>
      <c r="D77" s="32">
        <v>41</v>
      </c>
      <c r="E77" s="37" t="s">
        <v>220</v>
      </c>
      <c r="F77" s="37"/>
      <c r="G77" s="37"/>
    </row>
    <row r="78" spans="1:7" x14ac:dyDescent="0.2">
      <c r="A78" s="32" t="str">
        <f t="shared" si="1"/>
        <v>INDEC-CM - 42999-11</v>
      </c>
      <c r="B78" s="35">
        <v>42999</v>
      </c>
      <c r="C78" s="36" t="s">
        <v>148</v>
      </c>
      <c r="D78" s="32">
        <v>11</v>
      </c>
      <c r="E78" s="34" t="s">
        <v>221</v>
      </c>
    </row>
    <row r="79" spans="1:7" x14ac:dyDescent="0.2">
      <c r="A79" s="32" t="str">
        <f t="shared" si="1"/>
        <v>INDEC-CM - 36320-51</v>
      </c>
      <c r="B79" s="35">
        <v>36320</v>
      </c>
      <c r="C79" s="36" t="s">
        <v>148</v>
      </c>
      <c r="D79" s="32">
        <v>51</v>
      </c>
      <c r="E79" s="34" t="s">
        <v>222</v>
      </c>
    </row>
    <row r="80" spans="1:7" x14ac:dyDescent="0.2">
      <c r="A80" s="32" t="str">
        <f t="shared" si="1"/>
        <v>INDEC-CM - 31600-12</v>
      </c>
      <c r="B80" s="35">
        <v>31600</v>
      </c>
      <c r="C80" s="36" t="s">
        <v>148</v>
      </c>
      <c r="D80" s="32">
        <v>12</v>
      </c>
      <c r="E80" s="34" t="s">
        <v>223</v>
      </c>
    </row>
    <row r="81" spans="1:7" x14ac:dyDescent="0.2">
      <c r="A81" s="32" t="str">
        <f t="shared" si="1"/>
        <v>INDEC-CM - 36950-11</v>
      </c>
      <c r="B81" s="35">
        <v>36950</v>
      </c>
      <c r="C81" s="36" t="s">
        <v>148</v>
      </c>
      <c r="D81" s="32">
        <v>11</v>
      </c>
      <c r="E81" s="34" t="s">
        <v>224</v>
      </c>
    </row>
    <row r="82" spans="1:7" x14ac:dyDescent="0.2">
      <c r="A82" s="32" t="str">
        <f t="shared" si="1"/>
        <v>INDEC-CM - 31600-11</v>
      </c>
      <c r="B82" s="35">
        <v>31600</v>
      </c>
      <c r="C82" s="36" t="s">
        <v>148</v>
      </c>
      <c r="D82" s="32">
        <v>11</v>
      </c>
      <c r="E82" s="34" t="s">
        <v>225</v>
      </c>
    </row>
    <row r="83" spans="1:7" x14ac:dyDescent="0.2">
      <c r="A83" s="32" t="str">
        <f t="shared" si="1"/>
        <v>INDEC-CM - 37112-11</v>
      </c>
      <c r="B83" s="35">
        <v>37112</v>
      </c>
      <c r="C83" s="36" t="s">
        <v>148</v>
      </c>
      <c r="D83" s="32">
        <v>11</v>
      </c>
      <c r="E83" s="34" t="s">
        <v>226</v>
      </c>
    </row>
    <row r="84" spans="1:7" x14ac:dyDescent="0.2">
      <c r="A84" s="32" t="str">
        <f t="shared" si="1"/>
        <v>INDEC-CM - 41278-31</v>
      </c>
      <c r="B84" s="35">
        <v>41278</v>
      </c>
      <c r="C84" s="36" t="s">
        <v>148</v>
      </c>
      <c r="D84" s="32">
        <v>31</v>
      </c>
      <c r="E84" s="37" t="s">
        <v>227</v>
      </c>
      <c r="F84" s="37"/>
      <c r="G84" s="37"/>
    </row>
    <row r="85" spans="1:7" x14ac:dyDescent="0.2">
      <c r="A85" s="32" t="str">
        <f t="shared" si="1"/>
        <v>INDEC-CM - 41278-13</v>
      </c>
      <c r="B85" s="35">
        <v>41278</v>
      </c>
      <c r="C85" s="36" t="s">
        <v>148</v>
      </c>
      <c r="D85" s="32">
        <v>13</v>
      </c>
      <c r="E85" s="37" t="s">
        <v>228</v>
      </c>
      <c r="F85" s="37"/>
      <c r="G85" s="37"/>
    </row>
    <row r="86" spans="1:7" x14ac:dyDescent="0.2">
      <c r="A86" s="32" t="str">
        <f t="shared" si="1"/>
        <v>INDEC-CM - 37570-11</v>
      </c>
      <c r="B86" s="35">
        <v>37570</v>
      </c>
      <c r="C86" s="36" t="s">
        <v>148</v>
      </c>
      <c r="D86" s="32">
        <v>11</v>
      </c>
      <c r="E86" s="37" t="s">
        <v>229</v>
      </c>
      <c r="F86" s="37"/>
      <c r="G86" s="37"/>
    </row>
    <row r="87" spans="1:7" x14ac:dyDescent="0.2">
      <c r="A87" s="32" t="str">
        <f t="shared" si="1"/>
        <v>INDEC-CM - 43220-11</v>
      </c>
      <c r="B87" s="35">
        <v>43220</v>
      </c>
      <c r="C87" s="36" t="s">
        <v>148</v>
      </c>
      <c r="D87" s="32">
        <v>11</v>
      </c>
      <c r="E87" s="34" t="s">
        <v>230</v>
      </c>
    </row>
    <row r="88" spans="1:7" x14ac:dyDescent="0.2">
      <c r="A88" s="32" t="str">
        <f t="shared" si="1"/>
        <v>INDEC-CM - 43220-12</v>
      </c>
      <c r="B88" s="35">
        <v>43220</v>
      </c>
      <c r="C88" s="36" t="s">
        <v>148</v>
      </c>
      <c r="D88" s="32">
        <v>12</v>
      </c>
      <c r="E88" s="34" t="s">
        <v>231</v>
      </c>
    </row>
    <row r="89" spans="1:7" x14ac:dyDescent="0.2">
      <c r="A89" s="32" t="str">
        <f t="shared" si="1"/>
        <v>INDEC-CM - 43220-21</v>
      </c>
      <c r="B89" s="35">
        <v>43220</v>
      </c>
      <c r="C89" s="36" t="s">
        <v>148</v>
      </c>
      <c r="D89" s="32">
        <v>21</v>
      </c>
      <c r="E89" s="34" t="s">
        <v>232</v>
      </c>
    </row>
    <row r="90" spans="1:7" x14ac:dyDescent="0.2">
      <c r="A90" s="32" t="str">
        <f t="shared" si="1"/>
        <v>INDEC-CM - 43220-22</v>
      </c>
      <c r="B90" s="35">
        <v>43220</v>
      </c>
      <c r="C90" s="36" t="s">
        <v>148</v>
      </c>
      <c r="D90" s="32">
        <v>22</v>
      </c>
      <c r="E90" s="34" t="s">
        <v>233</v>
      </c>
    </row>
    <row r="91" spans="1:7" x14ac:dyDescent="0.2">
      <c r="A91" s="32" t="str">
        <f t="shared" si="1"/>
        <v>INDEC-CM - 43220-23</v>
      </c>
      <c r="B91" s="35">
        <v>43220</v>
      </c>
      <c r="C91" s="36" t="s">
        <v>148</v>
      </c>
      <c r="D91" s="32">
        <v>23</v>
      </c>
      <c r="E91" s="34" t="s">
        <v>234</v>
      </c>
    </row>
    <row r="92" spans="1:7" x14ac:dyDescent="0.2">
      <c r="A92" s="32" t="str">
        <f t="shared" si="1"/>
        <v>INDEC-CM - 43220-31</v>
      </c>
      <c r="B92" s="35">
        <v>43220</v>
      </c>
      <c r="C92" s="36" t="s">
        <v>148</v>
      </c>
      <c r="D92" s="32">
        <v>31</v>
      </c>
      <c r="E92" s="34" t="s">
        <v>235</v>
      </c>
    </row>
    <row r="93" spans="1:7" x14ac:dyDescent="0.2">
      <c r="A93" s="32" t="str">
        <f t="shared" si="1"/>
        <v>INDEC-CM - 43220-32</v>
      </c>
      <c r="B93" s="35">
        <v>43220</v>
      </c>
      <c r="C93" s="36" t="s">
        <v>148</v>
      </c>
      <c r="D93" s="32">
        <v>32</v>
      </c>
      <c r="E93" s="34" t="s">
        <v>236</v>
      </c>
    </row>
    <row r="94" spans="1:7" x14ac:dyDescent="0.2">
      <c r="A94" s="32" t="str">
        <f t="shared" si="1"/>
        <v>INDEC-CM - 41278-32</v>
      </c>
      <c r="B94" s="35">
        <v>41278</v>
      </c>
      <c r="C94" s="36" t="s">
        <v>148</v>
      </c>
      <c r="D94" s="32">
        <v>32</v>
      </c>
      <c r="E94" s="37" t="s">
        <v>237</v>
      </c>
      <c r="F94" s="37"/>
      <c r="G94" s="37"/>
    </row>
    <row r="95" spans="1:7" x14ac:dyDescent="0.2">
      <c r="A95" s="32" t="str">
        <f t="shared" si="1"/>
        <v>INDEC-CM - 36320-32</v>
      </c>
      <c r="B95" s="35">
        <v>36320</v>
      </c>
      <c r="C95" s="36" t="s">
        <v>148</v>
      </c>
      <c r="D95" s="32">
        <v>32</v>
      </c>
      <c r="E95" s="34" t="s">
        <v>238</v>
      </c>
    </row>
    <row r="96" spans="1:7" x14ac:dyDescent="0.2">
      <c r="A96" s="32" t="str">
        <f t="shared" si="1"/>
        <v>INDEC-CM - 41278-23</v>
      </c>
      <c r="B96" s="35">
        <v>41278</v>
      </c>
      <c r="C96" s="36" t="s">
        <v>148</v>
      </c>
      <c r="D96" s="32">
        <v>23</v>
      </c>
      <c r="E96" s="37" t="s">
        <v>239</v>
      </c>
      <c r="F96" s="37"/>
      <c r="G96" s="37"/>
    </row>
    <row r="97" spans="1:5" x14ac:dyDescent="0.2">
      <c r="A97" s="32" t="str">
        <f t="shared" si="1"/>
        <v>INDEC-CM - 35110-11</v>
      </c>
      <c r="B97" s="35">
        <v>35110</v>
      </c>
      <c r="C97" s="36" t="s">
        <v>148</v>
      </c>
      <c r="D97" s="32">
        <v>11</v>
      </c>
      <c r="E97" s="34" t="s">
        <v>240</v>
      </c>
    </row>
    <row r="98" spans="1:5" x14ac:dyDescent="0.2">
      <c r="A98" s="32" t="str">
        <f t="shared" si="1"/>
        <v>INDEC-CM - 35110-12</v>
      </c>
      <c r="B98" s="35">
        <v>35110</v>
      </c>
      <c r="C98" s="36" t="s">
        <v>148</v>
      </c>
      <c r="D98" s="32">
        <v>12</v>
      </c>
      <c r="E98" s="34" t="s">
        <v>241</v>
      </c>
    </row>
    <row r="99" spans="1:5" x14ac:dyDescent="0.2">
      <c r="A99" s="32" t="str">
        <f t="shared" si="1"/>
        <v>INDEC-CM - 35110-21</v>
      </c>
      <c r="B99" s="35">
        <v>35110</v>
      </c>
      <c r="C99" s="36" t="s">
        <v>148</v>
      </c>
      <c r="D99" s="32">
        <v>21</v>
      </c>
      <c r="E99" s="34" t="s">
        <v>242</v>
      </c>
    </row>
    <row r="100" spans="1:5" x14ac:dyDescent="0.2">
      <c r="A100" s="32" t="str">
        <f t="shared" si="1"/>
        <v>INDEC-CM - 35110-22</v>
      </c>
      <c r="B100" s="35">
        <v>35110</v>
      </c>
      <c r="C100" s="36" t="s">
        <v>148</v>
      </c>
      <c r="D100" s="32">
        <v>22</v>
      </c>
      <c r="E100" s="34" t="s">
        <v>243</v>
      </c>
    </row>
    <row r="101" spans="1:5" x14ac:dyDescent="0.2">
      <c r="A101" s="32" t="str">
        <f t="shared" si="1"/>
        <v>INDEC-CM - 41547-11</v>
      </c>
      <c r="B101" s="35">
        <v>41547</v>
      </c>
      <c r="C101" s="36" t="s">
        <v>148</v>
      </c>
      <c r="D101" s="32">
        <v>11</v>
      </c>
      <c r="E101" s="34" t="s">
        <v>244</v>
      </c>
    </row>
    <row r="102" spans="1:5" x14ac:dyDescent="0.2">
      <c r="A102" s="32" t="str">
        <f t="shared" si="1"/>
        <v>INDEC-CM - 31600-73</v>
      </c>
      <c r="B102" s="35">
        <v>31600</v>
      </c>
      <c r="C102" s="36" t="s">
        <v>148</v>
      </c>
      <c r="D102" s="32">
        <v>73</v>
      </c>
      <c r="E102" s="34" t="s">
        <v>245</v>
      </c>
    </row>
    <row r="103" spans="1:5" x14ac:dyDescent="0.2">
      <c r="A103" s="32" t="str">
        <f t="shared" si="1"/>
        <v>INDEC-CM - 31600-72</v>
      </c>
      <c r="B103" s="35">
        <v>31600</v>
      </c>
      <c r="C103" s="36" t="s">
        <v>148</v>
      </c>
      <c r="D103" s="32">
        <v>72</v>
      </c>
      <c r="E103" s="34" t="s">
        <v>246</v>
      </c>
    </row>
    <row r="104" spans="1:5" x14ac:dyDescent="0.2">
      <c r="A104" s="32" t="str">
        <f t="shared" si="1"/>
        <v>INDEC-CM - 31600-71</v>
      </c>
      <c r="B104" s="35">
        <v>31600</v>
      </c>
      <c r="C104" s="36" t="s">
        <v>148</v>
      </c>
      <c r="D104" s="32">
        <v>71</v>
      </c>
      <c r="E104" s="34" t="s">
        <v>247</v>
      </c>
    </row>
    <row r="105" spans="1:5" x14ac:dyDescent="0.2">
      <c r="A105" s="32" t="str">
        <f t="shared" si="1"/>
        <v>INDEC-CM - 35110-61</v>
      </c>
      <c r="B105" s="35">
        <v>35110</v>
      </c>
      <c r="C105" s="36" t="s">
        <v>148</v>
      </c>
      <c r="D105" s="32">
        <v>61</v>
      </c>
      <c r="E105" s="34" t="s">
        <v>248</v>
      </c>
    </row>
    <row r="106" spans="1:5" x14ac:dyDescent="0.2">
      <c r="A106" s="32" t="str">
        <f t="shared" si="1"/>
        <v>INDEC-CM - 31600-53</v>
      </c>
      <c r="B106" s="35">
        <v>31600</v>
      </c>
      <c r="C106" s="36" t="s">
        <v>148</v>
      </c>
      <c r="D106" s="32">
        <v>53</v>
      </c>
      <c r="E106" s="34" t="s">
        <v>249</v>
      </c>
    </row>
    <row r="107" spans="1:5" x14ac:dyDescent="0.2">
      <c r="A107" s="32" t="str">
        <f t="shared" si="1"/>
        <v>INDEC-CM - 31600-51</v>
      </c>
      <c r="B107" s="35">
        <v>31600</v>
      </c>
      <c r="C107" s="36" t="s">
        <v>148</v>
      </c>
      <c r="D107" s="32">
        <v>51</v>
      </c>
      <c r="E107" s="34" t="s">
        <v>250</v>
      </c>
    </row>
    <row r="108" spans="1:5" x14ac:dyDescent="0.2">
      <c r="A108" s="32" t="str">
        <f t="shared" si="1"/>
        <v>INDEC-CM - 37550-21</v>
      </c>
      <c r="B108" s="35">
        <v>37550</v>
      </c>
      <c r="C108" s="36" t="s">
        <v>148</v>
      </c>
      <c r="D108" s="32">
        <v>21</v>
      </c>
      <c r="E108" s="34" t="s">
        <v>251</v>
      </c>
    </row>
    <row r="109" spans="1:5" x14ac:dyDescent="0.2">
      <c r="A109" s="32" t="str">
        <f t="shared" si="1"/>
        <v>INDEC-CM - 42999-41</v>
      </c>
      <c r="B109" s="35">
        <v>42999</v>
      </c>
      <c r="C109" s="36" t="s">
        <v>148</v>
      </c>
      <c r="D109" s="32">
        <v>41</v>
      </c>
      <c r="E109" s="34" t="s">
        <v>252</v>
      </c>
    </row>
    <row r="110" spans="1:5" x14ac:dyDescent="0.2">
      <c r="A110" s="32" t="str">
        <f t="shared" si="1"/>
        <v>INDEC-CM - 42911-53</v>
      </c>
      <c r="B110" s="35">
        <v>42911</v>
      </c>
      <c r="C110" s="36" t="s">
        <v>148</v>
      </c>
      <c r="D110" s="32">
        <v>53</v>
      </c>
      <c r="E110" s="34" t="s">
        <v>253</v>
      </c>
    </row>
    <row r="111" spans="1:5" x14ac:dyDescent="0.2">
      <c r="A111" s="32" t="str">
        <f t="shared" si="1"/>
        <v>INDEC-CM - 42911-52</v>
      </c>
      <c r="B111" s="35">
        <v>42911</v>
      </c>
      <c r="C111" s="36" t="s">
        <v>148</v>
      </c>
      <c r="D111" s="32">
        <v>52</v>
      </c>
      <c r="E111" s="34" t="s">
        <v>254</v>
      </c>
    </row>
    <row r="112" spans="1:5" x14ac:dyDescent="0.2">
      <c r="A112" s="32" t="str">
        <f t="shared" si="1"/>
        <v>INDEC-CM - 42911-51</v>
      </c>
      <c r="B112" s="35">
        <v>42911</v>
      </c>
      <c r="C112" s="36" t="s">
        <v>148</v>
      </c>
      <c r="D112" s="32">
        <v>51</v>
      </c>
      <c r="E112" s="34" t="s">
        <v>255</v>
      </c>
    </row>
    <row r="113" spans="1:7" x14ac:dyDescent="0.2">
      <c r="A113" s="32" t="str">
        <f t="shared" si="1"/>
        <v>INDEC-CM - 42911-43</v>
      </c>
      <c r="B113" s="35">
        <v>42911</v>
      </c>
      <c r="C113" s="36" t="s">
        <v>148</v>
      </c>
      <c r="D113" s="32">
        <v>43</v>
      </c>
      <c r="E113" s="34" t="s">
        <v>256</v>
      </c>
    </row>
    <row r="114" spans="1:7" x14ac:dyDescent="0.2">
      <c r="A114" s="32" t="str">
        <f t="shared" si="1"/>
        <v>INDEC-CM - 42911-42</v>
      </c>
      <c r="B114" s="35">
        <v>42911</v>
      </c>
      <c r="C114" s="36" t="s">
        <v>148</v>
      </c>
      <c r="D114" s="32">
        <v>42</v>
      </c>
      <c r="E114" s="34" t="s">
        <v>257</v>
      </c>
    </row>
    <row r="115" spans="1:7" x14ac:dyDescent="0.2">
      <c r="A115" s="32" t="str">
        <f t="shared" si="1"/>
        <v>INDEC-CM - 42911-41</v>
      </c>
      <c r="B115" s="35">
        <v>42911</v>
      </c>
      <c r="C115" s="36" t="s">
        <v>148</v>
      </c>
      <c r="D115" s="32">
        <v>41</v>
      </c>
      <c r="E115" s="34" t="s">
        <v>258</v>
      </c>
    </row>
    <row r="116" spans="1:7" x14ac:dyDescent="0.2">
      <c r="A116" s="32" t="str">
        <f t="shared" si="1"/>
        <v>INDEC-CM - 42911-56</v>
      </c>
      <c r="B116" s="35">
        <v>42911</v>
      </c>
      <c r="C116" s="36" t="s">
        <v>148</v>
      </c>
      <c r="D116" s="32">
        <v>56</v>
      </c>
      <c r="E116" s="34" t="s">
        <v>259</v>
      </c>
    </row>
    <row r="117" spans="1:7" x14ac:dyDescent="0.2">
      <c r="A117" s="32" t="str">
        <f t="shared" si="1"/>
        <v>INDEC-CM - 42911-55</v>
      </c>
      <c r="B117" s="35">
        <v>42911</v>
      </c>
      <c r="C117" s="36" t="s">
        <v>148</v>
      </c>
      <c r="D117" s="32">
        <v>55</v>
      </c>
      <c r="E117" s="34" t="s">
        <v>260</v>
      </c>
    </row>
    <row r="118" spans="1:7" x14ac:dyDescent="0.2">
      <c r="A118" s="32" t="str">
        <f t="shared" si="1"/>
        <v>INDEC-CM - 42911-54</v>
      </c>
      <c r="B118" s="35">
        <v>42911</v>
      </c>
      <c r="C118" s="36" t="s">
        <v>148</v>
      </c>
      <c r="D118" s="32">
        <v>54</v>
      </c>
      <c r="E118" s="34" t="s">
        <v>261</v>
      </c>
    </row>
    <row r="119" spans="1:7" x14ac:dyDescent="0.2">
      <c r="A119" s="32" t="str">
        <f t="shared" si="1"/>
        <v>INDEC-CM - 42911-32</v>
      </c>
      <c r="B119" s="35">
        <v>42911</v>
      </c>
      <c r="C119" s="36" t="s">
        <v>148</v>
      </c>
      <c r="D119" s="32">
        <v>32</v>
      </c>
      <c r="E119" s="34" t="s">
        <v>262</v>
      </c>
    </row>
    <row r="120" spans="1:7" x14ac:dyDescent="0.2">
      <c r="A120" s="32" t="str">
        <f t="shared" si="1"/>
        <v>INDEC-CM - 42911-31</v>
      </c>
      <c r="B120" s="35">
        <v>42911</v>
      </c>
      <c r="C120" s="36" t="s">
        <v>148</v>
      </c>
      <c r="D120" s="32">
        <v>31</v>
      </c>
      <c r="E120" s="34" t="s">
        <v>263</v>
      </c>
    </row>
    <row r="121" spans="1:7" x14ac:dyDescent="0.2">
      <c r="A121" s="32" t="str">
        <f t="shared" si="1"/>
        <v>INDEC-CM - 42911-59</v>
      </c>
      <c r="B121" s="35">
        <v>42911</v>
      </c>
      <c r="C121" s="36" t="s">
        <v>148</v>
      </c>
      <c r="D121" s="32">
        <v>59</v>
      </c>
      <c r="E121" s="34" t="s">
        <v>264</v>
      </c>
    </row>
    <row r="122" spans="1:7" x14ac:dyDescent="0.2">
      <c r="A122" s="32" t="str">
        <f t="shared" si="1"/>
        <v>INDEC-CM - 42911-58</v>
      </c>
      <c r="B122" s="35">
        <v>42911</v>
      </c>
      <c r="C122" s="36" t="s">
        <v>148</v>
      </c>
      <c r="D122" s="32">
        <v>58</v>
      </c>
      <c r="E122" s="37" t="s">
        <v>265</v>
      </c>
      <c r="F122" s="37"/>
      <c r="G122" s="37"/>
    </row>
    <row r="123" spans="1:7" x14ac:dyDescent="0.2">
      <c r="A123" s="32" t="str">
        <f t="shared" si="1"/>
        <v>INDEC-CM - 42911-57</v>
      </c>
      <c r="B123" s="35">
        <v>42911</v>
      </c>
      <c r="C123" s="36" t="s">
        <v>148</v>
      </c>
      <c r="D123" s="32">
        <v>57</v>
      </c>
      <c r="E123" s="37" t="s">
        <v>266</v>
      </c>
      <c r="F123" s="37"/>
      <c r="G123" s="37"/>
    </row>
    <row r="124" spans="1:7" x14ac:dyDescent="0.2">
      <c r="A124" s="32" t="str">
        <f t="shared" si="1"/>
        <v>INDEC-CM - 43923-21</v>
      </c>
      <c r="B124" s="35">
        <v>43923</v>
      </c>
      <c r="C124" s="36" t="s">
        <v>148</v>
      </c>
      <c r="D124" s="32">
        <v>21</v>
      </c>
      <c r="E124" s="37" t="s">
        <v>267</v>
      </c>
      <c r="F124" s="37"/>
      <c r="G124" s="37"/>
    </row>
    <row r="125" spans="1:7" x14ac:dyDescent="0.2">
      <c r="A125" s="32" t="str">
        <f t="shared" si="1"/>
        <v>INDEC-CM - 37510-11</v>
      </c>
      <c r="B125" s="35">
        <v>37510</v>
      </c>
      <c r="C125" s="36" t="s">
        <v>148</v>
      </c>
      <c r="D125" s="32">
        <v>11</v>
      </c>
      <c r="E125" s="34" t="s">
        <v>268</v>
      </c>
    </row>
    <row r="126" spans="1:7" x14ac:dyDescent="0.2">
      <c r="A126" s="32" t="str">
        <f t="shared" si="1"/>
        <v>INDEC-CM - 44821-31</v>
      </c>
      <c r="B126" s="35">
        <v>44821</v>
      </c>
      <c r="C126" s="36" t="s">
        <v>148</v>
      </c>
      <c r="D126" s="32">
        <v>31</v>
      </c>
      <c r="E126" s="34" t="s">
        <v>269</v>
      </c>
    </row>
    <row r="127" spans="1:7" x14ac:dyDescent="0.2">
      <c r="A127" s="32" t="str">
        <f t="shared" si="1"/>
        <v>INDEC-CM - 46531-12</v>
      </c>
      <c r="B127" s="35">
        <v>46531</v>
      </c>
      <c r="C127" s="36" t="s">
        <v>148</v>
      </c>
      <c r="D127" s="32">
        <v>12</v>
      </c>
      <c r="E127" s="37" t="s">
        <v>270</v>
      </c>
      <c r="F127" s="37"/>
      <c r="G127" s="37"/>
    </row>
    <row r="128" spans="1:7" x14ac:dyDescent="0.2">
      <c r="A128" s="32" t="str">
        <f t="shared" si="1"/>
        <v>INDEC-CM - 37210-13</v>
      </c>
      <c r="B128" s="35">
        <v>37210</v>
      </c>
      <c r="C128" s="36" t="s">
        <v>148</v>
      </c>
      <c r="D128" s="32">
        <v>13</v>
      </c>
      <c r="E128" s="34" t="s">
        <v>271</v>
      </c>
    </row>
    <row r="129" spans="1:7" x14ac:dyDescent="0.2">
      <c r="A129" s="32" t="str">
        <f t="shared" si="1"/>
        <v>INDEC-CM - 37210-12</v>
      </c>
      <c r="B129" s="35">
        <v>37210</v>
      </c>
      <c r="C129" s="36" t="s">
        <v>148</v>
      </c>
      <c r="D129" s="32">
        <v>12</v>
      </c>
      <c r="E129" s="34" t="s">
        <v>272</v>
      </c>
    </row>
    <row r="130" spans="1:7" x14ac:dyDescent="0.2">
      <c r="A130" s="32" t="str">
        <f t="shared" si="1"/>
        <v>INDEC-CM - 37210-11</v>
      </c>
      <c r="B130" s="35">
        <v>37210</v>
      </c>
      <c r="C130" s="36" t="s">
        <v>148</v>
      </c>
      <c r="D130" s="32">
        <v>11</v>
      </c>
      <c r="E130" s="37" t="s">
        <v>273</v>
      </c>
      <c r="F130" s="37"/>
      <c r="G130" s="37"/>
    </row>
    <row r="131" spans="1:7" x14ac:dyDescent="0.2">
      <c r="A131" s="32" t="str">
        <f t="shared" si="1"/>
        <v>INDEC-CM - 46212-11</v>
      </c>
      <c r="B131" s="35">
        <v>46212</v>
      </c>
      <c r="C131" s="36" t="s">
        <v>148</v>
      </c>
      <c r="D131" s="32">
        <v>11</v>
      </c>
      <c r="E131" s="34" t="s">
        <v>274</v>
      </c>
    </row>
    <row r="132" spans="1:7" x14ac:dyDescent="0.2">
      <c r="A132" s="32" t="str">
        <f t="shared" si="1"/>
        <v>INDEC-CM - 46212-51</v>
      </c>
      <c r="B132" s="35">
        <v>46212</v>
      </c>
      <c r="C132" s="36" t="s">
        <v>148</v>
      </c>
      <c r="D132" s="32">
        <v>51</v>
      </c>
      <c r="E132" s="34" t="s">
        <v>275</v>
      </c>
    </row>
    <row r="133" spans="1:7" x14ac:dyDescent="0.2">
      <c r="A133" s="32" t="str">
        <f t="shared" si="1"/>
        <v>INDEC-CM - 46212-31</v>
      </c>
      <c r="B133" s="35">
        <v>46212</v>
      </c>
      <c r="C133" s="36" t="s">
        <v>148</v>
      </c>
      <c r="D133" s="32">
        <v>31</v>
      </c>
      <c r="E133" s="34" t="s">
        <v>276</v>
      </c>
    </row>
    <row r="134" spans="1:7" x14ac:dyDescent="0.2">
      <c r="A134" s="32" t="str">
        <f t="shared" ref="A134:A197" si="2">CONCATENATE("INDEC-CM - ",B134,C134,D134)</f>
        <v>INDEC-CM - 46212-41</v>
      </c>
      <c r="B134" s="35">
        <v>46212</v>
      </c>
      <c r="C134" s="36" t="s">
        <v>148</v>
      </c>
      <c r="D134" s="32">
        <v>41</v>
      </c>
      <c r="E134" s="34" t="s">
        <v>277</v>
      </c>
    </row>
    <row r="135" spans="1:7" x14ac:dyDescent="0.2">
      <c r="A135" s="32" t="str">
        <f t="shared" si="2"/>
        <v>INDEC-CM - 42999-51</v>
      </c>
      <c r="B135" s="35">
        <v>42999</v>
      </c>
      <c r="C135" s="36" t="s">
        <v>148</v>
      </c>
      <c r="D135" s="32">
        <v>51</v>
      </c>
      <c r="E135" s="34" t="s">
        <v>278</v>
      </c>
    </row>
    <row r="136" spans="1:7" x14ac:dyDescent="0.2">
      <c r="A136" s="32" t="str">
        <f t="shared" si="2"/>
        <v>INDEC-CM - 35110-51</v>
      </c>
      <c r="B136" s="35">
        <v>35110</v>
      </c>
      <c r="C136" s="36" t="s">
        <v>148</v>
      </c>
      <c r="D136" s="32">
        <v>51</v>
      </c>
      <c r="E136" s="34" t="s">
        <v>279</v>
      </c>
    </row>
    <row r="137" spans="1:7" x14ac:dyDescent="0.2">
      <c r="A137" s="32" t="str">
        <f t="shared" si="2"/>
        <v>INDEC-CM - 37350-11</v>
      </c>
      <c r="B137" s="35">
        <v>37350</v>
      </c>
      <c r="C137" s="36" t="s">
        <v>148</v>
      </c>
      <c r="D137" s="32">
        <v>11</v>
      </c>
      <c r="E137" s="34" t="s">
        <v>280</v>
      </c>
    </row>
    <row r="138" spans="1:7" x14ac:dyDescent="0.2">
      <c r="A138" s="32" t="str">
        <f t="shared" si="2"/>
        <v>INDEC-CM - 37350-41</v>
      </c>
      <c r="B138" s="35">
        <v>37350</v>
      </c>
      <c r="C138" s="36" t="s">
        <v>148</v>
      </c>
      <c r="D138" s="32">
        <v>41</v>
      </c>
      <c r="E138" s="34" t="s">
        <v>281</v>
      </c>
    </row>
    <row r="139" spans="1:7" x14ac:dyDescent="0.2">
      <c r="A139" s="32" t="str">
        <f t="shared" si="2"/>
        <v>INDEC-CM - 37350-21</v>
      </c>
      <c r="B139" s="35">
        <v>37350</v>
      </c>
      <c r="C139" s="36" t="s">
        <v>148</v>
      </c>
      <c r="D139" s="32">
        <v>21</v>
      </c>
      <c r="E139" s="34" t="s">
        <v>282</v>
      </c>
    </row>
    <row r="140" spans="1:7" x14ac:dyDescent="0.2">
      <c r="A140" s="32" t="str">
        <f t="shared" si="2"/>
        <v>INDEC-CM - 37350-31</v>
      </c>
      <c r="B140" s="35">
        <v>37350</v>
      </c>
      <c r="C140" s="36" t="s">
        <v>148</v>
      </c>
      <c r="D140" s="32">
        <v>31</v>
      </c>
      <c r="E140" s="34" t="s">
        <v>283</v>
      </c>
    </row>
    <row r="141" spans="1:7" x14ac:dyDescent="0.2">
      <c r="A141" s="32" t="str">
        <f t="shared" si="2"/>
        <v>INDEC-CM - 37210-32</v>
      </c>
      <c r="B141" s="35">
        <v>37210</v>
      </c>
      <c r="C141" s="36" t="s">
        <v>148</v>
      </c>
      <c r="D141" s="32">
        <v>32</v>
      </c>
      <c r="E141" s="34" t="s">
        <v>284</v>
      </c>
    </row>
    <row r="142" spans="1:7" x14ac:dyDescent="0.2">
      <c r="A142" s="32" t="str">
        <f t="shared" si="2"/>
        <v>INDEC-CM - 37210-31</v>
      </c>
      <c r="B142" s="35">
        <v>37210</v>
      </c>
      <c r="C142" s="36" t="s">
        <v>148</v>
      </c>
      <c r="D142" s="32">
        <v>31</v>
      </c>
      <c r="E142" s="34" t="s">
        <v>285</v>
      </c>
    </row>
    <row r="143" spans="1:7" x14ac:dyDescent="0.2">
      <c r="A143" s="32" t="str">
        <f t="shared" si="2"/>
        <v>INDEC-CM - 37210-33</v>
      </c>
      <c r="B143" s="35">
        <v>37210</v>
      </c>
      <c r="C143" s="36" t="s">
        <v>148</v>
      </c>
      <c r="D143" s="32">
        <v>33</v>
      </c>
      <c r="E143" s="34" t="s">
        <v>286</v>
      </c>
    </row>
    <row r="144" spans="1:7" x14ac:dyDescent="0.2">
      <c r="A144" s="32" t="str">
        <f t="shared" si="2"/>
        <v>INDEC-CM - 31210-41</v>
      </c>
      <c r="B144" s="35">
        <v>31210</v>
      </c>
      <c r="C144" s="36" t="s">
        <v>148</v>
      </c>
      <c r="D144" s="32">
        <v>41</v>
      </c>
      <c r="E144" s="34" t="s">
        <v>287</v>
      </c>
    </row>
    <row r="145" spans="1:7" x14ac:dyDescent="0.2">
      <c r="A145" s="32" t="str">
        <f t="shared" si="2"/>
        <v>INDEC-CM - 43240-21</v>
      </c>
      <c r="B145" s="35">
        <v>43240</v>
      </c>
      <c r="C145" s="36" t="s">
        <v>148</v>
      </c>
      <c r="D145" s="32">
        <v>21</v>
      </c>
      <c r="E145" s="34" t="s">
        <v>288</v>
      </c>
    </row>
    <row r="146" spans="1:7" x14ac:dyDescent="0.2">
      <c r="A146" s="32" t="str">
        <f t="shared" si="2"/>
        <v>INDEC-CM - 43240-32</v>
      </c>
      <c r="B146" s="35">
        <v>43240</v>
      </c>
      <c r="C146" s="36" t="s">
        <v>148</v>
      </c>
      <c r="D146" s="32">
        <v>32</v>
      </c>
      <c r="E146" s="34" t="s">
        <v>289</v>
      </c>
    </row>
    <row r="147" spans="1:7" x14ac:dyDescent="0.2">
      <c r="A147" s="32" t="str">
        <f t="shared" si="2"/>
        <v>INDEC-CM - 43240-31</v>
      </c>
      <c r="B147" s="35">
        <v>43240</v>
      </c>
      <c r="C147" s="36" t="s">
        <v>148</v>
      </c>
      <c r="D147" s="32">
        <v>31</v>
      </c>
      <c r="E147" s="34" t="s">
        <v>290</v>
      </c>
    </row>
    <row r="148" spans="1:7" x14ac:dyDescent="0.2">
      <c r="A148" s="32" t="str">
        <f t="shared" si="2"/>
        <v>INDEC-CM - 43240-41</v>
      </c>
      <c r="B148" s="35">
        <v>43240</v>
      </c>
      <c r="C148" s="36" t="s">
        <v>148</v>
      </c>
      <c r="D148" s="32">
        <v>41</v>
      </c>
      <c r="E148" s="34" t="s">
        <v>291</v>
      </c>
    </row>
    <row r="149" spans="1:7" x14ac:dyDescent="0.2">
      <c r="A149" s="32" t="str">
        <f t="shared" si="2"/>
        <v>INDEC-CM - 37540-32</v>
      </c>
      <c r="B149" s="35">
        <v>37540</v>
      </c>
      <c r="C149" s="36" t="s">
        <v>148</v>
      </c>
      <c r="D149" s="32">
        <v>32</v>
      </c>
      <c r="E149" s="37" t="s">
        <v>292</v>
      </c>
      <c r="F149" s="37"/>
      <c r="G149" s="37"/>
    </row>
    <row r="150" spans="1:7" x14ac:dyDescent="0.2">
      <c r="A150" s="32" t="str">
        <f t="shared" si="2"/>
        <v>INDEC-CM - 37540-31</v>
      </c>
      <c r="B150" s="35">
        <v>37540</v>
      </c>
      <c r="C150" s="36" t="s">
        <v>148</v>
      </c>
      <c r="D150" s="32">
        <v>31</v>
      </c>
      <c r="E150" s="34" t="s">
        <v>293</v>
      </c>
    </row>
    <row r="151" spans="1:7" x14ac:dyDescent="0.2">
      <c r="A151" s="32" t="str">
        <f t="shared" si="2"/>
        <v>INDEC-CM - 31210-21</v>
      </c>
      <c r="B151" s="35">
        <v>31210</v>
      </c>
      <c r="C151" s="36" t="s">
        <v>148</v>
      </c>
      <c r="D151" s="32">
        <v>21</v>
      </c>
      <c r="E151" s="37" t="s">
        <v>294</v>
      </c>
      <c r="F151" s="37"/>
      <c r="G151" s="37"/>
    </row>
    <row r="152" spans="1:7" x14ac:dyDescent="0.2">
      <c r="A152" s="32" t="str">
        <f t="shared" si="2"/>
        <v>INDEC-CM - 42911-61</v>
      </c>
      <c r="B152" s="35">
        <v>42911</v>
      </c>
      <c r="C152" s="36" t="s">
        <v>148</v>
      </c>
      <c r="D152" s="32">
        <v>61</v>
      </c>
      <c r="E152" s="37" t="s">
        <v>295</v>
      </c>
      <c r="F152" s="37"/>
      <c r="G152" s="37"/>
    </row>
    <row r="153" spans="1:7" x14ac:dyDescent="0.2">
      <c r="A153" s="32" t="str">
        <f t="shared" si="2"/>
        <v>INDEC-CM - 43923-11</v>
      </c>
      <c r="B153" s="35">
        <v>43923</v>
      </c>
      <c r="C153" s="36" t="s">
        <v>148</v>
      </c>
      <c r="D153" s="32">
        <v>11</v>
      </c>
      <c r="E153" s="37" t="s">
        <v>296</v>
      </c>
      <c r="F153" s="37"/>
      <c r="G153" s="37"/>
    </row>
    <row r="154" spans="1:7" x14ac:dyDescent="0.2">
      <c r="A154" s="32" t="str">
        <f t="shared" si="2"/>
        <v>INDEC-CM - 37930-12</v>
      </c>
      <c r="B154" s="35">
        <v>37930</v>
      </c>
      <c r="C154" s="36" t="s">
        <v>148</v>
      </c>
      <c r="D154" s="32">
        <v>12</v>
      </c>
      <c r="E154" s="34" t="s">
        <v>297</v>
      </c>
    </row>
    <row r="155" spans="1:7" x14ac:dyDescent="0.2">
      <c r="A155" s="32" t="str">
        <f t="shared" si="2"/>
        <v>INDEC-CM - 37930-11</v>
      </c>
      <c r="B155" s="35">
        <v>37930</v>
      </c>
      <c r="C155" s="36" t="s">
        <v>148</v>
      </c>
      <c r="D155" s="32">
        <v>11</v>
      </c>
      <c r="E155" s="34" t="s">
        <v>298</v>
      </c>
    </row>
    <row r="156" spans="1:7" x14ac:dyDescent="0.2">
      <c r="A156" s="32" t="str">
        <f t="shared" si="2"/>
        <v>INDEC-CM - 42999-61</v>
      </c>
      <c r="B156" s="35">
        <v>42999</v>
      </c>
      <c r="C156" s="36" t="s">
        <v>148</v>
      </c>
      <c r="D156" s="32">
        <v>61</v>
      </c>
      <c r="E156" s="37" t="s">
        <v>299</v>
      </c>
      <c r="F156" s="37"/>
      <c r="G156" s="37"/>
    </row>
    <row r="157" spans="1:7" x14ac:dyDescent="0.2">
      <c r="A157" s="32" t="str">
        <f t="shared" si="2"/>
        <v>INDEC-CM - 42999-62</v>
      </c>
      <c r="B157" s="35">
        <v>42999</v>
      </c>
      <c r="C157" s="36" t="s">
        <v>148</v>
      </c>
      <c r="D157" s="32">
        <v>62</v>
      </c>
      <c r="E157" s="37" t="s">
        <v>300</v>
      </c>
      <c r="F157" s="37"/>
      <c r="G157" s="37"/>
    </row>
    <row r="158" spans="1:7" x14ac:dyDescent="0.2">
      <c r="A158" s="32" t="str">
        <f t="shared" si="2"/>
        <v>INDEC-CM - 37610-11</v>
      </c>
      <c r="B158" s="35">
        <v>37610</v>
      </c>
      <c r="C158" s="36" t="s">
        <v>148</v>
      </c>
      <c r="D158" s="32">
        <v>11</v>
      </c>
      <c r="E158" s="37" t="s">
        <v>301</v>
      </c>
      <c r="F158" s="37"/>
      <c r="G158" s="37"/>
    </row>
    <row r="159" spans="1:7" x14ac:dyDescent="0.2">
      <c r="A159" s="32" t="str">
        <f t="shared" si="2"/>
        <v>INDEC-CM - 37610-12</v>
      </c>
      <c r="B159" s="35">
        <v>37610</v>
      </c>
      <c r="C159" s="36" t="s">
        <v>148</v>
      </c>
      <c r="D159" s="32">
        <v>12</v>
      </c>
      <c r="E159" s="37" t="s">
        <v>302</v>
      </c>
      <c r="F159" s="37"/>
      <c r="G159" s="37"/>
    </row>
    <row r="160" spans="1:7" x14ac:dyDescent="0.2">
      <c r="A160" s="32" t="str">
        <f t="shared" si="2"/>
        <v>INDEC-CM - 42943-11</v>
      </c>
      <c r="B160" s="35">
        <v>42943</v>
      </c>
      <c r="C160" s="36" t="s">
        <v>148</v>
      </c>
      <c r="D160" s="32">
        <v>11</v>
      </c>
      <c r="E160" s="37" t="s">
        <v>303</v>
      </c>
      <c r="F160" s="37"/>
      <c r="G160" s="37"/>
    </row>
    <row r="161" spans="1:7" x14ac:dyDescent="0.2">
      <c r="A161" s="32" t="str">
        <f t="shared" si="2"/>
        <v>INDEC-CM - 37540-11</v>
      </c>
      <c r="B161" s="35">
        <v>37540</v>
      </c>
      <c r="C161" s="36" t="s">
        <v>148</v>
      </c>
      <c r="D161" s="32">
        <v>11</v>
      </c>
      <c r="E161" s="34" t="s">
        <v>304</v>
      </c>
    </row>
    <row r="162" spans="1:7" x14ac:dyDescent="0.2">
      <c r="A162" s="32" t="str">
        <f t="shared" si="2"/>
        <v>INDEC-CM - 38130-16</v>
      </c>
      <c r="B162" s="35">
        <v>38130</v>
      </c>
      <c r="C162" s="36" t="s">
        <v>148</v>
      </c>
      <c r="D162" s="32">
        <v>16</v>
      </c>
      <c r="E162" s="37" t="s">
        <v>305</v>
      </c>
      <c r="F162" s="37"/>
      <c r="G162" s="37"/>
    </row>
    <row r="163" spans="1:7" x14ac:dyDescent="0.2">
      <c r="A163" s="32" t="str">
        <f t="shared" si="2"/>
        <v>INDEC-CM - 38130-15</v>
      </c>
      <c r="B163" s="35">
        <v>38130</v>
      </c>
      <c r="C163" s="36" t="s">
        <v>148</v>
      </c>
      <c r="D163" s="32">
        <v>15</v>
      </c>
      <c r="E163" s="37" t="s">
        <v>306</v>
      </c>
      <c r="F163" s="37"/>
      <c r="G163" s="37"/>
    </row>
    <row r="164" spans="1:7" x14ac:dyDescent="0.2">
      <c r="A164" s="32" t="str">
        <f t="shared" si="2"/>
        <v>INDEC-CM - 38130-14</v>
      </c>
      <c r="B164" s="35">
        <v>38130</v>
      </c>
      <c r="C164" s="36" t="s">
        <v>148</v>
      </c>
      <c r="D164" s="32">
        <v>14</v>
      </c>
      <c r="E164" s="37" t="s">
        <v>307</v>
      </c>
      <c r="F164" s="37"/>
      <c r="G164" s="37"/>
    </row>
    <row r="165" spans="1:7" x14ac:dyDescent="0.2">
      <c r="A165" s="32" t="str">
        <f t="shared" si="2"/>
        <v>INDEC-CM - 35490-11</v>
      </c>
      <c r="B165" s="35">
        <v>35490</v>
      </c>
      <c r="C165" s="36" t="s">
        <v>148</v>
      </c>
      <c r="D165" s="32">
        <v>11</v>
      </c>
      <c r="E165" s="34" t="s">
        <v>308</v>
      </c>
    </row>
    <row r="166" spans="1:7" x14ac:dyDescent="0.2">
      <c r="A166" s="32" t="str">
        <f t="shared" si="2"/>
        <v>INDEC-CM - 41251-11</v>
      </c>
      <c r="B166" s="35">
        <v>41251</v>
      </c>
      <c r="C166" s="36" t="s">
        <v>148</v>
      </c>
      <c r="D166" s="32">
        <v>11</v>
      </c>
      <c r="E166" s="37" t="s">
        <v>309</v>
      </c>
      <c r="F166" s="37"/>
      <c r="G166" s="37"/>
    </row>
    <row r="167" spans="1:7" x14ac:dyDescent="0.2">
      <c r="A167" s="32" t="str">
        <f t="shared" si="2"/>
        <v>INDEC-CM - 41278-21</v>
      </c>
      <c r="B167" s="35">
        <v>41278</v>
      </c>
      <c r="C167" s="36" t="s">
        <v>148</v>
      </c>
      <c r="D167" s="32">
        <v>21</v>
      </c>
      <c r="E167" s="37" t="s">
        <v>310</v>
      </c>
      <c r="F167" s="37"/>
      <c r="G167" s="37"/>
    </row>
    <row r="168" spans="1:7" x14ac:dyDescent="0.2">
      <c r="A168" s="32" t="str">
        <f t="shared" si="2"/>
        <v>INDEC-CM - 42911-71</v>
      </c>
      <c r="B168" s="35">
        <v>42911</v>
      </c>
      <c r="C168" s="36" t="s">
        <v>148</v>
      </c>
      <c r="D168" s="32">
        <v>71</v>
      </c>
      <c r="E168" s="37" t="s">
        <v>311</v>
      </c>
      <c r="F168" s="37"/>
      <c r="G168" s="37"/>
    </row>
    <row r="169" spans="1:7" x14ac:dyDescent="0.2">
      <c r="A169" s="32" t="str">
        <f t="shared" si="2"/>
        <v>INDEC-CM - 37210-42</v>
      </c>
      <c r="B169" s="35">
        <v>37210</v>
      </c>
      <c r="C169" s="36" t="s">
        <v>148</v>
      </c>
      <c r="D169" s="32">
        <v>42</v>
      </c>
      <c r="E169" s="37" t="s">
        <v>312</v>
      </c>
      <c r="F169" s="37"/>
      <c r="G169" s="37"/>
    </row>
    <row r="170" spans="1:7" x14ac:dyDescent="0.2">
      <c r="A170" s="32" t="str">
        <f t="shared" si="2"/>
        <v>INDEC-CM - 37210-41</v>
      </c>
      <c r="B170" s="35">
        <v>37210</v>
      </c>
      <c r="C170" s="36" t="s">
        <v>148</v>
      </c>
      <c r="D170" s="32">
        <v>41</v>
      </c>
      <c r="E170" s="37" t="s">
        <v>313</v>
      </c>
      <c r="F170" s="37"/>
      <c r="G170" s="37"/>
    </row>
    <row r="171" spans="1:7" x14ac:dyDescent="0.2">
      <c r="A171" s="32" t="str">
        <f t="shared" si="2"/>
        <v>INDEC-CM - 36930-11</v>
      </c>
      <c r="B171" s="35">
        <v>36930</v>
      </c>
      <c r="C171" s="36" t="s">
        <v>148</v>
      </c>
      <c r="D171" s="32">
        <v>11</v>
      </c>
      <c r="E171" s="34" t="s">
        <v>314</v>
      </c>
    </row>
    <row r="172" spans="1:7" x14ac:dyDescent="0.2">
      <c r="A172" s="32" t="str">
        <f t="shared" si="2"/>
        <v>INDEC-CM - 36950-21</v>
      </c>
      <c r="B172" s="35">
        <v>36950</v>
      </c>
      <c r="C172" s="36" t="s">
        <v>148</v>
      </c>
      <c r="D172" s="32">
        <v>21</v>
      </c>
      <c r="E172" s="34" t="s">
        <v>315</v>
      </c>
    </row>
    <row r="173" spans="1:7" x14ac:dyDescent="0.2">
      <c r="A173" s="32" t="str">
        <f t="shared" si="2"/>
        <v>INDEC-CM - 35110-31</v>
      </c>
      <c r="B173" s="35">
        <v>35110</v>
      </c>
      <c r="C173" s="36" t="s">
        <v>148</v>
      </c>
      <c r="D173" s="32">
        <v>31</v>
      </c>
      <c r="E173" s="34" t="s">
        <v>316</v>
      </c>
    </row>
    <row r="174" spans="1:7" x14ac:dyDescent="0.2">
      <c r="A174" s="32" t="str">
        <f t="shared" si="2"/>
        <v>INDEC-CM - 35110-32</v>
      </c>
      <c r="B174" s="35">
        <v>35110</v>
      </c>
      <c r="C174" s="36" t="s">
        <v>148</v>
      </c>
      <c r="D174" s="32">
        <v>32</v>
      </c>
      <c r="E174" s="34" t="s">
        <v>317</v>
      </c>
    </row>
    <row r="175" spans="1:7" x14ac:dyDescent="0.2">
      <c r="A175" s="32" t="str">
        <f t="shared" si="2"/>
        <v>INDEC-CM - 37940-11</v>
      </c>
      <c r="B175" s="35">
        <v>37940</v>
      </c>
      <c r="C175" s="36" t="s">
        <v>148</v>
      </c>
      <c r="D175" s="32">
        <v>11</v>
      </c>
      <c r="E175" s="34" t="s">
        <v>318</v>
      </c>
    </row>
    <row r="176" spans="1:7" x14ac:dyDescent="0.2">
      <c r="A176" s="32" t="str">
        <f t="shared" si="2"/>
        <v>INDEC-CM - 35110-71</v>
      </c>
      <c r="B176" s="35">
        <v>35110</v>
      </c>
      <c r="C176" s="36" t="s">
        <v>148</v>
      </c>
      <c r="D176" s="32">
        <v>71</v>
      </c>
      <c r="E176" s="34" t="s">
        <v>319</v>
      </c>
    </row>
    <row r="177" spans="1:7" x14ac:dyDescent="0.2">
      <c r="A177" s="32" t="str">
        <f t="shared" si="2"/>
        <v>INDEC-CM - 31210-31</v>
      </c>
      <c r="B177" s="35">
        <v>31210</v>
      </c>
      <c r="C177" s="36" t="s">
        <v>148</v>
      </c>
      <c r="D177" s="32">
        <v>31</v>
      </c>
      <c r="E177" s="34" t="s">
        <v>320</v>
      </c>
    </row>
    <row r="178" spans="1:7" x14ac:dyDescent="0.2">
      <c r="A178" s="32" t="str">
        <f t="shared" si="2"/>
        <v>INDEC-CM - 31210-32</v>
      </c>
      <c r="B178" s="35">
        <v>31210</v>
      </c>
      <c r="C178" s="36" t="s">
        <v>148</v>
      </c>
      <c r="D178" s="32">
        <v>32</v>
      </c>
      <c r="E178" s="34" t="s">
        <v>321</v>
      </c>
    </row>
    <row r="179" spans="1:7" x14ac:dyDescent="0.2">
      <c r="A179" s="32" t="str">
        <f t="shared" si="2"/>
        <v>INDEC-CM - 41541-11</v>
      </c>
      <c r="B179" s="35">
        <v>41541</v>
      </c>
      <c r="C179" s="36" t="s">
        <v>148</v>
      </c>
      <c r="D179" s="32">
        <v>11</v>
      </c>
      <c r="E179" s="34" t="s">
        <v>322</v>
      </c>
    </row>
    <row r="180" spans="1:7" x14ac:dyDescent="0.2">
      <c r="A180" s="32" t="str">
        <f t="shared" si="2"/>
        <v>INDEC-CM - 34720-11</v>
      </c>
      <c r="B180" s="35">
        <v>34720</v>
      </c>
      <c r="C180" s="36" t="s">
        <v>148</v>
      </c>
      <c r="D180" s="32">
        <v>11</v>
      </c>
      <c r="E180" s="37" t="s">
        <v>323</v>
      </c>
      <c r="F180" s="37"/>
      <c r="G180" s="37"/>
    </row>
    <row r="181" spans="1:7" x14ac:dyDescent="0.2">
      <c r="A181" s="32" t="str">
        <f t="shared" si="2"/>
        <v>INDEC-CM - 47220-11</v>
      </c>
      <c r="B181" s="35">
        <v>47220</v>
      </c>
      <c r="C181" s="36" t="s">
        <v>148</v>
      </c>
      <c r="D181" s="32">
        <v>11</v>
      </c>
      <c r="E181" s="37" t="s">
        <v>324</v>
      </c>
      <c r="F181" s="37"/>
      <c r="G181" s="37"/>
    </row>
    <row r="182" spans="1:7" x14ac:dyDescent="0.2">
      <c r="A182" s="32" t="str">
        <f t="shared" si="2"/>
        <v>INDEC-CM - 31600-81</v>
      </c>
      <c r="B182" s="35">
        <v>31600</v>
      </c>
      <c r="C182" s="36" t="s">
        <v>148</v>
      </c>
      <c r="D182" s="32">
        <v>81</v>
      </c>
      <c r="E182" s="34" t="s">
        <v>325</v>
      </c>
    </row>
    <row r="183" spans="1:7" x14ac:dyDescent="0.2">
      <c r="A183" s="32" t="str">
        <f t="shared" si="2"/>
        <v>INDEC-CM - 42120-31</v>
      </c>
      <c r="B183" s="35">
        <v>42120</v>
      </c>
      <c r="C183" s="36" t="s">
        <v>148</v>
      </c>
      <c r="D183" s="32">
        <v>31</v>
      </c>
      <c r="E183" s="34" t="s">
        <v>326</v>
      </c>
    </row>
    <row r="184" spans="1:7" x14ac:dyDescent="0.2">
      <c r="A184" s="32" t="str">
        <f t="shared" si="2"/>
        <v>INDEC-CM - 35490-21</v>
      </c>
      <c r="B184" s="35">
        <v>35490</v>
      </c>
      <c r="C184" s="36" t="s">
        <v>148</v>
      </c>
      <c r="D184" s="32">
        <v>21</v>
      </c>
      <c r="E184" s="37" t="s">
        <v>327</v>
      </c>
      <c r="F184" s="37"/>
      <c r="G184" s="37"/>
    </row>
    <row r="185" spans="1:7" x14ac:dyDescent="0.2">
      <c r="A185" s="32" t="str">
        <f t="shared" si="2"/>
        <v>INDEC-CM - 31600-41</v>
      </c>
      <c r="B185" s="35">
        <v>31600</v>
      </c>
      <c r="C185" s="36" t="s">
        <v>148</v>
      </c>
      <c r="D185" s="32">
        <v>41</v>
      </c>
      <c r="E185" s="37" t="s">
        <v>328</v>
      </c>
      <c r="F185" s="37"/>
      <c r="G185" s="37"/>
    </row>
    <row r="186" spans="1:7" x14ac:dyDescent="0.2">
      <c r="A186" s="32" t="str">
        <f t="shared" si="2"/>
        <v>INDEC-CM - 42120-21</v>
      </c>
      <c r="B186" s="35">
        <v>42120</v>
      </c>
      <c r="C186" s="36" t="s">
        <v>148</v>
      </c>
      <c r="D186" s="32">
        <v>21</v>
      </c>
      <c r="E186" s="37" t="s">
        <v>329</v>
      </c>
      <c r="F186" s="37"/>
      <c r="G186" s="37"/>
    </row>
    <row r="187" spans="1:7" x14ac:dyDescent="0.2">
      <c r="A187" s="32" t="str">
        <f t="shared" si="2"/>
        <v>INDEC-CM - 42120-22</v>
      </c>
      <c r="B187" s="35">
        <v>42120</v>
      </c>
      <c r="C187" s="36" t="s">
        <v>148</v>
      </c>
      <c r="D187" s="32">
        <v>22</v>
      </c>
      <c r="E187" s="37" t="s">
        <v>330</v>
      </c>
      <c r="F187" s="37"/>
      <c r="G187" s="37"/>
    </row>
    <row r="188" spans="1:7" x14ac:dyDescent="0.2">
      <c r="A188" s="32" t="str">
        <f t="shared" si="2"/>
        <v>INDEC-CM - 31600-33</v>
      </c>
      <c r="B188" s="35">
        <v>31600</v>
      </c>
      <c r="C188" s="36" t="s">
        <v>148</v>
      </c>
      <c r="D188" s="32">
        <v>33</v>
      </c>
      <c r="E188" s="34" t="s">
        <v>331</v>
      </c>
    </row>
    <row r="189" spans="1:7" x14ac:dyDescent="0.2">
      <c r="A189" s="32" t="str">
        <f t="shared" si="2"/>
        <v>INDEC-CM - 31600-32</v>
      </c>
      <c r="B189" s="35">
        <v>31600</v>
      </c>
      <c r="C189" s="36" t="s">
        <v>148</v>
      </c>
      <c r="D189" s="32">
        <v>32</v>
      </c>
      <c r="E189" s="34" t="s">
        <v>332</v>
      </c>
    </row>
    <row r="190" spans="1:7" x14ac:dyDescent="0.2">
      <c r="A190" s="32" t="str">
        <f t="shared" si="2"/>
        <v>INDEC-CM - 31600-31</v>
      </c>
      <c r="B190" s="35">
        <v>31600</v>
      </c>
      <c r="C190" s="36" t="s">
        <v>148</v>
      </c>
      <c r="D190" s="32">
        <v>31</v>
      </c>
      <c r="E190" s="34" t="s">
        <v>333</v>
      </c>
    </row>
    <row r="191" spans="1:7" x14ac:dyDescent="0.2">
      <c r="A191" s="32" t="str">
        <f t="shared" si="2"/>
        <v>INDEC-CM - 42120-11</v>
      </c>
      <c r="B191" s="35">
        <v>42120</v>
      </c>
      <c r="C191" s="36" t="s">
        <v>148</v>
      </c>
      <c r="D191" s="32">
        <v>11</v>
      </c>
      <c r="E191" s="34" t="s">
        <v>334</v>
      </c>
    </row>
    <row r="192" spans="1:7" x14ac:dyDescent="0.2">
      <c r="A192" s="32" t="str">
        <f t="shared" si="2"/>
        <v>INDEC-CM - 31600-23</v>
      </c>
      <c r="B192" s="35">
        <v>31600</v>
      </c>
      <c r="C192" s="36" t="s">
        <v>148</v>
      </c>
      <c r="D192" s="32">
        <v>23</v>
      </c>
      <c r="E192" s="34" t="s">
        <v>335</v>
      </c>
    </row>
    <row r="193" spans="1:7" x14ac:dyDescent="0.2">
      <c r="A193" s="32" t="str">
        <f t="shared" si="2"/>
        <v>INDEC-CM - 31600-22</v>
      </c>
      <c r="B193" s="35">
        <v>31600</v>
      </c>
      <c r="C193" s="36" t="s">
        <v>148</v>
      </c>
      <c r="D193" s="32">
        <v>22</v>
      </c>
      <c r="E193" s="34" t="s">
        <v>336</v>
      </c>
    </row>
    <row r="194" spans="1:7" x14ac:dyDescent="0.2">
      <c r="A194" s="32" t="str">
        <f t="shared" si="2"/>
        <v>INDEC-CM - 31600-21</v>
      </c>
      <c r="B194" s="35">
        <v>31600</v>
      </c>
      <c r="C194" s="36" t="s">
        <v>148</v>
      </c>
      <c r="D194" s="32">
        <v>21</v>
      </c>
      <c r="E194" s="34" t="s">
        <v>337</v>
      </c>
    </row>
    <row r="195" spans="1:7" x14ac:dyDescent="0.2">
      <c r="A195" s="32" t="str">
        <f t="shared" si="2"/>
        <v>INDEC-CM - 41278-33</v>
      </c>
      <c r="B195" s="35">
        <v>41278</v>
      </c>
      <c r="C195" s="36" t="s">
        <v>148</v>
      </c>
      <c r="D195" s="32">
        <v>33</v>
      </c>
      <c r="E195" s="37" t="s">
        <v>338</v>
      </c>
      <c r="F195" s="37"/>
      <c r="G195" s="37"/>
    </row>
    <row r="196" spans="1:7" x14ac:dyDescent="0.2">
      <c r="A196" s="32" t="str">
        <f t="shared" si="2"/>
        <v>INDEC-CM - 36320-33</v>
      </c>
      <c r="B196" s="35">
        <v>36320</v>
      </c>
      <c r="C196" s="36" t="s">
        <v>148</v>
      </c>
      <c r="D196" s="32">
        <v>33</v>
      </c>
      <c r="E196" s="34" t="s">
        <v>339</v>
      </c>
    </row>
    <row r="197" spans="1:7" x14ac:dyDescent="0.2">
      <c r="A197" s="32" t="str">
        <f t="shared" si="2"/>
        <v>INDEC-CM - 48270-11</v>
      </c>
      <c r="B197" s="35">
        <v>48270</v>
      </c>
      <c r="C197" s="36" t="s">
        <v>148</v>
      </c>
      <c r="D197" s="32">
        <v>11</v>
      </c>
      <c r="E197" s="37" t="s">
        <v>340</v>
      </c>
      <c r="F197" s="37"/>
      <c r="G197" s="37"/>
    </row>
    <row r="198" spans="1:7" x14ac:dyDescent="0.2">
      <c r="A198" s="32" t="str">
        <f t="shared" ref="A198:A220" si="3">CONCATENATE("INDEC-CM - ",B198,C198,D198)</f>
        <v>INDEC-CM - 42190-11</v>
      </c>
      <c r="B198" s="35">
        <v>42190</v>
      </c>
      <c r="C198" s="36" t="s">
        <v>148</v>
      </c>
      <c r="D198" s="32">
        <v>11</v>
      </c>
      <c r="E198" s="34" t="s">
        <v>341</v>
      </c>
    </row>
    <row r="199" spans="1:7" x14ac:dyDescent="0.2">
      <c r="A199" s="32" t="str">
        <f t="shared" si="3"/>
        <v>INDEC-CM - 43923-31</v>
      </c>
      <c r="B199" s="35">
        <v>43923</v>
      </c>
      <c r="C199" s="36" t="s">
        <v>148</v>
      </c>
      <c r="D199" s="32">
        <v>31</v>
      </c>
      <c r="E199" s="37" t="s">
        <v>342</v>
      </c>
      <c r="F199" s="37"/>
      <c r="G199" s="37"/>
    </row>
    <row r="200" spans="1:7" x14ac:dyDescent="0.2">
      <c r="A200" s="32" t="str">
        <f t="shared" si="3"/>
        <v>INDEC-CM - 31210-11</v>
      </c>
      <c r="B200" s="35">
        <v>31210</v>
      </c>
      <c r="C200" s="36" t="s">
        <v>148</v>
      </c>
      <c r="D200" s="32">
        <v>11</v>
      </c>
      <c r="E200" s="37" t="s">
        <v>343</v>
      </c>
      <c r="F200" s="37"/>
      <c r="G200" s="37"/>
    </row>
    <row r="201" spans="1:7" x14ac:dyDescent="0.2">
      <c r="A201" s="32" t="str">
        <f t="shared" si="3"/>
        <v>INDEC-CM - 37129-21</v>
      </c>
      <c r="B201" s="35">
        <v>37129</v>
      </c>
      <c r="C201" s="36" t="s">
        <v>148</v>
      </c>
      <c r="D201" s="32">
        <v>21</v>
      </c>
      <c r="E201" s="34" t="s">
        <v>344</v>
      </c>
    </row>
    <row r="202" spans="1:7" x14ac:dyDescent="0.2">
      <c r="A202" s="32" t="str">
        <f t="shared" si="3"/>
        <v>INDEC-CM - 37560-21</v>
      </c>
      <c r="B202" s="35">
        <v>37560</v>
      </c>
      <c r="C202" s="36" t="s">
        <v>148</v>
      </c>
      <c r="D202" s="32">
        <v>21</v>
      </c>
      <c r="E202" s="37" t="s">
        <v>345</v>
      </c>
      <c r="F202" s="37"/>
      <c r="G202" s="37"/>
    </row>
    <row r="203" spans="1:7" x14ac:dyDescent="0.2">
      <c r="A203" s="32" t="str">
        <f t="shared" si="3"/>
        <v>INDEC-CM - 42999-71</v>
      </c>
      <c r="B203" s="35">
        <v>42999</v>
      </c>
      <c r="C203" s="36" t="s">
        <v>148</v>
      </c>
      <c r="D203" s="32">
        <v>71</v>
      </c>
      <c r="E203" s="34" t="s">
        <v>346</v>
      </c>
    </row>
    <row r="204" spans="1:7" x14ac:dyDescent="0.2">
      <c r="A204" s="32" t="str">
        <f t="shared" si="3"/>
        <v>INDEC-CM - 41516-22</v>
      </c>
      <c r="B204" s="35">
        <v>41516</v>
      </c>
      <c r="C204" s="36" t="s">
        <v>148</v>
      </c>
      <c r="D204" s="32">
        <v>22</v>
      </c>
      <c r="E204" s="34" t="s">
        <v>347</v>
      </c>
    </row>
    <row r="205" spans="1:7" x14ac:dyDescent="0.2">
      <c r="A205" s="32" t="str">
        <f t="shared" si="3"/>
        <v>INDEC-CM - 37350-51</v>
      </c>
      <c r="B205" s="35">
        <v>37350</v>
      </c>
      <c r="C205" s="36" t="s">
        <v>148</v>
      </c>
      <c r="D205" s="32">
        <v>51</v>
      </c>
      <c r="E205" s="34" t="s">
        <v>348</v>
      </c>
    </row>
    <row r="206" spans="1:7" x14ac:dyDescent="0.2">
      <c r="A206" s="32" t="str">
        <f t="shared" si="3"/>
        <v>INDEC-CM - 44826-21</v>
      </c>
      <c r="B206" s="35">
        <v>44826</v>
      </c>
      <c r="C206" s="36" t="s">
        <v>148</v>
      </c>
      <c r="D206" s="32">
        <v>21</v>
      </c>
      <c r="E206" s="34" t="s">
        <v>349</v>
      </c>
    </row>
    <row r="207" spans="1:7" x14ac:dyDescent="0.2">
      <c r="A207" s="32" t="str">
        <f t="shared" si="3"/>
        <v>INDEC-CM - 31210-22</v>
      </c>
      <c r="B207" s="35">
        <v>31210</v>
      </c>
      <c r="C207" s="36" t="s">
        <v>148</v>
      </c>
      <c r="D207" s="32">
        <v>22</v>
      </c>
      <c r="E207" s="34" t="s">
        <v>350</v>
      </c>
    </row>
    <row r="208" spans="1:7" x14ac:dyDescent="0.2">
      <c r="A208" s="32" t="str">
        <f t="shared" si="3"/>
        <v>INDEC-CM - 31100-11</v>
      </c>
      <c r="B208" s="35">
        <v>31100</v>
      </c>
      <c r="C208" s="36" t="s">
        <v>148</v>
      </c>
      <c r="D208" s="32">
        <v>11</v>
      </c>
      <c r="E208" s="34" t="s">
        <v>351</v>
      </c>
    </row>
    <row r="209" spans="1:7" x14ac:dyDescent="0.2">
      <c r="A209" s="32" t="str">
        <f t="shared" si="3"/>
        <v>INDEC-CM - 46212-53</v>
      </c>
      <c r="B209" s="35">
        <v>46212</v>
      </c>
      <c r="C209" s="36" t="s">
        <v>148</v>
      </c>
      <c r="D209" s="32">
        <v>53</v>
      </c>
      <c r="E209" s="34" t="s">
        <v>352</v>
      </c>
    </row>
    <row r="210" spans="1:7" x14ac:dyDescent="0.2">
      <c r="A210" s="32" t="str">
        <f t="shared" si="3"/>
        <v>INDEC-CM - 46212-52</v>
      </c>
      <c r="B210" s="35">
        <v>46212</v>
      </c>
      <c r="C210" s="36" t="s">
        <v>148</v>
      </c>
      <c r="D210" s="32">
        <v>52</v>
      </c>
      <c r="E210" s="37" t="s">
        <v>353</v>
      </c>
      <c r="F210" s="37"/>
      <c r="G210" s="37"/>
    </row>
    <row r="211" spans="1:7" x14ac:dyDescent="0.2">
      <c r="A211" s="32" t="str">
        <f t="shared" si="3"/>
        <v>INDEC-CM - 15400-21</v>
      </c>
      <c r="B211" s="35">
        <v>15400</v>
      </c>
      <c r="C211" s="36" t="s">
        <v>148</v>
      </c>
      <c r="D211" s="32">
        <v>21</v>
      </c>
      <c r="E211" s="34" t="s">
        <v>354</v>
      </c>
    </row>
    <row r="212" spans="1:7" x14ac:dyDescent="0.2">
      <c r="A212" s="32" t="str">
        <f t="shared" si="3"/>
        <v>INDEC-CM - 43240-11</v>
      </c>
      <c r="B212" s="35">
        <v>43240</v>
      </c>
      <c r="C212" s="36" t="s">
        <v>148</v>
      </c>
      <c r="D212" s="32">
        <v>11</v>
      </c>
      <c r="E212" s="34" t="s">
        <v>355</v>
      </c>
    </row>
    <row r="213" spans="1:7" x14ac:dyDescent="0.2">
      <c r="A213" s="32" t="str">
        <f t="shared" si="3"/>
        <v>INDEC-CM - 31600-42</v>
      </c>
      <c r="B213" s="35">
        <v>31600</v>
      </c>
      <c r="C213" s="36" t="s">
        <v>148</v>
      </c>
      <c r="D213" s="32">
        <v>42</v>
      </c>
      <c r="E213" s="37" t="s">
        <v>356</v>
      </c>
      <c r="F213" s="37"/>
      <c r="G213" s="37"/>
    </row>
    <row r="214" spans="1:7" x14ac:dyDescent="0.2">
      <c r="A214" s="32" t="str">
        <f t="shared" si="3"/>
        <v>INDEC-CM - 42120-42</v>
      </c>
      <c r="B214" s="35">
        <v>42120</v>
      </c>
      <c r="C214" s="36" t="s">
        <v>148</v>
      </c>
      <c r="D214" s="32">
        <v>42</v>
      </c>
      <c r="E214" s="37" t="s">
        <v>357</v>
      </c>
      <c r="F214" s="37"/>
      <c r="G214" s="37"/>
    </row>
    <row r="215" spans="1:7" x14ac:dyDescent="0.2">
      <c r="A215" s="32" t="str">
        <f t="shared" si="3"/>
        <v>INDEC-CM - 42120-41</v>
      </c>
      <c r="B215" s="35">
        <v>42120</v>
      </c>
      <c r="C215" s="36" t="s">
        <v>148</v>
      </c>
      <c r="D215" s="32">
        <v>41</v>
      </c>
      <c r="E215" s="37" t="s">
        <v>358</v>
      </c>
      <c r="F215" s="37"/>
      <c r="G215" s="37"/>
    </row>
    <row r="216" spans="1:7" x14ac:dyDescent="0.2">
      <c r="A216" s="32" t="str">
        <f t="shared" si="3"/>
        <v>INDEC-CM - 42120-51</v>
      </c>
      <c r="B216" s="35">
        <v>42120</v>
      </c>
      <c r="C216" s="36" t="s">
        <v>148</v>
      </c>
      <c r="D216" s="32">
        <v>51</v>
      </c>
      <c r="E216" s="34" t="s">
        <v>359</v>
      </c>
    </row>
    <row r="217" spans="1:7" x14ac:dyDescent="0.2">
      <c r="A217" s="32" t="str">
        <f t="shared" si="3"/>
        <v>INDEC-CM - 37550-11</v>
      </c>
      <c r="B217" s="35">
        <v>37550</v>
      </c>
      <c r="C217" s="36" t="s">
        <v>148</v>
      </c>
      <c r="D217" s="32">
        <v>11</v>
      </c>
      <c r="E217" s="34" t="s">
        <v>360</v>
      </c>
    </row>
    <row r="218" spans="1:7" x14ac:dyDescent="0.2">
      <c r="A218" s="32" t="str">
        <f t="shared" si="3"/>
        <v>INDEC-CM - 37410-11</v>
      </c>
      <c r="B218" s="35">
        <v>37410</v>
      </c>
      <c r="C218" s="36" t="s">
        <v>148</v>
      </c>
      <c r="D218" s="32">
        <v>11</v>
      </c>
      <c r="E218" s="34" t="s">
        <v>361</v>
      </c>
    </row>
    <row r="219" spans="1:7" x14ac:dyDescent="0.2">
      <c r="A219" s="32" t="str">
        <f t="shared" si="3"/>
        <v>INDEC-CM - 31210-33</v>
      </c>
      <c r="B219" s="35">
        <v>31210</v>
      </c>
      <c r="C219" s="36" t="s">
        <v>148</v>
      </c>
      <c r="D219" s="32">
        <v>33</v>
      </c>
      <c r="E219" s="34" t="s">
        <v>362</v>
      </c>
    </row>
    <row r="220" spans="1:7" x14ac:dyDescent="0.2">
      <c r="A220" s="32" t="str">
        <f t="shared" si="3"/>
        <v>INDEC-CM - 37540-21</v>
      </c>
      <c r="B220" s="35">
        <v>37540</v>
      </c>
      <c r="C220" s="36" t="s">
        <v>148</v>
      </c>
      <c r="D220" s="32">
        <v>21</v>
      </c>
      <c r="E220" s="34" t="s">
        <v>363</v>
      </c>
    </row>
    <row r="223" spans="1:7" x14ac:dyDescent="0.2">
      <c r="A223" s="38"/>
      <c r="B223" s="30" t="s">
        <v>642</v>
      </c>
      <c r="C223" s="38"/>
      <c r="D223" s="39"/>
      <c r="E223" s="38"/>
    </row>
    <row r="224" spans="1:7" x14ac:dyDescent="0.2">
      <c r="A224" s="38"/>
      <c r="B224" s="40"/>
      <c r="C224" s="38"/>
      <c r="D224" s="39"/>
      <c r="E224" s="38"/>
    </row>
    <row r="225" spans="1:5" ht="11.25" customHeight="1" x14ac:dyDescent="0.2">
      <c r="A225" s="395" t="s">
        <v>450</v>
      </c>
      <c r="B225" s="396" t="s">
        <v>145</v>
      </c>
      <c r="C225" s="396"/>
      <c r="D225" s="396"/>
      <c r="E225" s="395" t="s">
        <v>146</v>
      </c>
    </row>
    <row r="226" spans="1:5" ht="12" customHeight="1" x14ac:dyDescent="0.2">
      <c r="A226" s="395"/>
      <c r="B226" s="396" t="s">
        <v>147</v>
      </c>
      <c r="C226" s="396"/>
      <c r="D226" s="396"/>
      <c r="E226" s="395"/>
    </row>
    <row r="227" spans="1:5" x14ac:dyDescent="0.2">
      <c r="A227" s="32" t="str">
        <f>CONCATENATE(B227,C227,D227)</f>
        <v/>
      </c>
      <c r="B227" s="41"/>
      <c r="C227" s="38"/>
      <c r="D227" s="39"/>
      <c r="E227" s="38"/>
    </row>
    <row r="228" spans="1:5" x14ac:dyDescent="0.2">
      <c r="A228" s="32" t="str">
        <f>CONCATENATE("INDEC-CM - ",B228,C228,D228)</f>
        <v>INDEC-CM - 37370-0</v>
      </c>
      <c r="B228" s="42">
        <v>37370</v>
      </c>
      <c r="C228" s="42" t="s">
        <v>148</v>
      </c>
      <c r="D228" s="39">
        <v>0</v>
      </c>
      <c r="E228" s="38" t="s">
        <v>643</v>
      </c>
    </row>
    <row r="229" spans="1:5" x14ac:dyDescent="0.2">
      <c r="A229" s="32" t="str">
        <f>CONCATENATE("INDEC-CM - ",B229,C229,D229)</f>
        <v>INDEC-CM - 31600-6</v>
      </c>
      <c r="B229" s="42">
        <v>31600</v>
      </c>
      <c r="C229" s="42" t="s">
        <v>148</v>
      </c>
      <c r="D229" s="39">
        <v>6</v>
      </c>
      <c r="E229" s="38" t="s">
        <v>644</v>
      </c>
    </row>
    <row r="230" spans="1:5" x14ac:dyDescent="0.2">
      <c r="A230" s="32" t="str">
        <f>CONCATENATE("INDEC-CM - ",B230,C230,D230)</f>
        <v>INDEC-CM - 41278-0</v>
      </c>
      <c r="B230" s="42">
        <v>41278</v>
      </c>
      <c r="C230" s="42" t="s">
        <v>148</v>
      </c>
      <c r="D230" s="39">
        <v>0</v>
      </c>
      <c r="E230" s="38" t="s">
        <v>645</v>
      </c>
    </row>
    <row r="231" spans="1:5" x14ac:dyDescent="0.2">
      <c r="A231" s="32" t="str">
        <f>CONCATENATE("INDEC-CM - ",B231,C231,D231)</f>
        <v>INDEC-CM - 31600-7</v>
      </c>
      <c r="B231" s="42">
        <v>31600</v>
      </c>
      <c r="C231" s="42" t="s">
        <v>148</v>
      </c>
      <c r="D231" s="39">
        <v>7</v>
      </c>
      <c r="E231" s="38" t="s">
        <v>646</v>
      </c>
    </row>
    <row r="232" spans="1:5" x14ac:dyDescent="0.2">
      <c r="A232" s="32" t="str">
        <f>CONCATENATE("INDEC-CM - ",B232,C232,D232)</f>
        <v>INDEC-CM - 42120-41/42/51</v>
      </c>
      <c r="B232" s="42">
        <v>42120</v>
      </c>
      <c r="C232" s="42" t="s">
        <v>148</v>
      </c>
      <c r="D232" s="39" t="s">
        <v>647</v>
      </c>
      <c r="E232" s="38" t="s">
        <v>648</v>
      </c>
    </row>
    <row r="235" spans="1:5" x14ac:dyDescent="0.2">
      <c r="A235" s="44"/>
      <c r="B235" s="30" t="s">
        <v>650</v>
      </c>
      <c r="C235" s="43"/>
      <c r="D235" s="44"/>
      <c r="E235" s="44"/>
    </row>
    <row r="236" spans="1:5" x14ac:dyDescent="0.2">
      <c r="A236" s="47"/>
      <c r="B236" s="45"/>
      <c r="C236" s="45"/>
      <c r="D236" s="46"/>
      <c r="E236" s="45"/>
    </row>
    <row r="237" spans="1:5" x14ac:dyDescent="0.2">
      <c r="A237" s="395" t="s">
        <v>450</v>
      </c>
      <c r="B237" s="396" t="s">
        <v>145</v>
      </c>
      <c r="C237" s="396"/>
      <c r="D237" s="396"/>
      <c r="E237" s="396" t="s">
        <v>434</v>
      </c>
    </row>
    <row r="238" spans="1:5" x14ac:dyDescent="0.2">
      <c r="A238" s="395"/>
      <c r="B238" s="395"/>
      <c r="C238" s="395"/>
      <c r="D238" s="395"/>
      <c r="E238" s="396"/>
    </row>
    <row r="239" spans="1:5" x14ac:dyDescent="0.2">
      <c r="A239" s="45"/>
      <c r="B239" s="45"/>
      <c r="C239" s="45"/>
      <c r="D239" s="48"/>
      <c r="E239" s="49" t="s">
        <v>370</v>
      </c>
    </row>
    <row r="240" spans="1:5" x14ac:dyDescent="0.2">
      <c r="A240" s="45"/>
      <c r="B240" s="45"/>
      <c r="C240" s="45"/>
      <c r="D240" s="48"/>
      <c r="E240" s="49"/>
    </row>
    <row r="241" spans="1:5" x14ac:dyDescent="0.2">
      <c r="A241" s="47"/>
      <c r="B241" s="45"/>
      <c r="C241" s="45"/>
      <c r="D241" s="46"/>
      <c r="E241" s="43" t="s">
        <v>435</v>
      </c>
    </row>
    <row r="242" spans="1:5" x14ac:dyDescent="0.2">
      <c r="A242" s="47"/>
      <c r="B242" s="45"/>
      <c r="C242" s="45"/>
      <c r="D242" s="46"/>
      <c r="E242" s="43"/>
    </row>
    <row r="243" spans="1:5" x14ac:dyDescent="0.2">
      <c r="A243" s="45"/>
      <c r="B243" s="47"/>
      <c r="C243" s="45"/>
      <c r="D243" s="48"/>
      <c r="E243" s="43" t="s">
        <v>436</v>
      </c>
    </row>
    <row r="244" spans="1:5" x14ac:dyDescent="0.2">
      <c r="A244" s="32" t="str">
        <f>CONCATENATE("INDEC-MO - ",B244,C244,D244)</f>
        <v>INDEC-MO - 51560-11</v>
      </c>
      <c r="B244" s="50">
        <v>51560</v>
      </c>
      <c r="C244" s="45" t="s">
        <v>148</v>
      </c>
      <c r="D244" s="48">
        <v>11</v>
      </c>
      <c r="E244" s="51" t="s">
        <v>437</v>
      </c>
    </row>
    <row r="245" spans="1:5" x14ac:dyDescent="0.2">
      <c r="A245" s="32" t="str">
        <f>CONCATENATE("INDEC-MO - ",B245,C245,D245)</f>
        <v>INDEC-MO - 51560-12</v>
      </c>
      <c r="B245" s="50">
        <v>51560</v>
      </c>
      <c r="C245" s="45" t="s">
        <v>148</v>
      </c>
      <c r="D245" s="48">
        <v>12</v>
      </c>
      <c r="E245" s="51" t="s">
        <v>438</v>
      </c>
    </row>
    <row r="246" spans="1:5" x14ac:dyDescent="0.2">
      <c r="A246" s="32" t="str">
        <f>CONCATENATE("INDEC-MO - ",B246,C246,D246)</f>
        <v>INDEC-MO - 51560-13</v>
      </c>
      <c r="B246" s="50">
        <v>51560</v>
      </c>
      <c r="C246" s="45" t="s">
        <v>148</v>
      </c>
      <c r="D246" s="48">
        <v>13</v>
      </c>
      <c r="E246" s="51" t="s">
        <v>439</v>
      </c>
    </row>
    <row r="247" spans="1:5" x14ac:dyDescent="0.2">
      <c r="A247" s="32" t="str">
        <f>CONCATENATE("INDEC-MO - ",B247,C247,D247)</f>
        <v>INDEC-MO - 51560-14</v>
      </c>
      <c r="B247" s="50">
        <v>51560</v>
      </c>
      <c r="C247" s="45" t="s">
        <v>148</v>
      </c>
      <c r="D247" s="48">
        <v>14</v>
      </c>
      <c r="E247" s="51" t="s">
        <v>440</v>
      </c>
    </row>
    <row r="248" spans="1:5" x14ac:dyDescent="0.2">
      <c r="A248" s="32" t="str">
        <f>CONCATENATE(B248,C248,D248)</f>
        <v/>
      </c>
      <c r="B248" s="50"/>
      <c r="C248" s="45"/>
      <c r="D248" s="48"/>
      <c r="E248" s="45"/>
    </row>
    <row r="249" spans="1:5" x14ac:dyDescent="0.2">
      <c r="A249" s="32" t="str">
        <f>CONCATENATE("INDEC-MO - ",B249,C249,D249)</f>
        <v>INDEC-MO - 51560-32</v>
      </c>
      <c r="B249" s="50">
        <v>51560</v>
      </c>
      <c r="C249" s="45" t="s">
        <v>148</v>
      </c>
      <c r="D249" s="48">
        <v>32</v>
      </c>
      <c r="E249" s="43" t="s">
        <v>441</v>
      </c>
    </row>
    <row r="250" spans="1:5" x14ac:dyDescent="0.2">
      <c r="A250" s="32" t="str">
        <f>CONCATENATE(B250,C250,D250)</f>
        <v/>
      </c>
      <c r="B250" s="50"/>
      <c r="C250" s="45"/>
      <c r="D250" s="48"/>
      <c r="E250" s="45"/>
    </row>
    <row r="251" spans="1:5" x14ac:dyDescent="0.2">
      <c r="A251" s="32" t="str">
        <f>CONCATENATE("INDEC-MO - ",B251,C251,D251)</f>
        <v>INDEC-MO - 81291-1</v>
      </c>
      <c r="B251" s="50">
        <v>81291</v>
      </c>
      <c r="C251" s="45" t="s">
        <v>148</v>
      </c>
      <c r="D251" s="48">
        <v>1</v>
      </c>
      <c r="E251" s="49" t="s">
        <v>442</v>
      </c>
    </row>
    <row r="252" spans="1:5" x14ac:dyDescent="0.2">
      <c r="A252" s="32" t="str">
        <f>CONCATENATE(B252,C252,D252)</f>
        <v/>
      </c>
      <c r="B252" s="50"/>
      <c r="C252" s="45"/>
      <c r="D252" s="48"/>
      <c r="E252" s="45"/>
    </row>
    <row r="253" spans="1:5" x14ac:dyDescent="0.2">
      <c r="A253" s="32" t="str">
        <f>CONCATENATE(B253,C253,D253)</f>
        <v/>
      </c>
      <c r="B253" s="50"/>
      <c r="C253" s="45"/>
      <c r="D253" s="48"/>
      <c r="E253" s="49" t="s">
        <v>443</v>
      </c>
    </row>
    <row r="254" spans="1:5" x14ac:dyDescent="0.2">
      <c r="A254" s="32" t="str">
        <f t="shared" ref="A254:A259" si="4">CONCATENATE("INDEC-MO - ",B254,C254,D254)</f>
        <v>INDEC-MO - 51641-1</v>
      </c>
      <c r="B254" s="50">
        <v>51641</v>
      </c>
      <c r="C254" s="45" t="s">
        <v>148</v>
      </c>
      <c r="D254" s="48">
        <v>1</v>
      </c>
      <c r="E254" s="51" t="s">
        <v>444</v>
      </c>
    </row>
    <row r="255" spans="1:5" x14ac:dyDescent="0.2">
      <c r="A255" s="32" t="str">
        <f t="shared" si="4"/>
        <v>INDEC-MO - 51620-1</v>
      </c>
      <c r="B255" s="50">
        <v>51620</v>
      </c>
      <c r="C255" s="45" t="s">
        <v>148</v>
      </c>
      <c r="D255" s="48">
        <v>1</v>
      </c>
      <c r="E255" s="51" t="s">
        <v>445</v>
      </c>
    </row>
    <row r="256" spans="1:5" x14ac:dyDescent="0.2">
      <c r="A256" s="32" t="str">
        <f t="shared" si="4"/>
        <v>INDEC-MO - 51690-1</v>
      </c>
      <c r="B256" s="50">
        <v>51690</v>
      </c>
      <c r="C256" s="45" t="s">
        <v>148</v>
      </c>
      <c r="D256" s="48">
        <v>1</v>
      </c>
      <c r="E256" s="51" t="s">
        <v>446</v>
      </c>
    </row>
    <row r="257" spans="1:7" x14ac:dyDescent="0.2">
      <c r="A257" s="32" t="str">
        <f t="shared" si="4"/>
        <v>INDEC-MO - 51630-1</v>
      </c>
      <c r="B257" s="50">
        <v>51630</v>
      </c>
      <c r="C257" s="45" t="s">
        <v>148</v>
      </c>
      <c r="D257" s="48">
        <v>1</v>
      </c>
      <c r="E257" s="51" t="s">
        <v>447</v>
      </c>
    </row>
    <row r="258" spans="1:7" x14ac:dyDescent="0.2">
      <c r="A258" s="32" t="str">
        <f t="shared" si="4"/>
        <v>INDEC-MO - 51720-1</v>
      </c>
      <c r="B258" s="50">
        <v>51720</v>
      </c>
      <c r="C258" s="45" t="s">
        <v>148</v>
      </c>
      <c r="D258" s="48">
        <v>1</v>
      </c>
      <c r="E258" s="51" t="s">
        <v>448</v>
      </c>
    </row>
    <row r="259" spans="1:7" x14ac:dyDescent="0.2">
      <c r="A259" s="32" t="str">
        <f t="shared" si="4"/>
        <v>INDEC-MO - 51730-1</v>
      </c>
      <c r="B259" s="50">
        <v>51730</v>
      </c>
      <c r="C259" s="45" t="s">
        <v>148</v>
      </c>
      <c r="D259" s="48">
        <v>1</v>
      </c>
      <c r="E259" s="51" t="s">
        <v>449</v>
      </c>
    </row>
    <row r="262" spans="1:7" x14ac:dyDescent="0.2">
      <c r="A262" s="54"/>
      <c r="B262" s="30" t="s">
        <v>651</v>
      </c>
      <c r="C262" s="52"/>
      <c r="D262" s="53"/>
      <c r="E262" s="53"/>
      <c r="F262" s="53"/>
      <c r="G262" s="54"/>
    </row>
    <row r="263" spans="1:7" x14ac:dyDescent="0.2">
      <c r="A263" s="56"/>
      <c r="B263" s="52"/>
      <c r="C263" s="52"/>
      <c r="D263" s="55"/>
      <c r="E263" s="52"/>
      <c r="F263" s="52"/>
      <c r="G263" s="40"/>
    </row>
    <row r="264" spans="1:7" ht="11.25" customHeight="1" x14ac:dyDescent="0.2">
      <c r="A264" s="395" t="s">
        <v>450</v>
      </c>
      <c r="B264" s="396" t="s">
        <v>145</v>
      </c>
      <c r="C264" s="396"/>
      <c r="D264" s="396"/>
      <c r="E264" s="396" t="s">
        <v>434</v>
      </c>
      <c r="F264" s="57"/>
      <c r="G264" s="57"/>
    </row>
    <row r="265" spans="1:7" x14ac:dyDescent="0.2">
      <c r="A265" s="395"/>
      <c r="B265" s="395"/>
      <c r="C265" s="395"/>
      <c r="D265" s="395"/>
      <c r="E265" s="396"/>
      <c r="F265" s="57"/>
      <c r="G265" s="57"/>
    </row>
    <row r="266" spans="1:7" x14ac:dyDescent="0.2">
      <c r="A266" s="52"/>
      <c r="B266" s="52"/>
      <c r="C266" s="52"/>
      <c r="D266" s="53"/>
      <c r="E266" s="52"/>
      <c r="F266" s="52"/>
      <c r="G266" s="52"/>
    </row>
    <row r="267" spans="1:7" x14ac:dyDescent="0.2">
      <c r="A267" s="32" t="str">
        <f>CONCATENATE("INDEC-MO - ",B267,C267,D267)</f>
        <v>INDEC-MO - 51720-1</v>
      </c>
      <c r="B267" s="50">
        <v>51720</v>
      </c>
      <c r="C267" s="45" t="s">
        <v>148</v>
      </c>
      <c r="D267" s="48">
        <v>1</v>
      </c>
      <c r="E267" s="58" t="s">
        <v>652</v>
      </c>
      <c r="F267" s="52"/>
      <c r="G267" s="52"/>
    </row>
    <row r="268" spans="1:7" x14ac:dyDescent="0.2">
      <c r="A268" s="52"/>
      <c r="B268" s="52"/>
      <c r="C268" s="52"/>
      <c r="D268" s="53"/>
      <c r="E268" s="52"/>
      <c r="F268" s="52"/>
      <c r="G268" s="52"/>
    </row>
    <row r="271" spans="1:7" x14ac:dyDescent="0.2">
      <c r="A271" s="43"/>
      <c r="B271" s="30" t="s">
        <v>451</v>
      </c>
      <c r="C271" s="43"/>
      <c r="D271" s="44"/>
    </row>
    <row r="272" spans="1:7" x14ac:dyDescent="0.2">
      <c r="A272" s="45"/>
      <c r="B272" s="45"/>
      <c r="C272" s="45"/>
      <c r="D272" s="48"/>
    </row>
    <row r="273" spans="1:5" x14ac:dyDescent="0.2">
      <c r="A273" s="395" t="s">
        <v>450</v>
      </c>
      <c r="B273" s="396" t="s">
        <v>145</v>
      </c>
      <c r="C273" s="396"/>
      <c r="D273" s="396"/>
      <c r="E273" s="396" t="s">
        <v>452</v>
      </c>
    </row>
    <row r="274" spans="1:5" x14ac:dyDescent="0.2">
      <c r="A274" s="395"/>
      <c r="B274" s="396" t="s">
        <v>147</v>
      </c>
      <c r="C274" s="396"/>
      <c r="D274" s="396"/>
      <c r="E274" s="396"/>
    </row>
    <row r="275" spans="1:5" x14ac:dyDescent="0.2">
      <c r="B275" s="45"/>
      <c r="C275" s="45"/>
      <c r="D275" s="48"/>
      <c r="E275" s="59"/>
    </row>
    <row r="276" spans="1:5" x14ac:dyDescent="0.2">
      <c r="A276" s="32" t="str">
        <f t="shared" ref="A276:A283" si="5">CONCATENATE("INDEC-EC - ",B276,C276,D276)</f>
        <v>INDEC-EC - 43520-11</v>
      </c>
      <c r="B276" s="60">
        <v>43520</v>
      </c>
      <c r="C276" s="60" t="s">
        <v>148</v>
      </c>
      <c r="D276" s="48">
        <v>11</v>
      </c>
      <c r="E276" s="51" t="s">
        <v>453</v>
      </c>
    </row>
    <row r="277" spans="1:5" x14ac:dyDescent="0.2">
      <c r="A277" s="32" t="str">
        <f t="shared" si="5"/>
        <v>INDEC-EC - 44440-2</v>
      </c>
      <c r="B277" s="60">
        <v>44440</v>
      </c>
      <c r="C277" s="60" t="s">
        <v>148</v>
      </c>
      <c r="D277" s="48">
        <v>2</v>
      </c>
      <c r="E277" s="51" t="s">
        <v>454</v>
      </c>
    </row>
    <row r="278" spans="1:5" x14ac:dyDescent="0.2">
      <c r="A278" s="32" t="str">
        <f t="shared" si="5"/>
        <v>INDEC-EC - 44221-11</v>
      </c>
      <c r="B278" s="60">
        <v>44221</v>
      </c>
      <c r="C278" s="60" t="s">
        <v>148</v>
      </c>
      <c r="D278" s="48">
        <v>11</v>
      </c>
      <c r="E278" s="51" t="s">
        <v>455</v>
      </c>
    </row>
    <row r="279" spans="1:5" x14ac:dyDescent="0.2">
      <c r="A279" s="32" t="str">
        <f t="shared" si="5"/>
        <v>INDEC-EC - 44221-12</v>
      </c>
      <c r="B279" s="60">
        <v>44221</v>
      </c>
      <c r="C279" s="60" t="s">
        <v>148</v>
      </c>
      <c r="D279" s="48">
        <v>12</v>
      </c>
      <c r="E279" s="51" t="s">
        <v>456</v>
      </c>
    </row>
    <row r="280" spans="1:5" x14ac:dyDescent="0.2">
      <c r="A280" s="32" t="str">
        <f t="shared" si="5"/>
        <v>INDEC-EC - 43520-21</v>
      </c>
      <c r="B280" s="60">
        <v>43520</v>
      </c>
      <c r="C280" s="60" t="s">
        <v>148</v>
      </c>
      <c r="D280" s="48">
        <v>21</v>
      </c>
      <c r="E280" s="51" t="s">
        <v>457</v>
      </c>
    </row>
    <row r="281" spans="1:5" x14ac:dyDescent="0.2">
      <c r="A281" s="32" t="str">
        <f t="shared" si="5"/>
        <v>INDEC-EC - 44231-21</v>
      </c>
      <c r="B281" s="60">
        <v>44231</v>
      </c>
      <c r="C281" s="60" t="s">
        <v>148</v>
      </c>
      <c r="D281" s="48">
        <v>21</v>
      </c>
      <c r="E281" s="51" t="s">
        <v>458</v>
      </c>
    </row>
    <row r="282" spans="1:5" x14ac:dyDescent="0.2">
      <c r="A282" s="32" t="str">
        <f t="shared" si="5"/>
        <v>INDEC-EC - 44440-11</v>
      </c>
      <c r="B282" s="60">
        <v>44440</v>
      </c>
      <c r="C282" s="60" t="s">
        <v>148</v>
      </c>
      <c r="D282" s="48">
        <v>11</v>
      </c>
      <c r="E282" s="51" t="s">
        <v>459</v>
      </c>
    </row>
    <row r="283" spans="1:5" x14ac:dyDescent="0.2">
      <c r="A283" s="32" t="str">
        <f t="shared" si="5"/>
        <v>INDEC-EC - 44231-11</v>
      </c>
      <c r="B283" s="60">
        <v>44231</v>
      </c>
      <c r="C283" s="60" t="s">
        <v>148</v>
      </c>
      <c r="D283" s="48">
        <v>11</v>
      </c>
      <c r="E283" s="51" t="s">
        <v>460</v>
      </c>
    </row>
    <row r="286" spans="1:5" x14ac:dyDescent="0.2">
      <c r="A286" s="43"/>
      <c r="B286" s="30" t="s">
        <v>461</v>
      </c>
      <c r="C286" s="43"/>
      <c r="D286" s="44"/>
    </row>
    <row r="287" spans="1:5" x14ac:dyDescent="0.2">
      <c r="A287" s="45"/>
      <c r="B287" s="45"/>
      <c r="C287" s="45"/>
      <c r="D287" s="48"/>
    </row>
    <row r="288" spans="1:5" x14ac:dyDescent="0.2">
      <c r="A288" s="395" t="s">
        <v>450</v>
      </c>
      <c r="B288" s="396" t="s">
        <v>145</v>
      </c>
      <c r="C288" s="396"/>
      <c r="D288" s="396"/>
      <c r="E288" s="396" t="s">
        <v>462</v>
      </c>
    </row>
    <row r="289" spans="1:7" x14ac:dyDescent="0.2">
      <c r="A289" s="395"/>
      <c r="B289" s="396" t="s">
        <v>147</v>
      </c>
      <c r="C289" s="396"/>
      <c r="D289" s="396"/>
      <c r="E289" s="396"/>
    </row>
    <row r="290" spans="1:7" x14ac:dyDescent="0.2">
      <c r="B290" s="45"/>
      <c r="C290" s="45"/>
      <c r="D290" s="48"/>
      <c r="E290" s="59"/>
    </row>
    <row r="291" spans="1:7" x14ac:dyDescent="0.2">
      <c r="A291" s="32" t="str">
        <f t="shared" ref="A291:A298" si="6">CONCATENATE("INDEC-SA - ",B291,C291,D291)</f>
        <v>INDEC-SA - 83107-1</v>
      </c>
      <c r="B291" s="45">
        <v>83107</v>
      </c>
      <c r="C291" s="45" t="s">
        <v>148</v>
      </c>
      <c r="D291" s="48">
        <v>1</v>
      </c>
      <c r="E291" s="61" t="s">
        <v>463</v>
      </c>
    </row>
    <row r="292" spans="1:7" x14ac:dyDescent="0.2">
      <c r="A292" s="32" t="str">
        <f t="shared" si="6"/>
        <v>INDEC-SA - 71240-21</v>
      </c>
      <c r="B292" s="45">
        <v>71240</v>
      </c>
      <c r="C292" s="45" t="s">
        <v>148</v>
      </c>
      <c r="D292" s="48">
        <v>21</v>
      </c>
      <c r="E292" s="45" t="s">
        <v>464</v>
      </c>
    </row>
    <row r="293" spans="1:7" x14ac:dyDescent="0.2">
      <c r="A293" s="32" t="str">
        <f t="shared" si="6"/>
        <v>INDEC-SA - 71240-31</v>
      </c>
      <c r="B293" s="45">
        <v>71240</v>
      </c>
      <c r="C293" s="45" t="s">
        <v>148</v>
      </c>
      <c r="D293" s="48">
        <v>31</v>
      </c>
      <c r="E293" s="45" t="s">
        <v>465</v>
      </c>
    </row>
    <row r="294" spans="1:7" x14ac:dyDescent="0.2">
      <c r="A294" s="32" t="str">
        <f t="shared" si="6"/>
        <v>INDEC-SA - 71240-11</v>
      </c>
      <c r="B294" s="45">
        <v>71240</v>
      </c>
      <c r="C294" s="45" t="s">
        <v>148</v>
      </c>
      <c r="D294" s="48">
        <v>11</v>
      </c>
      <c r="E294" s="61" t="s">
        <v>466</v>
      </c>
    </row>
    <row r="295" spans="1:7" x14ac:dyDescent="0.2">
      <c r="A295" s="32" t="str">
        <f t="shared" si="6"/>
        <v>INDEC-SA - 74110-11</v>
      </c>
      <c r="B295" s="45">
        <v>74110</v>
      </c>
      <c r="C295" s="45" t="s">
        <v>148</v>
      </c>
      <c r="D295" s="48">
        <v>11</v>
      </c>
      <c r="E295" s="61" t="s">
        <v>467</v>
      </c>
    </row>
    <row r="296" spans="1:7" x14ac:dyDescent="0.2">
      <c r="A296" s="32" t="str">
        <f t="shared" si="6"/>
        <v>INDEC-SA - 71233-11</v>
      </c>
      <c r="B296" s="45">
        <v>71233</v>
      </c>
      <c r="C296" s="45" t="s">
        <v>148</v>
      </c>
      <c r="D296" s="48">
        <v>11</v>
      </c>
      <c r="E296" s="61" t="s">
        <v>468</v>
      </c>
    </row>
    <row r="297" spans="1:7" x14ac:dyDescent="0.2">
      <c r="A297" s="32" t="str">
        <f t="shared" si="6"/>
        <v>INDEC-SA - 51800-11</v>
      </c>
      <c r="B297" s="45">
        <v>51800</v>
      </c>
      <c r="C297" s="45" t="s">
        <v>148</v>
      </c>
      <c r="D297" s="48">
        <v>11</v>
      </c>
      <c r="E297" s="62" t="s">
        <v>469</v>
      </c>
    </row>
    <row r="298" spans="1:7" x14ac:dyDescent="0.2">
      <c r="A298" s="32" t="str">
        <f t="shared" si="6"/>
        <v>INDEC-SA - 51800-21</v>
      </c>
      <c r="B298" s="45">
        <v>51800</v>
      </c>
      <c r="C298" s="45" t="s">
        <v>148</v>
      </c>
      <c r="D298" s="48">
        <v>21</v>
      </c>
      <c r="E298" s="61" t="s">
        <v>470</v>
      </c>
    </row>
    <row r="301" spans="1:7" x14ac:dyDescent="0.2">
      <c r="A301" s="63"/>
      <c r="B301" s="30" t="s">
        <v>610</v>
      </c>
      <c r="C301" s="63"/>
      <c r="D301" s="64"/>
      <c r="E301" s="63"/>
      <c r="F301" s="63"/>
      <c r="G301" s="63"/>
    </row>
    <row r="303" spans="1:7" x14ac:dyDescent="0.2">
      <c r="A303" s="395" t="s">
        <v>450</v>
      </c>
      <c r="B303" s="396" t="s">
        <v>145</v>
      </c>
      <c r="C303" s="396"/>
      <c r="D303" s="396"/>
      <c r="E303" s="395" t="s">
        <v>146</v>
      </c>
    </row>
    <row r="304" spans="1:7" x14ac:dyDescent="0.2">
      <c r="A304" s="395"/>
      <c r="B304" s="396" t="s">
        <v>147</v>
      </c>
      <c r="C304" s="396"/>
      <c r="D304" s="396"/>
      <c r="E304" s="395"/>
    </row>
    <row r="305" spans="1:5" x14ac:dyDescent="0.2">
      <c r="A305" s="33"/>
      <c r="B305" s="59"/>
      <c r="C305" s="59"/>
      <c r="D305" s="59"/>
      <c r="E305" s="33"/>
    </row>
    <row r="306" spans="1:5" x14ac:dyDescent="0.2">
      <c r="A306" s="32" t="str">
        <f t="shared" ref="A306:A337" si="7">CONCATENATE("INDEC-PB - ",B306,C306,D306)</f>
        <v>INDEC-PB - 42120-1</v>
      </c>
      <c r="B306" s="32">
        <v>42120</v>
      </c>
      <c r="C306" s="34" t="s">
        <v>148</v>
      </c>
      <c r="D306" s="32">
        <v>1</v>
      </c>
      <c r="E306" s="65" t="s">
        <v>471</v>
      </c>
    </row>
    <row r="307" spans="1:5" x14ac:dyDescent="0.2">
      <c r="A307" s="32" t="str">
        <f t="shared" si="7"/>
        <v>INDEC-PB - 42120-2</v>
      </c>
      <c r="B307" s="32">
        <v>42120</v>
      </c>
      <c r="C307" s="34" t="s">
        <v>148</v>
      </c>
      <c r="D307" s="32">
        <v>2</v>
      </c>
      <c r="E307" s="65" t="s">
        <v>472</v>
      </c>
    </row>
    <row r="308" spans="1:5" x14ac:dyDescent="0.2">
      <c r="A308" s="32" t="str">
        <f t="shared" si="7"/>
        <v>INDEC-PB - 37910-1</v>
      </c>
      <c r="B308" s="32">
        <v>37910</v>
      </c>
      <c r="C308" s="34" t="s">
        <v>148</v>
      </c>
      <c r="D308" s="32">
        <v>1</v>
      </c>
      <c r="E308" s="65" t="s">
        <v>473</v>
      </c>
    </row>
    <row r="309" spans="1:5" x14ac:dyDescent="0.2">
      <c r="A309" s="32" t="str">
        <f t="shared" si="7"/>
        <v>INDEC-PB - 42921-4</v>
      </c>
      <c r="B309" s="32">
        <v>42921</v>
      </c>
      <c r="C309" s="34" t="s">
        <v>148</v>
      </c>
      <c r="D309" s="32">
        <v>4</v>
      </c>
      <c r="E309" s="65" t="s">
        <v>474</v>
      </c>
    </row>
    <row r="310" spans="1:5" x14ac:dyDescent="0.2">
      <c r="A310" s="32" t="str">
        <f t="shared" si="7"/>
        <v>INDEC-PB - 44251-1</v>
      </c>
      <c r="B310" s="32">
        <v>44251</v>
      </c>
      <c r="C310" s="34" t="s">
        <v>148</v>
      </c>
      <c r="D310" s="32">
        <v>1</v>
      </c>
      <c r="E310" s="65" t="s">
        <v>475</v>
      </c>
    </row>
    <row r="311" spans="1:5" x14ac:dyDescent="0.2">
      <c r="A311" s="32" t="str">
        <f t="shared" si="7"/>
        <v>INDEC-PB - 42922-1</v>
      </c>
      <c r="B311" s="32">
        <v>42922</v>
      </c>
      <c r="C311" s="34" t="s">
        <v>148</v>
      </c>
      <c r="D311" s="32">
        <v>1</v>
      </c>
      <c r="E311" s="65" t="s">
        <v>476</v>
      </c>
    </row>
    <row r="312" spans="1:5" x14ac:dyDescent="0.2">
      <c r="A312" s="32" t="str">
        <f t="shared" si="7"/>
        <v>INDEC-PB - 33380-1</v>
      </c>
      <c r="B312" s="32">
        <v>33380</v>
      </c>
      <c r="C312" s="34" t="s">
        <v>148</v>
      </c>
      <c r="D312" s="32">
        <v>1</v>
      </c>
      <c r="E312" s="65" t="s">
        <v>477</v>
      </c>
    </row>
    <row r="313" spans="1:5" x14ac:dyDescent="0.2">
      <c r="A313" s="32" t="str">
        <f t="shared" si="7"/>
        <v>INDEC-PB - 49229-1</v>
      </c>
      <c r="B313" s="32">
        <v>49229</v>
      </c>
      <c r="C313" s="34" t="s">
        <v>148</v>
      </c>
      <c r="D313" s="32">
        <v>1</v>
      </c>
      <c r="E313" s="65" t="s">
        <v>478</v>
      </c>
    </row>
    <row r="314" spans="1:5" x14ac:dyDescent="0.2">
      <c r="A314" s="32" t="str">
        <f t="shared" si="7"/>
        <v>INDEC-PB - 46420-1</v>
      </c>
      <c r="B314" s="32">
        <v>46420</v>
      </c>
      <c r="C314" s="34" t="s">
        <v>148</v>
      </c>
      <c r="D314" s="32">
        <v>1</v>
      </c>
      <c r="E314" s="65" t="s">
        <v>479</v>
      </c>
    </row>
    <row r="315" spans="1:5" x14ac:dyDescent="0.2">
      <c r="A315" s="32" t="str">
        <f t="shared" si="7"/>
        <v>INDEC-PB - 41263-1</v>
      </c>
      <c r="B315" s="32">
        <v>41263</v>
      </c>
      <c r="C315" s="34" t="s">
        <v>148</v>
      </c>
      <c r="D315" s="32">
        <v>1</v>
      </c>
      <c r="E315" s="65" t="s">
        <v>480</v>
      </c>
    </row>
    <row r="316" spans="1:5" x14ac:dyDescent="0.2">
      <c r="A316" s="32" t="str">
        <f t="shared" si="7"/>
        <v>INDEC-PB - 41241-1</v>
      </c>
      <c r="B316" s="32">
        <v>41241</v>
      </c>
      <c r="C316" s="34" t="s">
        <v>148</v>
      </c>
      <c r="D316" s="32">
        <v>1</v>
      </c>
      <c r="E316" s="65" t="s">
        <v>481</v>
      </c>
    </row>
    <row r="317" spans="1:5" x14ac:dyDescent="0.2">
      <c r="A317" s="32" t="str">
        <f t="shared" si="7"/>
        <v>INDEC-PB - 44216-1</v>
      </c>
      <c r="B317" s="32">
        <v>44216</v>
      </c>
      <c r="C317" s="34" t="s">
        <v>148</v>
      </c>
      <c r="D317" s="32">
        <v>1</v>
      </c>
      <c r="E317" s="65" t="s">
        <v>482</v>
      </c>
    </row>
    <row r="318" spans="1:5" x14ac:dyDescent="0.2">
      <c r="A318" s="32" t="str">
        <f t="shared" si="7"/>
        <v>INDEC-PB - 15400-1</v>
      </c>
      <c r="B318" s="32">
        <v>15400</v>
      </c>
      <c r="C318" s="34" t="s">
        <v>148</v>
      </c>
      <c r="D318" s="32">
        <v>1</v>
      </c>
      <c r="E318" s="65" t="s">
        <v>483</v>
      </c>
    </row>
    <row r="319" spans="1:5" x14ac:dyDescent="0.2">
      <c r="A319" s="32" t="str">
        <f t="shared" si="7"/>
        <v>INDEC-PB - 15310-1</v>
      </c>
      <c r="B319" s="32">
        <v>15310</v>
      </c>
      <c r="C319" s="34" t="s">
        <v>148</v>
      </c>
      <c r="D319" s="32">
        <v>1</v>
      </c>
      <c r="E319" s="65" t="s">
        <v>484</v>
      </c>
    </row>
    <row r="320" spans="1:5" x14ac:dyDescent="0.2">
      <c r="A320" s="32" t="str">
        <f t="shared" si="7"/>
        <v>INDEC-PB - 37210-1</v>
      </c>
      <c r="B320" s="32">
        <v>37210</v>
      </c>
      <c r="C320" s="34" t="s">
        <v>148</v>
      </c>
      <c r="D320" s="32">
        <v>1</v>
      </c>
      <c r="E320" s="65" t="s">
        <v>485</v>
      </c>
    </row>
    <row r="321" spans="1:5" x14ac:dyDescent="0.2">
      <c r="A321" s="32" t="str">
        <f t="shared" si="7"/>
        <v>INDEC-PB - 37540-2</v>
      </c>
      <c r="B321" s="32">
        <v>37540</v>
      </c>
      <c r="C321" s="34" t="s">
        <v>148</v>
      </c>
      <c r="D321" s="32">
        <v>2</v>
      </c>
      <c r="E321" s="65" t="s">
        <v>486</v>
      </c>
    </row>
    <row r="322" spans="1:5" x14ac:dyDescent="0.2">
      <c r="A322" s="32" t="str">
        <f t="shared" si="7"/>
        <v>INDEC-PB - 49113-1</v>
      </c>
      <c r="B322" s="32">
        <v>49113</v>
      </c>
      <c r="C322" s="34" t="s">
        <v>148</v>
      </c>
      <c r="D322" s="32">
        <v>1</v>
      </c>
      <c r="E322" s="65" t="s">
        <v>487</v>
      </c>
    </row>
    <row r="323" spans="1:5" x14ac:dyDescent="0.2">
      <c r="A323" s="32" t="str">
        <f t="shared" si="7"/>
        <v>INDEC-PB - 36270-1</v>
      </c>
      <c r="B323" s="32">
        <v>36270</v>
      </c>
      <c r="C323" s="34" t="s">
        <v>148</v>
      </c>
      <c r="D323" s="32">
        <v>1</v>
      </c>
      <c r="E323" s="65" t="s">
        <v>488</v>
      </c>
    </row>
    <row r="324" spans="1:5" x14ac:dyDescent="0.2">
      <c r="A324" s="32" t="str">
        <f t="shared" si="7"/>
        <v>INDEC-PB - 46539-1</v>
      </c>
      <c r="B324" s="32">
        <v>46539</v>
      </c>
      <c r="C324" s="34" t="s">
        <v>148</v>
      </c>
      <c r="D324" s="32">
        <v>1</v>
      </c>
      <c r="E324" s="65" t="s">
        <v>489</v>
      </c>
    </row>
    <row r="325" spans="1:5" x14ac:dyDescent="0.2">
      <c r="A325" s="32" t="str">
        <f t="shared" si="7"/>
        <v>INDEC-PB - 37370-1</v>
      </c>
      <c r="B325" s="32">
        <v>37370</v>
      </c>
      <c r="C325" s="34" t="s">
        <v>148</v>
      </c>
      <c r="D325" s="32">
        <v>1</v>
      </c>
      <c r="E325" s="65" t="s">
        <v>490</v>
      </c>
    </row>
    <row r="326" spans="1:5" x14ac:dyDescent="0.2">
      <c r="A326" s="32" t="str">
        <f t="shared" si="7"/>
        <v>INDEC-PB - 35110-4</v>
      </c>
      <c r="B326" s="32">
        <v>35110</v>
      </c>
      <c r="C326" s="34" t="s">
        <v>148</v>
      </c>
      <c r="D326" s="32">
        <v>4</v>
      </c>
      <c r="E326" s="65" t="s">
        <v>491</v>
      </c>
    </row>
    <row r="327" spans="1:5" x14ac:dyDescent="0.2">
      <c r="A327" s="32" t="str">
        <f t="shared" si="7"/>
        <v>INDEC-PB - 41261-1</v>
      </c>
      <c r="B327" s="32">
        <v>41261</v>
      </c>
      <c r="C327" s="34" t="s">
        <v>148</v>
      </c>
      <c r="D327" s="32">
        <v>1</v>
      </c>
      <c r="E327" s="65" t="s">
        <v>492</v>
      </c>
    </row>
    <row r="328" spans="1:5" x14ac:dyDescent="0.2">
      <c r="A328" s="32" t="str">
        <f t="shared" si="7"/>
        <v>INDEC-PB - 36490-6</v>
      </c>
      <c r="B328" s="32">
        <v>36490</v>
      </c>
      <c r="C328" s="34" t="s">
        <v>148</v>
      </c>
      <c r="D328" s="32">
        <v>6</v>
      </c>
      <c r="E328" s="65" t="s">
        <v>493</v>
      </c>
    </row>
    <row r="329" spans="1:5" x14ac:dyDescent="0.2">
      <c r="A329" s="32" t="str">
        <f t="shared" si="7"/>
        <v>INDEC-PB - 42944-1</v>
      </c>
      <c r="B329" s="32">
        <v>42944</v>
      </c>
      <c r="C329" s="34" t="s">
        <v>148</v>
      </c>
      <c r="D329" s="32">
        <v>1</v>
      </c>
      <c r="E329" s="65" t="s">
        <v>494</v>
      </c>
    </row>
    <row r="330" spans="1:5" x14ac:dyDescent="0.2">
      <c r="A330" s="32" t="str">
        <f t="shared" si="7"/>
        <v>INDEC-PB - 42320-1</v>
      </c>
      <c r="B330" s="32">
        <v>42320</v>
      </c>
      <c r="C330" s="34" t="s">
        <v>148</v>
      </c>
      <c r="D330" s="32">
        <v>1</v>
      </c>
      <c r="E330" s="65" t="s">
        <v>495</v>
      </c>
    </row>
    <row r="331" spans="1:5" x14ac:dyDescent="0.2">
      <c r="A331" s="32" t="str">
        <f t="shared" si="7"/>
        <v>INDEC-PB - 37420-1</v>
      </c>
      <c r="B331" s="32">
        <v>37420</v>
      </c>
      <c r="C331" s="34" t="s">
        <v>148</v>
      </c>
      <c r="D331" s="32">
        <v>1</v>
      </c>
      <c r="E331" s="65" t="s">
        <v>496</v>
      </c>
    </row>
    <row r="332" spans="1:5" x14ac:dyDescent="0.2">
      <c r="A332" s="32" t="str">
        <f t="shared" si="7"/>
        <v>INDEC-PB - 49115-2</v>
      </c>
      <c r="B332" s="32">
        <v>49115</v>
      </c>
      <c r="C332" s="34" t="s">
        <v>148</v>
      </c>
      <c r="D332" s="32">
        <v>2</v>
      </c>
      <c r="E332" s="65" t="s">
        <v>497</v>
      </c>
    </row>
    <row r="333" spans="1:5" x14ac:dyDescent="0.2">
      <c r="A333" s="32" t="str">
        <f t="shared" si="7"/>
        <v>INDEC-PB - 36320-3</v>
      </c>
      <c r="B333" s="32">
        <v>36320</v>
      </c>
      <c r="C333" s="34" t="s">
        <v>148</v>
      </c>
      <c r="D333" s="32">
        <v>3</v>
      </c>
      <c r="E333" s="65" t="s">
        <v>498</v>
      </c>
    </row>
    <row r="334" spans="1:5" x14ac:dyDescent="0.2">
      <c r="A334" s="32" t="str">
        <f t="shared" si="7"/>
        <v>INDEC-PB - 36320-2</v>
      </c>
      <c r="B334" s="32">
        <v>36320</v>
      </c>
      <c r="C334" s="34" t="s">
        <v>148</v>
      </c>
      <c r="D334" s="32">
        <v>2</v>
      </c>
      <c r="E334" s="65" t="s">
        <v>499</v>
      </c>
    </row>
    <row r="335" spans="1:5" x14ac:dyDescent="0.2">
      <c r="A335" s="32" t="str">
        <f t="shared" si="7"/>
        <v>INDEC-PB - 36320-1</v>
      </c>
      <c r="B335" s="32">
        <v>36320</v>
      </c>
      <c r="C335" s="34" t="s">
        <v>148</v>
      </c>
      <c r="D335" s="32">
        <v>1</v>
      </c>
      <c r="E335" s="65" t="s">
        <v>500</v>
      </c>
    </row>
    <row r="336" spans="1:5" x14ac:dyDescent="0.2">
      <c r="A336" s="32" t="str">
        <f t="shared" si="7"/>
        <v>INDEC-PB - 46220-1</v>
      </c>
      <c r="B336" s="32">
        <v>46220</v>
      </c>
      <c r="C336" s="34" t="s">
        <v>148</v>
      </c>
      <c r="D336" s="32">
        <v>1</v>
      </c>
      <c r="E336" s="65" t="s">
        <v>501</v>
      </c>
    </row>
    <row r="337" spans="1:5" x14ac:dyDescent="0.2">
      <c r="A337" s="32" t="str">
        <f t="shared" si="7"/>
        <v>INDEC-PB - 34800-1</v>
      </c>
      <c r="B337" s="32">
        <v>34800</v>
      </c>
      <c r="C337" s="34" t="s">
        <v>148</v>
      </c>
      <c r="D337" s="32">
        <v>1</v>
      </c>
      <c r="E337" s="65" t="s">
        <v>502</v>
      </c>
    </row>
    <row r="338" spans="1:5" x14ac:dyDescent="0.2">
      <c r="A338" s="32" t="str">
        <f t="shared" ref="A338:A369" si="8">CONCATENATE("INDEC-PB - ",B338,C338,D338)</f>
        <v>INDEC-PB - 37440-1</v>
      </c>
      <c r="B338" s="32">
        <v>37440</v>
      </c>
      <c r="C338" s="34" t="s">
        <v>148</v>
      </c>
      <c r="D338" s="32">
        <v>1</v>
      </c>
      <c r="E338" s="65" t="s">
        <v>503</v>
      </c>
    </row>
    <row r="339" spans="1:5" x14ac:dyDescent="0.2">
      <c r="A339" s="32" t="str">
        <f t="shared" si="8"/>
        <v>INDEC-PB - 42992-1</v>
      </c>
      <c r="B339" s="32">
        <v>42992</v>
      </c>
      <c r="C339" s="34" t="s">
        <v>148</v>
      </c>
      <c r="D339" s="32">
        <v>1</v>
      </c>
      <c r="E339" s="65" t="s">
        <v>504</v>
      </c>
    </row>
    <row r="340" spans="1:5" x14ac:dyDescent="0.2">
      <c r="A340" s="32" t="str">
        <f t="shared" si="8"/>
        <v>INDEC-PB - 42999-2</v>
      </c>
      <c r="B340" s="32">
        <v>42999</v>
      </c>
      <c r="C340" s="34" t="s">
        <v>148</v>
      </c>
      <c r="D340" s="32">
        <v>2</v>
      </c>
      <c r="E340" s="65" t="s">
        <v>505</v>
      </c>
    </row>
    <row r="341" spans="1:5" x14ac:dyDescent="0.2">
      <c r="A341" s="32" t="str">
        <f t="shared" si="8"/>
        <v>INDEC-PB - 42944-2</v>
      </c>
      <c r="B341" s="32">
        <v>42944</v>
      </c>
      <c r="C341" s="34" t="s">
        <v>148</v>
      </c>
      <c r="D341" s="32">
        <v>2</v>
      </c>
      <c r="E341" s="65" t="s">
        <v>506</v>
      </c>
    </row>
    <row r="342" spans="1:5" x14ac:dyDescent="0.2">
      <c r="A342" s="32" t="str">
        <f t="shared" si="8"/>
        <v>INDEC-PB - 43230-1</v>
      </c>
      <c r="B342" s="32">
        <v>43230</v>
      </c>
      <c r="C342" s="34" t="s">
        <v>148</v>
      </c>
      <c r="D342" s="32">
        <v>1</v>
      </c>
      <c r="E342" s="65" t="s">
        <v>507</v>
      </c>
    </row>
    <row r="343" spans="1:5" x14ac:dyDescent="0.2">
      <c r="A343" s="32" t="str">
        <f t="shared" si="8"/>
        <v>INDEC-PB - 46340-1</v>
      </c>
      <c r="B343" s="32">
        <v>46340</v>
      </c>
      <c r="C343" s="34" t="s">
        <v>148</v>
      </c>
      <c r="D343" s="32">
        <v>1</v>
      </c>
      <c r="E343" s="65" t="s">
        <v>508</v>
      </c>
    </row>
    <row r="344" spans="1:5" x14ac:dyDescent="0.2">
      <c r="A344" s="32" t="str">
        <f t="shared" si="8"/>
        <v>INDEC-PB - 36270-2</v>
      </c>
      <c r="B344" s="32">
        <v>36270</v>
      </c>
      <c r="C344" s="34" t="s">
        <v>148</v>
      </c>
      <c r="D344" s="32">
        <v>2</v>
      </c>
      <c r="E344" s="65" t="s">
        <v>509</v>
      </c>
    </row>
    <row r="345" spans="1:5" x14ac:dyDescent="0.2">
      <c r="A345" s="32" t="str">
        <f t="shared" si="8"/>
        <v>INDEC-PB - 42190-2</v>
      </c>
      <c r="B345" s="32">
        <v>42190</v>
      </c>
      <c r="C345" s="34" t="s">
        <v>148</v>
      </c>
      <c r="D345" s="32">
        <v>2</v>
      </c>
      <c r="E345" s="65" t="s">
        <v>510</v>
      </c>
    </row>
    <row r="346" spans="1:5" x14ac:dyDescent="0.2">
      <c r="A346" s="32" t="str">
        <f t="shared" si="8"/>
        <v>INDEC-PB - 36990-2</v>
      </c>
      <c r="B346" s="32">
        <v>36990</v>
      </c>
      <c r="C346" s="34" t="s">
        <v>148</v>
      </c>
      <c r="D346" s="32">
        <v>2</v>
      </c>
      <c r="E346" s="65" t="s">
        <v>511</v>
      </c>
    </row>
    <row r="347" spans="1:5" x14ac:dyDescent="0.2">
      <c r="A347" s="32" t="str">
        <f t="shared" si="8"/>
        <v>INDEC-PB - 31600-1</v>
      </c>
      <c r="B347" s="32">
        <v>31600</v>
      </c>
      <c r="C347" s="34" t="s">
        <v>148</v>
      </c>
      <c r="D347" s="32">
        <v>1</v>
      </c>
      <c r="E347" s="65" t="s">
        <v>512</v>
      </c>
    </row>
    <row r="348" spans="1:5" x14ac:dyDescent="0.2">
      <c r="A348" s="32" t="str">
        <f t="shared" si="8"/>
        <v>INDEC-PB - 32600-1</v>
      </c>
      <c r="B348" s="32">
        <v>32600</v>
      </c>
      <c r="C348" s="34" t="s">
        <v>148</v>
      </c>
      <c r="D348" s="32">
        <v>1</v>
      </c>
      <c r="E348" s="65" t="s">
        <v>513</v>
      </c>
    </row>
    <row r="349" spans="1:5" x14ac:dyDescent="0.2">
      <c r="A349" s="32" t="str">
        <f t="shared" si="8"/>
        <v>INDEC-PB - 36111-3</v>
      </c>
      <c r="B349" s="32">
        <v>36111</v>
      </c>
      <c r="C349" s="34" t="s">
        <v>148</v>
      </c>
      <c r="D349" s="32">
        <v>3</v>
      </c>
      <c r="E349" s="65" t="s">
        <v>514</v>
      </c>
    </row>
    <row r="350" spans="1:5" x14ac:dyDescent="0.2">
      <c r="A350" s="32" t="str">
        <f t="shared" si="8"/>
        <v>INDEC-PB - 36111-2</v>
      </c>
      <c r="B350" s="32">
        <v>36111</v>
      </c>
      <c r="C350" s="34" t="s">
        <v>148</v>
      </c>
      <c r="D350" s="32">
        <v>2</v>
      </c>
      <c r="E350" s="65" t="s">
        <v>515</v>
      </c>
    </row>
    <row r="351" spans="1:5" x14ac:dyDescent="0.2">
      <c r="A351" s="32" t="str">
        <f t="shared" si="8"/>
        <v>INDEC-PB - 36111-1</v>
      </c>
      <c r="B351" s="32">
        <v>36111</v>
      </c>
      <c r="C351" s="34" t="s">
        <v>148</v>
      </c>
      <c r="D351" s="32">
        <v>1</v>
      </c>
      <c r="E351" s="65" t="s">
        <v>516</v>
      </c>
    </row>
    <row r="352" spans="1:5" x14ac:dyDescent="0.2">
      <c r="A352" s="32" t="str">
        <f t="shared" si="8"/>
        <v>INDEC-PB - 42921-1</v>
      </c>
      <c r="B352" s="32">
        <v>42921</v>
      </c>
      <c r="C352" s="34" t="s">
        <v>148</v>
      </c>
      <c r="D352" s="32">
        <v>1</v>
      </c>
      <c r="E352" s="65" t="s">
        <v>517</v>
      </c>
    </row>
    <row r="353" spans="1:5" x14ac:dyDescent="0.2">
      <c r="A353" s="32" t="str">
        <f t="shared" si="8"/>
        <v>INDEC-PB - 34800-2</v>
      </c>
      <c r="B353" s="32">
        <v>34800</v>
      </c>
      <c r="C353" s="34" t="s">
        <v>148</v>
      </c>
      <c r="D353" s="32">
        <v>2</v>
      </c>
      <c r="E353" s="65" t="s">
        <v>518</v>
      </c>
    </row>
    <row r="354" spans="1:5" x14ac:dyDescent="0.2">
      <c r="A354" s="32" t="str">
        <f t="shared" si="8"/>
        <v>INDEC-PB - 49129-1</v>
      </c>
      <c r="B354" s="32">
        <v>49129</v>
      </c>
      <c r="C354" s="34" t="s">
        <v>148</v>
      </c>
      <c r="D354" s="32">
        <v>1</v>
      </c>
      <c r="E354" s="65" t="s">
        <v>519</v>
      </c>
    </row>
    <row r="355" spans="1:5" x14ac:dyDescent="0.2">
      <c r="A355" s="32" t="str">
        <f t="shared" si="8"/>
        <v>INDEC-PB - 43220-1</v>
      </c>
      <c r="B355" s="32">
        <v>43220</v>
      </c>
      <c r="C355" s="34" t="s">
        <v>148</v>
      </c>
      <c r="D355" s="32">
        <v>1</v>
      </c>
      <c r="E355" s="65" t="s">
        <v>520</v>
      </c>
    </row>
    <row r="356" spans="1:5" x14ac:dyDescent="0.2">
      <c r="A356" s="32" t="str">
        <f t="shared" si="8"/>
        <v>INDEC-PB - 35110-1</v>
      </c>
      <c r="B356" s="32">
        <v>35110</v>
      </c>
      <c r="C356" s="34" t="s">
        <v>148</v>
      </c>
      <c r="D356" s="32">
        <v>1</v>
      </c>
      <c r="E356" s="65" t="s">
        <v>521</v>
      </c>
    </row>
    <row r="357" spans="1:5" x14ac:dyDescent="0.2">
      <c r="A357" s="32" t="str">
        <f t="shared" si="8"/>
        <v>INDEC-PB - 17100-1</v>
      </c>
      <c r="B357" s="32">
        <v>17100</v>
      </c>
      <c r="C357" s="34" t="s">
        <v>148</v>
      </c>
      <c r="D357" s="32">
        <v>1</v>
      </c>
      <c r="E357" s="65" t="s">
        <v>522</v>
      </c>
    </row>
    <row r="358" spans="1:5" x14ac:dyDescent="0.2">
      <c r="A358" s="32" t="str">
        <f t="shared" si="8"/>
        <v>INDEC-PB - 49129-3</v>
      </c>
      <c r="B358" s="32">
        <v>49129</v>
      </c>
      <c r="C358" s="34" t="s">
        <v>148</v>
      </c>
      <c r="D358" s="32">
        <v>3</v>
      </c>
      <c r="E358" s="65" t="s">
        <v>523</v>
      </c>
    </row>
    <row r="359" spans="1:5" x14ac:dyDescent="0.2">
      <c r="A359" s="32" t="str">
        <f t="shared" si="8"/>
        <v>INDEC-PB - 35110-2</v>
      </c>
      <c r="B359" s="32">
        <v>35110</v>
      </c>
      <c r="C359" s="34" t="s">
        <v>148</v>
      </c>
      <c r="D359" s="32">
        <v>2</v>
      </c>
      <c r="E359" s="65" t="s">
        <v>524</v>
      </c>
    </row>
    <row r="360" spans="1:5" x14ac:dyDescent="0.2">
      <c r="A360" s="32" t="str">
        <f t="shared" si="8"/>
        <v>INDEC-PB - 37129-1</v>
      </c>
      <c r="B360" s="32">
        <v>37129</v>
      </c>
      <c r="C360" s="34" t="s">
        <v>148</v>
      </c>
      <c r="D360" s="32">
        <v>1</v>
      </c>
      <c r="E360" s="65" t="s">
        <v>525</v>
      </c>
    </row>
    <row r="361" spans="1:5" x14ac:dyDescent="0.2">
      <c r="A361" s="32" t="str">
        <f t="shared" si="8"/>
        <v>INDEC-PB - 36490-4</v>
      </c>
      <c r="B361" s="32">
        <v>36490</v>
      </c>
      <c r="C361" s="34" t="s">
        <v>148</v>
      </c>
      <c r="D361" s="32">
        <v>4</v>
      </c>
      <c r="E361" s="65" t="s">
        <v>526</v>
      </c>
    </row>
    <row r="362" spans="1:5" x14ac:dyDescent="0.2">
      <c r="A362" s="32" t="str">
        <f t="shared" si="8"/>
        <v>INDEC-PB - 33370-1</v>
      </c>
      <c r="B362" s="32">
        <v>33370</v>
      </c>
      <c r="C362" s="34" t="s">
        <v>148</v>
      </c>
      <c r="D362" s="32">
        <v>1</v>
      </c>
      <c r="E362" s="65" t="s">
        <v>527</v>
      </c>
    </row>
    <row r="363" spans="1:5" x14ac:dyDescent="0.2">
      <c r="A363" s="32" t="str">
        <f t="shared" si="8"/>
        <v>INDEC-PB - 12020-1</v>
      </c>
      <c r="B363" s="32">
        <v>12020</v>
      </c>
      <c r="C363" s="34" t="s">
        <v>148</v>
      </c>
      <c r="D363" s="32">
        <v>1</v>
      </c>
      <c r="E363" s="65" t="s">
        <v>528</v>
      </c>
    </row>
    <row r="364" spans="1:5" x14ac:dyDescent="0.2">
      <c r="A364" s="32" t="str">
        <f t="shared" si="8"/>
        <v>INDEC-PB - 33360-1</v>
      </c>
      <c r="B364" s="32">
        <v>33360</v>
      </c>
      <c r="C364" s="34" t="s">
        <v>148</v>
      </c>
      <c r="D364" s="32">
        <v>1</v>
      </c>
      <c r="E364" s="65" t="s">
        <v>529</v>
      </c>
    </row>
    <row r="365" spans="1:5" x14ac:dyDescent="0.2">
      <c r="A365" s="32" t="str">
        <f t="shared" si="8"/>
        <v>INDEC-PB - 33410-1</v>
      </c>
      <c r="B365" s="32">
        <v>33410</v>
      </c>
      <c r="C365" s="34" t="s">
        <v>148</v>
      </c>
      <c r="D365" s="32">
        <v>1</v>
      </c>
      <c r="E365" s="65" t="s">
        <v>530</v>
      </c>
    </row>
    <row r="366" spans="1:5" x14ac:dyDescent="0.2">
      <c r="A366" s="32" t="str">
        <f t="shared" si="8"/>
        <v>INDEC-PB - 42911-1</v>
      </c>
      <c r="B366" s="32">
        <v>42911</v>
      </c>
      <c r="C366" s="34" t="s">
        <v>148</v>
      </c>
      <c r="D366" s="32">
        <v>1</v>
      </c>
      <c r="E366" s="65" t="s">
        <v>531</v>
      </c>
    </row>
    <row r="367" spans="1:5" x14ac:dyDescent="0.2">
      <c r="A367" s="32" t="str">
        <f t="shared" si="8"/>
        <v>INDEC-PB - 46113-1</v>
      </c>
      <c r="B367" s="32">
        <v>46113</v>
      </c>
      <c r="C367" s="34" t="s">
        <v>148</v>
      </c>
      <c r="D367" s="32">
        <v>1</v>
      </c>
      <c r="E367" s="65" t="s">
        <v>532</v>
      </c>
    </row>
    <row r="368" spans="1:5" x14ac:dyDescent="0.2">
      <c r="A368" s="32" t="str">
        <f t="shared" si="8"/>
        <v>INDEC-PB - 42921-2</v>
      </c>
      <c r="B368" s="32">
        <v>42921</v>
      </c>
      <c r="C368" s="34" t="s">
        <v>148</v>
      </c>
      <c r="D368" s="32">
        <v>2</v>
      </c>
      <c r="E368" s="65" t="s">
        <v>533</v>
      </c>
    </row>
    <row r="369" spans="1:5" x14ac:dyDescent="0.2">
      <c r="A369" s="32" t="str">
        <f t="shared" si="8"/>
        <v>INDEC-PB - 37990-1</v>
      </c>
      <c r="B369" s="32">
        <v>37990</v>
      </c>
      <c r="C369" s="34" t="s">
        <v>148</v>
      </c>
      <c r="D369" s="32">
        <v>1</v>
      </c>
      <c r="E369" s="65" t="s">
        <v>534</v>
      </c>
    </row>
    <row r="370" spans="1:5" x14ac:dyDescent="0.2">
      <c r="A370" s="32" t="str">
        <f t="shared" ref="A370:A401" si="9">CONCATENATE("INDEC-PB - ",B370,C370,D370)</f>
        <v>INDEC-PB - 41242-1</v>
      </c>
      <c r="B370" s="32">
        <v>41242</v>
      </c>
      <c r="C370" s="34" t="s">
        <v>148</v>
      </c>
      <c r="D370" s="32">
        <v>1</v>
      </c>
      <c r="E370" s="65" t="s">
        <v>535</v>
      </c>
    </row>
    <row r="371" spans="1:5" x14ac:dyDescent="0.2">
      <c r="A371" s="32" t="str">
        <f t="shared" si="9"/>
        <v>INDEC-PB - 37510-1</v>
      </c>
      <c r="B371" s="32">
        <v>37510</v>
      </c>
      <c r="C371" s="34" t="s">
        <v>148</v>
      </c>
      <c r="D371" s="32">
        <v>1</v>
      </c>
      <c r="E371" s="65" t="s">
        <v>536</v>
      </c>
    </row>
    <row r="372" spans="1:5" x14ac:dyDescent="0.2">
      <c r="A372" s="32" t="str">
        <f t="shared" si="9"/>
        <v>INDEC-PB - 44440-1</v>
      </c>
      <c r="B372" s="32">
        <v>44440</v>
      </c>
      <c r="C372" s="34" t="s">
        <v>148</v>
      </c>
      <c r="D372" s="32">
        <v>1</v>
      </c>
      <c r="E372" s="65" t="s">
        <v>537</v>
      </c>
    </row>
    <row r="373" spans="1:5" x14ac:dyDescent="0.2">
      <c r="A373" s="32" t="str">
        <f t="shared" si="9"/>
        <v>INDEC-PB - 35110-5</v>
      </c>
      <c r="B373" s="32">
        <v>35110</v>
      </c>
      <c r="C373" s="34" t="s">
        <v>148</v>
      </c>
      <c r="D373" s="32">
        <v>5</v>
      </c>
      <c r="E373" s="65" t="s">
        <v>538</v>
      </c>
    </row>
    <row r="374" spans="1:5" x14ac:dyDescent="0.2">
      <c r="A374" s="32" t="str">
        <f t="shared" si="9"/>
        <v>INDEC-PB - 46212-1</v>
      </c>
      <c r="B374" s="32">
        <v>46212</v>
      </c>
      <c r="C374" s="34" t="s">
        <v>148</v>
      </c>
      <c r="D374" s="32">
        <v>1</v>
      </c>
      <c r="E374" s="65" t="s">
        <v>539</v>
      </c>
    </row>
    <row r="375" spans="1:5" x14ac:dyDescent="0.2">
      <c r="A375" s="32" t="str">
        <f t="shared" si="9"/>
        <v>INDEC-PB - 33340-1</v>
      </c>
      <c r="B375" s="32">
        <v>33340</v>
      </c>
      <c r="C375" s="34" t="s">
        <v>148</v>
      </c>
      <c r="D375" s="32">
        <v>1</v>
      </c>
      <c r="E375" s="65" t="s">
        <v>540</v>
      </c>
    </row>
    <row r="376" spans="1:5" x14ac:dyDescent="0.2">
      <c r="A376" s="32" t="str">
        <f t="shared" si="9"/>
        <v>INDEC-PB - 37350-1</v>
      </c>
      <c r="B376" s="32">
        <v>37350</v>
      </c>
      <c r="C376" s="34" t="s">
        <v>148</v>
      </c>
      <c r="D376" s="32">
        <v>1</v>
      </c>
      <c r="E376" s="65" t="s">
        <v>541</v>
      </c>
    </row>
    <row r="377" spans="1:5" x14ac:dyDescent="0.2">
      <c r="A377" s="32" t="str">
        <f t="shared" si="9"/>
        <v>INDEC-PB - 37320-1</v>
      </c>
      <c r="B377" s="32">
        <v>37320</v>
      </c>
      <c r="C377" s="34" t="s">
        <v>148</v>
      </c>
      <c r="D377" s="32">
        <v>1</v>
      </c>
      <c r="E377" s="65" t="s">
        <v>542</v>
      </c>
    </row>
    <row r="378" spans="1:5" x14ac:dyDescent="0.2">
      <c r="A378" s="32" t="str">
        <f t="shared" si="9"/>
        <v>INDEC-PB - 41532-11</v>
      </c>
      <c r="B378" s="32">
        <v>41532</v>
      </c>
      <c r="C378" s="34" t="s">
        <v>148</v>
      </c>
      <c r="D378" s="32">
        <v>11</v>
      </c>
      <c r="E378" s="65" t="s">
        <v>543</v>
      </c>
    </row>
    <row r="379" spans="1:5" x14ac:dyDescent="0.2">
      <c r="A379" s="32" t="str">
        <f t="shared" si="9"/>
        <v>INDEC-PB - 41532-1</v>
      </c>
      <c r="B379" s="32">
        <v>41532</v>
      </c>
      <c r="C379" s="34" t="s">
        <v>148</v>
      </c>
      <c r="D379" s="32">
        <v>1</v>
      </c>
      <c r="E379" s="65" t="s">
        <v>544</v>
      </c>
    </row>
    <row r="380" spans="1:5" x14ac:dyDescent="0.2">
      <c r="A380" s="32" t="str">
        <f t="shared" si="9"/>
        <v>INDEC-PB - 31430-1</v>
      </c>
      <c r="B380" s="32">
        <v>31430</v>
      </c>
      <c r="C380" s="34" t="s">
        <v>148</v>
      </c>
      <c r="D380" s="32">
        <v>1</v>
      </c>
      <c r="E380" s="65" t="s">
        <v>545</v>
      </c>
    </row>
    <row r="381" spans="1:5" x14ac:dyDescent="0.2">
      <c r="A381" s="32" t="str">
        <f t="shared" si="9"/>
        <v>INDEC-PB - 31100-1</v>
      </c>
      <c r="B381" s="32">
        <v>31100</v>
      </c>
      <c r="C381" s="34" t="s">
        <v>148</v>
      </c>
      <c r="D381" s="32">
        <v>1</v>
      </c>
      <c r="E381" s="65" t="s">
        <v>546</v>
      </c>
    </row>
    <row r="382" spans="1:5" x14ac:dyDescent="0.2">
      <c r="A382" s="32" t="str">
        <f t="shared" si="9"/>
        <v>INDEC-PB - 31420-1</v>
      </c>
      <c r="B382" s="32">
        <v>31420</v>
      </c>
      <c r="C382" s="34" t="s">
        <v>148</v>
      </c>
      <c r="D382" s="32">
        <v>1</v>
      </c>
      <c r="E382" s="65" t="s">
        <v>547</v>
      </c>
    </row>
    <row r="383" spans="1:5" x14ac:dyDescent="0.2">
      <c r="A383" s="32" t="str">
        <f t="shared" si="9"/>
        <v>INDEC-PB - 31420-2</v>
      </c>
      <c r="B383" s="32">
        <v>31420</v>
      </c>
      <c r="C383" s="34" t="s">
        <v>148</v>
      </c>
      <c r="D383" s="32">
        <v>2</v>
      </c>
      <c r="E383" s="65" t="s">
        <v>548</v>
      </c>
    </row>
    <row r="384" spans="1:5" x14ac:dyDescent="0.2">
      <c r="A384" s="32" t="str">
        <f t="shared" si="9"/>
        <v>INDEC-PB - 44222-1</v>
      </c>
      <c r="B384" s="32">
        <v>44222</v>
      </c>
      <c r="C384" s="34" t="s">
        <v>148</v>
      </c>
      <c r="D384" s="32">
        <v>1</v>
      </c>
      <c r="E384" s="65" t="s">
        <v>549</v>
      </c>
    </row>
    <row r="385" spans="1:5" x14ac:dyDescent="0.2">
      <c r="A385" s="32" t="str">
        <f t="shared" si="9"/>
        <v>INDEC-PB - 44427-1</v>
      </c>
      <c r="B385" s="32">
        <v>44427</v>
      </c>
      <c r="C385" s="34" t="s">
        <v>148</v>
      </c>
      <c r="D385" s="32">
        <v>1</v>
      </c>
      <c r="E385" s="65" t="s">
        <v>550</v>
      </c>
    </row>
    <row r="386" spans="1:5" x14ac:dyDescent="0.2">
      <c r="A386" s="32" t="str">
        <f t="shared" si="9"/>
        <v>INDEC-PB - 44430-1</v>
      </c>
      <c r="B386" s="32">
        <v>44430</v>
      </c>
      <c r="C386" s="34" t="s">
        <v>148</v>
      </c>
      <c r="D386" s="32">
        <v>1</v>
      </c>
      <c r="E386" s="65" t="s">
        <v>551</v>
      </c>
    </row>
    <row r="387" spans="1:5" x14ac:dyDescent="0.2">
      <c r="A387" s="32" t="str">
        <f t="shared" si="9"/>
        <v>INDEC-PB - 37930-1</v>
      </c>
      <c r="B387" s="32">
        <v>37930</v>
      </c>
      <c r="C387" s="34" t="s">
        <v>148</v>
      </c>
      <c r="D387" s="32">
        <v>1</v>
      </c>
      <c r="E387" s="65" t="s">
        <v>552</v>
      </c>
    </row>
    <row r="388" spans="1:5" x14ac:dyDescent="0.2">
      <c r="A388" s="32" t="str">
        <f t="shared" si="9"/>
        <v>INDEC-PB - 37330-1</v>
      </c>
      <c r="B388" s="32">
        <v>37330</v>
      </c>
      <c r="C388" s="34" t="s">
        <v>148</v>
      </c>
      <c r="D388" s="32">
        <v>1</v>
      </c>
      <c r="E388" s="65" t="s">
        <v>553</v>
      </c>
    </row>
    <row r="389" spans="1:5" x14ac:dyDescent="0.2">
      <c r="A389" s="32" t="str">
        <f t="shared" si="9"/>
        <v>INDEC-PB - 37540-1</v>
      </c>
      <c r="B389" s="32">
        <v>37540</v>
      </c>
      <c r="C389" s="34" t="s">
        <v>148</v>
      </c>
      <c r="D389" s="32">
        <v>1</v>
      </c>
      <c r="E389" s="65" t="s">
        <v>554</v>
      </c>
    </row>
    <row r="390" spans="1:5" x14ac:dyDescent="0.2">
      <c r="A390" s="32" t="str">
        <f t="shared" si="9"/>
        <v>INDEC-PB - 43121-1</v>
      </c>
      <c r="B390" s="32">
        <v>43121</v>
      </c>
      <c r="C390" s="34" t="s">
        <v>148</v>
      </c>
      <c r="D390" s="32">
        <v>1</v>
      </c>
      <c r="E390" s="65" t="s">
        <v>555</v>
      </c>
    </row>
    <row r="391" spans="1:5" x14ac:dyDescent="0.2">
      <c r="A391" s="32" t="str">
        <f t="shared" si="9"/>
        <v>INDEC-PB - 46112-1</v>
      </c>
      <c r="B391" s="32">
        <v>46112</v>
      </c>
      <c r="C391" s="34" t="s">
        <v>148</v>
      </c>
      <c r="D391" s="32">
        <v>1</v>
      </c>
      <c r="E391" s="65" t="s">
        <v>556</v>
      </c>
    </row>
    <row r="392" spans="1:5" x14ac:dyDescent="0.2">
      <c r="A392" s="32" t="str">
        <f t="shared" si="9"/>
        <v>INDEC-PB - 43122-1</v>
      </c>
      <c r="B392" s="32">
        <v>43122</v>
      </c>
      <c r="C392" s="34" t="s">
        <v>148</v>
      </c>
      <c r="D392" s="32">
        <v>1</v>
      </c>
      <c r="E392" s="65" t="s">
        <v>557</v>
      </c>
    </row>
    <row r="393" spans="1:5" x14ac:dyDescent="0.2">
      <c r="A393" s="32" t="str">
        <f t="shared" si="9"/>
        <v>INDEC-PB - 49911-1</v>
      </c>
      <c r="B393" s="32">
        <v>49911</v>
      </c>
      <c r="C393" s="34" t="s">
        <v>148</v>
      </c>
      <c r="D393" s="32">
        <v>1</v>
      </c>
      <c r="E393" s="65" t="s">
        <v>558</v>
      </c>
    </row>
    <row r="394" spans="1:5" x14ac:dyDescent="0.2">
      <c r="A394" s="32" t="str">
        <f t="shared" si="9"/>
        <v>INDEC-PB - 33310-1</v>
      </c>
      <c r="B394" s="32">
        <v>33310</v>
      </c>
      <c r="C394" s="34" t="s">
        <v>148</v>
      </c>
      <c r="D394" s="32">
        <v>1</v>
      </c>
      <c r="E394" s="65" t="s">
        <v>559</v>
      </c>
    </row>
    <row r="395" spans="1:5" x14ac:dyDescent="0.2">
      <c r="A395" s="32" t="str">
        <f t="shared" si="9"/>
        <v>INDEC-PB - 32129-1</v>
      </c>
      <c r="B395" s="32">
        <v>32129</v>
      </c>
      <c r="C395" s="34" t="s">
        <v>148</v>
      </c>
      <c r="D395" s="32">
        <v>1</v>
      </c>
      <c r="E395" s="65" t="s">
        <v>560</v>
      </c>
    </row>
    <row r="396" spans="1:5" x14ac:dyDescent="0.2">
      <c r="A396" s="32" t="str">
        <f t="shared" si="9"/>
        <v>INDEC-PB - 37990-2</v>
      </c>
      <c r="B396" s="32">
        <v>37990</v>
      </c>
      <c r="C396" s="34" t="s">
        <v>148</v>
      </c>
      <c r="D396" s="32">
        <v>2</v>
      </c>
      <c r="E396" s="65" t="s">
        <v>561</v>
      </c>
    </row>
    <row r="397" spans="1:5" x14ac:dyDescent="0.2">
      <c r="A397" s="32" t="str">
        <f t="shared" si="9"/>
        <v>INDEC-PB - 41251-1</v>
      </c>
      <c r="B397" s="32">
        <v>41251</v>
      </c>
      <c r="C397" s="34" t="s">
        <v>148</v>
      </c>
      <c r="D397" s="32">
        <v>1</v>
      </c>
      <c r="E397" s="65" t="s">
        <v>562</v>
      </c>
    </row>
    <row r="398" spans="1:5" x14ac:dyDescent="0.2">
      <c r="A398" s="32" t="str">
        <f t="shared" si="9"/>
        <v>INDEC-PB - 12010-1</v>
      </c>
      <c r="B398" s="32">
        <v>12010</v>
      </c>
      <c r="C398" s="34" t="s">
        <v>148</v>
      </c>
      <c r="D398" s="32">
        <v>1</v>
      </c>
      <c r="E398" s="65" t="s">
        <v>563</v>
      </c>
    </row>
    <row r="399" spans="1:5" x14ac:dyDescent="0.2">
      <c r="A399" s="32" t="str">
        <f t="shared" si="9"/>
        <v>INDEC-PB - 15320-1</v>
      </c>
      <c r="B399" s="32">
        <v>15320</v>
      </c>
      <c r="C399" s="34" t="s">
        <v>148</v>
      </c>
      <c r="D399" s="32">
        <v>1</v>
      </c>
      <c r="E399" s="65" t="s">
        <v>564</v>
      </c>
    </row>
    <row r="400" spans="1:5" x14ac:dyDescent="0.2">
      <c r="A400" s="32" t="str">
        <f t="shared" si="9"/>
        <v>INDEC-PB - 41116-1</v>
      </c>
      <c r="B400" s="32">
        <v>41116</v>
      </c>
      <c r="C400" s="34" t="s">
        <v>148</v>
      </c>
      <c r="D400" s="32">
        <v>1</v>
      </c>
      <c r="E400" s="65" t="s">
        <v>565</v>
      </c>
    </row>
    <row r="401" spans="1:5" x14ac:dyDescent="0.2">
      <c r="A401" s="32" t="str">
        <f t="shared" si="9"/>
        <v>INDEC-PB - 42999-1</v>
      </c>
      <c r="B401" s="32">
        <v>42999</v>
      </c>
      <c r="C401" s="34" t="s">
        <v>148</v>
      </c>
      <c r="D401" s="32">
        <v>1</v>
      </c>
      <c r="E401" s="65" t="s">
        <v>566</v>
      </c>
    </row>
    <row r="402" spans="1:5" x14ac:dyDescent="0.2">
      <c r="A402" s="32" t="str">
        <f t="shared" ref="A402:A425" si="10">CONCATENATE("INDEC-PB - ",B402,C402,D402)</f>
        <v>INDEC-PB - 35110-3</v>
      </c>
      <c r="B402" s="32">
        <v>35110</v>
      </c>
      <c r="C402" s="34" t="s">
        <v>148</v>
      </c>
      <c r="D402" s="32">
        <v>3</v>
      </c>
      <c r="E402" s="65" t="s">
        <v>567</v>
      </c>
    </row>
    <row r="403" spans="1:5" x14ac:dyDescent="0.2">
      <c r="A403" s="32" t="str">
        <f t="shared" si="10"/>
        <v>INDEC-PB - 34740-6</v>
      </c>
      <c r="B403" s="32">
        <v>34740</v>
      </c>
      <c r="C403" s="34" t="s">
        <v>148</v>
      </c>
      <c r="D403" s="32">
        <v>6</v>
      </c>
      <c r="E403" s="65" t="s">
        <v>568</v>
      </c>
    </row>
    <row r="404" spans="1:5" x14ac:dyDescent="0.2">
      <c r="A404" s="32" t="str">
        <f t="shared" si="10"/>
        <v>INDEC-PB - 34730-1</v>
      </c>
      <c r="B404" s="32">
        <v>34730</v>
      </c>
      <c r="C404" s="34" t="s">
        <v>148</v>
      </c>
      <c r="D404" s="32">
        <v>1</v>
      </c>
      <c r="E404" s="65" t="s">
        <v>569</v>
      </c>
    </row>
    <row r="405" spans="1:5" x14ac:dyDescent="0.2">
      <c r="A405" s="32" t="str">
        <f t="shared" si="10"/>
        <v>INDEC-PB - 34720-1</v>
      </c>
      <c r="B405" s="32">
        <v>34720</v>
      </c>
      <c r="C405" s="34" t="s">
        <v>148</v>
      </c>
      <c r="D405" s="32">
        <v>1</v>
      </c>
      <c r="E405" s="65" t="s">
        <v>570</v>
      </c>
    </row>
    <row r="406" spans="1:5" x14ac:dyDescent="0.2">
      <c r="A406" s="32" t="str">
        <f t="shared" si="10"/>
        <v>INDEC-PB - 34710-1</v>
      </c>
      <c r="B406" s="32">
        <v>34710</v>
      </c>
      <c r="C406" s="34" t="s">
        <v>148</v>
      </c>
      <c r="D406" s="32">
        <v>1</v>
      </c>
      <c r="E406" s="65" t="s">
        <v>571</v>
      </c>
    </row>
    <row r="407" spans="1:5" x14ac:dyDescent="0.2">
      <c r="A407" s="32" t="str">
        <f t="shared" si="10"/>
        <v>INDEC-PB - 41530-1</v>
      </c>
      <c r="B407" s="32">
        <v>41530</v>
      </c>
      <c r="C407" s="34" t="s">
        <v>148</v>
      </c>
      <c r="D407" s="32">
        <v>1</v>
      </c>
      <c r="E407" s="65" t="s">
        <v>572</v>
      </c>
    </row>
    <row r="408" spans="1:5" x14ac:dyDescent="0.2">
      <c r="A408" s="32" t="str">
        <f t="shared" si="10"/>
        <v>INDEC-PB - 41510-1</v>
      </c>
      <c r="B408" s="32">
        <v>41510</v>
      </c>
      <c r="C408" s="34" t="s">
        <v>148</v>
      </c>
      <c r="D408" s="32">
        <v>1</v>
      </c>
      <c r="E408" s="65" t="s">
        <v>573</v>
      </c>
    </row>
    <row r="409" spans="1:5" x14ac:dyDescent="0.2">
      <c r="A409" s="32" t="str">
        <f t="shared" si="10"/>
        <v>INDEC-PB - 31600-2</v>
      </c>
      <c r="B409" s="32">
        <v>31600</v>
      </c>
      <c r="C409" s="34" t="s">
        <v>148</v>
      </c>
      <c r="D409" s="32">
        <v>2</v>
      </c>
      <c r="E409" s="65" t="s">
        <v>574</v>
      </c>
    </row>
    <row r="410" spans="1:5" x14ac:dyDescent="0.2">
      <c r="A410" s="32" t="str">
        <f t="shared" si="10"/>
        <v>INDEC-PB - 49129-2</v>
      </c>
      <c r="B410" s="32">
        <v>49129</v>
      </c>
      <c r="C410" s="34" t="s">
        <v>148</v>
      </c>
      <c r="D410" s="32">
        <v>2</v>
      </c>
      <c r="E410" s="65" t="s">
        <v>575</v>
      </c>
    </row>
    <row r="411" spans="1:5" x14ac:dyDescent="0.2">
      <c r="A411" s="32" t="str">
        <f t="shared" si="10"/>
        <v>INDEC-PB - 34740-1</v>
      </c>
      <c r="B411" s="32">
        <v>34740</v>
      </c>
      <c r="C411" s="34" t="s">
        <v>148</v>
      </c>
      <c r="D411" s="32">
        <v>1</v>
      </c>
      <c r="E411" s="65" t="s">
        <v>576</v>
      </c>
    </row>
    <row r="412" spans="1:5" x14ac:dyDescent="0.2">
      <c r="A412" s="32" t="str">
        <f t="shared" si="10"/>
        <v>INDEC-PB - 43310-1</v>
      </c>
      <c r="B412" s="32">
        <v>43310</v>
      </c>
      <c r="C412" s="34" t="s">
        <v>148</v>
      </c>
      <c r="D412" s="32">
        <v>1</v>
      </c>
      <c r="E412" s="65" t="s">
        <v>577</v>
      </c>
    </row>
    <row r="413" spans="1:5" x14ac:dyDescent="0.2">
      <c r="A413" s="32" t="str">
        <f t="shared" si="10"/>
        <v>INDEC-PB - 44240-1</v>
      </c>
      <c r="B413" s="32">
        <v>44240</v>
      </c>
      <c r="C413" s="34" t="s">
        <v>148</v>
      </c>
      <c r="D413" s="32">
        <v>1</v>
      </c>
      <c r="E413" s="65" t="s">
        <v>578</v>
      </c>
    </row>
    <row r="414" spans="1:5" x14ac:dyDescent="0.2">
      <c r="A414" s="32" t="str">
        <f t="shared" si="10"/>
        <v>INDEC-PB - 33500-1</v>
      </c>
      <c r="B414" s="32">
        <v>33500</v>
      </c>
      <c r="C414" s="34" t="s">
        <v>148</v>
      </c>
      <c r="D414" s="32">
        <v>1</v>
      </c>
      <c r="E414" s="65" t="s">
        <v>579</v>
      </c>
    </row>
    <row r="415" spans="1:5" x14ac:dyDescent="0.2">
      <c r="A415" s="32" t="str">
        <f t="shared" si="10"/>
        <v>INDEC-PB - 44214-1</v>
      </c>
      <c r="B415" s="32">
        <v>44214</v>
      </c>
      <c r="C415" s="34" t="s">
        <v>148</v>
      </c>
      <c r="D415" s="32">
        <v>1</v>
      </c>
      <c r="E415" s="65" t="s">
        <v>580</v>
      </c>
    </row>
    <row r="416" spans="1:5" x14ac:dyDescent="0.2">
      <c r="A416" s="32" t="str">
        <f t="shared" si="10"/>
        <v>INDEC-PB - 37350-2</v>
      </c>
      <c r="B416" s="32">
        <v>37350</v>
      </c>
      <c r="C416" s="34" t="s">
        <v>148</v>
      </c>
      <c r="D416" s="32">
        <v>2</v>
      </c>
      <c r="E416" s="65" t="s">
        <v>581</v>
      </c>
    </row>
    <row r="417" spans="1:5" x14ac:dyDescent="0.2">
      <c r="A417" s="32" t="str">
        <f t="shared" si="10"/>
        <v>INDEC-PB - 42943-1</v>
      </c>
      <c r="B417" s="32">
        <v>42943</v>
      </c>
      <c r="C417" s="34" t="s">
        <v>148</v>
      </c>
      <c r="D417" s="32">
        <v>1</v>
      </c>
      <c r="E417" s="65" t="s">
        <v>582</v>
      </c>
    </row>
    <row r="418" spans="1:5" x14ac:dyDescent="0.2">
      <c r="A418" s="32" t="str">
        <f t="shared" si="10"/>
        <v>INDEC-PB - 36990-1</v>
      </c>
      <c r="B418" s="32">
        <v>36990</v>
      </c>
      <c r="C418" s="34" t="s">
        <v>148</v>
      </c>
      <c r="D418" s="32">
        <v>1</v>
      </c>
      <c r="E418" s="65" t="s">
        <v>583</v>
      </c>
    </row>
    <row r="419" spans="1:5" x14ac:dyDescent="0.2">
      <c r="A419" s="32" t="str">
        <f t="shared" si="10"/>
        <v>INDEC-PB - 46121-1</v>
      </c>
      <c r="B419" s="32">
        <v>46121</v>
      </c>
      <c r="C419" s="34" t="s">
        <v>148</v>
      </c>
      <c r="D419" s="32">
        <v>1</v>
      </c>
      <c r="E419" s="65" t="s">
        <v>584</v>
      </c>
    </row>
    <row r="420" spans="1:5" x14ac:dyDescent="0.2">
      <c r="A420" s="32" t="str">
        <f t="shared" si="10"/>
        <v>INDEC-PB - 49115-1</v>
      </c>
      <c r="B420" s="32">
        <v>49115</v>
      </c>
      <c r="C420" s="34" t="s">
        <v>148</v>
      </c>
      <c r="D420" s="32">
        <v>1</v>
      </c>
      <c r="E420" s="65" t="s">
        <v>585</v>
      </c>
    </row>
    <row r="421" spans="1:5" x14ac:dyDescent="0.2">
      <c r="A421" s="32" t="str">
        <f t="shared" si="10"/>
        <v>INDEC-PB - 37113-1</v>
      </c>
      <c r="B421" s="32">
        <v>37113</v>
      </c>
      <c r="C421" s="34" t="s">
        <v>148</v>
      </c>
      <c r="D421" s="32">
        <v>1</v>
      </c>
      <c r="E421" s="65" t="s">
        <v>586</v>
      </c>
    </row>
    <row r="422" spans="1:5" x14ac:dyDescent="0.2">
      <c r="A422" s="32" t="str">
        <f t="shared" si="10"/>
        <v>INDEC-PB - 37199-3</v>
      </c>
      <c r="B422" s="32">
        <v>37199</v>
      </c>
      <c r="C422" s="34" t="s">
        <v>148</v>
      </c>
      <c r="D422" s="32">
        <v>3</v>
      </c>
      <c r="E422" s="65" t="s">
        <v>587</v>
      </c>
    </row>
    <row r="423" spans="1:5" x14ac:dyDescent="0.2">
      <c r="A423" s="32" t="str">
        <f t="shared" si="10"/>
        <v>INDEC-PB - 37199-1</v>
      </c>
      <c r="B423" s="32">
        <v>37199</v>
      </c>
      <c r="C423" s="34" t="s">
        <v>148</v>
      </c>
      <c r="D423" s="32">
        <v>1</v>
      </c>
      <c r="E423" s="65" t="s">
        <v>588</v>
      </c>
    </row>
    <row r="424" spans="1:5" x14ac:dyDescent="0.2">
      <c r="A424" s="32" t="str">
        <f t="shared" si="10"/>
        <v>INDEC-PB - 37199-2</v>
      </c>
      <c r="B424" s="32">
        <v>37199</v>
      </c>
      <c r="C424" s="34" t="s">
        <v>148</v>
      </c>
      <c r="D424" s="32">
        <v>2</v>
      </c>
      <c r="E424" s="65" t="s">
        <v>589</v>
      </c>
    </row>
    <row r="425" spans="1:5" x14ac:dyDescent="0.2">
      <c r="A425" s="32" t="str">
        <f t="shared" si="10"/>
        <v>INDEC-PB - 15200-1</v>
      </c>
      <c r="B425" s="32">
        <v>15200</v>
      </c>
      <c r="C425" s="34" t="s">
        <v>148</v>
      </c>
      <c r="D425" s="32">
        <v>1</v>
      </c>
      <c r="E425" s="65" t="s">
        <v>590</v>
      </c>
    </row>
    <row r="426" spans="1:5" x14ac:dyDescent="0.2">
      <c r="A426" s="66"/>
      <c r="E426" s="67"/>
    </row>
    <row r="427" spans="1:5" x14ac:dyDescent="0.2">
      <c r="A427" s="68"/>
      <c r="E427" s="67" t="s">
        <v>591</v>
      </c>
    </row>
    <row r="428" spans="1:5" x14ac:dyDescent="0.2">
      <c r="A428" s="32" t="str">
        <f t="shared" ref="A428:A445" si="11">CONCATENATE("INDEC-PB - ",B428,C428,D428)</f>
        <v>INDEC-PB - 94920-1</v>
      </c>
      <c r="B428" s="34">
        <v>94920</v>
      </c>
      <c r="C428" s="34" t="s">
        <v>148</v>
      </c>
      <c r="D428" s="32">
        <v>1</v>
      </c>
      <c r="E428" s="65" t="s">
        <v>592</v>
      </c>
    </row>
    <row r="429" spans="1:5" x14ac:dyDescent="0.2">
      <c r="A429" s="32" t="str">
        <f t="shared" si="11"/>
        <v>INDEC-PB - 91223-1</v>
      </c>
      <c r="B429" s="34">
        <v>91223</v>
      </c>
      <c r="C429" s="34" t="s">
        <v>148</v>
      </c>
      <c r="D429" s="32">
        <v>1</v>
      </c>
      <c r="E429" s="65" t="s">
        <v>593</v>
      </c>
    </row>
    <row r="430" spans="1:5" x14ac:dyDescent="0.2">
      <c r="A430" s="32" t="str">
        <f t="shared" si="11"/>
        <v>INDEC-PB - 91211-11</v>
      </c>
      <c r="B430" s="34">
        <v>91211</v>
      </c>
      <c r="C430" s="34" t="s">
        <v>148</v>
      </c>
      <c r="D430" s="32">
        <v>11</v>
      </c>
      <c r="E430" s="65" t="s">
        <v>594</v>
      </c>
    </row>
    <row r="431" spans="1:5" x14ac:dyDescent="0.2">
      <c r="A431" s="32" t="str">
        <f t="shared" si="11"/>
        <v>INDEC-PB - 91211-1</v>
      </c>
      <c r="B431" s="34">
        <v>91211</v>
      </c>
      <c r="C431" s="34" t="s">
        <v>148</v>
      </c>
      <c r="D431" s="32">
        <v>1</v>
      </c>
      <c r="E431" s="65" t="s">
        <v>595</v>
      </c>
    </row>
    <row r="432" spans="1:5" x14ac:dyDescent="0.2">
      <c r="A432" s="32" t="str">
        <f t="shared" si="11"/>
        <v>INDEC-PB - 91511-1</v>
      </c>
      <c r="B432" s="34">
        <v>91511</v>
      </c>
      <c r="C432" s="34" t="s">
        <v>148</v>
      </c>
      <c r="D432" s="32">
        <v>1</v>
      </c>
      <c r="E432" s="65" t="s">
        <v>596</v>
      </c>
    </row>
    <row r="433" spans="1:5" x14ac:dyDescent="0.2">
      <c r="A433" s="32" t="str">
        <f t="shared" si="11"/>
        <v>INDEC-PB - 91547-1</v>
      </c>
      <c r="B433" s="34">
        <v>91547</v>
      </c>
      <c r="C433" s="34" t="s">
        <v>148</v>
      </c>
      <c r="D433" s="32">
        <v>1</v>
      </c>
      <c r="E433" s="65" t="s">
        <v>597</v>
      </c>
    </row>
    <row r="434" spans="1:5" x14ac:dyDescent="0.2">
      <c r="A434" s="32" t="str">
        <f t="shared" si="11"/>
        <v>INDEC-PB - 81100-1</v>
      </c>
      <c r="B434" s="34">
        <v>81100</v>
      </c>
      <c r="C434" s="34" t="s">
        <v>148</v>
      </c>
      <c r="D434" s="32">
        <v>1</v>
      </c>
      <c r="E434" s="65" t="s">
        <v>598</v>
      </c>
    </row>
    <row r="435" spans="1:5" x14ac:dyDescent="0.2">
      <c r="A435" s="32" t="str">
        <f t="shared" si="11"/>
        <v>INDEC-PB - 91601-2</v>
      </c>
      <c r="B435" s="34">
        <v>91601</v>
      </c>
      <c r="C435" s="34" t="s">
        <v>148</v>
      </c>
      <c r="D435" s="32">
        <v>2</v>
      </c>
      <c r="E435" s="65" t="s">
        <v>599</v>
      </c>
    </row>
    <row r="436" spans="1:5" x14ac:dyDescent="0.2">
      <c r="A436" s="32" t="str">
        <f t="shared" si="11"/>
        <v>INDEC-PB - 94214-1</v>
      </c>
      <c r="B436" s="34">
        <v>94214</v>
      </c>
      <c r="C436" s="34" t="s">
        <v>148</v>
      </c>
      <c r="D436" s="32">
        <v>1</v>
      </c>
      <c r="E436" s="65" t="s">
        <v>600</v>
      </c>
    </row>
    <row r="437" spans="1:5" x14ac:dyDescent="0.2">
      <c r="A437" s="32" t="str">
        <f t="shared" si="11"/>
        <v>INDEC-PB - 94216-1</v>
      </c>
      <c r="B437" s="34">
        <v>94216</v>
      </c>
      <c r="C437" s="34" t="s">
        <v>148</v>
      </c>
      <c r="D437" s="32">
        <v>1</v>
      </c>
      <c r="E437" s="65" t="s">
        <v>601</v>
      </c>
    </row>
    <row r="438" spans="1:5" x14ac:dyDescent="0.2">
      <c r="A438" s="32" t="str">
        <f t="shared" si="11"/>
        <v>INDEC-PB - 93310-2</v>
      </c>
      <c r="B438" s="34">
        <v>93310</v>
      </c>
      <c r="C438" s="34" t="s">
        <v>148</v>
      </c>
      <c r="D438" s="32">
        <v>2</v>
      </c>
      <c r="E438" s="65" t="s">
        <v>602</v>
      </c>
    </row>
    <row r="439" spans="1:5" x14ac:dyDescent="0.2">
      <c r="A439" s="32" t="str">
        <f t="shared" si="11"/>
        <v>INDEC-PB - 82129-1</v>
      </c>
      <c r="B439" s="34">
        <v>82129</v>
      </c>
      <c r="C439" s="34" t="s">
        <v>148</v>
      </c>
      <c r="D439" s="32">
        <v>1</v>
      </c>
      <c r="E439" s="65" t="s">
        <v>603</v>
      </c>
    </row>
    <row r="440" spans="1:5" x14ac:dyDescent="0.2">
      <c r="A440" s="32" t="str">
        <f t="shared" si="11"/>
        <v>INDEC-PB - 91251-1</v>
      </c>
      <c r="B440" s="34">
        <v>91251</v>
      </c>
      <c r="C440" s="34" t="s">
        <v>148</v>
      </c>
      <c r="D440" s="32">
        <v>1</v>
      </c>
      <c r="E440" s="65" t="s">
        <v>604</v>
      </c>
    </row>
    <row r="441" spans="1:5" x14ac:dyDescent="0.2">
      <c r="A441" s="32" t="str">
        <f t="shared" si="11"/>
        <v>INDEC-PB - 93310-1</v>
      </c>
      <c r="B441" s="34">
        <v>93310</v>
      </c>
      <c r="C441" s="34" t="s">
        <v>148</v>
      </c>
      <c r="D441" s="32">
        <v>1</v>
      </c>
      <c r="E441" s="65" t="s">
        <v>605</v>
      </c>
    </row>
    <row r="442" spans="1:5" x14ac:dyDescent="0.2">
      <c r="A442" s="32" t="str">
        <f t="shared" si="11"/>
        <v>INDEC-PB - 84710-1</v>
      </c>
      <c r="B442" s="34">
        <v>84710</v>
      </c>
      <c r="C442" s="34" t="s">
        <v>148</v>
      </c>
      <c r="D442" s="32">
        <v>1</v>
      </c>
      <c r="E442" s="65" t="s">
        <v>606</v>
      </c>
    </row>
    <row r="443" spans="1:5" x14ac:dyDescent="0.2">
      <c r="A443" s="32" t="str">
        <f t="shared" si="11"/>
        <v>INDEC-PB - 84740-1</v>
      </c>
      <c r="B443" s="34">
        <v>84740</v>
      </c>
      <c r="C443" s="34" t="s">
        <v>148</v>
      </c>
      <c r="D443" s="32">
        <v>1</v>
      </c>
      <c r="E443" s="65" t="s">
        <v>607</v>
      </c>
    </row>
    <row r="444" spans="1:5" x14ac:dyDescent="0.2">
      <c r="A444" s="32" t="str">
        <f t="shared" si="11"/>
        <v>INDEC-PB - 84230-1</v>
      </c>
      <c r="B444" s="34">
        <v>84230</v>
      </c>
      <c r="C444" s="34" t="s">
        <v>148</v>
      </c>
      <c r="D444" s="32">
        <v>1</v>
      </c>
      <c r="E444" s="65" t="s">
        <v>608</v>
      </c>
    </row>
    <row r="445" spans="1:5" x14ac:dyDescent="0.2">
      <c r="A445" s="32" t="str">
        <f t="shared" si="11"/>
        <v>INDEC-PB - 85490-1</v>
      </c>
      <c r="B445" s="34">
        <v>85490</v>
      </c>
      <c r="C445" s="34" t="s">
        <v>148</v>
      </c>
      <c r="D445" s="32">
        <v>1</v>
      </c>
      <c r="E445" s="65" t="s">
        <v>609</v>
      </c>
    </row>
    <row r="448" spans="1:5" x14ac:dyDescent="0.2">
      <c r="A448" s="65"/>
      <c r="B448" s="30" t="s">
        <v>611</v>
      </c>
      <c r="C448" s="69"/>
      <c r="D448" s="70"/>
    </row>
    <row r="449" spans="1:5" x14ac:dyDescent="0.2">
      <c r="A449" s="65"/>
      <c r="B449" s="40"/>
      <c r="C449" s="69"/>
      <c r="D449" s="70"/>
    </row>
    <row r="450" spans="1:5" ht="12.75" customHeight="1" x14ac:dyDescent="0.2">
      <c r="A450" s="395" t="s">
        <v>450</v>
      </c>
      <c r="B450" s="396" t="s">
        <v>612</v>
      </c>
      <c r="C450" s="396"/>
      <c r="D450" s="396"/>
      <c r="E450" s="395" t="s">
        <v>146</v>
      </c>
    </row>
    <row r="451" spans="1:5" ht="12" customHeight="1" x14ac:dyDescent="0.2">
      <c r="A451" s="395"/>
      <c r="B451" s="396" t="s">
        <v>613</v>
      </c>
      <c r="C451" s="396"/>
      <c r="D451" s="396"/>
      <c r="E451" s="395"/>
    </row>
    <row r="452" spans="1:5" x14ac:dyDescent="0.2">
      <c r="B452" s="71"/>
      <c r="C452" s="70"/>
      <c r="D452" s="70"/>
      <c r="E452" s="72"/>
    </row>
    <row r="453" spans="1:5" x14ac:dyDescent="0.2">
      <c r="B453" s="71"/>
      <c r="C453" s="70"/>
      <c r="D453" s="70"/>
      <c r="E453" s="67" t="s">
        <v>614</v>
      </c>
    </row>
    <row r="454" spans="1:5" x14ac:dyDescent="0.2">
      <c r="A454" s="32" t="str">
        <f t="shared" ref="A454:A474" si="12">CONCATENATE("INDEC-PB - ",B454,C454,D454)</f>
        <v>INDEC-PB - 2811-1</v>
      </c>
      <c r="B454" s="68">
        <v>2811</v>
      </c>
      <c r="C454" s="45" t="s">
        <v>148</v>
      </c>
      <c r="D454" s="32">
        <v>1</v>
      </c>
      <c r="E454" s="52" t="s">
        <v>615</v>
      </c>
    </row>
    <row r="455" spans="1:5" x14ac:dyDescent="0.2">
      <c r="A455" s="32" t="str">
        <f t="shared" si="12"/>
        <v>INDEC-PB - 2710-1</v>
      </c>
      <c r="B455" s="68">
        <v>2710</v>
      </c>
      <c r="C455" s="45" t="s">
        <v>148</v>
      </c>
      <c r="D455" s="32">
        <v>1</v>
      </c>
      <c r="E455" s="52" t="s">
        <v>616</v>
      </c>
    </row>
    <row r="456" spans="1:5" x14ac:dyDescent="0.2">
      <c r="A456" s="32" t="str">
        <f t="shared" si="12"/>
        <v>INDEC-PB - 2922-1</v>
      </c>
      <c r="B456" s="68">
        <v>2922</v>
      </c>
      <c r="C456" s="45" t="s">
        <v>148</v>
      </c>
      <c r="D456" s="32">
        <v>1</v>
      </c>
      <c r="E456" s="52" t="s">
        <v>617</v>
      </c>
    </row>
    <row r="457" spans="1:5" x14ac:dyDescent="0.2">
      <c r="A457" s="32" t="str">
        <f t="shared" si="12"/>
        <v>INDEC-PB - 2691-</v>
      </c>
      <c r="B457" s="68">
        <v>2691</v>
      </c>
      <c r="C457" s="45" t="s">
        <v>148</v>
      </c>
      <c r="E457" s="52" t="s">
        <v>618</v>
      </c>
    </row>
    <row r="458" spans="1:5" x14ac:dyDescent="0.2">
      <c r="A458" s="32" t="str">
        <f t="shared" si="12"/>
        <v>INDEC-PB - 2695-</v>
      </c>
      <c r="B458" s="68">
        <v>2695</v>
      </c>
      <c r="C458" s="45" t="s">
        <v>148</v>
      </c>
      <c r="E458" s="52" t="s">
        <v>619</v>
      </c>
    </row>
    <row r="459" spans="1:5" x14ac:dyDescent="0.2">
      <c r="A459" s="32" t="str">
        <f t="shared" si="12"/>
        <v>INDEC-PB - 3410-2</v>
      </c>
      <c r="B459" s="68">
        <v>3410</v>
      </c>
      <c r="C459" s="45" t="s">
        <v>148</v>
      </c>
      <c r="D459" s="32">
        <v>2</v>
      </c>
      <c r="E459" s="52" t="s">
        <v>620</v>
      </c>
    </row>
    <row r="460" spans="1:5" x14ac:dyDescent="0.2">
      <c r="A460" s="32" t="str">
        <f t="shared" si="12"/>
        <v>INDEC-PB - 2520-1</v>
      </c>
      <c r="B460" s="68">
        <v>2520</v>
      </c>
      <c r="C460" s="45" t="s">
        <v>148</v>
      </c>
      <c r="D460" s="32">
        <v>1</v>
      </c>
      <c r="E460" s="65" t="s">
        <v>621</v>
      </c>
    </row>
    <row r="461" spans="1:5" x14ac:dyDescent="0.2">
      <c r="A461" s="32" t="str">
        <f t="shared" si="12"/>
        <v>INDEC-PB - 2413-3</v>
      </c>
      <c r="B461" s="68">
        <v>2413</v>
      </c>
      <c r="C461" s="45" t="s">
        <v>148</v>
      </c>
      <c r="D461" s="32">
        <v>3</v>
      </c>
      <c r="E461" s="65" t="s">
        <v>622</v>
      </c>
    </row>
    <row r="462" spans="1:5" x14ac:dyDescent="0.2">
      <c r="A462" s="32" t="str">
        <f t="shared" si="12"/>
        <v>INDEC-PB - 2519-1</v>
      </c>
      <c r="B462" s="68">
        <v>2519</v>
      </c>
      <c r="C462" s="45" t="s">
        <v>148</v>
      </c>
      <c r="D462" s="32">
        <v>1</v>
      </c>
      <c r="E462" s="65" t="s">
        <v>623</v>
      </c>
    </row>
    <row r="463" spans="1:5" x14ac:dyDescent="0.2">
      <c r="A463" s="32" t="str">
        <f t="shared" si="12"/>
        <v>INDEC-PB - 2520-3</v>
      </c>
      <c r="B463" s="68">
        <v>2520</v>
      </c>
      <c r="C463" s="45" t="s">
        <v>148</v>
      </c>
      <c r="D463" s="32">
        <v>3</v>
      </c>
      <c r="E463" s="65" t="s">
        <v>624</v>
      </c>
    </row>
    <row r="464" spans="1:5" x14ac:dyDescent="0.2">
      <c r="A464" s="32" t="str">
        <f t="shared" si="12"/>
        <v>INDEC-PB - 2022-1</v>
      </c>
      <c r="B464" s="68">
        <v>2022</v>
      </c>
      <c r="C464" s="45" t="s">
        <v>148</v>
      </c>
      <c r="D464" s="32">
        <v>1</v>
      </c>
      <c r="E464" s="65" t="s">
        <v>625</v>
      </c>
    </row>
    <row r="465" spans="1:5" x14ac:dyDescent="0.2">
      <c r="A465" s="32" t="str">
        <f t="shared" si="12"/>
        <v>INDEC-PB - 2511-1</v>
      </c>
      <c r="B465" s="68">
        <v>2511</v>
      </c>
      <c r="C465" s="45" t="s">
        <v>148</v>
      </c>
      <c r="D465" s="32">
        <v>1</v>
      </c>
      <c r="E465" s="65" t="s">
        <v>626</v>
      </c>
    </row>
    <row r="466" spans="1:5" x14ac:dyDescent="0.2">
      <c r="A466" s="32" t="str">
        <f t="shared" si="12"/>
        <v>INDEC-PB - 2899-</v>
      </c>
      <c r="B466" s="68">
        <v>2899</v>
      </c>
      <c r="C466" s="45" t="s">
        <v>148</v>
      </c>
      <c r="E466" s="65" t="s">
        <v>627</v>
      </c>
    </row>
    <row r="467" spans="1:5" x14ac:dyDescent="0.2">
      <c r="A467" s="32" t="str">
        <f t="shared" si="12"/>
        <v>INDEC-PB - 3110-1</v>
      </c>
      <c r="B467" s="68">
        <v>3110</v>
      </c>
      <c r="C467" s="45" t="s">
        <v>148</v>
      </c>
      <c r="D467" s="32">
        <v>1</v>
      </c>
      <c r="E467" s="65" t="s">
        <v>628</v>
      </c>
    </row>
    <row r="468" spans="1:5" x14ac:dyDescent="0.2">
      <c r="A468" s="32" t="str">
        <f t="shared" si="12"/>
        <v>INDEC-PB - 2320-1</v>
      </c>
      <c r="B468" s="68">
        <v>2320</v>
      </c>
      <c r="C468" s="45" t="s">
        <v>148</v>
      </c>
      <c r="D468" s="32">
        <v>1</v>
      </c>
      <c r="E468" s="65" t="s">
        <v>629</v>
      </c>
    </row>
    <row r="469" spans="1:5" x14ac:dyDescent="0.2">
      <c r="A469" s="32" t="str">
        <f t="shared" si="12"/>
        <v>INDEC-PB - 2924-1</v>
      </c>
      <c r="B469" s="68">
        <v>2924</v>
      </c>
      <c r="C469" s="45" t="s">
        <v>148</v>
      </c>
      <c r="D469" s="32">
        <v>1</v>
      </c>
      <c r="E469" s="65" t="s">
        <v>630</v>
      </c>
    </row>
    <row r="470" spans="1:5" x14ac:dyDescent="0.2">
      <c r="A470" s="32" t="str">
        <f t="shared" si="12"/>
        <v>INDEC-PB - 2692-1</v>
      </c>
      <c r="B470" s="68">
        <v>2692</v>
      </c>
      <c r="C470" s="45" t="s">
        <v>148</v>
      </c>
      <c r="D470" s="32">
        <v>1</v>
      </c>
      <c r="E470" s="65" t="s">
        <v>631</v>
      </c>
    </row>
    <row r="471" spans="1:5" x14ac:dyDescent="0.2">
      <c r="A471" s="32" t="str">
        <f t="shared" si="12"/>
        <v>INDEC-PB - 3410-</v>
      </c>
      <c r="B471" s="68">
        <v>3410</v>
      </c>
      <c r="C471" s="45" t="s">
        <v>148</v>
      </c>
      <c r="E471" s="65" t="s">
        <v>632</v>
      </c>
    </row>
    <row r="472" spans="1:5" x14ac:dyDescent="0.2">
      <c r="A472" s="32" t="str">
        <f t="shared" si="12"/>
        <v>INDEC-PB - 2413-1</v>
      </c>
      <c r="B472" s="68">
        <v>2413</v>
      </c>
      <c r="C472" s="45" t="s">
        <v>148</v>
      </c>
      <c r="D472" s="32">
        <v>1</v>
      </c>
      <c r="E472" s="65" t="s">
        <v>633</v>
      </c>
    </row>
    <row r="473" spans="1:5" x14ac:dyDescent="0.2">
      <c r="A473" s="32" t="str">
        <f t="shared" si="12"/>
        <v>INDEC-PB - 291-</v>
      </c>
      <c r="B473" s="68">
        <v>291</v>
      </c>
      <c r="C473" s="45" t="s">
        <v>148</v>
      </c>
      <c r="E473" s="73" t="s">
        <v>634</v>
      </c>
    </row>
    <row r="474" spans="1:5" x14ac:dyDescent="0.2">
      <c r="A474" s="32" t="str">
        <f t="shared" si="12"/>
        <v>INDEC-PB - 2610-1</v>
      </c>
      <c r="B474" s="68">
        <v>2610</v>
      </c>
      <c r="C474" s="45" t="s">
        <v>148</v>
      </c>
      <c r="D474" s="32">
        <v>1</v>
      </c>
      <c r="E474" s="52" t="s">
        <v>635</v>
      </c>
    </row>
    <row r="475" spans="1:5" x14ac:dyDescent="0.2">
      <c r="A475" s="70"/>
      <c r="B475" s="74"/>
      <c r="C475" s="69"/>
      <c r="E475" s="52"/>
    </row>
    <row r="476" spans="1:5" x14ac:dyDescent="0.2">
      <c r="A476" s="70"/>
      <c r="B476" s="74"/>
      <c r="C476" s="69"/>
      <c r="E476" s="67" t="s">
        <v>591</v>
      </c>
    </row>
    <row r="477" spans="1:5" x14ac:dyDescent="0.2">
      <c r="A477" s="32" t="str">
        <f t="shared" ref="A477:A482" si="13">CONCATENATE("INDEC-PB - ",B477,C477,D477)</f>
        <v>INDEC-PB - 2710-1</v>
      </c>
      <c r="B477" s="75">
        <v>2710</v>
      </c>
      <c r="C477" s="45" t="s">
        <v>148</v>
      </c>
      <c r="D477" s="75">
        <v>1</v>
      </c>
      <c r="E477" s="73" t="s">
        <v>636</v>
      </c>
    </row>
    <row r="478" spans="1:5" x14ac:dyDescent="0.2">
      <c r="A478" s="32" t="str">
        <f t="shared" si="13"/>
        <v>INDEC-PB - 2720-1</v>
      </c>
      <c r="B478" s="75">
        <v>2720</v>
      </c>
      <c r="C478" s="45" t="s">
        <v>148</v>
      </c>
      <c r="D478" s="75">
        <v>1</v>
      </c>
      <c r="E478" s="52" t="s">
        <v>637</v>
      </c>
    </row>
    <row r="479" spans="1:5" x14ac:dyDescent="0.2">
      <c r="A479" s="32" t="str">
        <f t="shared" si="13"/>
        <v>INDEC-PB - 2922-1</v>
      </c>
      <c r="B479" s="70">
        <v>2922</v>
      </c>
      <c r="C479" s="45" t="s">
        <v>148</v>
      </c>
      <c r="D479" s="70">
        <v>1</v>
      </c>
      <c r="E479" s="52" t="s">
        <v>638</v>
      </c>
    </row>
    <row r="480" spans="1:5" x14ac:dyDescent="0.2">
      <c r="A480" s="32" t="str">
        <f t="shared" si="13"/>
        <v>INDEC-PB - 2913-1</v>
      </c>
      <c r="B480" s="70">
        <v>2913</v>
      </c>
      <c r="C480" s="45" t="s">
        <v>148</v>
      </c>
      <c r="D480" s="70">
        <v>1</v>
      </c>
      <c r="E480" s="52" t="s">
        <v>639</v>
      </c>
    </row>
    <row r="481" spans="1:7" x14ac:dyDescent="0.2">
      <c r="A481" s="32" t="str">
        <f t="shared" si="13"/>
        <v>INDEC-PB - 2413-1</v>
      </c>
      <c r="B481" s="70">
        <v>2413</v>
      </c>
      <c r="C481" s="45" t="s">
        <v>148</v>
      </c>
      <c r="D481" s="70">
        <v>1</v>
      </c>
      <c r="E481" s="52" t="s">
        <v>640</v>
      </c>
    </row>
    <row r="482" spans="1:7" x14ac:dyDescent="0.2">
      <c r="A482" s="32" t="str">
        <f t="shared" si="13"/>
        <v>INDEC-PB - 2411-1</v>
      </c>
      <c r="B482" s="70">
        <v>2411</v>
      </c>
      <c r="C482" s="45" t="s">
        <v>148</v>
      </c>
      <c r="D482" s="70">
        <v>1</v>
      </c>
      <c r="E482" s="52" t="s">
        <v>641</v>
      </c>
    </row>
    <row r="485" spans="1:7" x14ac:dyDescent="0.2">
      <c r="A485" s="76"/>
      <c r="B485" s="30" t="s">
        <v>677</v>
      </c>
      <c r="C485" s="76"/>
      <c r="D485" s="77"/>
    </row>
    <row r="487" spans="1:7" ht="11.25" customHeight="1" x14ac:dyDescent="0.2">
      <c r="A487" s="59"/>
      <c r="B487" s="396" t="s">
        <v>364</v>
      </c>
      <c r="C487" s="59"/>
      <c r="D487" s="59"/>
      <c r="E487" s="396" t="s">
        <v>365</v>
      </c>
      <c r="F487" s="396" t="s">
        <v>366</v>
      </c>
      <c r="G487" s="396" t="s">
        <v>367</v>
      </c>
    </row>
    <row r="488" spans="1:7" x14ac:dyDescent="0.2">
      <c r="A488" s="59"/>
      <c r="B488" s="396"/>
      <c r="C488" s="59"/>
      <c r="D488" s="59"/>
      <c r="E488" s="396"/>
      <c r="F488" s="396" t="s">
        <v>368</v>
      </c>
      <c r="G488" s="396"/>
    </row>
    <row r="489" spans="1:7" x14ac:dyDescent="0.2">
      <c r="A489" s="45"/>
      <c r="B489" s="45"/>
      <c r="C489" s="45"/>
      <c r="D489" s="48"/>
      <c r="E489" s="45"/>
      <c r="F489" s="45"/>
      <c r="G489" s="45"/>
    </row>
    <row r="490" spans="1:7" x14ac:dyDescent="0.2">
      <c r="A490" s="48" t="str">
        <f t="shared" ref="A490:A500" si="14">CONCATENATE("INDEC-DCTO - Inciso ",B490)</f>
        <v>INDEC-DCTO - Inciso a)</v>
      </c>
      <c r="B490" s="48" t="s">
        <v>369</v>
      </c>
      <c r="C490" s="48"/>
      <c r="D490" s="48"/>
      <c r="E490" s="45" t="s">
        <v>370</v>
      </c>
      <c r="F490" s="48" t="s">
        <v>371</v>
      </c>
      <c r="G490" s="45" t="s">
        <v>372</v>
      </c>
    </row>
    <row r="491" spans="1:7" x14ac:dyDescent="0.2">
      <c r="A491" s="48" t="str">
        <f t="shared" si="14"/>
        <v>INDEC-DCTO - Inciso b)</v>
      </c>
      <c r="B491" s="48" t="s">
        <v>373</v>
      </c>
      <c r="C491" s="48"/>
      <c r="D491" s="48"/>
      <c r="E491" s="45" t="s">
        <v>374</v>
      </c>
      <c r="F491" s="48" t="s">
        <v>375</v>
      </c>
      <c r="G491" s="45" t="s">
        <v>376</v>
      </c>
    </row>
    <row r="492" spans="1:7" x14ac:dyDescent="0.2">
      <c r="A492" s="48" t="str">
        <f t="shared" si="14"/>
        <v>INDEC-DCTO - Inciso d)</v>
      </c>
      <c r="B492" s="48" t="s">
        <v>377</v>
      </c>
      <c r="C492" s="48"/>
      <c r="D492" s="48"/>
      <c r="E492" s="45" t="s">
        <v>378</v>
      </c>
      <c r="F492" s="48" t="s">
        <v>375</v>
      </c>
      <c r="G492" s="45" t="s">
        <v>379</v>
      </c>
    </row>
    <row r="493" spans="1:7" x14ac:dyDescent="0.2">
      <c r="A493" s="48" t="str">
        <f t="shared" si="14"/>
        <v>INDEC-DCTO - Inciso f)</v>
      </c>
      <c r="B493" s="48" t="s">
        <v>380</v>
      </c>
      <c r="C493" s="48"/>
      <c r="D493" s="48"/>
      <c r="E493" s="45" t="s">
        <v>381</v>
      </c>
      <c r="F493" s="48" t="s">
        <v>382</v>
      </c>
      <c r="G493" s="45" t="s">
        <v>383</v>
      </c>
    </row>
    <row r="494" spans="1:7" x14ac:dyDescent="0.2">
      <c r="A494" s="48" t="str">
        <f t="shared" si="14"/>
        <v>INDEC-DCTO - Inciso g)</v>
      </c>
      <c r="B494" s="48" t="s">
        <v>384</v>
      </c>
      <c r="C494" s="48"/>
      <c r="D494" s="48"/>
      <c r="E494" s="45" t="s">
        <v>385</v>
      </c>
      <c r="F494" s="48" t="s">
        <v>375</v>
      </c>
      <c r="G494" s="45" t="s">
        <v>386</v>
      </c>
    </row>
    <row r="495" spans="1:7" x14ac:dyDescent="0.2">
      <c r="A495" s="48" t="str">
        <f t="shared" si="14"/>
        <v>INDEC-DCTO - Inciso h)</v>
      </c>
      <c r="B495" s="48" t="s">
        <v>387</v>
      </c>
      <c r="C495" s="48"/>
      <c r="D495" s="48"/>
      <c r="E495" s="45" t="s">
        <v>388</v>
      </c>
      <c r="F495" s="48" t="s">
        <v>389</v>
      </c>
      <c r="G495" s="45" t="s">
        <v>390</v>
      </c>
    </row>
    <row r="496" spans="1:7" x14ac:dyDescent="0.2">
      <c r="A496" s="48" t="str">
        <f t="shared" si="14"/>
        <v>INDEC-DCTO - Inciso p)</v>
      </c>
      <c r="B496" s="48" t="s">
        <v>391</v>
      </c>
      <c r="C496" s="48"/>
      <c r="D496" s="48"/>
      <c r="E496" s="45" t="s">
        <v>392</v>
      </c>
      <c r="F496" s="48" t="s">
        <v>371</v>
      </c>
      <c r="G496" s="45" t="s">
        <v>393</v>
      </c>
    </row>
    <row r="497" spans="1:7" x14ac:dyDescent="0.2">
      <c r="A497" s="48" t="str">
        <f t="shared" si="14"/>
        <v>INDEC-DCTO - Inciso r)</v>
      </c>
      <c r="B497" s="48" t="s">
        <v>394</v>
      </c>
      <c r="C497" s="48"/>
      <c r="D497" s="48"/>
      <c r="E497" s="45" t="s">
        <v>395</v>
      </c>
      <c r="F497" s="48" t="s">
        <v>375</v>
      </c>
      <c r="G497" s="45" t="s">
        <v>396</v>
      </c>
    </row>
    <row r="498" spans="1:7" x14ac:dyDescent="0.2">
      <c r="A498" s="48" t="str">
        <f t="shared" si="14"/>
        <v>INDEC-DCTO - Inciso s)</v>
      </c>
      <c r="B498" s="48" t="s">
        <v>397</v>
      </c>
      <c r="C498" s="48"/>
      <c r="D498" s="48"/>
      <c r="E498" s="45" t="s">
        <v>398</v>
      </c>
      <c r="F498" s="48" t="s">
        <v>389</v>
      </c>
      <c r="G498" s="45" t="s">
        <v>268</v>
      </c>
    </row>
    <row r="499" spans="1:7" x14ac:dyDescent="0.2">
      <c r="A499" s="48" t="str">
        <f t="shared" si="14"/>
        <v>INDEC-DCTO - Inciso u)</v>
      </c>
      <c r="B499" s="48" t="s">
        <v>399</v>
      </c>
      <c r="C499" s="48"/>
      <c r="D499" s="48"/>
      <c r="E499" s="45" t="s">
        <v>400</v>
      </c>
      <c r="F499" s="48">
        <v>4324041</v>
      </c>
      <c r="G499" s="45" t="s">
        <v>291</v>
      </c>
    </row>
    <row r="500" spans="1:7" x14ac:dyDescent="0.2">
      <c r="A500" s="48" t="str">
        <f t="shared" si="14"/>
        <v>INDEC-DCTO - Inciso v)</v>
      </c>
      <c r="B500" s="48" t="s">
        <v>401</v>
      </c>
      <c r="C500" s="48"/>
      <c r="D500" s="48"/>
      <c r="E500" s="45" t="s">
        <v>402</v>
      </c>
      <c r="F500" s="48">
        <v>4322032</v>
      </c>
      <c r="G500" s="45" t="s">
        <v>236</v>
      </c>
    </row>
    <row r="501" spans="1:7" x14ac:dyDescent="0.2">
      <c r="A501" s="48"/>
      <c r="B501" s="48"/>
      <c r="C501" s="48"/>
      <c r="D501" s="48"/>
      <c r="E501" s="45"/>
      <c r="F501" s="48"/>
      <c r="G501" s="45"/>
    </row>
    <row r="502" spans="1:7" x14ac:dyDescent="0.2">
      <c r="A502" s="48" t="str">
        <f>CONCATENATE("INDEC-DCTO - Inciso ",B502)</f>
        <v>INDEC-DCTO - Inciso c)</v>
      </c>
      <c r="B502" s="48" t="s">
        <v>403</v>
      </c>
      <c r="C502" s="48"/>
      <c r="D502" s="48"/>
      <c r="E502" s="45" t="s">
        <v>404</v>
      </c>
      <c r="F502" s="48"/>
      <c r="G502" s="45" t="s">
        <v>678</v>
      </c>
    </row>
    <row r="503" spans="1:7" x14ac:dyDescent="0.2">
      <c r="A503" s="48" t="str">
        <f>CONCATENATE("INDEC-DCTO - Inciso ",B503)</f>
        <v>INDEC-DCTO - Inciso m)</v>
      </c>
      <c r="B503" s="48" t="s">
        <v>405</v>
      </c>
      <c r="C503" s="48"/>
      <c r="D503" s="48"/>
      <c r="E503" s="45" t="s">
        <v>406</v>
      </c>
      <c r="F503" s="48"/>
      <c r="G503" s="45" t="s">
        <v>679</v>
      </c>
    </row>
    <row r="504" spans="1:7" x14ac:dyDescent="0.2">
      <c r="A504" s="48" t="str">
        <f>CONCATENATE("INDEC-DCTO - Inciso ",B504)</f>
        <v>INDEC-DCTO - Inciso n)</v>
      </c>
      <c r="B504" s="48" t="s">
        <v>407</v>
      </c>
      <c r="C504" s="48"/>
      <c r="D504" s="48"/>
      <c r="E504" s="45" t="s">
        <v>408</v>
      </c>
      <c r="F504" s="48"/>
      <c r="G504" s="45" t="s">
        <v>680</v>
      </c>
    </row>
    <row r="505" spans="1:7" x14ac:dyDescent="0.2">
      <c r="A505" s="48" t="str">
        <f>CONCATENATE("INDEC-DCTO - Inciso ",B505)</f>
        <v>INDEC-DCTO - Inciso q)</v>
      </c>
      <c r="B505" s="48" t="s">
        <v>409</v>
      </c>
      <c r="C505" s="48"/>
      <c r="D505" s="48"/>
      <c r="E505" s="45" t="s">
        <v>410</v>
      </c>
      <c r="F505" s="48"/>
      <c r="G505" s="45" t="s">
        <v>681</v>
      </c>
    </row>
    <row r="508" spans="1:7" x14ac:dyDescent="0.2">
      <c r="B508" s="30" t="s">
        <v>682</v>
      </c>
    </row>
    <row r="511" spans="1:7" ht="11.25" customHeight="1" x14ac:dyDescent="0.2">
      <c r="A511" s="59"/>
      <c r="B511" s="396" t="s">
        <v>364</v>
      </c>
      <c r="C511" s="59"/>
      <c r="D511" s="59"/>
      <c r="E511" s="396" t="s">
        <v>365</v>
      </c>
      <c r="F511" s="396" t="s">
        <v>366</v>
      </c>
      <c r="G511" s="396" t="s">
        <v>367</v>
      </c>
    </row>
    <row r="512" spans="1:7" x14ac:dyDescent="0.2">
      <c r="A512" s="59"/>
      <c r="B512" s="396"/>
      <c r="C512" s="59"/>
      <c r="D512" s="59"/>
      <c r="E512" s="396"/>
      <c r="F512" s="396" t="s">
        <v>368</v>
      </c>
      <c r="G512" s="396"/>
    </row>
    <row r="513" spans="1:7" x14ac:dyDescent="0.2">
      <c r="A513" s="52"/>
      <c r="B513" s="52"/>
      <c r="C513" s="52"/>
      <c r="D513" s="53"/>
      <c r="E513" s="52"/>
      <c r="F513" s="52"/>
      <c r="G513" s="52"/>
    </row>
    <row r="514" spans="1:7" x14ac:dyDescent="0.2">
      <c r="A514" s="52"/>
      <c r="B514" s="52"/>
      <c r="C514" s="52"/>
      <c r="D514" s="53"/>
      <c r="E514" s="40" t="s">
        <v>614</v>
      </c>
      <c r="F514" s="52"/>
      <c r="G514" s="52"/>
    </row>
    <row r="515" spans="1:7" x14ac:dyDescent="0.2">
      <c r="A515" s="48" t="str">
        <f>CONCATENATE("INDEC-DCTO - Inciso ",B515)</f>
        <v>INDEC-DCTO - Inciso e)</v>
      </c>
      <c r="B515" s="32" t="s">
        <v>671</v>
      </c>
      <c r="C515" s="53"/>
      <c r="D515" s="53"/>
      <c r="E515" s="52" t="s">
        <v>653</v>
      </c>
      <c r="F515" s="53" t="s">
        <v>654</v>
      </c>
      <c r="G515" s="52" t="s">
        <v>655</v>
      </c>
    </row>
    <row r="516" spans="1:7" x14ac:dyDescent="0.2">
      <c r="A516" s="48" t="str">
        <f>CONCATENATE("INDEC-DCTO - Inciso ",B516)</f>
        <v>INDEC-DCTO - Inciso i)</v>
      </c>
      <c r="B516" s="32" t="s">
        <v>672</v>
      </c>
      <c r="C516" s="53"/>
      <c r="D516" s="53"/>
      <c r="E516" s="52" t="s">
        <v>656</v>
      </c>
      <c r="F516" s="53" t="s">
        <v>657</v>
      </c>
      <c r="G516" s="52" t="s">
        <v>658</v>
      </c>
    </row>
    <row r="517" spans="1:7" x14ac:dyDescent="0.2">
      <c r="A517" s="48" t="str">
        <f>CONCATENATE("INDEC-DCTO - Inciso ",B517)</f>
        <v>INDEC-DCTO - Inciso k)</v>
      </c>
      <c r="B517" s="32" t="s">
        <v>673</v>
      </c>
      <c r="C517" s="53"/>
      <c r="D517" s="53"/>
      <c r="E517" s="52" t="s">
        <v>659</v>
      </c>
      <c r="F517" s="53" t="s">
        <v>660</v>
      </c>
      <c r="G517" s="52" t="s">
        <v>661</v>
      </c>
    </row>
    <row r="518" spans="1:7" x14ac:dyDescent="0.2">
      <c r="A518" s="48" t="str">
        <f>CONCATENATE("INDEC-DCTO - Inciso ",B518)</f>
        <v>INDEC-DCTO - Inciso t)</v>
      </c>
      <c r="B518" s="32" t="s">
        <v>674</v>
      </c>
      <c r="C518" s="53"/>
      <c r="D518" s="53"/>
      <c r="E518" s="52" t="s">
        <v>662</v>
      </c>
      <c r="F518" s="53" t="s">
        <v>663</v>
      </c>
      <c r="G518" s="52" t="s">
        <v>664</v>
      </c>
    </row>
    <row r="519" spans="1:7" x14ac:dyDescent="0.2">
      <c r="A519" s="48" t="str">
        <f>CONCATENATE("INDEC-DCTO - Inciso ",B519)</f>
        <v>INDEC-DCTO - Inciso w)</v>
      </c>
      <c r="B519" s="32" t="s">
        <v>675</v>
      </c>
      <c r="C519" s="53"/>
      <c r="D519" s="53"/>
      <c r="E519" s="52" t="s">
        <v>665</v>
      </c>
      <c r="F519" s="53" t="s">
        <v>666</v>
      </c>
      <c r="G519" s="52" t="s">
        <v>667</v>
      </c>
    </row>
    <row r="520" spans="1:7" x14ac:dyDescent="0.2">
      <c r="A520" s="52"/>
      <c r="B520" s="32"/>
      <c r="C520" s="52"/>
      <c r="D520" s="53"/>
      <c r="E520" s="52"/>
      <c r="F520" s="53"/>
      <c r="G520" s="52"/>
    </row>
    <row r="521" spans="1:7" x14ac:dyDescent="0.2">
      <c r="A521" s="52"/>
      <c r="B521" s="32"/>
      <c r="C521" s="52"/>
      <c r="D521" s="53"/>
      <c r="E521" s="40" t="s">
        <v>591</v>
      </c>
      <c r="F521" s="53"/>
      <c r="G521" s="52"/>
    </row>
    <row r="522" spans="1:7" x14ac:dyDescent="0.2">
      <c r="A522" s="48" t="str">
        <f>CONCATENATE("INDEC-DCTO - Inciso ",B522)</f>
        <v>INDEC-DCTO - Inciso j)</v>
      </c>
      <c r="B522" s="32" t="s">
        <v>676</v>
      </c>
      <c r="C522" s="53"/>
      <c r="D522" s="53"/>
      <c r="E522" s="52" t="s">
        <v>668</v>
      </c>
      <c r="F522" s="53" t="s">
        <v>669</v>
      </c>
      <c r="G522" s="52" t="s">
        <v>670</v>
      </c>
    </row>
    <row r="523" spans="1:7" x14ac:dyDescent="0.2">
      <c r="A523" s="53"/>
      <c r="B523" s="53"/>
      <c r="C523" s="53"/>
      <c r="D523" s="53"/>
      <c r="E523" s="52"/>
      <c r="F523" s="53"/>
      <c r="G523" s="52"/>
    </row>
    <row r="526" spans="1:7" x14ac:dyDescent="0.2">
      <c r="A526" s="38"/>
      <c r="B526" s="41"/>
      <c r="C526" s="38"/>
      <c r="D526" s="39"/>
      <c r="E526" s="38"/>
    </row>
    <row r="528" spans="1:7" x14ac:dyDescent="0.2">
      <c r="A528" s="43"/>
      <c r="B528" s="30" t="s">
        <v>411</v>
      </c>
      <c r="C528" s="43"/>
      <c r="D528" s="44"/>
    </row>
    <row r="529" spans="1:5" x14ac:dyDescent="0.2">
      <c r="A529" s="45"/>
      <c r="B529" s="45"/>
      <c r="C529" s="45"/>
      <c r="D529" s="48"/>
    </row>
    <row r="530" spans="1:5" x14ac:dyDescent="0.2">
      <c r="A530" s="395" t="s">
        <v>450</v>
      </c>
      <c r="B530" s="396" t="s">
        <v>145</v>
      </c>
      <c r="C530" s="396"/>
      <c r="D530" s="396"/>
      <c r="E530" s="395" t="s">
        <v>146</v>
      </c>
    </row>
    <row r="531" spans="1:5" x14ac:dyDescent="0.2">
      <c r="A531" s="395"/>
      <c r="B531" s="396" t="s">
        <v>147</v>
      </c>
      <c r="C531" s="396"/>
      <c r="D531" s="396"/>
      <c r="E531" s="395"/>
    </row>
    <row r="532" spans="1:5" x14ac:dyDescent="0.2">
      <c r="A532" s="32" t="str">
        <f t="shared" ref="A532:A553" si="15">CONCATENATE("INDEC-GG ",B532,C532,D532)</f>
        <v>INDEC-GG 18000-1</v>
      </c>
      <c r="B532" s="60">
        <v>18000</v>
      </c>
      <c r="C532" s="60" t="s">
        <v>148</v>
      </c>
      <c r="D532" s="48">
        <v>1</v>
      </c>
      <c r="E532" s="51" t="s">
        <v>412</v>
      </c>
    </row>
    <row r="533" spans="1:5" x14ac:dyDescent="0.2">
      <c r="A533" s="32" t="str">
        <f t="shared" si="15"/>
        <v>INDEC-GG 83107-1</v>
      </c>
      <c r="B533" s="60">
        <v>83107</v>
      </c>
      <c r="C533" s="60" t="s">
        <v>148</v>
      </c>
      <c r="D533" s="48">
        <v>1</v>
      </c>
      <c r="E533" s="51" t="s">
        <v>413</v>
      </c>
    </row>
    <row r="534" spans="1:5" x14ac:dyDescent="0.2">
      <c r="A534" s="32" t="str">
        <f t="shared" si="15"/>
        <v>INDEC-GG 71240-11</v>
      </c>
      <c r="B534" s="60">
        <v>71240</v>
      </c>
      <c r="C534" s="60" t="s">
        <v>148</v>
      </c>
      <c r="D534" s="48">
        <v>11</v>
      </c>
      <c r="E534" s="47" t="s">
        <v>414</v>
      </c>
    </row>
    <row r="535" spans="1:5" x14ac:dyDescent="0.2">
      <c r="A535" s="32" t="str">
        <f t="shared" si="15"/>
        <v>INDEC-GG 71233-11</v>
      </c>
      <c r="B535" s="60">
        <v>71233</v>
      </c>
      <c r="C535" s="60" t="s">
        <v>148</v>
      </c>
      <c r="D535" s="48">
        <v>11</v>
      </c>
      <c r="E535" s="47" t="s">
        <v>415</v>
      </c>
    </row>
    <row r="536" spans="1:5" x14ac:dyDescent="0.2">
      <c r="A536" s="32" t="str">
        <f t="shared" si="15"/>
        <v>INDEC-GG 51800-11</v>
      </c>
      <c r="B536" s="60">
        <v>51800</v>
      </c>
      <c r="C536" s="60" t="s">
        <v>148</v>
      </c>
      <c r="D536" s="48">
        <v>11</v>
      </c>
      <c r="E536" s="47" t="s">
        <v>416</v>
      </c>
    </row>
    <row r="537" spans="1:5" x14ac:dyDescent="0.2">
      <c r="A537" s="32" t="str">
        <f t="shared" si="15"/>
        <v>INDEC-GG 51800-21</v>
      </c>
      <c r="B537" s="60">
        <v>51800</v>
      </c>
      <c r="C537" s="60" t="s">
        <v>148</v>
      </c>
      <c r="D537" s="48">
        <v>21</v>
      </c>
      <c r="E537" s="51" t="s">
        <v>417</v>
      </c>
    </row>
    <row r="538" spans="1:5" x14ac:dyDescent="0.2">
      <c r="A538" s="32" t="str">
        <f t="shared" si="15"/>
        <v>INDEC-GG 74110-11</v>
      </c>
      <c r="B538" s="60">
        <v>74110</v>
      </c>
      <c r="C538" s="60" t="s">
        <v>148</v>
      </c>
      <c r="D538" s="48">
        <v>11</v>
      </c>
      <c r="E538" s="47" t="s">
        <v>418</v>
      </c>
    </row>
    <row r="539" spans="1:5" x14ac:dyDescent="0.2">
      <c r="A539" s="32" t="str">
        <f t="shared" si="15"/>
        <v>INDEC-GG 51560-31</v>
      </c>
      <c r="B539" s="60">
        <v>51560</v>
      </c>
      <c r="C539" s="60" t="s">
        <v>148</v>
      </c>
      <c r="D539" s="48">
        <v>31</v>
      </c>
      <c r="E539" s="51" t="s">
        <v>419</v>
      </c>
    </row>
    <row r="540" spans="1:5" x14ac:dyDescent="0.2">
      <c r="A540" s="32" t="str">
        <f t="shared" si="15"/>
        <v>INDEC-GG 53111-1</v>
      </c>
      <c r="B540" s="60">
        <v>53111</v>
      </c>
      <c r="C540" s="60" t="s">
        <v>148</v>
      </c>
      <c r="D540" s="48">
        <v>1</v>
      </c>
      <c r="E540" s="47" t="s">
        <v>420</v>
      </c>
    </row>
    <row r="541" spans="1:5" x14ac:dyDescent="0.2">
      <c r="A541" s="32" t="str">
        <f t="shared" si="15"/>
        <v>INDEC-GG 54400-1</v>
      </c>
      <c r="B541" s="60">
        <v>54400</v>
      </c>
      <c r="C541" s="60" t="s">
        <v>148</v>
      </c>
      <c r="D541" s="48">
        <v>1</v>
      </c>
      <c r="E541" s="47" t="s">
        <v>421</v>
      </c>
    </row>
    <row r="542" spans="1:5" x14ac:dyDescent="0.2">
      <c r="A542" s="32" t="str">
        <f t="shared" si="15"/>
        <v>INDEC-GG 18000-21</v>
      </c>
      <c r="B542" s="60">
        <v>18000</v>
      </c>
      <c r="C542" s="60" t="s">
        <v>148</v>
      </c>
      <c r="D542" s="48">
        <v>21</v>
      </c>
      <c r="E542" s="47" t="s">
        <v>422</v>
      </c>
    </row>
    <row r="543" spans="1:5" x14ac:dyDescent="0.2">
      <c r="A543" s="32" t="str">
        <f t="shared" si="15"/>
        <v>INDEC-GG 18000-22</v>
      </c>
      <c r="B543" s="60">
        <v>18000</v>
      </c>
      <c r="C543" s="60" t="s">
        <v>148</v>
      </c>
      <c r="D543" s="48">
        <v>22</v>
      </c>
      <c r="E543" s="47" t="s">
        <v>423</v>
      </c>
    </row>
    <row r="544" spans="1:5" x14ac:dyDescent="0.2">
      <c r="A544" s="32" t="str">
        <f t="shared" si="15"/>
        <v>INDEC-GG 88700-2</v>
      </c>
      <c r="B544" s="60">
        <v>88700</v>
      </c>
      <c r="C544" s="60" t="s">
        <v>148</v>
      </c>
      <c r="D544" s="48">
        <v>2</v>
      </c>
      <c r="E544" s="47" t="s">
        <v>424</v>
      </c>
    </row>
    <row r="545" spans="1:5" x14ac:dyDescent="0.2">
      <c r="A545" s="32" t="str">
        <f t="shared" si="15"/>
        <v>INDEC-GG 88700-31</v>
      </c>
      <c r="B545" s="60">
        <v>88700</v>
      </c>
      <c r="C545" s="60" t="s">
        <v>148</v>
      </c>
      <c r="D545" s="48">
        <v>31</v>
      </c>
      <c r="E545" s="51" t="s">
        <v>425</v>
      </c>
    </row>
    <row r="546" spans="1:5" x14ac:dyDescent="0.2">
      <c r="A546" s="32" t="str">
        <f t="shared" si="15"/>
        <v>INDEC-GG DEP-EQ</v>
      </c>
      <c r="B546" s="60" t="s">
        <v>1233</v>
      </c>
      <c r="C546" s="60"/>
      <c r="D546" s="48"/>
      <c r="E546" s="51" t="s">
        <v>426</v>
      </c>
    </row>
    <row r="547" spans="1:5" x14ac:dyDescent="0.2">
      <c r="A547" s="32" t="str">
        <f t="shared" si="15"/>
        <v>INDEC-GG 88700-1</v>
      </c>
      <c r="B547" s="60">
        <v>88700</v>
      </c>
      <c r="C547" s="60" t="s">
        <v>148</v>
      </c>
      <c r="D547" s="48">
        <v>1</v>
      </c>
      <c r="E547" s="51" t="s">
        <v>427</v>
      </c>
    </row>
    <row r="548" spans="1:5" x14ac:dyDescent="0.2">
      <c r="A548" s="32" t="str">
        <f t="shared" si="15"/>
        <v>INDEC-GG 31210-11</v>
      </c>
      <c r="B548" s="60">
        <v>31210</v>
      </c>
      <c r="C548" s="60" t="s">
        <v>148</v>
      </c>
      <c r="D548" s="48">
        <v>11</v>
      </c>
      <c r="E548" s="51" t="s">
        <v>428</v>
      </c>
    </row>
    <row r="549" spans="1:5" x14ac:dyDescent="0.2">
      <c r="A549" s="32" t="str">
        <f t="shared" si="15"/>
        <v>INDEC-GG 81295-1</v>
      </c>
      <c r="B549" s="60">
        <v>81295</v>
      </c>
      <c r="C549" s="60" t="s">
        <v>148</v>
      </c>
      <c r="D549" s="48">
        <v>1</v>
      </c>
      <c r="E549" s="51" t="s">
        <v>429</v>
      </c>
    </row>
    <row r="550" spans="1:5" x14ac:dyDescent="0.2">
      <c r="A550" s="32" t="str">
        <f t="shared" si="15"/>
        <v>INDEC-GG 81297-1</v>
      </c>
      <c r="B550" s="60">
        <v>81297</v>
      </c>
      <c r="C550" s="60" t="s">
        <v>148</v>
      </c>
      <c r="D550" s="48">
        <v>1</v>
      </c>
      <c r="E550" s="47" t="s">
        <v>430</v>
      </c>
    </row>
    <row r="551" spans="1:5" x14ac:dyDescent="0.2">
      <c r="A551" s="32" t="str">
        <f t="shared" si="15"/>
        <v>INDEC-GG 51560-21</v>
      </c>
      <c r="B551" s="60">
        <v>51560</v>
      </c>
      <c r="C551" s="60" t="s">
        <v>148</v>
      </c>
      <c r="D551" s="48">
        <v>21</v>
      </c>
      <c r="E551" s="51" t="s">
        <v>431</v>
      </c>
    </row>
    <row r="552" spans="1:5" x14ac:dyDescent="0.2">
      <c r="A552" s="32" t="str">
        <f t="shared" si="15"/>
        <v>INDEC-GG 31100-11</v>
      </c>
      <c r="B552" s="60">
        <v>31100</v>
      </c>
      <c r="C552" s="60" t="s">
        <v>148</v>
      </c>
      <c r="D552" s="48">
        <v>11</v>
      </c>
      <c r="E552" s="51" t="s">
        <v>432</v>
      </c>
    </row>
    <row r="553" spans="1:5" x14ac:dyDescent="0.2">
      <c r="A553" s="32" t="str">
        <f t="shared" si="15"/>
        <v>INDEC-GG 53211-11</v>
      </c>
      <c r="B553" s="60">
        <v>53211</v>
      </c>
      <c r="C553" s="60" t="s">
        <v>148</v>
      </c>
      <c r="D553" s="48">
        <v>11</v>
      </c>
      <c r="E553" s="47" t="s">
        <v>433</v>
      </c>
    </row>
    <row r="556" spans="1:5" x14ac:dyDescent="0.2">
      <c r="B556" s="30" t="s">
        <v>832</v>
      </c>
    </row>
    <row r="557" spans="1:5" x14ac:dyDescent="0.2">
      <c r="B557" s="30" t="s">
        <v>833</v>
      </c>
    </row>
    <row r="559" spans="1:5" x14ac:dyDescent="0.2">
      <c r="A559" s="32" t="str">
        <f t="shared" ref="A559:A590" si="16">CONCATENATE("DNV-T I - ",B559)</f>
        <v>DNV-T I - 1</v>
      </c>
      <c r="B559" s="34">
        <v>1</v>
      </c>
      <c r="E559" s="34" t="s">
        <v>370</v>
      </c>
    </row>
    <row r="560" spans="1:5" x14ac:dyDescent="0.2">
      <c r="A560" s="32" t="str">
        <f t="shared" si="16"/>
        <v>DNV-T I - 2</v>
      </c>
      <c r="B560" s="34">
        <v>2</v>
      </c>
      <c r="E560" s="34" t="s">
        <v>834</v>
      </c>
    </row>
    <row r="561" spans="1:5" x14ac:dyDescent="0.2">
      <c r="A561" s="32" t="str">
        <f t="shared" si="16"/>
        <v>DNV-T I - 3</v>
      </c>
      <c r="B561" s="34">
        <v>3</v>
      </c>
      <c r="E561" s="34" t="s">
        <v>835</v>
      </c>
    </row>
    <row r="562" spans="1:5" x14ac:dyDescent="0.2">
      <c r="A562" s="32" t="str">
        <f t="shared" si="16"/>
        <v>DNV-T I - 4</v>
      </c>
      <c r="B562" s="34">
        <v>4</v>
      </c>
      <c r="E562" s="34" t="s">
        <v>836</v>
      </c>
    </row>
    <row r="563" spans="1:5" x14ac:dyDescent="0.2">
      <c r="A563" s="32" t="str">
        <f t="shared" si="16"/>
        <v>DNV-T I - 5</v>
      </c>
      <c r="B563" s="34">
        <v>5</v>
      </c>
      <c r="E563" s="34" t="s">
        <v>837</v>
      </c>
    </row>
    <row r="564" spans="1:5" x14ac:dyDescent="0.2">
      <c r="A564" s="32" t="str">
        <f t="shared" si="16"/>
        <v>DNV-T I - 6</v>
      </c>
      <c r="B564" s="34">
        <v>6</v>
      </c>
      <c r="E564" s="34" t="s">
        <v>838</v>
      </c>
    </row>
    <row r="565" spans="1:5" x14ac:dyDescent="0.2">
      <c r="A565" s="32" t="str">
        <f t="shared" si="16"/>
        <v>DNV-T I - 7</v>
      </c>
      <c r="B565" s="34">
        <v>7</v>
      </c>
      <c r="E565" s="34" t="s">
        <v>839</v>
      </c>
    </row>
    <row r="566" spans="1:5" x14ac:dyDescent="0.2">
      <c r="A566" s="32" t="str">
        <f t="shared" si="16"/>
        <v>DNV-T I - 8</v>
      </c>
      <c r="B566" s="34">
        <v>8</v>
      </c>
      <c r="E566" s="34" t="s">
        <v>840</v>
      </c>
    </row>
    <row r="567" spans="1:5" x14ac:dyDescent="0.2">
      <c r="A567" s="32" t="str">
        <f t="shared" si="16"/>
        <v>DNV-T I - 9</v>
      </c>
      <c r="B567" s="34">
        <v>9</v>
      </c>
      <c r="E567" s="34" t="s">
        <v>841</v>
      </c>
    </row>
    <row r="568" spans="1:5" x14ac:dyDescent="0.2">
      <c r="A568" s="32" t="str">
        <f t="shared" si="16"/>
        <v>DNV-T I - 10</v>
      </c>
      <c r="B568" s="34">
        <v>10</v>
      </c>
      <c r="E568" s="34" t="s">
        <v>842</v>
      </c>
    </row>
    <row r="569" spans="1:5" x14ac:dyDescent="0.2">
      <c r="A569" s="32" t="str">
        <f t="shared" si="16"/>
        <v>DNV-T I - 11</v>
      </c>
      <c r="B569" s="34">
        <v>11</v>
      </c>
      <c r="E569" s="34" t="s">
        <v>843</v>
      </c>
    </row>
    <row r="570" spans="1:5" x14ac:dyDescent="0.2">
      <c r="A570" s="32" t="str">
        <f t="shared" si="16"/>
        <v>DNV-T I - 12</v>
      </c>
      <c r="B570" s="34">
        <v>12</v>
      </c>
      <c r="E570" s="34" t="s">
        <v>844</v>
      </c>
    </row>
    <row r="571" spans="1:5" x14ac:dyDescent="0.2">
      <c r="A571" s="32" t="str">
        <f t="shared" si="16"/>
        <v>DNV-T I - 13</v>
      </c>
      <c r="B571" s="34">
        <v>13</v>
      </c>
      <c r="E571" s="34" t="s">
        <v>845</v>
      </c>
    </row>
    <row r="572" spans="1:5" x14ac:dyDescent="0.2">
      <c r="A572" s="32" t="str">
        <f t="shared" si="16"/>
        <v>DNV-T I - 14</v>
      </c>
      <c r="B572" s="34">
        <v>14</v>
      </c>
      <c r="E572" s="34" t="s">
        <v>846</v>
      </c>
    </row>
    <row r="573" spans="1:5" x14ac:dyDescent="0.2">
      <c r="A573" s="32" t="str">
        <f t="shared" si="16"/>
        <v>DNV-T I - 15</v>
      </c>
      <c r="B573" s="34">
        <v>15</v>
      </c>
      <c r="E573" s="34" t="s">
        <v>847</v>
      </c>
    </row>
    <row r="574" spans="1:5" x14ac:dyDescent="0.2">
      <c r="A574" s="32" t="str">
        <f t="shared" si="16"/>
        <v>DNV-T I - 16</v>
      </c>
      <c r="B574" s="34">
        <v>16</v>
      </c>
      <c r="E574" s="34" t="s">
        <v>848</v>
      </c>
    </row>
    <row r="575" spans="1:5" x14ac:dyDescent="0.2">
      <c r="A575" s="32" t="str">
        <f t="shared" si="16"/>
        <v>DNV-T I - 17</v>
      </c>
      <c r="B575" s="34">
        <v>17</v>
      </c>
      <c r="E575" s="34" t="s">
        <v>849</v>
      </c>
    </row>
    <row r="576" spans="1:5" x14ac:dyDescent="0.2">
      <c r="A576" s="32" t="str">
        <f t="shared" si="16"/>
        <v>DNV-T I - 18</v>
      </c>
      <c r="B576" s="34">
        <v>18</v>
      </c>
      <c r="E576" s="34" t="s">
        <v>850</v>
      </c>
    </row>
    <row r="577" spans="1:5" x14ac:dyDescent="0.2">
      <c r="A577" s="32" t="str">
        <f t="shared" si="16"/>
        <v>DNV-T I - 19</v>
      </c>
      <c r="B577" s="34">
        <v>19</v>
      </c>
      <c r="E577" s="34" t="s">
        <v>851</v>
      </c>
    </row>
    <row r="578" spans="1:5" x14ac:dyDescent="0.2">
      <c r="A578" s="32" t="str">
        <f t="shared" si="16"/>
        <v>DNV-T I - 20</v>
      </c>
      <c r="B578" s="34">
        <v>20</v>
      </c>
      <c r="E578" s="34" t="s">
        <v>852</v>
      </c>
    </row>
    <row r="579" spans="1:5" x14ac:dyDescent="0.2">
      <c r="A579" s="32" t="str">
        <f t="shared" si="16"/>
        <v>DNV-T I - 21</v>
      </c>
      <c r="B579" s="34">
        <v>21</v>
      </c>
      <c r="E579" s="34" t="s">
        <v>853</v>
      </c>
    </row>
    <row r="580" spans="1:5" x14ac:dyDescent="0.2">
      <c r="A580" s="32" t="str">
        <f t="shared" si="16"/>
        <v>DNV-T I - 22</v>
      </c>
      <c r="B580" s="34">
        <v>22</v>
      </c>
      <c r="E580" s="34" t="s">
        <v>854</v>
      </c>
    </row>
    <row r="581" spans="1:5" x14ac:dyDescent="0.2">
      <c r="A581" s="32" t="str">
        <f t="shared" si="16"/>
        <v>DNV-T I - 23</v>
      </c>
      <c r="B581" s="34">
        <v>23</v>
      </c>
      <c r="E581" s="34" t="s">
        <v>855</v>
      </c>
    </row>
    <row r="582" spans="1:5" x14ac:dyDescent="0.2">
      <c r="A582" s="32" t="str">
        <f t="shared" si="16"/>
        <v>DNV-T I - 24</v>
      </c>
      <c r="B582" s="34">
        <v>24</v>
      </c>
      <c r="E582" s="34" t="s">
        <v>856</v>
      </c>
    </row>
    <row r="583" spans="1:5" x14ac:dyDescent="0.2">
      <c r="A583" s="32" t="str">
        <f t="shared" si="16"/>
        <v>DNV-T I - 25</v>
      </c>
      <c r="B583" s="34">
        <v>25</v>
      </c>
      <c r="E583" s="34" t="s">
        <v>857</v>
      </c>
    </row>
    <row r="584" spans="1:5" x14ac:dyDescent="0.2">
      <c r="A584" s="32" t="str">
        <f t="shared" si="16"/>
        <v>DNV-T I - 26</v>
      </c>
      <c r="B584" s="34">
        <v>26</v>
      </c>
      <c r="E584" s="34" t="s">
        <v>858</v>
      </c>
    </row>
    <row r="585" spans="1:5" x14ac:dyDescent="0.2">
      <c r="A585" s="32" t="str">
        <f t="shared" si="16"/>
        <v>DNV-T I - 27</v>
      </c>
      <c r="B585" s="34">
        <v>27</v>
      </c>
      <c r="E585" s="34" t="s">
        <v>859</v>
      </c>
    </row>
    <row r="586" spans="1:5" x14ac:dyDescent="0.2">
      <c r="A586" s="32" t="str">
        <f t="shared" si="16"/>
        <v>DNV-T I - 28</v>
      </c>
      <c r="B586" s="34">
        <v>28</v>
      </c>
      <c r="E586" s="34" t="s">
        <v>860</v>
      </c>
    </row>
    <row r="587" spans="1:5" x14ac:dyDescent="0.2">
      <c r="A587" s="32" t="str">
        <f t="shared" si="16"/>
        <v>DNV-T I - 29</v>
      </c>
      <c r="B587" s="34">
        <v>29</v>
      </c>
      <c r="E587" s="34" t="s">
        <v>861</v>
      </c>
    </row>
    <row r="588" spans="1:5" x14ac:dyDescent="0.2">
      <c r="A588" s="32" t="str">
        <f t="shared" si="16"/>
        <v>DNV-T I - 30</v>
      </c>
      <c r="B588" s="34">
        <v>30</v>
      </c>
      <c r="E588" s="34" t="s">
        <v>862</v>
      </c>
    </row>
    <row r="589" spans="1:5" x14ac:dyDescent="0.2">
      <c r="A589" s="32" t="str">
        <f t="shared" si="16"/>
        <v>DNV-T I - 31</v>
      </c>
      <c r="B589" s="34">
        <v>31</v>
      </c>
      <c r="E589" s="34" t="s">
        <v>863</v>
      </c>
    </row>
    <row r="590" spans="1:5" x14ac:dyDescent="0.2">
      <c r="A590" s="32" t="str">
        <f t="shared" si="16"/>
        <v>DNV-T I - 32</v>
      </c>
      <c r="B590" s="34">
        <v>32</v>
      </c>
      <c r="E590" s="34" t="s">
        <v>864</v>
      </c>
    </row>
    <row r="591" spans="1:5" x14ac:dyDescent="0.2">
      <c r="A591" s="32" t="str">
        <f t="shared" ref="A591:A622" si="17">CONCATENATE("DNV-T I - ",B591)</f>
        <v>DNV-T I - 33</v>
      </c>
      <c r="B591" s="34">
        <v>33</v>
      </c>
      <c r="E591" s="34" t="s">
        <v>865</v>
      </c>
    </row>
    <row r="592" spans="1:5" x14ac:dyDescent="0.2">
      <c r="A592" s="32" t="str">
        <f t="shared" si="17"/>
        <v>DNV-T I - 34</v>
      </c>
      <c r="B592" s="34">
        <v>34</v>
      </c>
      <c r="E592" s="34" t="s">
        <v>866</v>
      </c>
    </row>
    <row r="593" spans="1:5" x14ac:dyDescent="0.2">
      <c r="A593" s="32" t="str">
        <f t="shared" si="17"/>
        <v>DNV-T I - 35</v>
      </c>
      <c r="B593" s="34">
        <v>35</v>
      </c>
      <c r="E593" s="34" t="s">
        <v>867</v>
      </c>
    </row>
    <row r="594" spans="1:5" x14ac:dyDescent="0.2">
      <c r="A594" s="32" t="str">
        <f t="shared" si="17"/>
        <v>DNV-T I - 36</v>
      </c>
      <c r="B594" s="34">
        <v>36</v>
      </c>
      <c r="E594" s="34" t="s">
        <v>868</v>
      </c>
    </row>
    <row r="595" spans="1:5" x14ac:dyDescent="0.2">
      <c r="A595" s="32" t="str">
        <f t="shared" si="17"/>
        <v>DNV-T I - 37</v>
      </c>
      <c r="B595" s="34">
        <v>37</v>
      </c>
      <c r="E595" s="34" t="s">
        <v>869</v>
      </c>
    </row>
    <row r="596" spans="1:5" x14ac:dyDescent="0.2">
      <c r="A596" s="32" t="str">
        <f t="shared" si="17"/>
        <v>DNV-T I - 38</v>
      </c>
      <c r="B596" s="34">
        <v>38</v>
      </c>
      <c r="E596" s="34" t="s">
        <v>870</v>
      </c>
    </row>
    <row r="597" spans="1:5" x14ac:dyDescent="0.2">
      <c r="A597" s="32" t="str">
        <f t="shared" si="17"/>
        <v>DNV-T I - 39</v>
      </c>
      <c r="B597" s="34">
        <v>39</v>
      </c>
      <c r="E597" s="34" t="s">
        <v>871</v>
      </c>
    </row>
    <row r="598" spans="1:5" x14ac:dyDescent="0.2">
      <c r="A598" s="32" t="str">
        <f t="shared" si="17"/>
        <v>DNV-T I - 40</v>
      </c>
      <c r="B598" s="34">
        <v>40</v>
      </c>
      <c r="E598" s="34" t="s">
        <v>872</v>
      </c>
    </row>
    <row r="599" spans="1:5" x14ac:dyDescent="0.2">
      <c r="A599" s="32" t="str">
        <f t="shared" si="17"/>
        <v>DNV-T I - 41</v>
      </c>
      <c r="B599" s="34">
        <v>41</v>
      </c>
      <c r="E599" s="34" t="s">
        <v>873</v>
      </c>
    </row>
    <row r="600" spans="1:5" x14ac:dyDescent="0.2">
      <c r="A600" s="32" t="str">
        <f t="shared" si="17"/>
        <v>DNV-T I - 42</v>
      </c>
      <c r="B600" s="34">
        <v>42</v>
      </c>
      <c r="E600" s="34" t="s">
        <v>874</v>
      </c>
    </row>
    <row r="601" spans="1:5" x14ac:dyDescent="0.2">
      <c r="A601" s="32" t="str">
        <f t="shared" si="17"/>
        <v>DNV-T I - 43</v>
      </c>
      <c r="B601" s="34">
        <v>43</v>
      </c>
      <c r="E601" s="34" t="s">
        <v>875</v>
      </c>
    </row>
    <row r="602" spans="1:5" x14ac:dyDescent="0.2">
      <c r="A602" s="32" t="str">
        <f t="shared" si="17"/>
        <v>DNV-T I - 44</v>
      </c>
      <c r="B602" s="34">
        <v>44</v>
      </c>
      <c r="E602" s="34" t="s">
        <v>876</v>
      </c>
    </row>
    <row r="603" spans="1:5" x14ac:dyDescent="0.2">
      <c r="A603" s="32" t="str">
        <f t="shared" si="17"/>
        <v>DNV-T I - 45</v>
      </c>
      <c r="B603" s="34">
        <v>45</v>
      </c>
      <c r="E603" s="34" t="s">
        <v>877</v>
      </c>
    </row>
    <row r="604" spans="1:5" x14ac:dyDescent="0.2">
      <c r="A604" s="32" t="str">
        <f t="shared" si="17"/>
        <v>DNV-T I - 46</v>
      </c>
      <c r="B604" s="34">
        <v>46</v>
      </c>
      <c r="E604" s="34" t="s">
        <v>878</v>
      </c>
    </row>
    <row r="605" spans="1:5" x14ac:dyDescent="0.2">
      <c r="A605" s="32" t="str">
        <f t="shared" si="17"/>
        <v>DNV-T I - 47</v>
      </c>
      <c r="B605" s="34">
        <v>47</v>
      </c>
      <c r="E605" s="34" t="s">
        <v>879</v>
      </c>
    </row>
    <row r="606" spans="1:5" x14ac:dyDescent="0.2">
      <c r="A606" s="32" t="str">
        <f t="shared" si="17"/>
        <v>DNV-T I - 48</v>
      </c>
      <c r="B606" s="34">
        <v>48</v>
      </c>
      <c r="E606" s="34" t="s">
        <v>880</v>
      </c>
    </row>
    <row r="607" spans="1:5" x14ac:dyDescent="0.2">
      <c r="A607" s="32" t="str">
        <f t="shared" si="17"/>
        <v>DNV-T I - 49</v>
      </c>
      <c r="B607" s="34">
        <v>49</v>
      </c>
      <c r="E607" s="34" t="s">
        <v>881</v>
      </c>
    </row>
    <row r="608" spans="1:5" x14ac:dyDescent="0.2">
      <c r="A608" s="32" t="str">
        <f t="shared" si="17"/>
        <v>DNV-T I - 50</v>
      </c>
      <c r="B608" s="34">
        <v>50</v>
      </c>
      <c r="E608" s="34" t="s">
        <v>882</v>
      </c>
    </row>
    <row r="609" spans="1:5" x14ac:dyDescent="0.2">
      <c r="A609" s="32" t="str">
        <f t="shared" si="17"/>
        <v>DNV-T I - 51</v>
      </c>
      <c r="B609" s="34">
        <v>51</v>
      </c>
      <c r="E609" s="34" t="s">
        <v>883</v>
      </c>
    </row>
    <row r="610" spans="1:5" x14ac:dyDescent="0.2">
      <c r="A610" s="32" t="str">
        <f t="shared" si="17"/>
        <v>DNV-T I - 52</v>
      </c>
      <c r="B610" s="34">
        <v>52</v>
      </c>
      <c r="E610" s="34" t="s">
        <v>884</v>
      </c>
    </row>
    <row r="611" spans="1:5" x14ac:dyDescent="0.2">
      <c r="A611" s="32" t="str">
        <f t="shared" si="17"/>
        <v>DNV-T I - 53</v>
      </c>
      <c r="B611" s="34">
        <v>53</v>
      </c>
      <c r="E611" s="34" t="s">
        <v>885</v>
      </c>
    </row>
    <row r="612" spans="1:5" x14ac:dyDescent="0.2">
      <c r="A612" s="32" t="str">
        <f t="shared" si="17"/>
        <v>DNV-T I - 54</v>
      </c>
      <c r="B612" s="34">
        <v>54</v>
      </c>
      <c r="E612" s="34" t="s">
        <v>886</v>
      </c>
    </row>
    <row r="613" spans="1:5" x14ac:dyDescent="0.2">
      <c r="A613" s="32" t="str">
        <f t="shared" si="17"/>
        <v>DNV-T I - 55</v>
      </c>
      <c r="B613" s="34">
        <v>55</v>
      </c>
      <c r="E613" s="34" t="s">
        <v>887</v>
      </c>
    </row>
    <row r="614" spans="1:5" x14ac:dyDescent="0.2">
      <c r="A614" s="32" t="str">
        <f t="shared" si="17"/>
        <v>DNV-T I - 56</v>
      </c>
      <c r="B614" s="34">
        <v>56</v>
      </c>
      <c r="E614" s="34" t="s">
        <v>888</v>
      </c>
    </row>
    <row r="615" spans="1:5" x14ac:dyDescent="0.2">
      <c r="A615" s="32" t="str">
        <f t="shared" si="17"/>
        <v>DNV-T I - 57</v>
      </c>
      <c r="B615" s="34">
        <v>57</v>
      </c>
      <c r="E615" s="34" t="s">
        <v>889</v>
      </c>
    </row>
    <row r="616" spans="1:5" x14ac:dyDescent="0.2">
      <c r="A616" s="32" t="str">
        <f t="shared" si="17"/>
        <v>DNV-T I - 58</v>
      </c>
      <c r="B616" s="34">
        <v>58</v>
      </c>
      <c r="E616" s="34" t="s">
        <v>890</v>
      </c>
    </row>
    <row r="617" spans="1:5" x14ac:dyDescent="0.2">
      <c r="A617" s="32" t="str">
        <f t="shared" si="17"/>
        <v>DNV-T I - 59</v>
      </c>
      <c r="B617" s="34">
        <v>59</v>
      </c>
      <c r="E617" s="34" t="s">
        <v>891</v>
      </c>
    </row>
    <row r="618" spans="1:5" x14ac:dyDescent="0.2">
      <c r="A618" s="32" t="str">
        <f t="shared" si="17"/>
        <v>DNV-T I - 60</v>
      </c>
      <c r="B618" s="34">
        <v>60</v>
      </c>
      <c r="E618" s="34" t="s">
        <v>892</v>
      </c>
    </row>
    <row r="619" spans="1:5" x14ac:dyDescent="0.2">
      <c r="A619" s="32" t="str">
        <f t="shared" si="17"/>
        <v>DNV-T I - 61</v>
      </c>
      <c r="B619" s="34">
        <v>61</v>
      </c>
      <c r="E619" s="34" t="s">
        <v>893</v>
      </c>
    </row>
    <row r="620" spans="1:5" x14ac:dyDescent="0.2">
      <c r="A620" s="32" t="str">
        <f t="shared" si="17"/>
        <v>DNV-T I - 62</v>
      </c>
      <c r="B620" s="34">
        <v>62</v>
      </c>
      <c r="E620" s="34" t="s">
        <v>894</v>
      </c>
    </row>
    <row r="621" spans="1:5" x14ac:dyDescent="0.2">
      <c r="A621" s="32" t="str">
        <f t="shared" si="17"/>
        <v>DNV-T I - 63</v>
      </c>
      <c r="B621" s="34">
        <v>63</v>
      </c>
      <c r="E621" s="34" t="s">
        <v>895</v>
      </c>
    </row>
    <row r="622" spans="1:5" x14ac:dyDescent="0.2">
      <c r="A622" s="32" t="str">
        <f t="shared" si="17"/>
        <v>DNV-T I - 64</v>
      </c>
      <c r="B622" s="34">
        <v>64</v>
      </c>
      <c r="E622" s="34" t="s">
        <v>896</v>
      </c>
    </row>
    <row r="623" spans="1:5" x14ac:dyDescent="0.2">
      <c r="A623" s="32" t="str">
        <f t="shared" ref="A623:A654" si="18">CONCATENATE("DNV-T I - ",B623)</f>
        <v>DNV-T I - 65</v>
      </c>
      <c r="B623" s="34">
        <v>65</v>
      </c>
      <c r="E623" s="34" t="s">
        <v>897</v>
      </c>
    </row>
    <row r="624" spans="1:5" x14ac:dyDescent="0.2">
      <c r="A624" s="32" t="str">
        <f t="shared" si="18"/>
        <v>DNV-T I - 66</v>
      </c>
      <c r="B624" s="34">
        <v>66</v>
      </c>
      <c r="E624" s="34" t="s">
        <v>898</v>
      </c>
    </row>
    <row r="625" spans="1:5" x14ac:dyDescent="0.2">
      <c r="A625" s="32" t="str">
        <f t="shared" si="18"/>
        <v>DNV-T I - 67</v>
      </c>
      <c r="B625" s="34">
        <v>67</v>
      </c>
      <c r="E625" s="34" t="s">
        <v>899</v>
      </c>
    </row>
    <row r="626" spans="1:5" x14ac:dyDescent="0.2">
      <c r="A626" s="32" t="str">
        <f t="shared" si="18"/>
        <v>DNV-T I - 68</v>
      </c>
      <c r="B626" s="34">
        <v>68</v>
      </c>
      <c r="E626" s="34" t="s">
        <v>900</v>
      </c>
    </row>
    <row r="627" spans="1:5" x14ac:dyDescent="0.2">
      <c r="A627" s="32" t="str">
        <f t="shared" si="18"/>
        <v>DNV-T I - 69</v>
      </c>
      <c r="B627" s="34">
        <v>69</v>
      </c>
      <c r="E627" s="34" t="s">
        <v>901</v>
      </c>
    </row>
    <row r="628" spans="1:5" x14ac:dyDescent="0.2">
      <c r="A628" s="32" t="str">
        <f t="shared" si="18"/>
        <v>DNV-T I - 70</v>
      </c>
      <c r="B628" s="34">
        <v>70</v>
      </c>
      <c r="E628" s="34" t="s">
        <v>902</v>
      </c>
    </row>
    <row r="629" spans="1:5" x14ac:dyDescent="0.2">
      <c r="A629" s="32" t="str">
        <f t="shared" si="18"/>
        <v>DNV-T I - 71</v>
      </c>
      <c r="B629" s="34">
        <v>71</v>
      </c>
      <c r="E629" s="34" t="s">
        <v>903</v>
      </c>
    </row>
    <row r="630" spans="1:5" x14ac:dyDescent="0.2">
      <c r="A630" s="32" t="str">
        <f t="shared" si="18"/>
        <v>DNV-T I - 72</v>
      </c>
      <c r="B630" s="34">
        <v>72</v>
      </c>
      <c r="E630" s="34" t="s">
        <v>904</v>
      </c>
    </row>
    <row r="631" spans="1:5" x14ac:dyDescent="0.2">
      <c r="A631" s="32" t="str">
        <f t="shared" si="18"/>
        <v>DNV-T I - 73</v>
      </c>
      <c r="B631" s="34">
        <v>73</v>
      </c>
      <c r="E631" s="34" t="s">
        <v>905</v>
      </c>
    </row>
    <row r="632" spans="1:5" x14ac:dyDescent="0.2">
      <c r="A632" s="32" t="str">
        <f t="shared" si="18"/>
        <v>DNV-T I - 74</v>
      </c>
      <c r="B632" s="34">
        <v>74</v>
      </c>
      <c r="E632" s="34" t="s">
        <v>906</v>
      </c>
    </row>
    <row r="633" spans="1:5" x14ac:dyDescent="0.2">
      <c r="A633" s="32" t="str">
        <f t="shared" si="18"/>
        <v>DNV-T I - 75</v>
      </c>
      <c r="B633" s="34">
        <v>75</v>
      </c>
      <c r="E633" s="34" t="s">
        <v>907</v>
      </c>
    </row>
    <row r="634" spans="1:5" ht="11.25" customHeight="1" x14ac:dyDescent="0.2">
      <c r="A634" s="32" t="str">
        <f t="shared" si="18"/>
        <v>DNV-T I - 76</v>
      </c>
      <c r="B634" s="34">
        <v>76</v>
      </c>
      <c r="E634" s="34" t="s">
        <v>908</v>
      </c>
    </row>
    <row r="635" spans="1:5" ht="11.25" customHeight="1" x14ac:dyDescent="0.2">
      <c r="A635" s="32" t="str">
        <f t="shared" si="18"/>
        <v xml:space="preserve">DNV-T I - </v>
      </c>
    </row>
    <row r="636" spans="1:5" x14ac:dyDescent="0.2">
      <c r="A636" s="32" t="str">
        <f t="shared" si="18"/>
        <v>DNV-T I - 77</v>
      </c>
      <c r="B636" s="34">
        <v>77</v>
      </c>
      <c r="E636" s="34" t="s">
        <v>909</v>
      </c>
    </row>
    <row r="637" spans="1:5" x14ac:dyDescent="0.2">
      <c r="A637" s="32" t="str">
        <f t="shared" si="18"/>
        <v>DNV-T I - 78</v>
      </c>
      <c r="B637" s="34">
        <v>78</v>
      </c>
      <c r="E637" s="34" t="s">
        <v>910</v>
      </c>
    </row>
    <row r="638" spans="1:5" x14ac:dyDescent="0.2">
      <c r="A638" s="32" t="str">
        <f t="shared" si="18"/>
        <v>DNV-T I - 79</v>
      </c>
      <c r="B638" s="34">
        <v>79</v>
      </c>
      <c r="E638" s="34" t="s">
        <v>911</v>
      </c>
    </row>
    <row r="639" spans="1:5" x14ac:dyDescent="0.2">
      <c r="A639" s="32" t="str">
        <f t="shared" si="18"/>
        <v>DNV-T I - 80</v>
      </c>
      <c r="B639" s="34">
        <v>80</v>
      </c>
      <c r="E639" s="34" t="s">
        <v>912</v>
      </c>
    </row>
    <row r="640" spans="1:5" x14ac:dyDescent="0.2">
      <c r="A640" s="32" t="str">
        <f t="shared" si="18"/>
        <v>DNV-T I - 81</v>
      </c>
      <c r="B640" s="34">
        <v>81</v>
      </c>
      <c r="E640" s="34" t="s">
        <v>913</v>
      </c>
    </row>
    <row r="641" spans="1:5" x14ac:dyDescent="0.2">
      <c r="A641" s="32" t="str">
        <f t="shared" si="18"/>
        <v>DNV-T I - 82</v>
      </c>
      <c r="B641" s="34">
        <v>82</v>
      </c>
      <c r="E641" s="34" t="s">
        <v>914</v>
      </c>
    </row>
    <row r="642" spans="1:5" x14ac:dyDescent="0.2">
      <c r="A642" s="32" t="str">
        <f t="shared" si="18"/>
        <v>DNV-T I - 83</v>
      </c>
      <c r="B642" s="34">
        <v>83</v>
      </c>
      <c r="E642" s="34" t="s">
        <v>915</v>
      </c>
    </row>
    <row r="643" spans="1:5" ht="11.25" customHeight="1" x14ac:dyDescent="0.2">
      <c r="A643" s="32" t="str">
        <f t="shared" si="18"/>
        <v>DNV-T I - 84</v>
      </c>
      <c r="B643" s="34">
        <v>84</v>
      </c>
      <c r="E643" s="34" t="s">
        <v>916</v>
      </c>
    </row>
    <row r="644" spans="1:5" ht="11.25" customHeight="1" x14ac:dyDescent="0.2">
      <c r="A644" s="32" t="str">
        <f t="shared" si="18"/>
        <v xml:space="preserve">DNV-T I - </v>
      </c>
    </row>
    <row r="645" spans="1:5" ht="11.25" customHeight="1" x14ac:dyDescent="0.2">
      <c r="A645" s="32" t="str">
        <f t="shared" si="18"/>
        <v>DNV-T I - 85</v>
      </c>
      <c r="B645" s="34">
        <v>85</v>
      </c>
      <c r="E645" s="34" t="s">
        <v>917</v>
      </c>
    </row>
    <row r="646" spans="1:5" ht="11.25" customHeight="1" x14ac:dyDescent="0.2">
      <c r="A646" s="32" t="str">
        <f t="shared" si="18"/>
        <v xml:space="preserve">DNV-T I - </v>
      </c>
    </row>
    <row r="647" spans="1:5" x14ac:dyDescent="0.2">
      <c r="A647" s="32" t="str">
        <f t="shared" si="18"/>
        <v>DNV-T I - 86</v>
      </c>
      <c r="B647" s="34">
        <v>86</v>
      </c>
      <c r="E647" s="34" t="s">
        <v>918</v>
      </c>
    </row>
    <row r="648" spans="1:5" x14ac:dyDescent="0.2">
      <c r="A648" s="32" t="str">
        <f t="shared" si="18"/>
        <v>DNV-T I - 86.1</v>
      </c>
      <c r="B648" s="34" t="s">
        <v>919</v>
      </c>
      <c r="E648" s="34" t="s">
        <v>920</v>
      </c>
    </row>
    <row r="649" spans="1:5" x14ac:dyDescent="0.2">
      <c r="A649" s="32" t="str">
        <f t="shared" si="18"/>
        <v>DNV-T I - 86.1.1</v>
      </c>
      <c r="B649" s="34" t="s">
        <v>921</v>
      </c>
      <c r="E649" s="34" t="s">
        <v>922</v>
      </c>
    </row>
    <row r="650" spans="1:5" x14ac:dyDescent="0.2">
      <c r="A650" s="32" t="str">
        <f t="shared" si="18"/>
        <v>DNV-T I - 86.1.2</v>
      </c>
      <c r="B650" s="34" t="s">
        <v>923</v>
      </c>
      <c r="E650" s="34" t="s">
        <v>924</v>
      </c>
    </row>
    <row r="651" spans="1:5" x14ac:dyDescent="0.2">
      <c r="A651" s="32" t="str">
        <f t="shared" si="18"/>
        <v>DNV-T I - 86.1.3</v>
      </c>
      <c r="B651" s="34" t="s">
        <v>925</v>
      </c>
      <c r="E651" s="34" t="s">
        <v>926</v>
      </c>
    </row>
    <row r="652" spans="1:5" x14ac:dyDescent="0.2">
      <c r="A652" s="32" t="str">
        <f t="shared" si="18"/>
        <v>DNV-T I - 86.1.4</v>
      </c>
      <c r="B652" s="34" t="s">
        <v>927</v>
      </c>
      <c r="E652" s="34" t="s">
        <v>928</v>
      </c>
    </row>
    <row r="653" spans="1:5" x14ac:dyDescent="0.2">
      <c r="A653" s="32" t="str">
        <f t="shared" si="18"/>
        <v>DNV-T I - 86.1.5</v>
      </c>
      <c r="B653" s="34" t="s">
        <v>929</v>
      </c>
      <c r="E653" s="34" t="s">
        <v>930</v>
      </c>
    </row>
    <row r="654" spans="1:5" x14ac:dyDescent="0.2">
      <c r="A654" s="32" t="str">
        <f t="shared" si="18"/>
        <v>DNV-T I - 86.2</v>
      </c>
      <c r="B654" s="34" t="s">
        <v>931</v>
      </c>
      <c r="E654" s="34" t="s">
        <v>932</v>
      </c>
    </row>
    <row r="655" spans="1:5" x14ac:dyDescent="0.2">
      <c r="A655" s="32" t="str">
        <f t="shared" ref="A655:A679" si="19">CONCATENATE("DNV-T I - ",B655)</f>
        <v>DNV-T I - 86.2.1</v>
      </c>
      <c r="B655" s="34" t="s">
        <v>933</v>
      </c>
      <c r="E655" s="34" t="s">
        <v>922</v>
      </c>
    </row>
    <row r="656" spans="1:5" x14ac:dyDescent="0.2">
      <c r="A656" s="32" t="str">
        <f t="shared" si="19"/>
        <v>DNV-T I - 86.2.2</v>
      </c>
      <c r="B656" s="34" t="s">
        <v>934</v>
      </c>
      <c r="E656" s="34" t="s">
        <v>935</v>
      </c>
    </row>
    <row r="657" spans="1:5" x14ac:dyDescent="0.2">
      <c r="A657" s="32" t="str">
        <f t="shared" si="19"/>
        <v>DNV-T I - 86.2.3</v>
      </c>
      <c r="B657" s="34" t="s">
        <v>936</v>
      </c>
      <c r="E657" s="34" t="s">
        <v>924</v>
      </c>
    </row>
    <row r="658" spans="1:5" x14ac:dyDescent="0.2">
      <c r="A658" s="32" t="str">
        <f t="shared" si="19"/>
        <v>DNV-T I - 86.2.4</v>
      </c>
      <c r="B658" s="34" t="s">
        <v>937</v>
      </c>
      <c r="E658" s="34" t="s">
        <v>926</v>
      </c>
    </row>
    <row r="659" spans="1:5" x14ac:dyDescent="0.2">
      <c r="A659" s="32" t="str">
        <f t="shared" si="19"/>
        <v>DNV-T I - 86.2.5</v>
      </c>
      <c r="B659" s="34" t="s">
        <v>938</v>
      </c>
      <c r="E659" s="34" t="s">
        <v>928</v>
      </c>
    </row>
    <row r="660" spans="1:5" x14ac:dyDescent="0.2">
      <c r="A660" s="32" t="str">
        <f t="shared" si="19"/>
        <v>DNV-T I - 86.2.6</v>
      </c>
      <c r="B660" s="34" t="s">
        <v>939</v>
      </c>
      <c r="E660" s="34" t="s">
        <v>930</v>
      </c>
    </row>
    <row r="661" spans="1:5" x14ac:dyDescent="0.2">
      <c r="A661" s="32" t="str">
        <f t="shared" si="19"/>
        <v>DNV-T I - 87</v>
      </c>
      <c r="B661" s="34">
        <v>87</v>
      </c>
      <c r="E661" s="34" t="s">
        <v>940</v>
      </c>
    </row>
    <row r="662" spans="1:5" x14ac:dyDescent="0.2">
      <c r="A662" s="32" t="str">
        <f t="shared" si="19"/>
        <v>DNV-T I - 88</v>
      </c>
      <c r="B662" s="34">
        <v>88</v>
      </c>
      <c r="E662" s="34" t="s">
        <v>941</v>
      </c>
    </row>
    <row r="663" spans="1:5" x14ac:dyDescent="0.2">
      <c r="A663" s="32" t="str">
        <f t="shared" si="19"/>
        <v>DNV-T I - 89</v>
      </c>
      <c r="B663" s="34">
        <v>89</v>
      </c>
      <c r="E663" s="34" t="s">
        <v>942</v>
      </c>
    </row>
    <row r="664" spans="1:5" x14ac:dyDescent="0.2">
      <c r="A664" s="32" t="str">
        <f t="shared" si="19"/>
        <v>DNV-T I - 90</v>
      </c>
      <c r="B664" s="34">
        <v>90</v>
      </c>
      <c r="E664" s="34" t="s">
        <v>943</v>
      </c>
    </row>
    <row r="665" spans="1:5" x14ac:dyDescent="0.2">
      <c r="A665" s="32" t="str">
        <f t="shared" si="19"/>
        <v>DNV-T I - 91</v>
      </c>
      <c r="B665" s="34">
        <v>91</v>
      </c>
      <c r="E665" s="34" t="s">
        <v>944</v>
      </c>
    </row>
    <row r="666" spans="1:5" x14ac:dyDescent="0.2">
      <c r="A666" s="32" t="str">
        <f t="shared" si="19"/>
        <v>DNV-T I - 92</v>
      </c>
      <c r="B666" s="34">
        <v>92</v>
      </c>
      <c r="E666" s="34" t="s">
        <v>945</v>
      </c>
    </row>
    <row r="667" spans="1:5" x14ac:dyDescent="0.2">
      <c r="A667" s="32" t="str">
        <f t="shared" si="19"/>
        <v>DNV-T I - 93</v>
      </c>
      <c r="B667" s="34">
        <v>93</v>
      </c>
      <c r="E667" s="34" t="s">
        <v>946</v>
      </c>
    </row>
    <row r="668" spans="1:5" x14ac:dyDescent="0.2">
      <c r="A668" s="32" t="str">
        <f t="shared" si="19"/>
        <v>DNV-T I - 94</v>
      </c>
      <c r="B668" s="34">
        <v>94</v>
      </c>
      <c r="E668" s="34" t="s">
        <v>947</v>
      </c>
    </row>
    <row r="669" spans="1:5" x14ac:dyDescent="0.2">
      <c r="A669" s="32" t="str">
        <f t="shared" si="19"/>
        <v>DNV-T I - 95</v>
      </c>
      <c r="B669" s="34">
        <v>95</v>
      </c>
      <c r="E669" s="34" t="s">
        <v>948</v>
      </c>
    </row>
    <row r="670" spans="1:5" x14ac:dyDescent="0.2">
      <c r="A670" s="32" t="str">
        <f t="shared" si="19"/>
        <v>DNV-T I - 96</v>
      </c>
      <c r="B670" s="34">
        <v>96</v>
      </c>
      <c r="E670" s="34" t="s">
        <v>949</v>
      </c>
    </row>
    <row r="671" spans="1:5" x14ac:dyDescent="0.2">
      <c r="A671" s="32" t="str">
        <f t="shared" si="19"/>
        <v>DNV-T I - 97</v>
      </c>
      <c r="B671" s="34">
        <v>97</v>
      </c>
      <c r="E671" s="34" t="s">
        <v>950</v>
      </c>
    </row>
    <row r="672" spans="1:5" x14ac:dyDescent="0.2">
      <c r="A672" s="32" t="str">
        <f t="shared" si="19"/>
        <v>DNV-T I - 98</v>
      </c>
      <c r="B672" s="34">
        <v>98</v>
      </c>
      <c r="E672" s="34" t="s">
        <v>951</v>
      </c>
    </row>
    <row r="673" spans="1:7" x14ac:dyDescent="0.2">
      <c r="A673" s="32" t="str">
        <f t="shared" si="19"/>
        <v>DNV-T I - 99</v>
      </c>
      <c r="B673" s="34">
        <v>99</v>
      </c>
      <c r="E673" s="34" t="s">
        <v>952</v>
      </c>
    </row>
    <row r="674" spans="1:7" x14ac:dyDescent="0.2">
      <c r="A674" s="32" t="str">
        <f t="shared" si="19"/>
        <v>DNV-T I - 100</v>
      </c>
      <c r="B674" s="34">
        <v>100</v>
      </c>
      <c r="E674" s="34" t="s">
        <v>953</v>
      </c>
    </row>
    <row r="675" spans="1:7" x14ac:dyDescent="0.2">
      <c r="A675" s="32" t="str">
        <f t="shared" si="19"/>
        <v>DNV-T I - 101</v>
      </c>
      <c r="B675" s="34">
        <v>101</v>
      </c>
      <c r="E675" s="34" t="s">
        <v>954</v>
      </c>
    </row>
    <row r="676" spans="1:7" x14ac:dyDescent="0.2">
      <c r="A676" s="32" t="str">
        <f t="shared" si="19"/>
        <v>DNV-T I - 102</v>
      </c>
      <c r="B676" s="34">
        <v>102</v>
      </c>
      <c r="E676" s="34" t="s">
        <v>955</v>
      </c>
    </row>
    <row r="677" spans="1:7" x14ac:dyDescent="0.2">
      <c r="A677" s="32" t="str">
        <f t="shared" si="19"/>
        <v>DNV-T I - 103</v>
      </c>
      <c r="B677" s="34">
        <v>103</v>
      </c>
      <c r="E677" s="34" t="s">
        <v>956</v>
      </c>
    </row>
    <row r="678" spans="1:7" x14ac:dyDescent="0.2">
      <c r="A678" s="32" t="str">
        <f t="shared" si="19"/>
        <v>DNV-T I - 104</v>
      </c>
      <c r="B678" s="34">
        <v>104</v>
      </c>
      <c r="E678" s="34" t="s">
        <v>957</v>
      </c>
    </row>
    <row r="679" spans="1:7" x14ac:dyDescent="0.2">
      <c r="A679" s="32" t="str">
        <f t="shared" si="19"/>
        <v>DNV-T I - 105</v>
      </c>
      <c r="B679" s="34">
        <v>105</v>
      </c>
      <c r="E679" s="34" t="s">
        <v>958</v>
      </c>
    </row>
    <row r="681" spans="1:7" ht="12.75" x14ac:dyDescent="0.2">
      <c r="A681" s="79"/>
      <c r="B681" s="30" t="s">
        <v>959</v>
      </c>
      <c r="C681" s="30"/>
      <c r="D681" s="78"/>
      <c r="E681" s="79"/>
      <c r="F681" s="79"/>
      <c r="G681" s="79"/>
    </row>
    <row r="682" spans="1:7" x14ac:dyDescent="0.2">
      <c r="A682" s="32" t="str">
        <f t="shared" ref="A682:A716" si="20">CONCATENATE("DNV-TRC - ",E682)</f>
        <v>DNV-TRC - 1</v>
      </c>
      <c r="E682" s="80">
        <v>1</v>
      </c>
    </row>
    <row r="683" spans="1:7" x14ac:dyDescent="0.2">
      <c r="A683" s="32" t="str">
        <f t="shared" si="20"/>
        <v>DNV-TRC - 1,5</v>
      </c>
      <c r="E683" s="80">
        <v>1.5</v>
      </c>
    </row>
    <row r="684" spans="1:7" x14ac:dyDescent="0.2">
      <c r="A684" s="32" t="str">
        <f t="shared" si="20"/>
        <v>DNV-TRC - 2</v>
      </c>
      <c r="E684" s="80">
        <v>2</v>
      </c>
    </row>
    <row r="685" spans="1:7" x14ac:dyDescent="0.2">
      <c r="A685" s="32" t="str">
        <f t="shared" si="20"/>
        <v>DNV-TRC - 2,5</v>
      </c>
      <c r="E685" s="80">
        <v>2.5</v>
      </c>
    </row>
    <row r="686" spans="1:7" x14ac:dyDescent="0.2">
      <c r="A686" s="32" t="str">
        <f t="shared" si="20"/>
        <v>DNV-TRC - 3</v>
      </c>
      <c r="E686" s="80">
        <v>3</v>
      </c>
    </row>
    <row r="687" spans="1:7" x14ac:dyDescent="0.2">
      <c r="A687" s="32" t="str">
        <f t="shared" si="20"/>
        <v>DNV-TRC - 3,5</v>
      </c>
      <c r="E687" s="80">
        <v>3.5</v>
      </c>
    </row>
    <row r="688" spans="1:7" x14ac:dyDescent="0.2">
      <c r="A688" s="32" t="str">
        <f t="shared" si="20"/>
        <v>DNV-TRC - 4</v>
      </c>
      <c r="E688" s="80">
        <v>4</v>
      </c>
    </row>
    <row r="689" spans="1:5" x14ac:dyDescent="0.2">
      <c r="A689" s="32" t="str">
        <f t="shared" si="20"/>
        <v>DNV-TRC - 4,5</v>
      </c>
      <c r="E689" s="80">
        <v>4.5</v>
      </c>
    </row>
    <row r="690" spans="1:5" x14ac:dyDescent="0.2">
      <c r="A690" s="32" t="str">
        <f t="shared" si="20"/>
        <v>DNV-TRC - 5</v>
      </c>
      <c r="E690" s="80">
        <v>5</v>
      </c>
    </row>
    <row r="691" spans="1:5" x14ac:dyDescent="0.2">
      <c r="A691" s="32" t="str">
        <f t="shared" si="20"/>
        <v>DNV-TRC - 6</v>
      </c>
      <c r="E691" s="80">
        <v>6</v>
      </c>
    </row>
    <row r="692" spans="1:5" x14ac:dyDescent="0.2">
      <c r="A692" s="32" t="str">
        <f t="shared" si="20"/>
        <v>DNV-TRC - 7</v>
      </c>
      <c r="E692" s="80">
        <v>7</v>
      </c>
    </row>
    <row r="693" spans="1:5" x14ac:dyDescent="0.2">
      <c r="A693" s="32" t="str">
        <f t="shared" si="20"/>
        <v>DNV-TRC - 8</v>
      </c>
      <c r="E693" s="80">
        <v>8</v>
      </c>
    </row>
    <row r="694" spans="1:5" x14ac:dyDescent="0.2">
      <c r="A694" s="32" t="str">
        <f t="shared" si="20"/>
        <v>DNV-TRC - 9</v>
      </c>
      <c r="E694" s="80">
        <v>9</v>
      </c>
    </row>
    <row r="695" spans="1:5" x14ac:dyDescent="0.2">
      <c r="A695" s="32" t="str">
        <f t="shared" si="20"/>
        <v>DNV-TRC - 10</v>
      </c>
      <c r="E695" s="80">
        <v>10</v>
      </c>
    </row>
    <row r="696" spans="1:5" x14ac:dyDescent="0.2">
      <c r="A696" s="32" t="str">
        <f t="shared" si="20"/>
        <v>DNV-TRC - 12</v>
      </c>
      <c r="E696" s="80">
        <v>12</v>
      </c>
    </row>
    <row r="697" spans="1:5" x14ac:dyDescent="0.2">
      <c r="A697" s="32" t="str">
        <f t="shared" si="20"/>
        <v>DNV-TRC - 15</v>
      </c>
      <c r="E697" s="80">
        <v>15</v>
      </c>
    </row>
    <row r="698" spans="1:5" x14ac:dyDescent="0.2">
      <c r="A698" s="32" t="str">
        <f t="shared" si="20"/>
        <v>DNV-TRC - 17</v>
      </c>
      <c r="E698" s="80">
        <v>17</v>
      </c>
    </row>
    <row r="699" spans="1:5" x14ac:dyDescent="0.2">
      <c r="A699" s="32" t="str">
        <f t="shared" si="20"/>
        <v>DNV-TRC - 19</v>
      </c>
      <c r="E699" s="80">
        <v>19</v>
      </c>
    </row>
    <row r="700" spans="1:5" x14ac:dyDescent="0.2">
      <c r="A700" s="32" t="str">
        <f t="shared" si="20"/>
        <v>DNV-TRC - 20</v>
      </c>
      <c r="E700" s="80">
        <v>20</v>
      </c>
    </row>
    <row r="701" spans="1:5" x14ac:dyDescent="0.2">
      <c r="A701" s="32" t="str">
        <f t="shared" si="20"/>
        <v>DNV-TRC - 25</v>
      </c>
      <c r="E701" s="80">
        <v>25</v>
      </c>
    </row>
    <row r="702" spans="1:5" x14ac:dyDescent="0.2">
      <c r="A702" s="32" t="str">
        <f t="shared" si="20"/>
        <v>DNV-TRC - 30</v>
      </c>
      <c r="E702" s="80">
        <v>30</v>
      </c>
    </row>
    <row r="703" spans="1:5" x14ac:dyDescent="0.2">
      <c r="A703" s="32" t="str">
        <f t="shared" si="20"/>
        <v>DNV-TRC - 35</v>
      </c>
      <c r="E703" s="80">
        <v>35</v>
      </c>
    </row>
    <row r="704" spans="1:5" x14ac:dyDescent="0.2">
      <c r="A704" s="32" t="str">
        <f t="shared" si="20"/>
        <v>DNV-TRC - 40</v>
      </c>
      <c r="E704" s="80">
        <v>40</v>
      </c>
    </row>
    <row r="705" spans="1:7" x14ac:dyDescent="0.2">
      <c r="A705" s="32" t="str">
        <f t="shared" si="20"/>
        <v>DNV-TRC - 45</v>
      </c>
      <c r="E705" s="80">
        <v>45</v>
      </c>
    </row>
    <row r="706" spans="1:7" x14ac:dyDescent="0.2">
      <c r="A706" s="32" t="str">
        <f t="shared" si="20"/>
        <v>DNV-TRC - 50</v>
      </c>
      <c r="E706" s="80">
        <v>50</v>
      </c>
    </row>
    <row r="707" spans="1:7" x14ac:dyDescent="0.2">
      <c r="A707" s="32" t="str">
        <f t="shared" si="20"/>
        <v>DNV-TRC - 55</v>
      </c>
      <c r="E707" s="80">
        <v>55</v>
      </c>
    </row>
    <row r="708" spans="1:7" x14ac:dyDescent="0.2">
      <c r="A708" s="32" t="str">
        <f t="shared" si="20"/>
        <v>DNV-TRC - 60</v>
      </c>
      <c r="E708" s="80">
        <v>60</v>
      </c>
    </row>
    <row r="709" spans="1:7" x14ac:dyDescent="0.2">
      <c r="A709" s="32" t="str">
        <f t="shared" si="20"/>
        <v>DNV-TRC - 65</v>
      </c>
      <c r="E709" s="80">
        <v>65</v>
      </c>
    </row>
    <row r="710" spans="1:7" x14ac:dyDescent="0.2">
      <c r="A710" s="32" t="str">
        <f t="shared" si="20"/>
        <v>DNV-TRC - 70</v>
      </c>
      <c r="E710" s="80">
        <v>70</v>
      </c>
    </row>
    <row r="711" spans="1:7" x14ac:dyDescent="0.2">
      <c r="A711" s="32" t="str">
        <f t="shared" si="20"/>
        <v>DNV-TRC - 75</v>
      </c>
      <c r="E711" s="80">
        <v>75</v>
      </c>
    </row>
    <row r="712" spans="1:7" x14ac:dyDescent="0.2">
      <c r="A712" s="32" t="str">
        <f t="shared" si="20"/>
        <v>DNV-TRC - 80</v>
      </c>
      <c r="E712" s="80">
        <v>80</v>
      </c>
    </row>
    <row r="713" spans="1:7" x14ac:dyDescent="0.2">
      <c r="A713" s="32" t="str">
        <f t="shared" si="20"/>
        <v>DNV-TRC - 85</v>
      </c>
      <c r="E713" s="80">
        <v>85</v>
      </c>
    </row>
    <row r="714" spans="1:7" x14ac:dyDescent="0.2">
      <c r="A714" s="32" t="str">
        <f t="shared" si="20"/>
        <v>DNV-TRC - 90</v>
      </c>
      <c r="E714" s="80">
        <v>90</v>
      </c>
    </row>
    <row r="715" spans="1:7" x14ac:dyDescent="0.2">
      <c r="A715" s="32" t="str">
        <f t="shared" si="20"/>
        <v>DNV-TRC - 95</v>
      </c>
      <c r="E715" s="80">
        <v>95</v>
      </c>
    </row>
    <row r="716" spans="1:7" x14ac:dyDescent="0.2">
      <c r="A716" s="32" t="str">
        <f t="shared" si="20"/>
        <v>DNV-TRC - 100</v>
      </c>
      <c r="E716" s="80">
        <v>100</v>
      </c>
    </row>
    <row r="717" spans="1:7" x14ac:dyDescent="0.2">
      <c r="A717" s="32"/>
      <c r="E717" s="80"/>
    </row>
    <row r="719" spans="1:7" x14ac:dyDescent="0.2">
      <c r="A719" s="30"/>
      <c r="B719" s="30" t="s">
        <v>960</v>
      </c>
      <c r="C719" s="30"/>
      <c r="D719" s="31"/>
      <c r="E719" s="30"/>
      <c r="F719" s="30"/>
      <c r="G719" s="30"/>
    </row>
    <row r="720" spans="1:7" x14ac:dyDescent="0.2">
      <c r="A720" s="32" t="str">
        <f t="shared" ref="A720:A754" si="21">CONCATENATE("DNV-TRCA - ",E720)</f>
        <v>DNV-TRCA - 55</v>
      </c>
      <c r="E720" s="80">
        <v>55</v>
      </c>
    </row>
    <row r="721" spans="1:5" x14ac:dyDescent="0.2">
      <c r="A721" s="32" t="str">
        <f t="shared" si="21"/>
        <v>DNV-TRCA - 60</v>
      </c>
      <c r="E721" s="80">
        <v>60</v>
      </c>
    </row>
    <row r="722" spans="1:5" x14ac:dyDescent="0.2">
      <c r="A722" s="32" t="str">
        <f t="shared" si="21"/>
        <v>DNV-TRCA - 65</v>
      </c>
      <c r="E722" s="80">
        <v>65</v>
      </c>
    </row>
    <row r="723" spans="1:5" x14ac:dyDescent="0.2">
      <c r="A723" s="32" t="str">
        <f t="shared" si="21"/>
        <v>DNV-TRCA - 70</v>
      </c>
      <c r="E723" s="80">
        <v>70</v>
      </c>
    </row>
    <row r="724" spans="1:5" x14ac:dyDescent="0.2">
      <c r="A724" s="32" t="str">
        <f t="shared" si="21"/>
        <v>DNV-TRCA - 75</v>
      </c>
      <c r="E724" s="80">
        <v>75</v>
      </c>
    </row>
    <row r="725" spans="1:5" x14ac:dyDescent="0.2">
      <c r="A725" s="32" t="str">
        <f t="shared" si="21"/>
        <v>DNV-TRCA - 80</v>
      </c>
      <c r="E725" s="80">
        <v>80</v>
      </c>
    </row>
    <row r="726" spans="1:5" x14ac:dyDescent="0.2">
      <c r="A726" s="32" t="str">
        <f t="shared" si="21"/>
        <v>DNV-TRCA - 85</v>
      </c>
      <c r="E726" s="80">
        <v>85</v>
      </c>
    </row>
    <row r="727" spans="1:5" x14ac:dyDescent="0.2">
      <c r="A727" s="32" t="str">
        <f t="shared" si="21"/>
        <v>DNV-TRCA - 90</v>
      </c>
      <c r="E727" s="80">
        <v>90</v>
      </c>
    </row>
    <row r="728" spans="1:5" x14ac:dyDescent="0.2">
      <c r="A728" s="32" t="str">
        <f t="shared" si="21"/>
        <v>DNV-TRCA - 95</v>
      </c>
      <c r="E728" s="80">
        <v>95</v>
      </c>
    </row>
    <row r="729" spans="1:5" x14ac:dyDescent="0.2">
      <c r="A729" s="32" t="str">
        <f t="shared" si="21"/>
        <v>DNV-TRCA - 100</v>
      </c>
      <c r="E729" s="80">
        <v>100</v>
      </c>
    </row>
    <row r="730" spans="1:5" x14ac:dyDescent="0.2">
      <c r="A730" s="32" t="str">
        <f t="shared" si="21"/>
        <v>DNV-TRCA - 105</v>
      </c>
      <c r="E730" s="80">
        <v>105</v>
      </c>
    </row>
    <row r="731" spans="1:5" x14ac:dyDescent="0.2">
      <c r="A731" s="32" t="str">
        <f t="shared" si="21"/>
        <v>DNV-TRCA - 110</v>
      </c>
      <c r="E731" s="80">
        <v>110</v>
      </c>
    </row>
    <row r="732" spans="1:5" x14ac:dyDescent="0.2">
      <c r="A732" s="32" t="str">
        <f t="shared" si="21"/>
        <v>DNV-TRCA - 120</v>
      </c>
      <c r="E732" s="80">
        <v>120</v>
      </c>
    </row>
    <row r="733" spans="1:5" x14ac:dyDescent="0.2">
      <c r="A733" s="32" t="str">
        <f t="shared" si="21"/>
        <v>DNV-TRCA - 130</v>
      </c>
      <c r="E733" s="80">
        <v>130</v>
      </c>
    </row>
    <row r="734" spans="1:5" x14ac:dyDescent="0.2">
      <c r="A734" s="32" t="str">
        <f t="shared" si="21"/>
        <v>DNV-TRCA - 140</v>
      </c>
      <c r="E734" s="80">
        <v>140</v>
      </c>
    </row>
    <row r="735" spans="1:5" x14ac:dyDescent="0.2">
      <c r="A735" s="32" t="str">
        <f t="shared" si="21"/>
        <v>DNV-TRCA - 150</v>
      </c>
      <c r="E735" s="80">
        <v>150</v>
      </c>
    </row>
    <row r="736" spans="1:5" x14ac:dyDescent="0.2">
      <c r="A736" s="32" t="str">
        <f t="shared" si="21"/>
        <v>DNV-TRCA - 160</v>
      </c>
      <c r="E736" s="80">
        <v>160</v>
      </c>
    </row>
    <row r="737" spans="1:5" x14ac:dyDescent="0.2">
      <c r="A737" s="32" t="str">
        <f t="shared" si="21"/>
        <v>DNV-TRCA - 170</v>
      </c>
      <c r="E737" s="80">
        <v>170</v>
      </c>
    </row>
    <row r="738" spans="1:5" x14ac:dyDescent="0.2">
      <c r="A738" s="32" t="str">
        <f t="shared" si="21"/>
        <v>DNV-TRCA - 180</v>
      </c>
      <c r="E738" s="80">
        <v>180</v>
      </c>
    </row>
    <row r="739" spans="1:5" x14ac:dyDescent="0.2">
      <c r="A739" s="32" t="str">
        <f t="shared" si="21"/>
        <v>DNV-TRCA - 200</v>
      </c>
      <c r="E739" s="80">
        <v>200</v>
      </c>
    </row>
    <row r="740" spans="1:5" x14ac:dyDescent="0.2">
      <c r="A740" s="32" t="str">
        <f t="shared" si="21"/>
        <v>DNV-TRCA - 225</v>
      </c>
      <c r="E740" s="80">
        <v>225</v>
      </c>
    </row>
    <row r="741" spans="1:5" x14ac:dyDescent="0.2">
      <c r="A741" s="32" t="str">
        <f t="shared" si="21"/>
        <v>DNV-TRCA - 250</v>
      </c>
      <c r="E741" s="80">
        <v>250</v>
      </c>
    </row>
    <row r="742" spans="1:5" x14ac:dyDescent="0.2">
      <c r="A742" s="32" t="str">
        <f t="shared" si="21"/>
        <v>DNV-TRCA - 275</v>
      </c>
      <c r="E742" s="80">
        <v>275</v>
      </c>
    </row>
    <row r="743" spans="1:5" x14ac:dyDescent="0.2">
      <c r="A743" s="32" t="str">
        <f t="shared" si="21"/>
        <v>DNV-TRCA - 300</v>
      </c>
      <c r="E743" s="80">
        <v>300</v>
      </c>
    </row>
    <row r="744" spans="1:5" x14ac:dyDescent="0.2">
      <c r="A744" s="32" t="str">
        <f t="shared" si="21"/>
        <v>DNV-TRCA - 325</v>
      </c>
      <c r="E744" s="80">
        <v>325</v>
      </c>
    </row>
    <row r="745" spans="1:5" x14ac:dyDescent="0.2">
      <c r="A745" s="32" t="str">
        <f t="shared" si="21"/>
        <v>DNV-TRCA - 350</v>
      </c>
      <c r="E745" s="80">
        <v>350</v>
      </c>
    </row>
    <row r="746" spans="1:5" x14ac:dyDescent="0.2">
      <c r="A746" s="32" t="str">
        <f t="shared" si="21"/>
        <v>DNV-TRCA - 375</v>
      </c>
      <c r="E746" s="80">
        <v>375</v>
      </c>
    </row>
    <row r="747" spans="1:5" x14ac:dyDescent="0.2">
      <c r="A747" s="32" t="str">
        <f t="shared" si="21"/>
        <v>DNV-TRCA - 400</v>
      </c>
      <c r="E747" s="80">
        <v>400</v>
      </c>
    </row>
    <row r="748" spans="1:5" x14ac:dyDescent="0.2">
      <c r="A748" s="32" t="str">
        <f t="shared" si="21"/>
        <v>DNV-TRCA - 425</v>
      </c>
      <c r="E748" s="80">
        <v>425</v>
      </c>
    </row>
    <row r="749" spans="1:5" x14ac:dyDescent="0.2">
      <c r="A749" s="32" t="str">
        <f t="shared" si="21"/>
        <v>DNV-TRCA - 450</v>
      </c>
      <c r="E749" s="80">
        <v>450</v>
      </c>
    </row>
    <row r="750" spans="1:5" x14ac:dyDescent="0.2">
      <c r="A750" s="32" t="str">
        <f t="shared" si="21"/>
        <v>DNV-TRCA - 475</v>
      </c>
      <c r="E750" s="80">
        <v>475</v>
      </c>
    </row>
    <row r="751" spans="1:5" x14ac:dyDescent="0.2">
      <c r="A751" s="32" t="str">
        <f t="shared" si="21"/>
        <v>DNV-TRCA - 500</v>
      </c>
      <c r="E751" s="80">
        <v>500</v>
      </c>
    </row>
    <row r="752" spans="1:5" x14ac:dyDescent="0.2">
      <c r="A752" s="32" t="str">
        <f t="shared" si="21"/>
        <v>DNV-TRCA - 600</v>
      </c>
      <c r="E752" s="80">
        <v>600</v>
      </c>
    </row>
    <row r="753" spans="1:5" x14ac:dyDescent="0.2">
      <c r="A753" s="32" t="str">
        <f t="shared" si="21"/>
        <v>DNV-TRCA - 800</v>
      </c>
      <c r="E753" s="80">
        <v>800</v>
      </c>
    </row>
    <row r="754" spans="1:5" x14ac:dyDescent="0.2">
      <c r="A754" s="32" t="str">
        <f t="shared" si="21"/>
        <v>DNV-TRCA - 1000</v>
      </c>
      <c r="E754" s="80">
        <v>1000</v>
      </c>
    </row>
    <row r="759" spans="1:5" x14ac:dyDescent="0.2">
      <c r="B759" s="30" t="s">
        <v>961</v>
      </c>
    </row>
    <row r="761" spans="1:5" x14ac:dyDescent="0.2">
      <c r="B761" s="34" t="s">
        <v>145</v>
      </c>
      <c r="C761" s="34" t="s">
        <v>962</v>
      </c>
    </row>
    <row r="762" spans="1:5" x14ac:dyDescent="0.2">
      <c r="A762" s="32" t="str">
        <f>CONCATENATE("IIEE-SJ - ",B762)</f>
        <v>IIEE-SJ - 1</v>
      </c>
      <c r="B762" s="34">
        <v>1</v>
      </c>
      <c r="E762" s="34" t="s">
        <v>963</v>
      </c>
    </row>
    <row r="763" spans="1:5" x14ac:dyDescent="0.2">
      <c r="A763" s="32" t="str">
        <f>CONCATENATE("IIEE-SJ - ",B763)</f>
        <v>IIEE-SJ - 101000</v>
      </c>
      <c r="B763" s="34">
        <v>101000</v>
      </c>
      <c r="E763" s="34" t="s">
        <v>828</v>
      </c>
    </row>
    <row r="764" spans="1:5" x14ac:dyDescent="0.2">
      <c r="A764" s="32" t="str">
        <f>CONCATENATE("IIEE-SJ - ",B764)</f>
        <v>IIEE-SJ - 102000</v>
      </c>
      <c r="B764" s="34">
        <v>102000</v>
      </c>
      <c r="E764" s="34" t="s">
        <v>829</v>
      </c>
    </row>
    <row r="765" spans="1:5" x14ac:dyDescent="0.2">
      <c r="A765" s="32" t="str">
        <f>CONCATENATE("IIEE-SJ - ",B765)</f>
        <v>IIEE-SJ - 103000</v>
      </c>
      <c r="B765" s="34">
        <v>103000</v>
      </c>
      <c r="E765" s="34" t="s">
        <v>830</v>
      </c>
    </row>
    <row r="766" spans="1:5" x14ac:dyDescent="0.2">
      <c r="A766" s="32"/>
    </row>
    <row r="767" spans="1:5" x14ac:dyDescent="0.2">
      <c r="A767" s="32" t="str">
        <f>CONCATENATE("IIEE-SJ - ",B767)</f>
        <v>IIEE-SJ - 2</v>
      </c>
      <c r="B767" s="34">
        <v>2</v>
      </c>
      <c r="E767" s="34" t="s">
        <v>964</v>
      </c>
    </row>
    <row r="768" spans="1:5" x14ac:dyDescent="0.2">
      <c r="A768" s="32"/>
    </row>
    <row r="769" spans="1:5" x14ac:dyDescent="0.2">
      <c r="A769" s="32" t="str">
        <f>CONCATENATE("IIEE-SJ - ",B769)</f>
        <v>IIEE-SJ - 201</v>
      </c>
      <c r="B769" s="34">
        <v>201</v>
      </c>
      <c r="E769" s="34" t="s">
        <v>965</v>
      </c>
    </row>
    <row r="770" spans="1:5" x14ac:dyDescent="0.2">
      <c r="A770" s="32" t="str">
        <f>CONCATENATE("IIEE-SJ - ",B770)</f>
        <v>IIEE-SJ - 201001</v>
      </c>
      <c r="B770" s="34">
        <v>201001</v>
      </c>
      <c r="E770" s="34" t="s">
        <v>686</v>
      </c>
    </row>
    <row r="771" spans="1:5" x14ac:dyDescent="0.2">
      <c r="A771" s="32" t="str">
        <f>CONCATENATE("IIEE-SJ - ",B771)</f>
        <v>IIEE-SJ - 201002</v>
      </c>
      <c r="B771" s="34">
        <v>201002</v>
      </c>
      <c r="E771" s="34" t="s">
        <v>687</v>
      </c>
    </row>
    <row r="772" spans="1:5" x14ac:dyDescent="0.2">
      <c r="A772" s="32" t="str">
        <f>CONCATENATE("IIEE-SJ - ",B772)</f>
        <v>IIEE-SJ - 201003</v>
      </c>
      <c r="B772" s="34">
        <v>201003</v>
      </c>
      <c r="E772" s="34" t="s">
        <v>688</v>
      </c>
    </row>
    <row r="773" spans="1:5" x14ac:dyDescent="0.2">
      <c r="A773" s="32" t="str">
        <f>CONCATENATE("IIEE-SJ - ",B773)</f>
        <v>IIEE-SJ - 201004</v>
      </c>
      <c r="B773" s="34">
        <v>201004</v>
      </c>
      <c r="E773" s="34" t="s">
        <v>814</v>
      </c>
    </row>
    <row r="774" spans="1:5" x14ac:dyDescent="0.2">
      <c r="A774" s="32"/>
    </row>
    <row r="775" spans="1:5" x14ac:dyDescent="0.2">
      <c r="A775" s="32" t="str">
        <f>CONCATENATE("IIEE-SJ - ",B775)</f>
        <v>IIEE-SJ - 202</v>
      </c>
      <c r="B775" s="34">
        <v>202</v>
      </c>
      <c r="E775" s="34" t="s">
        <v>966</v>
      </c>
    </row>
    <row r="776" spans="1:5" x14ac:dyDescent="0.2">
      <c r="A776" s="32" t="str">
        <f>CONCATENATE("IIEE-SJ - ",B776)</f>
        <v>IIEE-SJ - 202001</v>
      </c>
      <c r="B776" s="34">
        <v>202001</v>
      </c>
      <c r="E776" s="34" t="s">
        <v>689</v>
      </c>
    </row>
    <row r="777" spans="1:5" x14ac:dyDescent="0.2">
      <c r="A777" s="32" t="str">
        <f>CONCATENATE("IIEE-SJ - ",B777)</f>
        <v>IIEE-SJ - 202002</v>
      </c>
      <c r="B777" s="34">
        <v>202002</v>
      </c>
      <c r="E777" s="34" t="s">
        <v>690</v>
      </c>
    </row>
    <row r="778" spans="1:5" x14ac:dyDescent="0.2">
      <c r="A778" s="32" t="str">
        <f>CONCATENATE("IIEE-SJ - ",B778)</f>
        <v>IIEE-SJ - 202003</v>
      </c>
      <c r="B778" s="34">
        <v>202003</v>
      </c>
      <c r="E778" s="34" t="s">
        <v>691</v>
      </c>
    </row>
    <row r="779" spans="1:5" x14ac:dyDescent="0.2">
      <c r="A779" s="32" t="str">
        <f>CONCATENATE("IIEE-SJ - ",B779)</f>
        <v>IIEE-SJ - 202004</v>
      </c>
      <c r="B779" s="34">
        <v>202004</v>
      </c>
      <c r="E779" s="34" t="s">
        <v>784</v>
      </c>
    </row>
    <row r="780" spans="1:5" x14ac:dyDescent="0.2">
      <c r="A780" s="32"/>
    </row>
    <row r="781" spans="1:5" x14ac:dyDescent="0.2">
      <c r="A781" s="32" t="str">
        <f>CONCATENATE("IIEE-SJ - ",B781)</f>
        <v>IIEE-SJ - 203</v>
      </c>
      <c r="B781" s="34">
        <v>203</v>
      </c>
      <c r="E781" s="34" t="s">
        <v>967</v>
      </c>
    </row>
    <row r="782" spans="1:5" x14ac:dyDescent="0.2">
      <c r="A782" s="32" t="str">
        <f>CONCATENATE("IIEE-SJ - ",B782)</f>
        <v>IIEE-SJ - 203001</v>
      </c>
      <c r="B782" s="34">
        <v>203001</v>
      </c>
      <c r="E782" s="34" t="s">
        <v>968</v>
      </c>
    </row>
    <row r="783" spans="1:5" x14ac:dyDescent="0.2">
      <c r="A783" s="32" t="str">
        <f>CONCATENATE("IIEE-SJ - ",B783)</f>
        <v>IIEE-SJ - 203002</v>
      </c>
      <c r="B783" s="34">
        <v>203002</v>
      </c>
      <c r="E783" s="34" t="s">
        <v>817</v>
      </c>
    </row>
    <row r="784" spans="1:5" x14ac:dyDescent="0.2">
      <c r="A784" s="32"/>
    </row>
    <row r="785" spans="1:5" x14ac:dyDescent="0.2">
      <c r="A785" s="32" t="str">
        <f t="shared" ref="A785:A790" si="22">CONCATENATE("IIEE-SJ - ",B785)</f>
        <v>IIEE-SJ - 204</v>
      </c>
      <c r="B785" s="34">
        <v>204</v>
      </c>
      <c r="E785" s="34" t="s">
        <v>969</v>
      </c>
    </row>
    <row r="786" spans="1:5" ht="12" x14ac:dyDescent="0.2">
      <c r="A786" s="32" t="str">
        <f t="shared" si="22"/>
        <v>IIEE-SJ - 204001</v>
      </c>
      <c r="B786" s="34">
        <v>204001</v>
      </c>
      <c r="E786" s="81" t="s">
        <v>970</v>
      </c>
    </row>
    <row r="787" spans="1:5" ht="12" x14ac:dyDescent="0.2">
      <c r="A787" s="32" t="str">
        <f t="shared" si="22"/>
        <v>IIEE-SJ - 204002</v>
      </c>
      <c r="B787" s="34">
        <v>204002</v>
      </c>
      <c r="E787" s="81" t="s">
        <v>971</v>
      </c>
    </row>
    <row r="788" spans="1:5" ht="12" x14ac:dyDescent="0.2">
      <c r="A788" s="32" t="str">
        <f t="shared" si="22"/>
        <v>IIEE-SJ - 204003</v>
      </c>
      <c r="B788" s="34">
        <v>204003</v>
      </c>
      <c r="E788" s="81" t="s">
        <v>972</v>
      </c>
    </row>
    <row r="789" spans="1:5" x14ac:dyDescent="0.2">
      <c r="A789" s="32" t="str">
        <f t="shared" si="22"/>
        <v>IIEE-SJ - 204004</v>
      </c>
      <c r="B789" s="34">
        <v>204004</v>
      </c>
      <c r="E789" s="34" t="s">
        <v>794</v>
      </c>
    </row>
    <row r="790" spans="1:5" x14ac:dyDescent="0.2">
      <c r="A790" s="32" t="str">
        <f t="shared" si="22"/>
        <v>IIEE-SJ - 204005</v>
      </c>
      <c r="B790" s="34">
        <v>204005</v>
      </c>
      <c r="E790" s="34" t="s">
        <v>795</v>
      </c>
    </row>
    <row r="791" spans="1:5" x14ac:dyDescent="0.2">
      <c r="A791" s="32"/>
    </row>
    <row r="792" spans="1:5" x14ac:dyDescent="0.2">
      <c r="A792" s="32" t="str">
        <f t="shared" ref="A792:A797" si="23">CONCATENATE("IIEE-SJ - ",B792)</f>
        <v>IIEE-SJ - 205</v>
      </c>
      <c r="B792" s="34">
        <v>205</v>
      </c>
      <c r="E792" s="34" t="s">
        <v>973</v>
      </c>
    </row>
    <row r="793" spans="1:5" x14ac:dyDescent="0.2">
      <c r="A793" s="32" t="str">
        <f t="shared" si="23"/>
        <v>IIEE-SJ - 205001</v>
      </c>
      <c r="B793" s="34">
        <v>205001</v>
      </c>
      <c r="E793" s="34" t="s">
        <v>974</v>
      </c>
    </row>
    <row r="794" spans="1:5" x14ac:dyDescent="0.2">
      <c r="A794" s="32" t="str">
        <f t="shared" si="23"/>
        <v>IIEE-SJ - 205002</v>
      </c>
      <c r="B794" s="34">
        <v>205002</v>
      </c>
      <c r="E794" s="34" t="s">
        <v>975</v>
      </c>
    </row>
    <row r="795" spans="1:5" x14ac:dyDescent="0.2">
      <c r="A795" s="32" t="str">
        <f t="shared" si="23"/>
        <v>IIEE-SJ - 205003</v>
      </c>
      <c r="B795" s="34">
        <v>205003</v>
      </c>
      <c r="E795" s="34" t="s">
        <v>792</v>
      </c>
    </row>
    <row r="796" spans="1:5" x14ac:dyDescent="0.2">
      <c r="A796" s="32" t="str">
        <f t="shared" si="23"/>
        <v>IIEE-SJ - 205004</v>
      </c>
      <c r="B796" s="34">
        <v>205004</v>
      </c>
      <c r="E796" s="34" t="s">
        <v>793</v>
      </c>
    </row>
    <row r="797" spans="1:5" x14ac:dyDescent="0.2">
      <c r="A797" s="32" t="str">
        <f t="shared" si="23"/>
        <v>IIEE-SJ - 205005</v>
      </c>
      <c r="B797" s="34">
        <v>205005</v>
      </c>
      <c r="E797" s="34" t="s">
        <v>791</v>
      </c>
    </row>
    <row r="798" spans="1:5" x14ac:dyDescent="0.2">
      <c r="A798" s="32"/>
    </row>
    <row r="799" spans="1:5" x14ac:dyDescent="0.2">
      <c r="A799" s="32" t="str">
        <f>CONCATENATE("IIEE-SJ - ",B799)</f>
        <v>IIEE-SJ - 206</v>
      </c>
      <c r="B799" s="34">
        <v>206</v>
      </c>
      <c r="E799" s="34" t="s">
        <v>976</v>
      </c>
    </row>
    <row r="800" spans="1:5" x14ac:dyDescent="0.2">
      <c r="A800" s="32" t="str">
        <f>CONCATENATE("IIEE-SJ - ",B800)</f>
        <v>IIEE-SJ - 206001</v>
      </c>
      <c r="B800" s="34">
        <v>206001</v>
      </c>
      <c r="E800" s="34" t="s">
        <v>977</v>
      </c>
    </row>
    <row r="801" spans="1:5" x14ac:dyDescent="0.2">
      <c r="A801" s="32" t="str">
        <f>CONCATENATE("IIEE-SJ - ",B801)</f>
        <v>IIEE-SJ - 206002</v>
      </c>
      <c r="B801" s="34">
        <v>206002</v>
      </c>
      <c r="E801" s="34" t="s">
        <v>692</v>
      </c>
    </row>
    <row r="802" spans="1:5" x14ac:dyDescent="0.2">
      <c r="A802" s="32" t="str">
        <f>CONCATENATE("IIEE-SJ - ",B802)</f>
        <v>IIEE-SJ - 206003</v>
      </c>
      <c r="B802" s="34">
        <v>206003</v>
      </c>
      <c r="E802" s="34" t="s">
        <v>785</v>
      </c>
    </row>
    <row r="803" spans="1:5" x14ac:dyDescent="0.2">
      <c r="A803" s="32" t="str">
        <f>CONCATENATE("IIEE-SJ - ",B803)</f>
        <v>IIEE-SJ - 206004</v>
      </c>
      <c r="B803" s="34">
        <v>206004</v>
      </c>
      <c r="E803" s="34" t="s">
        <v>786</v>
      </c>
    </row>
    <row r="804" spans="1:5" x14ac:dyDescent="0.2">
      <c r="A804" s="32"/>
    </row>
    <row r="805" spans="1:5" x14ac:dyDescent="0.2">
      <c r="A805" s="32" t="str">
        <f>CONCATENATE("IIEE-SJ - ",B805)</f>
        <v>IIEE-SJ - 207</v>
      </c>
      <c r="B805" s="34">
        <v>207</v>
      </c>
      <c r="E805" s="34" t="s">
        <v>978</v>
      </c>
    </row>
    <row r="806" spans="1:5" x14ac:dyDescent="0.2">
      <c r="A806" s="32" t="str">
        <f>CONCATENATE("IIEE-SJ - ",B806)</f>
        <v>IIEE-SJ - 207001</v>
      </c>
      <c r="B806" s="34">
        <v>207001</v>
      </c>
      <c r="E806" s="34" t="s">
        <v>693</v>
      </c>
    </row>
    <row r="807" spans="1:5" x14ac:dyDescent="0.2">
      <c r="A807" s="32" t="str">
        <f>CONCATENATE("IIEE-SJ - ",B807)</f>
        <v>IIEE-SJ - 207002</v>
      </c>
      <c r="B807" s="34">
        <v>207002</v>
      </c>
      <c r="E807" s="34" t="s">
        <v>979</v>
      </c>
    </row>
    <row r="808" spans="1:5" x14ac:dyDescent="0.2">
      <c r="A808" s="32" t="str">
        <f>CONCATENATE("IIEE-SJ - ",B808)</f>
        <v>IIEE-SJ - 207003</v>
      </c>
      <c r="B808" s="34">
        <v>207003</v>
      </c>
      <c r="E808" s="34" t="s">
        <v>787</v>
      </c>
    </row>
    <row r="809" spans="1:5" x14ac:dyDescent="0.2">
      <c r="A809" s="32" t="str">
        <f>CONCATENATE("IIEE-SJ - ",B809)</f>
        <v>IIEE-SJ - 207004</v>
      </c>
      <c r="B809" s="34">
        <v>207004</v>
      </c>
      <c r="E809" s="34" t="s">
        <v>790</v>
      </c>
    </row>
    <row r="810" spans="1:5" x14ac:dyDescent="0.2">
      <c r="A810" s="32"/>
    </row>
    <row r="811" spans="1:5" x14ac:dyDescent="0.2">
      <c r="A811" s="32" t="str">
        <f>CONCATENATE("IIEE-SJ - ",B811)</f>
        <v>IIEE-SJ - 208</v>
      </c>
      <c r="B811" s="34">
        <v>208</v>
      </c>
      <c r="E811" s="34" t="s">
        <v>980</v>
      </c>
    </row>
    <row r="812" spans="1:5" x14ac:dyDescent="0.2">
      <c r="A812" s="32" t="str">
        <f>CONCATENATE("IIEE-SJ - ",B812)</f>
        <v>IIEE-SJ - 208001</v>
      </c>
      <c r="B812" s="34">
        <v>208001</v>
      </c>
      <c r="E812" s="34" t="s">
        <v>694</v>
      </c>
    </row>
    <row r="813" spans="1:5" x14ac:dyDescent="0.2">
      <c r="A813" s="32" t="str">
        <f>CONCATENATE("IIEE-SJ - ",B813)</f>
        <v>IIEE-SJ - 208001</v>
      </c>
      <c r="B813" s="34">
        <v>208001</v>
      </c>
      <c r="E813" s="34" t="s">
        <v>981</v>
      </c>
    </row>
    <row r="814" spans="1:5" x14ac:dyDescent="0.2">
      <c r="A814" s="32"/>
    </row>
    <row r="815" spans="1:5" x14ac:dyDescent="0.2">
      <c r="A815" s="32" t="str">
        <f t="shared" ref="A815:A823" si="24">CONCATENATE("IIEE-SJ - ",B815)</f>
        <v>IIEE-SJ - 209</v>
      </c>
      <c r="B815" s="34">
        <v>209</v>
      </c>
      <c r="E815" s="34" t="s">
        <v>982</v>
      </c>
    </row>
    <row r="816" spans="1:5" x14ac:dyDescent="0.2">
      <c r="A816" s="32" t="str">
        <f t="shared" si="24"/>
        <v>IIEE-SJ - 209001</v>
      </c>
      <c r="B816" s="34">
        <v>209001</v>
      </c>
      <c r="E816" s="34" t="s">
        <v>695</v>
      </c>
    </row>
    <row r="817" spans="1:5" x14ac:dyDescent="0.2">
      <c r="A817" s="32" t="str">
        <f t="shared" si="24"/>
        <v>IIEE-SJ - 209002</v>
      </c>
      <c r="B817" s="34">
        <v>209002</v>
      </c>
      <c r="E817" s="34" t="s">
        <v>696</v>
      </c>
    </row>
    <row r="818" spans="1:5" x14ac:dyDescent="0.2">
      <c r="A818" s="32" t="str">
        <f t="shared" si="24"/>
        <v>IIEE-SJ - 209003</v>
      </c>
      <c r="B818" s="34">
        <v>209003</v>
      </c>
      <c r="E818" s="34" t="s">
        <v>697</v>
      </c>
    </row>
    <row r="819" spans="1:5" x14ac:dyDescent="0.2">
      <c r="A819" s="32" t="str">
        <f t="shared" si="24"/>
        <v>IIEE-SJ - 209004</v>
      </c>
      <c r="B819" s="34">
        <v>209004</v>
      </c>
      <c r="E819" s="34" t="s">
        <v>698</v>
      </c>
    </row>
    <row r="820" spans="1:5" x14ac:dyDescent="0.2">
      <c r="A820" s="32" t="str">
        <f t="shared" si="24"/>
        <v>IIEE-SJ - 209005</v>
      </c>
      <c r="B820" s="34">
        <v>209005</v>
      </c>
      <c r="E820" s="34" t="s">
        <v>799</v>
      </c>
    </row>
    <row r="821" spans="1:5" x14ac:dyDescent="0.2">
      <c r="A821" s="32" t="str">
        <f t="shared" si="24"/>
        <v>IIEE-SJ - 209006</v>
      </c>
      <c r="B821" s="34">
        <v>209006</v>
      </c>
      <c r="E821" s="34" t="s">
        <v>800</v>
      </c>
    </row>
    <row r="822" spans="1:5" x14ac:dyDescent="0.2">
      <c r="A822" s="32" t="str">
        <f t="shared" si="24"/>
        <v>IIEE-SJ - 209007</v>
      </c>
      <c r="B822" s="34">
        <v>209007</v>
      </c>
      <c r="E822" s="34" t="s">
        <v>801</v>
      </c>
    </row>
    <row r="823" spans="1:5" x14ac:dyDescent="0.2">
      <c r="A823" s="32" t="str">
        <f t="shared" si="24"/>
        <v>IIEE-SJ - 209008</v>
      </c>
      <c r="B823" s="34">
        <v>209008</v>
      </c>
      <c r="E823" s="34" t="s">
        <v>802</v>
      </c>
    </row>
    <row r="824" spans="1:5" x14ac:dyDescent="0.2">
      <c r="A824" s="32"/>
    </row>
    <row r="825" spans="1:5" x14ac:dyDescent="0.2">
      <c r="A825" s="32" t="str">
        <f t="shared" ref="A825:A833" si="25">CONCATENATE("IIEE-SJ - ",B825)</f>
        <v>IIEE-SJ - 210</v>
      </c>
      <c r="B825" s="34">
        <v>210</v>
      </c>
      <c r="E825" s="34" t="s">
        <v>983</v>
      </c>
    </row>
    <row r="826" spans="1:5" x14ac:dyDescent="0.2">
      <c r="A826" s="32" t="str">
        <f t="shared" si="25"/>
        <v>IIEE-SJ - 210001</v>
      </c>
      <c r="B826" s="34">
        <v>210001</v>
      </c>
      <c r="E826" s="34" t="s">
        <v>699</v>
      </c>
    </row>
    <row r="827" spans="1:5" x14ac:dyDescent="0.2">
      <c r="A827" s="32" t="str">
        <f t="shared" si="25"/>
        <v>IIEE-SJ - 210002</v>
      </c>
      <c r="B827" s="34">
        <v>210002</v>
      </c>
      <c r="E827" s="34" t="s">
        <v>700</v>
      </c>
    </row>
    <row r="828" spans="1:5" x14ac:dyDescent="0.2">
      <c r="A828" s="32" t="str">
        <f t="shared" si="25"/>
        <v>IIEE-SJ - 210003</v>
      </c>
      <c r="B828" s="34">
        <v>210003</v>
      </c>
      <c r="E828" s="34" t="s">
        <v>701</v>
      </c>
    </row>
    <row r="829" spans="1:5" x14ac:dyDescent="0.2">
      <c r="A829" s="32" t="str">
        <f t="shared" si="25"/>
        <v>IIEE-SJ - 210004</v>
      </c>
      <c r="B829" s="34">
        <v>210004</v>
      </c>
      <c r="E829" s="34" t="s">
        <v>702</v>
      </c>
    </row>
    <row r="830" spans="1:5" x14ac:dyDescent="0.2">
      <c r="A830" s="32" t="str">
        <f t="shared" si="25"/>
        <v>IIEE-SJ - 210005</v>
      </c>
      <c r="B830" s="34">
        <v>210005</v>
      </c>
      <c r="E830" s="34" t="s">
        <v>703</v>
      </c>
    </row>
    <row r="831" spans="1:5" x14ac:dyDescent="0.2">
      <c r="A831" s="32" t="str">
        <f t="shared" si="25"/>
        <v>IIEE-SJ - 210006</v>
      </c>
      <c r="B831" s="34">
        <v>210006</v>
      </c>
      <c r="E831" s="34" t="s">
        <v>704</v>
      </c>
    </row>
    <row r="832" spans="1:5" x14ac:dyDescent="0.2">
      <c r="A832" s="32" t="str">
        <f t="shared" si="25"/>
        <v>IIEE-SJ - 210007</v>
      </c>
      <c r="B832" s="34">
        <v>210007</v>
      </c>
      <c r="E832" s="34" t="s">
        <v>705</v>
      </c>
    </row>
    <row r="833" spans="1:5" x14ac:dyDescent="0.2">
      <c r="A833" s="32" t="str">
        <f t="shared" si="25"/>
        <v>IIEE-SJ - 210008</v>
      </c>
      <c r="B833" s="34">
        <v>210008</v>
      </c>
      <c r="E833" s="34" t="s">
        <v>706</v>
      </c>
    </row>
    <row r="834" spans="1:5" x14ac:dyDescent="0.2">
      <c r="A834" s="32"/>
    </row>
    <row r="835" spans="1:5" x14ac:dyDescent="0.2">
      <c r="A835" s="32" t="str">
        <f t="shared" ref="A835:A844" si="26">CONCATENATE("IIEE-SJ - ",B835)</f>
        <v>IIEE-SJ - 211</v>
      </c>
      <c r="B835" s="34">
        <v>211</v>
      </c>
      <c r="E835" s="34" t="s">
        <v>984</v>
      </c>
    </row>
    <row r="836" spans="1:5" x14ac:dyDescent="0.2">
      <c r="A836" s="32" t="str">
        <f t="shared" si="26"/>
        <v>IIEE-SJ - 211001</v>
      </c>
      <c r="B836" s="34">
        <v>211001</v>
      </c>
      <c r="E836" s="34" t="s">
        <v>707</v>
      </c>
    </row>
    <row r="837" spans="1:5" x14ac:dyDescent="0.2">
      <c r="A837" s="32" t="str">
        <f t="shared" si="26"/>
        <v>IIEE-SJ - 211002</v>
      </c>
      <c r="B837" s="34">
        <v>211002</v>
      </c>
      <c r="E837" s="34" t="s">
        <v>708</v>
      </c>
    </row>
    <row r="838" spans="1:5" x14ac:dyDescent="0.2">
      <c r="A838" s="32" t="str">
        <f t="shared" si="26"/>
        <v>IIEE-SJ - 211003</v>
      </c>
      <c r="B838" s="34">
        <v>211003</v>
      </c>
      <c r="E838" s="34" t="s">
        <v>709</v>
      </c>
    </row>
    <row r="839" spans="1:5" x14ac:dyDescent="0.2">
      <c r="A839" s="32" t="str">
        <f t="shared" si="26"/>
        <v>IIEE-SJ - 211004</v>
      </c>
      <c r="B839" s="34">
        <v>211004</v>
      </c>
      <c r="E839" s="34" t="s">
        <v>710</v>
      </c>
    </row>
    <row r="840" spans="1:5" x14ac:dyDescent="0.2">
      <c r="A840" s="32" t="str">
        <f t="shared" si="26"/>
        <v>IIEE-SJ - 211005</v>
      </c>
      <c r="B840" s="34">
        <v>211005</v>
      </c>
      <c r="E840" s="34" t="s">
        <v>711</v>
      </c>
    </row>
    <row r="841" spans="1:5" x14ac:dyDescent="0.2">
      <c r="A841" s="32" t="str">
        <f t="shared" si="26"/>
        <v>IIEE-SJ - 211006</v>
      </c>
      <c r="B841" s="34">
        <v>211006</v>
      </c>
      <c r="E841" s="34" t="s">
        <v>815</v>
      </c>
    </row>
    <row r="842" spans="1:5" x14ac:dyDescent="0.2">
      <c r="A842" s="32" t="str">
        <f t="shared" si="26"/>
        <v>IIEE-SJ - 211007</v>
      </c>
      <c r="B842" s="34">
        <v>211007</v>
      </c>
      <c r="E842" s="34" t="s">
        <v>816</v>
      </c>
    </row>
    <row r="843" spans="1:5" x14ac:dyDescent="0.2">
      <c r="A843" s="32" t="str">
        <f t="shared" si="26"/>
        <v>IIEE-SJ - 211008</v>
      </c>
      <c r="B843" s="34">
        <v>211008</v>
      </c>
      <c r="E843" s="34" t="s">
        <v>985</v>
      </c>
    </row>
    <row r="844" spans="1:5" x14ac:dyDescent="0.2">
      <c r="A844" s="32" t="str">
        <f t="shared" si="26"/>
        <v>IIEE-SJ - 211009</v>
      </c>
      <c r="B844" s="34">
        <v>211009</v>
      </c>
      <c r="E844" s="34" t="s">
        <v>986</v>
      </c>
    </row>
    <row r="845" spans="1:5" x14ac:dyDescent="0.2">
      <c r="A845" s="32"/>
    </row>
    <row r="846" spans="1:5" x14ac:dyDescent="0.2">
      <c r="A846" s="32" t="str">
        <f>CONCATENATE("IIEE-SJ - ",B846)</f>
        <v>IIEE-SJ - 212</v>
      </c>
      <c r="B846" s="34">
        <v>212</v>
      </c>
      <c r="E846" s="34" t="s">
        <v>987</v>
      </c>
    </row>
    <row r="847" spans="1:5" x14ac:dyDescent="0.2">
      <c r="A847" s="32" t="str">
        <f>CONCATENATE("IIEE-SJ - ",B847)</f>
        <v>IIEE-SJ - 212001</v>
      </c>
      <c r="B847" s="34">
        <v>212001</v>
      </c>
      <c r="E847" s="34" t="s">
        <v>712</v>
      </c>
    </row>
    <row r="848" spans="1:5" x14ac:dyDescent="0.2">
      <c r="A848" s="32" t="str">
        <f>CONCATENATE("IIEE-SJ - ",B848)</f>
        <v>IIEE-SJ - 212002</v>
      </c>
      <c r="B848" s="34">
        <v>212002</v>
      </c>
      <c r="E848" s="34" t="s">
        <v>713</v>
      </c>
    </row>
    <row r="849" spans="1:5" x14ac:dyDescent="0.2">
      <c r="A849" s="32" t="str">
        <f>CONCATENATE("IIEE-SJ - ",B849)</f>
        <v>IIEE-SJ - 212003</v>
      </c>
      <c r="B849" s="34">
        <v>212003</v>
      </c>
      <c r="E849" s="34" t="s">
        <v>714</v>
      </c>
    </row>
    <row r="850" spans="1:5" x14ac:dyDescent="0.2">
      <c r="A850" s="32" t="str">
        <f>CONCATENATE("IIEE-SJ - ",B850)</f>
        <v>IIEE-SJ - 212004</v>
      </c>
      <c r="B850" s="34">
        <v>212004</v>
      </c>
      <c r="E850" s="34" t="s">
        <v>715</v>
      </c>
    </row>
    <row r="851" spans="1:5" x14ac:dyDescent="0.2">
      <c r="A851" s="32"/>
    </row>
    <row r="852" spans="1:5" x14ac:dyDescent="0.2">
      <c r="A852" s="32" t="str">
        <f t="shared" ref="A852:A860" si="27">CONCATENATE("IIEE-SJ - ",B852)</f>
        <v>IIEE-SJ - 213</v>
      </c>
      <c r="B852" s="34">
        <v>213</v>
      </c>
      <c r="E852" s="34" t="s">
        <v>988</v>
      </c>
    </row>
    <row r="853" spans="1:5" x14ac:dyDescent="0.2">
      <c r="A853" s="32" t="str">
        <f t="shared" si="27"/>
        <v>IIEE-SJ - 213001</v>
      </c>
      <c r="B853" s="34">
        <v>213001</v>
      </c>
      <c r="E853" s="34" t="s">
        <v>716</v>
      </c>
    </row>
    <row r="854" spans="1:5" x14ac:dyDescent="0.2">
      <c r="A854" s="32" t="str">
        <f t="shared" si="27"/>
        <v>IIEE-SJ - 213002</v>
      </c>
      <c r="B854" s="34">
        <v>213002</v>
      </c>
      <c r="E854" s="34" t="s">
        <v>717</v>
      </c>
    </row>
    <row r="855" spans="1:5" x14ac:dyDescent="0.2">
      <c r="A855" s="32" t="str">
        <f t="shared" si="27"/>
        <v>IIEE-SJ - 213003</v>
      </c>
      <c r="B855" s="34">
        <v>213003</v>
      </c>
      <c r="E855" s="34" t="s">
        <v>718</v>
      </c>
    </row>
    <row r="856" spans="1:5" x14ac:dyDescent="0.2">
      <c r="A856" s="32" t="str">
        <f t="shared" si="27"/>
        <v>IIEE-SJ - 213004</v>
      </c>
      <c r="B856" s="34">
        <v>213004</v>
      </c>
      <c r="E856" s="34" t="s">
        <v>719</v>
      </c>
    </row>
    <row r="857" spans="1:5" x14ac:dyDescent="0.2">
      <c r="A857" s="32" t="str">
        <f t="shared" si="27"/>
        <v>IIEE-SJ - 213005</v>
      </c>
      <c r="B857" s="34">
        <v>213005</v>
      </c>
      <c r="E857" s="34" t="s">
        <v>720</v>
      </c>
    </row>
    <row r="858" spans="1:5" x14ac:dyDescent="0.2">
      <c r="A858" s="32" t="str">
        <f t="shared" si="27"/>
        <v>IIEE-SJ - 213006</v>
      </c>
      <c r="B858" s="34">
        <v>213006</v>
      </c>
      <c r="E858" s="34" t="s">
        <v>721</v>
      </c>
    </row>
    <row r="859" spans="1:5" x14ac:dyDescent="0.2">
      <c r="A859" s="32" t="str">
        <f t="shared" si="27"/>
        <v>IIEE-SJ - 213007</v>
      </c>
      <c r="B859" s="34">
        <v>213007</v>
      </c>
      <c r="E859" s="34" t="s">
        <v>722</v>
      </c>
    </row>
    <row r="860" spans="1:5" x14ac:dyDescent="0.2">
      <c r="A860" s="32" t="str">
        <f t="shared" si="27"/>
        <v>IIEE-SJ - 213008</v>
      </c>
      <c r="B860" s="34">
        <v>213008</v>
      </c>
      <c r="E860" s="34" t="s">
        <v>723</v>
      </c>
    </row>
    <row r="861" spans="1:5" x14ac:dyDescent="0.2">
      <c r="A861" s="32"/>
    </row>
    <row r="862" spans="1:5" x14ac:dyDescent="0.2">
      <c r="A862" s="32" t="str">
        <f t="shared" ref="A862:A868" si="28">CONCATENATE("IIEE-SJ - ",B862)</f>
        <v>IIEE-SJ - 214</v>
      </c>
      <c r="B862" s="34">
        <v>214</v>
      </c>
      <c r="E862" s="34" t="s">
        <v>989</v>
      </c>
    </row>
    <row r="863" spans="1:5" x14ac:dyDescent="0.2">
      <c r="A863" s="32" t="str">
        <f t="shared" si="28"/>
        <v>IIEE-SJ - 214001</v>
      </c>
      <c r="B863" s="34">
        <v>214001</v>
      </c>
      <c r="E863" s="34" t="s">
        <v>724</v>
      </c>
    </row>
    <row r="864" spans="1:5" x14ac:dyDescent="0.2">
      <c r="A864" s="32" t="str">
        <f t="shared" si="28"/>
        <v>IIEE-SJ - 214002</v>
      </c>
      <c r="B864" s="34">
        <v>214002</v>
      </c>
      <c r="E864" s="34" t="s">
        <v>725</v>
      </c>
    </row>
    <row r="865" spans="1:5" x14ac:dyDescent="0.2">
      <c r="A865" s="32" t="str">
        <f t="shared" si="28"/>
        <v>IIEE-SJ - 214003</v>
      </c>
      <c r="B865" s="34">
        <v>214003</v>
      </c>
      <c r="E865" s="34" t="s">
        <v>726</v>
      </c>
    </row>
    <row r="866" spans="1:5" x14ac:dyDescent="0.2">
      <c r="A866" s="32" t="str">
        <f t="shared" si="28"/>
        <v>IIEE-SJ - 214004</v>
      </c>
      <c r="B866" s="34">
        <v>214004</v>
      </c>
      <c r="E866" s="34" t="s">
        <v>727</v>
      </c>
    </row>
    <row r="867" spans="1:5" x14ac:dyDescent="0.2">
      <c r="A867" s="32" t="str">
        <f t="shared" si="28"/>
        <v>IIEE-SJ - 214005</v>
      </c>
      <c r="B867" s="34">
        <v>214005</v>
      </c>
      <c r="E867" s="34" t="s">
        <v>728</v>
      </c>
    </row>
    <row r="868" spans="1:5" x14ac:dyDescent="0.2">
      <c r="A868" s="32" t="str">
        <f t="shared" si="28"/>
        <v>IIEE-SJ - 214006</v>
      </c>
      <c r="B868" s="34">
        <v>214006</v>
      </c>
      <c r="E868" s="34" t="s">
        <v>729</v>
      </c>
    </row>
    <row r="869" spans="1:5" x14ac:dyDescent="0.2">
      <c r="A869" s="32"/>
    </row>
    <row r="870" spans="1:5" x14ac:dyDescent="0.2">
      <c r="A870" s="32" t="str">
        <f t="shared" ref="A870:A876" si="29">CONCATENATE("IIEE-SJ - ",B870)</f>
        <v>IIEE-SJ - 215</v>
      </c>
      <c r="B870" s="34">
        <v>215</v>
      </c>
      <c r="E870" s="34" t="s">
        <v>990</v>
      </c>
    </row>
    <row r="871" spans="1:5" x14ac:dyDescent="0.2">
      <c r="A871" s="32" t="str">
        <f t="shared" si="29"/>
        <v>IIEE-SJ - 215001</v>
      </c>
      <c r="B871" s="34">
        <v>215001</v>
      </c>
      <c r="E871" s="34" t="s">
        <v>730</v>
      </c>
    </row>
    <row r="872" spans="1:5" x14ac:dyDescent="0.2">
      <c r="A872" s="32" t="str">
        <f t="shared" si="29"/>
        <v>IIEE-SJ - 215002</v>
      </c>
      <c r="B872" s="34">
        <v>215002</v>
      </c>
      <c r="E872" s="34" t="s">
        <v>731</v>
      </c>
    </row>
    <row r="873" spans="1:5" x14ac:dyDescent="0.2">
      <c r="A873" s="32" t="str">
        <f t="shared" si="29"/>
        <v>IIEE-SJ - 215003</v>
      </c>
      <c r="B873" s="34">
        <v>215003</v>
      </c>
      <c r="E873" s="34" t="s">
        <v>732</v>
      </c>
    </row>
    <row r="874" spans="1:5" x14ac:dyDescent="0.2">
      <c r="A874" s="32" t="str">
        <f t="shared" si="29"/>
        <v>IIEE-SJ - 215004</v>
      </c>
      <c r="B874" s="34">
        <v>215004</v>
      </c>
      <c r="E874" s="34" t="s">
        <v>733</v>
      </c>
    </row>
    <row r="875" spans="1:5" x14ac:dyDescent="0.2">
      <c r="A875" s="32" t="str">
        <f t="shared" si="29"/>
        <v>IIEE-SJ - 215005</v>
      </c>
      <c r="B875" s="34">
        <v>215005</v>
      </c>
      <c r="E875" s="34" t="s">
        <v>734</v>
      </c>
    </row>
    <row r="876" spans="1:5" x14ac:dyDescent="0.2">
      <c r="A876" s="32" t="str">
        <f t="shared" si="29"/>
        <v>IIEE-SJ - 215006</v>
      </c>
      <c r="B876" s="34">
        <v>215006</v>
      </c>
      <c r="E876" s="34" t="s">
        <v>735</v>
      </c>
    </row>
    <row r="877" spans="1:5" x14ac:dyDescent="0.2">
      <c r="A877" s="32"/>
    </row>
    <row r="878" spans="1:5" x14ac:dyDescent="0.2">
      <c r="A878" s="32" t="str">
        <f t="shared" ref="A878:A883" si="30">CONCATENATE("IIEE-SJ - ",B878)</f>
        <v>IIEE-SJ - 216</v>
      </c>
      <c r="B878" s="34">
        <v>216</v>
      </c>
      <c r="E878" s="34" t="s">
        <v>991</v>
      </c>
    </row>
    <row r="879" spans="1:5" x14ac:dyDescent="0.2">
      <c r="A879" s="32" t="str">
        <f t="shared" si="30"/>
        <v>IIEE-SJ - 216001</v>
      </c>
      <c r="B879" s="34">
        <v>216001</v>
      </c>
      <c r="E879" s="34" t="s">
        <v>736</v>
      </c>
    </row>
    <row r="880" spans="1:5" x14ac:dyDescent="0.2">
      <c r="A880" s="32" t="str">
        <f t="shared" si="30"/>
        <v>IIEE-SJ - 216002</v>
      </c>
      <c r="B880" s="34">
        <v>216002</v>
      </c>
      <c r="E880" s="34" t="s">
        <v>737</v>
      </c>
    </row>
    <row r="881" spans="1:5" x14ac:dyDescent="0.2">
      <c r="A881" s="32" t="str">
        <f t="shared" si="30"/>
        <v>IIEE-SJ - 216003</v>
      </c>
      <c r="B881" s="34">
        <v>216003</v>
      </c>
      <c r="E881" s="34" t="s">
        <v>738</v>
      </c>
    </row>
    <row r="882" spans="1:5" x14ac:dyDescent="0.2">
      <c r="A882" s="32" t="str">
        <f t="shared" si="30"/>
        <v>IIEE-SJ - 216004</v>
      </c>
      <c r="B882" s="34">
        <v>216004</v>
      </c>
      <c r="E882" s="34" t="s">
        <v>739</v>
      </c>
    </row>
    <row r="883" spans="1:5" x14ac:dyDescent="0.2">
      <c r="A883" s="32" t="str">
        <f t="shared" si="30"/>
        <v>IIEE-SJ - 216005</v>
      </c>
      <c r="B883" s="34">
        <v>216005</v>
      </c>
      <c r="E883" s="34" t="s">
        <v>740</v>
      </c>
    </row>
    <row r="884" spans="1:5" x14ac:dyDescent="0.2">
      <c r="A884" s="32"/>
    </row>
    <row r="885" spans="1:5" x14ac:dyDescent="0.2">
      <c r="A885" s="32" t="str">
        <f>CONCATENATE("IIEE-SJ - ",B885)</f>
        <v>IIEE-SJ - 217</v>
      </c>
      <c r="B885" s="34">
        <v>217</v>
      </c>
      <c r="E885" s="34" t="s">
        <v>992</v>
      </c>
    </row>
    <row r="886" spans="1:5" x14ac:dyDescent="0.2">
      <c r="A886" s="32" t="str">
        <f>CONCATENATE("IIEE-SJ - ",B886)</f>
        <v>IIEE-SJ - 217001</v>
      </c>
      <c r="B886" s="34">
        <v>217001</v>
      </c>
      <c r="E886" s="34" t="s">
        <v>741</v>
      </c>
    </row>
    <row r="887" spans="1:5" x14ac:dyDescent="0.2">
      <c r="A887" s="32" t="str">
        <f>CONCATENATE("IIEE-SJ - ",B887)</f>
        <v>IIEE-SJ - 217002</v>
      </c>
      <c r="B887" s="34">
        <v>217002</v>
      </c>
      <c r="E887" s="34" t="s">
        <v>742</v>
      </c>
    </row>
    <row r="888" spans="1:5" x14ac:dyDescent="0.2">
      <c r="A888" s="32"/>
    </row>
    <row r="889" spans="1:5" x14ac:dyDescent="0.2">
      <c r="A889" s="32" t="str">
        <f>CONCATENATE("IIEE-SJ - ",B889)</f>
        <v>IIEE-SJ - 218</v>
      </c>
      <c r="B889" s="34">
        <v>218</v>
      </c>
      <c r="E889" s="34" t="s">
        <v>940</v>
      </c>
    </row>
    <row r="890" spans="1:5" x14ac:dyDescent="0.2">
      <c r="A890" s="32" t="str">
        <f>CONCATENATE("IIEE-SJ - ",B890)</f>
        <v>IIEE-SJ - 218001</v>
      </c>
      <c r="B890" s="34">
        <v>218001</v>
      </c>
      <c r="E890" s="34" t="s">
        <v>743</v>
      </c>
    </row>
    <row r="891" spans="1:5" x14ac:dyDescent="0.2">
      <c r="A891" s="32" t="str">
        <f>CONCATENATE("IIEE-SJ - ",B891)</f>
        <v>IIEE-SJ - 218002</v>
      </c>
      <c r="B891" s="34">
        <v>218002</v>
      </c>
      <c r="E891" s="34" t="s">
        <v>744</v>
      </c>
    </row>
    <row r="892" spans="1:5" x14ac:dyDescent="0.2">
      <c r="A892" s="32" t="str">
        <f>CONCATENATE("IIEE-SJ - ",B892)</f>
        <v>IIEE-SJ - 218003</v>
      </c>
      <c r="B892" s="34">
        <v>218003</v>
      </c>
      <c r="E892" s="34" t="s">
        <v>745</v>
      </c>
    </row>
    <row r="893" spans="1:5" x14ac:dyDescent="0.2">
      <c r="A893" s="32"/>
    </row>
    <row r="894" spans="1:5" x14ac:dyDescent="0.2">
      <c r="A894" s="32" t="str">
        <f t="shared" ref="A894:A899" si="31">CONCATENATE("IIEE-SJ - ",B894)</f>
        <v>IIEE-SJ - 219</v>
      </c>
      <c r="B894" s="34">
        <v>219</v>
      </c>
      <c r="E894" s="34" t="s">
        <v>993</v>
      </c>
    </row>
    <row r="895" spans="1:5" x14ac:dyDescent="0.2">
      <c r="A895" s="32" t="str">
        <f t="shared" si="31"/>
        <v>IIEE-SJ - 219001</v>
      </c>
      <c r="B895" s="34">
        <v>219001</v>
      </c>
      <c r="E895" s="34" t="s">
        <v>994</v>
      </c>
    </row>
    <row r="896" spans="1:5" x14ac:dyDescent="0.2">
      <c r="A896" s="32" t="str">
        <f t="shared" si="31"/>
        <v>IIEE-SJ - 219002</v>
      </c>
      <c r="B896" s="34">
        <v>219002</v>
      </c>
      <c r="E896" s="34" t="s">
        <v>995</v>
      </c>
    </row>
    <row r="897" spans="1:5" x14ac:dyDescent="0.2">
      <c r="A897" s="32" t="str">
        <f t="shared" si="31"/>
        <v>IIEE-SJ - 219003</v>
      </c>
      <c r="B897" s="34">
        <v>219003</v>
      </c>
      <c r="E897" s="34" t="s">
        <v>996</v>
      </c>
    </row>
    <row r="898" spans="1:5" x14ac:dyDescent="0.2">
      <c r="A898" s="32" t="str">
        <f t="shared" si="31"/>
        <v>IIEE-SJ - 219004</v>
      </c>
      <c r="B898" s="34">
        <v>219004</v>
      </c>
      <c r="E898" s="34" t="s">
        <v>997</v>
      </c>
    </row>
    <row r="899" spans="1:5" x14ac:dyDescent="0.2">
      <c r="A899" s="32" t="str">
        <f t="shared" si="31"/>
        <v>IIEE-SJ - 219005</v>
      </c>
      <c r="B899" s="34">
        <v>219005</v>
      </c>
      <c r="E899" s="34" t="s">
        <v>998</v>
      </c>
    </row>
    <row r="900" spans="1:5" x14ac:dyDescent="0.2">
      <c r="A900" s="32"/>
    </row>
    <row r="901" spans="1:5" x14ac:dyDescent="0.2">
      <c r="A901" s="32" t="str">
        <f t="shared" ref="A901:A907" si="32">CONCATENATE("IIEE-SJ - ",B901)</f>
        <v>IIEE-SJ - 220</v>
      </c>
      <c r="B901" s="34">
        <v>220</v>
      </c>
      <c r="E901" s="34" t="s">
        <v>999</v>
      </c>
    </row>
    <row r="902" spans="1:5" x14ac:dyDescent="0.2">
      <c r="A902" s="32" t="str">
        <f t="shared" si="32"/>
        <v>IIEE-SJ - 220001</v>
      </c>
      <c r="B902" s="34">
        <v>220001</v>
      </c>
      <c r="E902" s="34" t="s">
        <v>746</v>
      </c>
    </row>
    <row r="903" spans="1:5" x14ac:dyDescent="0.2">
      <c r="A903" s="32" t="str">
        <f t="shared" si="32"/>
        <v>IIEE-SJ - 220002</v>
      </c>
      <c r="B903" s="34">
        <v>220002</v>
      </c>
      <c r="E903" s="34" t="s">
        <v>747</v>
      </c>
    </row>
    <row r="904" spans="1:5" x14ac:dyDescent="0.2">
      <c r="A904" s="32" t="str">
        <f t="shared" si="32"/>
        <v>IIEE-SJ - 220003</v>
      </c>
      <c r="B904" s="34">
        <v>220003</v>
      </c>
      <c r="E904" s="34" t="s">
        <v>748</v>
      </c>
    </row>
    <row r="905" spans="1:5" x14ac:dyDescent="0.2">
      <c r="A905" s="32" t="str">
        <f t="shared" si="32"/>
        <v>IIEE-SJ - 220004</v>
      </c>
      <c r="B905" s="34">
        <v>220004</v>
      </c>
      <c r="E905" s="34" t="s">
        <v>749</v>
      </c>
    </row>
    <row r="906" spans="1:5" x14ac:dyDescent="0.2">
      <c r="A906" s="32" t="str">
        <f t="shared" si="32"/>
        <v>IIEE-SJ - 220005</v>
      </c>
      <c r="B906" s="34">
        <v>220005</v>
      </c>
      <c r="E906" s="34" t="s">
        <v>750</v>
      </c>
    </row>
    <row r="907" spans="1:5" x14ac:dyDescent="0.2">
      <c r="A907" s="32" t="str">
        <f t="shared" si="32"/>
        <v>IIEE-SJ - 220006</v>
      </c>
      <c r="B907" s="34">
        <v>220006</v>
      </c>
      <c r="E907" s="34" t="s">
        <v>751</v>
      </c>
    </row>
    <row r="908" spans="1:5" x14ac:dyDescent="0.2">
      <c r="A908" s="32"/>
    </row>
    <row r="909" spans="1:5" x14ac:dyDescent="0.2">
      <c r="A909" s="32" t="str">
        <f t="shared" ref="A909:A915" si="33">CONCATENATE("IIEE-SJ - ",B909)</f>
        <v>IIEE-SJ - 221</v>
      </c>
      <c r="B909" s="34">
        <v>221</v>
      </c>
      <c r="E909" s="34" t="s">
        <v>1000</v>
      </c>
    </row>
    <row r="910" spans="1:5" x14ac:dyDescent="0.2">
      <c r="A910" s="32" t="str">
        <f t="shared" si="33"/>
        <v>IIEE-SJ - 221001</v>
      </c>
      <c r="B910" s="34">
        <v>221001</v>
      </c>
      <c r="E910" s="34" t="s">
        <v>752</v>
      </c>
    </row>
    <row r="911" spans="1:5" x14ac:dyDescent="0.2">
      <c r="A911" s="32" t="str">
        <f t="shared" si="33"/>
        <v>IIEE-SJ - 221002</v>
      </c>
      <c r="B911" s="34">
        <v>221002</v>
      </c>
      <c r="E911" s="34" t="s">
        <v>753</v>
      </c>
    </row>
    <row r="912" spans="1:5" x14ac:dyDescent="0.2">
      <c r="A912" s="32" t="str">
        <f t="shared" si="33"/>
        <v>IIEE-SJ - 221003</v>
      </c>
      <c r="B912" s="34">
        <v>221003</v>
      </c>
      <c r="E912" s="34" t="s">
        <v>754</v>
      </c>
    </row>
    <row r="913" spans="1:5" x14ac:dyDescent="0.2">
      <c r="A913" s="32" t="str">
        <f t="shared" si="33"/>
        <v>IIEE-SJ - 221004</v>
      </c>
      <c r="B913" s="34">
        <v>221004</v>
      </c>
      <c r="E913" s="34" t="s">
        <v>755</v>
      </c>
    </row>
    <row r="914" spans="1:5" x14ac:dyDescent="0.2">
      <c r="A914" s="32" t="str">
        <f t="shared" si="33"/>
        <v>IIEE-SJ - 221005</v>
      </c>
      <c r="B914" s="34">
        <v>221005</v>
      </c>
      <c r="E914" s="34" t="s">
        <v>756</v>
      </c>
    </row>
    <row r="915" spans="1:5" x14ac:dyDescent="0.2">
      <c r="A915" s="32" t="str">
        <f t="shared" si="33"/>
        <v>IIEE-SJ - 221006</v>
      </c>
      <c r="B915" s="34">
        <v>221006</v>
      </c>
      <c r="E915" s="34" t="s">
        <v>757</v>
      </c>
    </row>
    <row r="916" spans="1:5" x14ac:dyDescent="0.2">
      <c r="A916" s="32"/>
    </row>
    <row r="917" spans="1:5" x14ac:dyDescent="0.2">
      <c r="A917" s="32" t="str">
        <f t="shared" ref="A917:A933" si="34">CONCATENATE("IIEE-SJ - ",B917)</f>
        <v>IIEE-SJ - 222</v>
      </c>
      <c r="B917" s="34">
        <v>222</v>
      </c>
      <c r="E917" s="34" t="s">
        <v>1001</v>
      </c>
    </row>
    <row r="918" spans="1:5" x14ac:dyDescent="0.2">
      <c r="A918" s="32" t="str">
        <f t="shared" si="34"/>
        <v>IIEE-SJ - 222001</v>
      </c>
      <c r="B918" s="34">
        <v>222001</v>
      </c>
      <c r="E918" s="34" t="s">
        <v>758</v>
      </c>
    </row>
    <row r="919" spans="1:5" x14ac:dyDescent="0.2">
      <c r="A919" s="32" t="str">
        <f t="shared" si="34"/>
        <v>IIEE-SJ - 222002</v>
      </c>
      <c r="B919" s="34">
        <v>222002</v>
      </c>
      <c r="E919" s="34" t="s">
        <v>759</v>
      </c>
    </row>
    <row r="920" spans="1:5" x14ac:dyDescent="0.2">
      <c r="A920" s="32" t="str">
        <f t="shared" si="34"/>
        <v>IIEE-SJ - 222003</v>
      </c>
      <c r="B920" s="34">
        <v>222003</v>
      </c>
      <c r="E920" s="34" t="s">
        <v>760</v>
      </c>
    </row>
    <row r="921" spans="1:5" x14ac:dyDescent="0.2">
      <c r="A921" s="32" t="str">
        <f t="shared" si="34"/>
        <v>IIEE-SJ - 222004</v>
      </c>
      <c r="B921" s="34">
        <v>222004</v>
      </c>
      <c r="E921" s="34" t="s">
        <v>761</v>
      </c>
    </row>
    <row r="922" spans="1:5" x14ac:dyDescent="0.2">
      <c r="A922" s="32" t="str">
        <f t="shared" si="34"/>
        <v>IIEE-SJ - 222005</v>
      </c>
      <c r="B922" s="34">
        <v>222005</v>
      </c>
      <c r="E922" s="34" t="s">
        <v>762</v>
      </c>
    </row>
    <row r="923" spans="1:5" x14ac:dyDescent="0.2">
      <c r="A923" s="32" t="str">
        <f t="shared" si="34"/>
        <v>IIEE-SJ - 222006</v>
      </c>
      <c r="B923" s="34">
        <v>222006</v>
      </c>
      <c r="E923" s="34" t="s">
        <v>763</v>
      </c>
    </row>
    <row r="924" spans="1:5" x14ac:dyDescent="0.2">
      <c r="A924" s="32" t="str">
        <f t="shared" si="34"/>
        <v>IIEE-SJ - 222007</v>
      </c>
      <c r="B924" s="34">
        <v>222007</v>
      </c>
      <c r="E924" s="34" t="s">
        <v>764</v>
      </c>
    </row>
    <row r="925" spans="1:5" x14ac:dyDescent="0.2">
      <c r="A925" s="32" t="str">
        <f t="shared" si="34"/>
        <v>IIEE-SJ - 222008</v>
      </c>
      <c r="B925" s="34">
        <v>222008</v>
      </c>
      <c r="E925" s="34" t="s">
        <v>765</v>
      </c>
    </row>
    <row r="926" spans="1:5" x14ac:dyDescent="0.2">
      <c r="A926" s="32" t="str">
        <f t="shared" si="34"/>
        <v>IIEE-SJ - 222009</v>
      </c>
      <c r="B926" s="34">
        <v>222009</v>
      </c>
      <c r="E926" s="34" t="s">
        <v>766</v>
      </c>
    </row>
    <row r="927" spans="1:5" x14ac:dyDescent="0.2">
      <c r="A927" s="32" t="str">
        <f t="shared" si="34"/>
        <v>IIEE-SJ - 222010</v>
      </c>
      <c r="B927" s="34">
        <v>222010</v>
      </c>
      <c r="E927" s="34" t="s">
        <v>767</v>
      </c>
    </row>
    <row r="928" spans="1:5" x14ac:dyDescent="0.2">
      <c r="A928" s="32" t="str">
        <f t="shared" si="34"/>
        <v>IIEE-SJ - 222011</v>
      </c>
      <c r="B928" s="34">
        <v>222011</v>
      </c>
      <c r="E928" s="34" t="s">
        <v>768</v>
      </c>
    </row>
    <row r="929" spans="1:5" x14ac:dyDescent="0.2">
      <c r="A929" s="32" t="str">
        <f t="shared" si="34"/>
        <v>IIEE-SJ - 222012</v>
      </c>
      <c r="B929" s="34">
        <v>222012</v>
      </c>
      <c r="E929" s="34" t="s">
        <v>769</v>
      </c>
    </row>
    <row r="930" spans="1:5" x14ac:dyDescent="0.2">
      <c r="A930" s="32" t="str">
        <f t="shared" si="34"/>
        <v>IIEE-SJ - 222013</v>
      </c>
      <c r="B930" s="34">
        <v>222013</v>
      </c>
      <c r="E930" s="34" t="s">
        <v>770</v>
      </c>
    </row>
    <row r="931" spans="1:5" x14ac:dyDescent="0.2">
      <c r="A931" s="32" t="str">
        <f t="shared" si="34"/>
        <v>IIEE-SJ - 222014</v>
      </c>
      <c r="B931" s="34">
        <v>222014</v>
      </c>
      <c r="E931" s="34" t="s">
        <v>771</v>
      </c>
    </row>
    <row r="932" spans="1:5" x14ac:dyDescent="0.2">
      <c r="A932" s="32" t="str">
        <f t="shared" si="34"/>
        <v>IIEE-SJ - 222015</v>
      </c>
      <c r="B932" s="34">
        <v>222015</v>
      </c>
      <c r="E932" s="34" t="s">
        <v>772</v>
      </c>
    </row>
    <row r="933" spans="1:5" x14ac:dyDescent="0.2">
      <c r="A933" s="32" t="str">
        <f t="shared" si="34"/>
        <v>IIEE-SJ - 222016</v>
      </c>
      <c r="B933" s="34">
        <v>222016</v>
      </c>
      <c r="E933" s="34" t="s">
        <v>773</v>
      </c>
    </row>
    <row r="934" spans="1:5" x14ac:dyDescent="0.2">
      <c r="A934" s="32"/>
    </row>
    <row r="935" spans="1:5" x14ac:dyDescent="0.2">
      <c r="A935" s="32" t="str">
        <f t="shared" ref="A935:A945" si="35">CONCATENATE("IIEE-SJ - ",B935)</f>
        <v>IIEE-SJ - 223</v>
      </c>
      <c r="B935" s="34">
        <v>223</v>
      </c>
      <c r="E935" s="34" t="s">
        <v>1002</v>
      </c>
    </row>
    <row r="936" spans="1:5" x14ac:dyDescent="0.2">
      <c r="A936" s="32" t="str">
        <f t="shared" si="35"/>
        <v>IIEE-SJ - 223001</v>
      </c>
      <c r="B936" s="34">
        <v>223001</v>
      </c>
      <c r="E936" s="34" t="s">
        <v>774</v>
      </c>
    </row>
    <row r="937" spans="1:5" x14ac:dyDescent="0.2">
      <c r="A937" s="32" t="str">
        <f t="shared" si="35"/>
        <v>IIEE-SJ - 223002</v>
      </c>
      <c r="B937" s="34">
        <v>223002</v>
      </c>
      <c r="E937" s="34" t="s">
        <v>775</v>
      </c>
    </row>
    <row r="938" spans="1:5" x14ac:dyDescent="0.2">
      <c r="A938" s="32" t="str">
        <f t="shared" si="35"/>
        <v>IIEE-SJ - 223003</v>
      </c>
      <c r="B938" s="34">
        <v>223003</v>
      </c>
      <c r="E938" s="34" t="s">
        <v>776</v>
      </c>
    </row>
    <row r="939" spans="1:5" x14ac:dyDescent="0.2">
      <c r="A939" s="32" t="str">
        <f t="shared" si="35"/>
        <v>IIEE-SJ - 223004</v>
      </c>
      <c r="B939" s="34">
        <v>223004</v>
      </c>
      <c r="E939" s="34" t="s">
        <v>777</v>
      </c>
    </row>
    <row r="940" spans="1:5" x14ac:dyDescent="0.2">
      <c r="A940" s="32" t="str">
        <f t="shared" si="35"/>
        <v>IIEE-SJ - 223005</v>
      </c>
      <c r="B940" s="34">
        <v>223005</v>
      </c>
      <c r="E940" s="34" t="s">
        <v>778</v>
      </c>
    </row>
    <row r="941" spans="1:5" x14ac:dyDescent="0.2">
      <c r="A941" s="32" t="str">
        <f t="shared" si="35"/>
        <v>IIEE-SJ - 223006</v>
      </c>
      <c r="B941" s="34">
        <v>223006</v>
      </c>
      <c r="E941" s="34" t="s">
        <v>779</v>
      </c>
    </row>
    <row r="942" spans="1:5" x14ac:dyDescent="0.2">
      <c r="A942" s="32" t="str">
        <f t="shared" si="35"/>
        <v>IIEE-SJ - 223007</v>
      </c>
      <c r="B942" s="34">
        <v>223007</v>
      </c>
      <c r="E942" s="34" t="s">
        <v>780</v>
      </c>
    </row>
    <row r="943" spans="1:5" x14ac:dyDescent="0.2">
      <c r="A943" s="32" t="str">
        <f t="shared" si="35"/>
        <v>IIEE-SJ - 223008</v>
      </c>
      <c r="B943" s="34">
        <v>223008</v>
      </c>
      <c r="E943" s="34" t="s">
        <v>781</v>
      </c>
    </row>
    <row r="944" spans="1:5" x14ac:dyDescent="0.2">
      <c r="A944" s="32" t="str">
        <f t="shared" si="35"/>
        <v>IIEE-SJ - 223009</v>
      </c>
      <c r="B944" s="34">
        <v>223009</v>
      </c>
      <c r="E944" s="34" t="s">
        <v>782</v>
      </c>
    </row>
    <row r="945" spans="1:5" x14ac:dyDescent="0.2">
      <c r="A945" s="32" t="str">
        <f t="shared" si="35"/>
        <v>IIEE-SJ - 223010</v>
      </c>
      <c r="B945" s="34">
        <v>223010</v>
      </c>
      <c r="E945" s="34" t="s">
        <v>783</v>
      </c>
    </row>
    <row r="946" spans="1:5" x14ac:dyDescent="0.2">
      <c r="A946" s="32"/>
    </row>
    <row r="947" spans="1:5" x14ac:dyDescent="0.2">
      <c r="A947" s="32" t="str">
        <f>CONCATENATE("IIEE-SJ - ",B947)</f>
        <v>IIEE-SJ - 224</v>
      </c>
      <c r="B947" s="34">
        <v>224</v>
      </c>
      <c r="E947" s="34" t="s">
        <v>404</v>
      </c>
    </row>
    <row r="948" spans="1:5" x14ac:dyDescent="0.2">
      <c r="A948" s="32" t="str">
        <f>CONCATENATE("IIEE-SJ - ",B948)</f>
        <v>IIEE-SJ - 224001</v>
      </c>
      <c r="B948" s="34">
        <v>224001</v>
      </c>
      <c r="E948" s="34" t="s">
        <v>788</v>
      </c>
    </row>
    <row r="949" spans="1:5" x14ac:dyDescent="0.2">
      <c r="A949" s="32" t="str">
        <f>CONCATENATE("IIEE-SJ - ",B949)</f>
        <v>IIEE-SJ - 224002</v>
      </c>
      <c r="B949" s="34">
        <v>224002</v>
      </c>
      <c r="E949" s="34" t="s">
        <v>789</v>
      </c>
    </row>
    <row r="950" spans="1:5" x14ac:dyDescent="0.2">
      <c r="A950" s="32"/>
    </row>
    <row r="951" spans="1:5" x14ac:dyDescent="0.2">
      <c r="A951" s="32" t="str">
        <f>CONCATENATE("IIEE-SJ - ",B951)</f>
        <v>IIEE-SJ - 225</v>
      </c>
      <c r="B951" s="34">
        <v>225</v>
      </c>
      <c r="E951" s="34" t="s">
        <v>1003</v>
      </c>
    </row>
    <row r="952" spans="1:5" x14ac:dyDescent="0.2">
      <c r="A952" s="32" t="str">
        <f>CONCATENATE("IIEE-SJ - ",B952)</f>
        <v>IIEE-SJ - 225001</v>
      </c>
      <c r="B952" s="34">
        <v>225001</v>
      </c>
      <c r="E952" s="34" t="s">
        <v>810</v>
      </c>
    </row>
    <row r="953" spans="1:5" x14ac:dyDescent="0.2">
      <c r="A953" s="32" t="str">
        <f>CONCATENATE("IIEE-SJ - ",B953)</f>
        <v>IIEE-SJ - 225002</v>
      </c>
      <c r="B953" s="34">
        <v>225002</v>
      </c>
      <c r="E953" s="34" t="s">
        <v>811</v>
      </c>
    </row>
    <row r="954" spans="1:5" x14ac:dyDescent="0.2">
      <c r="A954" s="32"/>
    </row>
    <row r="955" spans="1:5" x14ac:dyDescent="0.2">
      <c r="A955" s="32" t="str">
        <f t="shared" ref="A955:A960" si="36">CONCATENATE("IIEE-SJ - ",B955)</f>
        <v>IIEE-SJ - 226</v>
      </c>
      <c r="B955" s="34">
        <v>226</v>
      </c>
      <c r="E955" s="34" t="s">
        <v>1004</v>
      </c>
    </row>
    <row r="956" spans="1:5" x14ac:dyDescent="0.2">
      <c r="A956" s="32" t="str">
        <f t="shared" si="36"/>
        <v>IIEE-SJ - 226001</v>
      </c>
      <c r="B956" s="34">
        <v>226001</v>
      </c>
      <c r="E956" s="34" t="s">
        <v>796</v>
      </c>
    </row>
    <row r="957" spans="1:5" x14ac:dyDescent="0.2">
      <c r="A957" s="32" t="str">
        <f t="shared" si="36"/>
        <v>IIEE-SJ - 226002</v>
      </c>
      <c r="B957" s="34">
        <v>226002</v>
      </c>
      <c r="E957" s="34" t="s">
        <v>797</v>
      </c>
    </row>
    <row r="958" spans="1:5" x14ac:dyDescent="0.2">
      <c r="A958" s="32" t="str">
        <f t="shared" si="36"/>
        <v>IIEE-SJ - 226003</v>
      </c>
      <c r="B958" s="34">
        <v>226003</v>
      </c>
      <c r="E958" s="34" t="s">
        <v>798</v>
      </c>
    </row>
    <row r="959" spans="1:5" x14ac:dyDescent="0.2">
      <c r="A959" s="32" t="str">
        <f t="shared" si="36"/>
        <v>IIEE-SJ - 226004</v>
      </c>
      <c r="B959" s="34">
        <v>226004</v>
      </c>
      <c r="E959" s="34" t="s">
        <v>812</v>
      </c>
    </row>
    <row r="960" spans="1:5" x14ac:dyDescent="0.2">
      <c r="A960" s="32" t="str">
        <f t="shared" si="36"/>
        <v>IIEE-SJ - 226005</v>
      </c>
      <c r="B960" s="34">
        <v>226005</v>
      </c>
      <c r="E960" s="34" t="s">
        <v>813</v>
      </c>
    </row>
    <row r="961" spans="1:5" x14ac:dyDescent="0.2">
      <c r="A961" s="32"/>
    </row>
    <row r="962" spans="1:5" x14ac:dyDescent="0.2">
      <c r="A962" s="32" t="str">
        <f t="shared" ref="A962:A969" si="37">CONCATENATE("IIEE-SJ - ",B962)</f>
        <v>IIEE-SJ - 227</v>
      </c>
      <c r="B962" s="34">
        <v>227</v>
      </c>
      <c r="E962" s="34" t="s">
        <v>1005</v>
      </c>
    </row>
    <row r="963" spans="1:5" x14ac:dyDescent="0.2">
      <c r="A963" s="32" t="str">
        <f t="shared" si="37"/>
        <v>IIEE-SJ - 227001</v>
      </c>
      <c r="B963" s="34">
        <v>227001</v>
      </c>
      <c r="E963" s="34" t="s">
        <v>804</v>
      </c>
    </row>
    <row r="964" spans="1:5" x14ac:dyDescent="0.2">
      <c r="A964" s="32" t="str">
        <f t="shared" si="37"/>
        <v>IIEE-SJ - 227002</v>
      </c>
      <c r="B964" s="34">
        <v>227002</v>
      </c>
      <c r="E964" s="34" t="s">
        <v>805</v>
      </c>
    </row>
    <row r="965" spans="1:5" x14ac:dyDescent="0.2">
      <c r="A965" s="32" t="str">
        <f t="shared" si="37"/>
        <v>IIEE-SJ - 227003</v>
      </c>
      <c r="B965" s="34">
        <v>227003</v>
      </c>
      <c r="E965" s="34" t="s">
        <v>806</v>
      </c>
    </row>
    <row r="966" spans="1:5" x14ac:dyDescent="0.2">
      <c r="A966" s="32" t="str">
        <f t="shared" si="37"/>
        <v>IIEE-SJ - 227004</v>
      </c>
      <c r="B966" s="34">
        <v>227004</v>
      </c>
      <c r="E966" s="34" t="s">
        <v>807</v>
      </c>
    </row>
    <row r="967" spans="1:5" x14ac:dyDescent="0.2">
      <c r="A967" s="32" t="str">
        <f t="shared" si="37"/>
        <v>IIEE-SJ - 227005</v>
      </c>
      <c r="B967" s="34">
        <v>227005</v>
      </c>
      <c r="E967" s="34" t="s">
        <v>808</v>
      </c>
    </row>
    <row r="968" spans="1:5" x14ac:dyDescent="0.2">
      <c r="A968" s="32" t="str">
        <f t="shared" si="37"/>
        <v>IIEE-SJ - 227006</v>
      </c>
      <c r="B968" s="34">
        <v>227006</v>
      </c>
      <c r="E968" s="34" t="s">
        <v>809</v>
      </c>
    </row>
    <row r="969" spans="1:5" x14ac:dyDescent="0.2">
      <c r="A969" s="32" t="str">
        <f t="shared" si="37"/>
        <v>IIEE-SJ - 227007</v>
      </c>
      <c r="B969" s="34">
        <v>227007</v>
      </c>
      <c r="E969" s="34" t="s">
        <v>803</v>
      </c>
    </row>
  </sheetData>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B4" sqref="B4"/>
    </sheetView>
  </sheetViews>
  <sheetFormatPr baseColWidth="10" defaultColWidth="11.42578125" defaultRowHeight="15" x14ac:dyDescent="0.2"/>
  <cols>
    <col min="1" max="1" width="11.42578125" style="107"/>
    <col min="2" max="2" width="23" style="107" bestFit="1" customWidth="1"/>
    <col min="3" max="3" width="49.42578125" style="111" bestFit="1" customWidth="1"/>
    <col min="4" max="4" width="17.28515625" style="111" bestFit="1" customWidth="1"/>
    <col min="5" max="16384" width="11.42578125" style="111"/>
  </cols>
  <sheetData>
    <row r="1" spans="1:4" x14ac:dyDescent="0.2">
      <c r="B1" s="108" t="s">
        <v>1006</v>
      </c>
      <c r="C1" s="109" t="s">
        <v>1007</v>
      </c>
      <c r="D1" s="110"/>
    </row>
    <row r="2" spans="1:4" x14ac:dyDescent="0.2">
      <c r="B2" s="108"/>
      <c r="C2" s="109"/>
      <c r="D2" s="110"/>
    </row>
    <row r="3" spans="1:4" x14ac:dyDescent="0.2">
      <c r="A3" s="146">
        <v>1</v>
      </c>
      <c r="B3" s="113" t="str">
        <f xml:space="preserve"> CONCATENATE(B1,"-",TEXT(A3,"0000"))</f>
        <v>I-0001</v>
      </c>
      <c r="C3" s="114" t="s">
        <v>1009</v>
      </c>
      <c r="D3" s="110"/>
    </row>
    <row r="4" spans="1:4" x14ac:dyDescent="0.2">
      <c r="A4" s="146">
        <v>1</v>
      </c>
      <c r="B4" s="115" t="str">
        <f>CONCATENATE($B$3,".",TEXT(A4,"0000"))</f>
        <v>I-0001.0001</v>
      </c>
      <c r="C4" s="116" t="s">
        <v>1010</v>
      </c>
      <c r="D4" s="110" t="s">
        <v>6</v>
      </c>
    </row>
    <row r="5" spans="1:4" x14ac:dyDescent="0.2">
      <c r="A5" s="146">
        <v>2</v>
      </c>
      <c r="B5" s="115" t="str">
        <f t="shared" ref="B5:B10" si="0">CONCATENATE($B$3,".",TEXT(A5,"0000"))</f>
        <v>I-0001.0002</v>
      </c>
      <c r="C5" s="116" t="s">
        <v>1012</v>
      </c>
      <c r="D5" s="110" t="s">
        <v>6</v>
      </c>
    </row>
    <row r="6" spans="1:4" x14ac:dyDescent="0.2">
      <c r="A6" s="146">
        <v>3</v>
      </c>
      <c r="B6" s="115" t="str">
        <f t="shared" si="0"/>
        <v>I-0001.0003</v>
      </c>
      <c r="C6" s="116" t="s">
        <v>1014</v>
      </c>
      <c r="D6" s="110" t="s">
        <v>6</v>
      </c>
    </row>
    <row r="7" spans="1:4" x14ac:dyDescent="0.2">
      <c r="A7" s="146">
        <v>4</v>
      </c>
      <c r="B7" s="115" t="str">
        <f t="shared" si="0"/>
        <v>I-0001.0004</v>
      </c>
      <c r="C7" s="116" t="s">
        <v>1016</v>
      </c>
      <c r="D7" s="110" t="s">
        <v>8</v>
      </c>
    </row>
    <row r="8" spans="1:4" x14ac:dyDescent="0.2">
      <c r="A8" s="146">
        <v>5</v>
      </c>
      <c r="B8" s="115" t="str">
        <f t="shared" si="0"/>
        <v>I-0001.0005</v>
      </c>
      <c r="C8" s="116" t="s">
        <v>1018</v>
      </c>
      <c r="D8" s="110" t="s">
        <v>6</v>
      </c>
    </row>
    <row r="9" spans="1:4" x14ac:dyDescent="0.2">
      <c r="A9" s="146">
        <v>6</v>
      </c>
      <c r="B9" s="115" t="str">
        <f t="shared" si="0"/>
        <v>I-0001.0006</v>
      </c>
      <c r="C9" s="116" t="s">
        <v>1020</v>
      </c>
      <c r="D9" s="110" t="s">
        <v>6</v>
      </c>
    </row>
    <row r="10" spans="1:4" x14ac:dyDescent="0.2">
      <c r="A10" s="146">
        <v>7</v>
      </c>
      <c r="B10" s="115" t="str">
        <f t="shared" si="0"/>
        <v>I-0001.0007</v>
      </c>
      <c r="C10" s="116" t="s">
        <v>1022</v>
      </c>
      <c r="D10" s="110" t="s">
        <v>6</v>
      </c>
    </row>
    <row r="11" spans="1:4" x14ac:dyDescent="0.2">
      <c r="B11" s="110"/>
      <c r="C11" s="116"/>
      <c r="D11" s="110"/>
    </row>
    <row r="12" spans="1:4" x14ac:dyDescent="0.2">
      <c r="B12" s="110"/>
      <c r="C12" s="116"/>
      <c r="D12" s="110"/>
    </row>
    <row r="13" spans="1:4" x14ac:dyDescent="0.2">
      <c r="A13" s="112" t="s">
        <v>1011</v>
      </c>
      <c r="B13" s="113" t="str">
        <f xml:space="preserve"> CONCATENATE(B1,"-",A13)</f>
        <v>I-0002</v>
      </c>
      <c r="C13" s="114" t="s">
        <v>1023</v>
      </c>
      <c r="D13" s="110"/>
    </row>
    <row r="14" spans="1:4" x14ac:dyDescent="0.2">
      <c r="A14" s="112" t="s">
        <v>1008</v>
      </c>
      <c r="B14" s="115" t="str">
        <f>CONCATENATE($B$13,".",A14)</f>
        <v>I-0002.0001</v>
      </c>
      <c r="C14" s="116" t="s">
        <v>1024</v>
      </c>
      <c r="D14" s="110" t="s">
        <v>7</v>
      </c>
    </row>
    <row r="15" spans="1:4" x14ac:dyDescent="0.2">
      <c r="A15" s="112" t="s">
        <v>1011</v>
      </c>
      <c r="B15" s="115" t="str">
        <f t="shared" ref="B15:B16" si="1">CONCATENATE($B$13,".",A15)</f>
        <v>I-0002.0002</v>
      </c>
      <c r="C15" s="116" t="s">
        <v>1025</v>
      </c>
      <c r="D15" s="110" t="s">
        <v>7</v>
      </c>
    </row>
    <row r="16" spans="1:4" x14ac:dyDescent="0.2">
      <c r="A16" s="112" t="s">
        <v>1013</v>
      </c>
      <c r="B16" s="115" t="str">
        <f t="shared" si="1"/>
        <v>I-0002.0003</v>
      </c>
      <c r="C16" s="116" t="s">
        <v>1026</v>
      </c>
      <c r="D16" s="110" t="s">
        <v>7</v>
      </c>
    </row>
    <row r="17" spans="1:4" x14ac:dyDescent="0.2">
      <c r="A17" s="112"/>
      <c r="B17" s="110"/>
      <c r="C17" s="116"/>
      <c r="D17" s="110"/>
    </row>
    <row r="18" spans="1:4" x14ac:dyDescent="0.2">
      <c r="A18" s="112"/>
      <c r="B18" s="110"/>
      <c r="C18" s="116"/>
      <c r="D18" s="110"/>
    </row>
    <row r="19" spans="1:4" x14ac:dyDescent="0.2">
      <c r="A19" s="112" t="s">
        <v>1013</v>
      </c>
      <c r="B19" s="113" t="str">
        <f xml:space="preserve"> CONCATENATE(B1,"-",A19)</f>
        <v>I-0003</v>
      </c>
      <c r="C19" s="114" t="s">
        <v>9</v>
      </c>
      <c r="D19" s="110"/>
    </row>
    <row r="20" spans="1:4" x14ac:dyDescent="0.2">
      <c r="A20" s="112" t="s">
        <v>1008</v>
      </c>
      <c r="B20" s="115" t="str">
        <f>CONCATENATE($B$19,".",A20)</f>
        <v>I-0003.0001</v>
      </c>
      <c r="C20" s="116" t="s">
        <v>1027</v>
      </c>
      <c r="D20" s="110" t="s">
        <v>8</v>
      </c>
    </row>
    <row r="21" spans="1:4" x14ac:dyDescent="0.2">
      <c r="A21" s="112" t="s">
        <v>1011</v>
      </c>
      <c r="B21" s="115" t="str">
        <f t="shared" ref="B21:B23" si="2">CONCATENATE($B$19,".",A21)</f>
        <v>I-0003.0002</v>
      </c>
      <c r="C21" s="116" t="s">
        <v>1028</v>
      </c>
      <c r="D21" s="110" t="s">
        <v>7</v>
      </c>
    </row>
    <row r="22" spans="1:4" x14ac:dyDescent="0.2">
      <c r="A22" s="112" t="s">
        <v>1013</v>
      </c>
      <c r="B22" s="115" t="str">
        <f t="shared" si="2"/>
        <v>I-0003.0003</v>
      </c>
      <c r="C22" s="116" t="s">
        <v>1029</v>
      </c>
      <c r="D22" s="110" t="s">
        <v>8</v>
      </c>
    </row>
    <row r="23" spans="1:4" x14ac:dyDescent="0.2">
      <c r="A23" s="112" t="s">
        <v>1015</v>
      </c>
      <c r="B23" s="115" t="str">
        <f t="shared" si="2"/>
        <v>I-0003.0004</v>
      </c>
      <c r="C23" s="116" t="s">
        <v>1030</v>
      </c>
      <c r="D23" s="110" t="s">
        <v>8</v>
      </c>
    </row>
    <row r="24" spans="1:4" x14ac:dyDescent="0.2">
      <c r="B24" s="110"/>
      <c r="C24" s="116"/>
      <c r="D24" s="110"/>
    </row>
    <row r="25" spans="1:4" x14ac:dyDescent="0.2">
      <c r="B25" s="110"/>
      <c r="C25" s="116"/>
      <c r="D25" s="110"/>
    </row>
    <row r="26" spans="1:4" x14ac:dyDescent="0.2">
      <c r="A26" s="112" t="s">
        <v>1015</v>
      </c>
      <c r="B26" s="113" t="str">
        <f xml:space="preserve"> CONCATENATE(B1,"-",A26)</f>
        <v>I-0004</v>
      </c>
      <c r="C26" s="114" t="s">
        <v>1031</v>
      </c>
      <c r="D26" s="110"/>
    </row>
    <row r="27" spans="1:4" x14ac:dyDescent="0.2">
      <c r="A27" s="112" t="s">
        <v>1008</v>
      </c>
      <c r="B27" s="115" t="str">
        <f>CONCATENATE($B$26,".",A27)</f>
        <v>I-0004.0001</v>
      </c>
      <c r="C27" s="116" t="s">
        <v>1032</v>
      </c>
      <c r="D27" s="110" t="s">
        <v>7</v>
      </c>
    </row>
    <row r="28" spans="1:4" x14ac:dyDescent="0.2">
      <c r="A28" s="112" t="s">
        <v>1011</v>
      </c>
      <c r="B28" s="115" t="str">
        <f t="shared" ref="B28:B38" si="3">CONCATENATE($B$26,".",A28)</f>
        <v>I-0004.0002</v>
      </c>
      <c r="C28" s="116" t="s">
        <v>1033</v>
      </c>
      <c r="D28" s="110" t="s">
        <v>7</v>
      </c>
    </row>
    <row r="29" spans="1:4" x14ac:dyDescent="0.2">
      <c r="A29" s="112" t="s">
        <v>1013</v>
      </c>
      <c r="B29" s="115" t="str">
        <f t="shared" si="3"/>
        <v>I-0004.0003</v>
      </c>
      <c r="C29" s="116" t="s">
        <v>1034</v>
      </c>
      <c r="D29" s="110" t="s">
        <v>7</v>
      </c>
    </row>
    <row r="30" spans="1:4" x14ac:dyDescent="0.2">
      <c r="A30" s="112" t="s">
        <v>1015</v>
      </c>
      <c r="B30" s="115" t="str">
        <f t="shared" si="3"/>
        <v>I-0004.0004</v>
      </c>
      <c r="C30" s="116" t="s">
        <v>1035</v>
      </c>
      <c r="D30" s="110" t="s">
        <v>7</v>
      </c>
    </row>
    <row r="31" spans="1:4" x14ac:dyDescent="0.2">
      <c r="A31" s="112" t="s">
        <v>1017</v>
      </c>
      <c r="B31" s="115" t="str">
        <f t="shared" si="3"/>
        <v>I-0004.0005</v>
      </c>
      <c r="C31" s="116" t="s">
        <v>1036</v>
      </c>
      <c r="D31" s="110"/>
    </row>
    <row r="32" spans="1:4" x14ac:dyDescent="0.2">
      <c r="A32" s="112" t="s">
        <v>1019</v>
      </c>
      <c r="B32" s="115" t="str">
        <f t="shared" si="3"/>
        <v>I-0004.0006</v>
      </c>
      <c r="C32" s="116" t="s">
        <v>1037</v>
      </c>
      <c r="D32" s="110" t="s">
        <v>7</v>
      </c>
    </row>
    <row r="33" spans="1:4" x14ac:dyDescent="0.2">
      <c r="A33" s="112" t="s">
        <v>1021</v>
      </c>
      <c r="B33" s="115" t="str">
        <f t="shared" si="3"/>
        <v>I-0004.0007</v>
      </c>
      <c r="C33" s="116" t="s">
        <v>1038</v>
      </c>
      <c r="D33" s="110" t="s">
        <v>7</v>
      </c>
    </row>
    <row r="34" spans="1:4" x14ac:dyDescent="0.2">
      <c r="A34" s="112" t="s">
        <v>1039</v>
      </c>
      <c r="B34" s="115" t="str">
        <f t="shared" si="3"/>
        <v>I-0004.0008</v>
      </c>
      <c r="C34" s="116" t="s">
        <v>1040</v>
      </c>
      <c r="D34" s="110" t="s">
        <v>7</v>
      </c>
    </row>
    <row r="35" spans="1:4" x14ac:dyDescent="0.2">
      <c r="A35" s="112" t="s">
        <v>1041</v>
      </c>
      <c r="B35" s="115" t="str">
        <f t="shared" si="3"/>
        <v>I-0004.0009</v>
      </c>
      <c r="C35" s="116" t="s">
        <v>1042</v>
      </c>
      <c r="D35" s="110" t="s">
        <v>7</v>
      </c>
    </row>
    <row r="36" spans="1:4" x14ac:dyDescent="0.2">
      <c r="A36" s="112" t="s">
        <v>1043</v>
      </c>
      <c r="B36" s="115" t="str">
        <f t="shared" si="3"/>
        <v>I-0004.0010</v>
      </c>
      <c r="C36" s="116" t="s">
        <v>1044</v>
      </c>
      <c r="D36" s="110" t="s">
        <v>7</v>
      </c>
    </row>
    <row r="37" spans="1:4" x14ac:dyDescent="0.2">
      <c r="A37" s="112" t="s">
        <v>1045</v>
      </c>
      <c r="B37" s="115" t="str">
        <f t="shared" si="3"/>
        <v>I-0004.0011</v>
      </c>
      <c r="C37" s="116" t="s">
        <v>1046</v>
      </c>
      <c r="D37" s="110" t="s">
        <v>8</v>
      </c>
    </row>
    <row r="38" spans="1:4" x14ac:dyDescent="0.2">
      <c r="A38" s="112" t="s">
        <v>1047</v>
      </c>
      <c r="B38" s="115" t="str">
        <f t="shared" si="3"/>
        <v>I-0004.0012</v>
      </c>
      <c r="C38" s="116" t="s">
        <v>1048</v>
      </c>
      <c r="D38" s="110" t="s">
        <v>7</v>
      </c>
    </row>
    <row r="39" spans="1:4" x14ac:dyDescent="0.2">
      <c r="B39" s="110"/>
      <c r="C39" s="116"/>
      <c r="D39" s="110"/>
    </row>
    <row r="40" spans="1:4" x14ac:dyDescent="0.2">
      <c r="B40" s="110"/>
      <c r="C40" s="116"/>
      <c r="D40" s="110"/>
    </row>
    <row r="41" spans="1:4" x14ac:dyDescent="0.2">
      <c r="A41" s="112" t="s">
        <v>1017</v>
      </c>
      <c r="B41" s="113" t="str">
        <f xml:space="preserve"> CONCATENATE(B1,"-",A41)</f>
        <v>I-0005</v>
      </c>
      <c r="C41" s="114" t="s">
        <v>1049</v>
      </c>
      <c r="D41" s="110"/>
    </row>
    <row r="42" spans="1:4" x14ac:dyDescent="0.2">
      <c r="A42" s="112" t="s">
        <v>1008</v>
      </c>
      <c r="B42" s="115" t="str">
        <f>CONCATENATE($B$41,".",A42)</f>
        <v>I-0005.0001</v>
      </c>
      <c r="C42" s="116" t="s">
        <v>1050</v>
      </c>
      <c r="D42" s="110" t="s">
        <v>8</v>
      </c>
    </row>
    <row r="43" spans="1:4" x14ac:dyDescent="0.2">
      <c r="A43" s="112" t="s">
        <v>1011</v>
      </c>
      <c r="B43" s="115" t="str">
        <f t="shared" ref="B43:B51" si="4">CONCATENATE($B$41,".",A43)</f>
        <v>I-0005.0002</v>
      </c>
      <c r="C43" s="116" t="s">
        <v>1051</v>
      </c>
      <c r="D43" s="110" t="s">
        <v>8</v>
      </c>
    </row>
    <row r="44" spans="1:4" x14ac:dyDescent="0.2">
      <c r="A44" s="112" t="s">
        <v>1013</v>
      </c>
      <c r="B44" s="115" t="str">
        <f t="shared" si="4"/>
        <v>I-0005.0003</v>
      </c>
      <c r="C44" s="116" t="s">
        <v>1052</v>
      </c>
      <c r="D44" s="110" t="s">
        <v>8</v>
      </c>
    </row>
    <row r="45" spans="1:4" x14ac:dyDescent="0.2">
      <c r="B45" s="110"/>
      <c r="C45" s="116"/>
      <c r="D45" s="110"/>
    </row>
    <row r="46" spans="1:4" x14ac:dyDescent="0.2">
      <c r="A46" s="112" t="s">
        <v>1043</v>
      </c>
      <c r="B46" s="115" t="str">
        <f t="shared" si="4"/>
        <v>I-0005.0010</v>
      </c>
      <c r="C46" s="116" t="s">
        <v>1053</v>
      </c>
      <c r="D46" s="110" t="s">
        <v>8</v>
      </c>
    </row>
    <row r="47" spans="1:4" x14ac:dyDescent="0.2">
      <c r="A47" s="112" t="s">
        <v>1045</v>
      </c>
      <c r="B47" s="115" t="str">
        <f t="shared" si="4"/>
        <v>I-0005.0011</v>
      </c>
      <c r="C47" s="116" t="s">
        <v>1054</v>
      </c>
      <c r="D47" s="110" t="s">
        <v>8</v>
      </c>
    </row>
    <row r="48" spans="1:4" x14ac:dyDescent="0.2">
      <c r="A48" s="112" t="s">
        <v>1047</v>
      </c>
      <c r="B48" s="115" t="str">
        <f t="shared" si="4"/>
        <v>I-0005.0012</v>
      </c>
      <c r="C48" s="116" t="s">
        <v>1055</v>
      </c>
      <c r="D48" s="110" t="s">
        <v>8</v>
      </c>
    </row>
    <row r="49" spans="1:4" x14ac:dyDescent="0.2">
      <c r="B49" s="110"/>
      <c r="C49" s="116"/>
      <c r="D49" s="110"/>
    </row>
    <row r="50" spans="1:4" x14ac:dyDescent="0.2">
      <c r="A50" s="112" t="s">
        <v>1056</v>
      </c>
      <c r="B50" s="115" t="str">
        <f t="shared" si="4"/>
        <v>I-0005.0021</v>
      </c>
      <c r="C50" s="116" t="s">
        <v>1057</v>
      </c>
      <c r="D50" s="110" t="s">
        <v>8</v>
      </c>
    </row>
    <row r="51" spans="1:4" x14ac:dyDescent="0.2">
      <c r="A51" s="112" t="s">
        <v>1058</v>
      </c>
      <c r="B51" s="115" t="str">
        <f t="shared" si="4"/>
        <v>I-0005.0022</v>
      </c>
      <c r="C51" s="116" t="s">
        <v>1059</v>
      </c>
      <c r="D51" s="110" t="s">
        <v>8</v>
      </c>
    </row>
    <row r="52" spans="1:4" x14ac:dyDescent="0.2">
      <c r="B52" s="110"/>
      <c r="C52" s="116"/>
      <c r="D52" s="110"/>
    </row>
    <row r="53" spans="1:4" x14ac:dyDescent="0.2">
      <c r="B53" s="110"/>
      <c r="C53" s="116"/>
      <c r="D53" s="110"/>
    </row>
    <row r="54" spans="1:4" x14ac:dyDescent="0.2">
      <c r="A54" s="112" t="s">
        <v>1019</v>
      </c>
      <c r="B54" s="113" t="str">
        <f xml:space="preserve"> CONCATENATE(B1,"-",A54)</f>
        <v>I-0006</v>
      </c>
      <c r="C54" s="114" t="s">
        <v>1060</v>
      </c>
      <c r="D54" s="110"/>
    </row>
    <row r="55" spans="1:4" x14ac:dyDescent="0.2">
      <c r="A55" s="112" t="s">
        <v>1008</v>
      </c>
      <c r="B55" s="115" t="str">
        <f>CONCATENATE($B$54,".",A55)</f>
        <v>I-0006.0001</v>
      </c>
      <c r="C55" s="116" t="s">
        <v>1061</v>
      </c>
      <c r="D55" s="110" t="s">
        <v>8</v>
      </c>
    </row>
    <row r="56" spans="1:4" x14ac:dyDescent="0.2">
      <c r="A56" s="112" t="s">
        <v>1011</v>
      </c>
      <c r="B56" s="115" t="str">
        <f t="shared" ref="B56:B62" si="5">CONCATENATE($B$54,".",A56)</f>
        <v>I-0006.0002</v>
      </c>
      <c r="C56" s="116" t="s">
        <v>1062</v>
      </c>
      <c r="D56" s="110" t="s">
        <v>8</v>
      </c>
    </row>
    <row r="57" spans="1:4" x14ac:dyDescent="0.2">
      <c r="A57" s="112" t="s">
        <v>1013</v>
      </c>
      <c r="B57" s="115" t="str">
        <f t="shared" si="5"/>
        <v>I-0006.0003</v>
      </c>
      <c r="C57" s="116" t="s">
        <v>1063</v>
      </c>
      <c r="D57" s="110" t="s">
        <v>8</v>
      </c>
    </row>
    <row r="58" spans="1:4" x14ac:dyDescent="0.2">
      <c r="A58" s="112" t="s">
        <v>1015</v>
      </c>
      <c r="B58" s="115" t="str">
        <f t="shared" si="5"/>
        <v>I-0006.0004</v>
      </c>
      <c r="C58" s="116" t="s">
        <v>1064</v>
      </c>
      <c r="D58" s="110" t="s">
        <v>8</v>
      </c>
    </row>
    <row r="59" spans="1:4" x14ac:dyDescent="0.2">
      <c r="A59" s="112" t="s">
        <v>1017</v>
      </c>
      <c r="B59" s="115" t="str">
        <f t="shared" si="5"/>
        <v>I-0006.0005</v>
      </c>
      <c r="C59" s="116" t="s">
        <v>1065</v>
      </c>
      <c r="D59" s="110" t="s">
        <v>8</v>
      </c>
    </row>
    <row r="60" spans="1:4" x14ac:dyDescent="0.2">
      <c r="A60" s="112" t="s">
        <v>1019</v>
      </c>
      <c r="B60" s="115" t="str">
        <f t="shared" si="5"/>
        <v>I-0006.0006</v>
      </c>
      <c r="C60" s="116" t="s">
        <v>1066</v>
      </c>
      <c r="D60" s="110" t="s">
        <v>8</v>
      </c>
    </row>
    <row r="61" spans="1:4" x14ac:dyDescent="0.2">
      <c r="A61" s="112" t="s">
        <v>1021</v>
      </c>
      <c r="B61" s="115" t="str">
        <f t="shared" si="5"/>
        <v>I-0006.0007</v>
      </c>
      <c r="C61" s="116" t="s">
        <v>1067</v>
      </c>
      <c r="D61" s="110" t="s">
        <v>8</v>
      </c>
    </row>
    <row r="62" spans="1:4" x14ac:dyDescent="0.2">
      <c r="A62" s="112" t="s">
        <v>1039</v>
      </c>
      <c r="B62" s="115" t="str">
        <f t="shared" si="5"/>
        <v>I-0006.0008</v>
      </c>
      <c r="C62" s="116" t="s">
        <v>1068</v>
      </c>
      <c r="D62" s="110" t="s">
        <v>8</v>
      </c>
    </row>
    <row r="63" spans="1:4" x14ac:dyDescent="0.2">
      <c r="A63" s="112"/>
      <c r="B63" s="110"/>
      <c r="C63" s="116"/>
      <c r="D63" s="110"/>
    </row>
    <row r="64" spans="1:4" x14ac:dyDescent="0.2">
      <c r="B64" s="110"/>
      <c r="C64" s="116"/>
      <c r="D64" s="110"/>
    </row>
    <row r="65" spans="1:4" x14ac:dyDescent="0.2">
      <c r="A65" s="112" t="s">
        <v>1043</v>
      </c>
      <c r="B65" s="115" t="str">
        <f t="shared" ref="B65:B66" si="6">CONCATENATE($B$54,".",A65)</f>
        <v>I-0006.0010</v>
      </c>
      <c r="C65" s="116" t="s">
        <v>1069</v>
      </c>
      <c r="D65" s="110" t="s">
        <v>8</v>
      </c>
    </row>
    <row r="66" spans="1:4" x14ac:dyDescent="0.2">
      <c r="A66" s="112" t="s">
        <v>1045</v>
      </c>
      <c r="B66" s="115" t="str">
        <f t="shared" si="6"/>
        <v>I-0006.0011</v>
      </c>
      <c r="C66" s="116" t="s">
        <v>1070</v>
      </c>
      <c r="D66" s="110" t="s">
        <v>8</v>
      </c>
    </row>
    <row r="67" spans="1:4" x14ac:dyDescent="0.2">
      <c r="A67" s="112"/>
      <c r="B67" s="110"/>
      <c r="C67" s="116"/>
      <c r="D67" s="110"/>
    </row>
    <row r="68" spans="1:4" x14ac:dyDescent="0.2">
      <c r="A68" s="112" t="s">
        <v>1071</v>
      </c>
      <c r="B68" s="115" t="str">
        <f t="shared" ref="B68:B69" si="7">CONCATENATE($B$54,".",A68)</f>
        <v>I-0006.0020</v>
      </c>
      <c r="C68" s="116" t="s">
        <v>1072</v>
      </c>
      <c r="D68" s="110" t="s">
        <v>8</v>
      </c>
    </row>
    <row r="69" spans="1:4" x14ac:dyDescent="0.2">
      <c r="A69" s="112" t="s">
        <v>1056</v>
      </c>
      <c r="B69" s="115" t="str">
        <f t="shared" si="7"/>
        <v>I-0006.0021</v>
      </c>
      <c r="C69" s="116" t="s">
        <v>1073</v>
      </c>
      <c r="D69" s="110" t="s">
        <v>8</v>
      </c>
    </row>
    <row r="70" spans="1:4" x14ac:dyDescent="0.2">
      <c r="A70" s="112"/>
      <c r="B70" s="110"/>
      <c r="C70" s="116"/>
      <c r="D70" s="110"/>
    </row>
    <row r="71" spans="1:4" x14ac:dyDescent="0.2">
      <c r="A71" s="112"/>
      <c r="B71" s="110"/>
      <c r="C71" s="116"/>
      <c r="D71" s="110"/>
    </row>
    <row r="72" spans="1:4" x14ac:dyDescent="0.2">
      <c r="A72" s="112" t="s">
        <v>1021</v>
      </c>
      <c r="B72" s="113" t="str">
        <f xml:space="preserve"> CONCATENATE("I-",A72)</f>
        <v>I-0007</v>
      </c>
      <c r="C72" s="114" t="s">
        <v>1074</v>
      </c>
      <c r="D72" s="110"/>
    </row>
    <row r="73" spans="1:4" x14ac:dyDescent="0.2">
      <c r="A73" s="112" t="s">
        <v>1008</v>
      </c>
      <c r="B73" s="115" t="str">
        <f>CONCATENATE($B$72,".",A73)</f>
        <v>I-0007.0001</v>
      </c>
      <c r="C73" s="116" t="s">
        <v>1075</v>
      </c>
      <c r="D73" s="110" t="s">
        <v>8</v>
      </c>
    </row>
    <row r="74" spans="1:4" x14ac:dyDescent="0.2">
      <c r="A74" s="112" t="s">
        <v>1011</v>
      </c>
      <c r="B74" s="115" t="str">
        <f t="shared" ref="B74:B76" si="8">CONCATENATE($B$72,".",A74)</f>
        <v>I-0007.0002</v>
      </c>
      <c r="C74" s="116" t="s">
        <v>827</v>
      </c>
      <c r="D74" s="110" t="s">
        <v>8</v>
      </c>
    </row>
    <row r="75" spans="1:4" x14ac:dyDescent="0.2">
      <c r="A75" s="112" t="s">
        <v>1013</v>
      </c>
      <c r="B75" s="115" t="str">
        <f t="shared" si="8"/>
        <v>I-0007.0003</v>
      </c>
      <c r="C75" s="116" t="s">
        <v>1076</v>
      </c>
      <c r="D75" s="110" t="s">
        <v>8</v>
      </c>
    </row>
    <row r="76" spans="1:4" x14ac:dyDescent="0.2">
      <c r="A76" s="112" t="s">
        <v>1015</v>
      </c>
      <c r="B76" s="115" t="str">
        <f t="shared" si="8"/>
        <v>I-0007.0004</v>
      </c>
      <c r="C76" s="116" t="s">
        <v>1077</v>
      </c>
      <c r="D76" s="110" t="s">
        <v>8</v>
      </c>
    </row>
    <row r="77" spans="1:4" x14ac:dyDescent="0.2">
      <c r="A77" s="112"/>
      <c r="B77" s="110"/>
      <c r="C77" s="116"/>
      <c r="D77" s="110"/>
    </row>
    <row r="78" spans="1:4" x14ac:dyDescent="0.2">
      <c r="A78" s="112"/>
      <c r="B78" s="110"/>
      <c r="C78" s="116"/>
      <c r="D78" s="110"/>
    </row>
    <row r="79" spans="1:4" x14ac:dyDescent="0.2">
      <c r="A79" s="112" t="s">
        <v>1039</v>
      </c>
      <c r="B79" s="113" t="str">
        <f xml:space="preserve"> CONCATENATE("I-",A79)</f>
        <v>I-0008</v>
      </c>
      <c r="C79" s="114" t="s">
        <v>1078</v>
      </c>
      <c r="D79" s="110"/>
    </row>
    <row r="80" spans="1:4" x14ac:dyDescent="0.2">
      <c r="A80" s="112" t="s">
        <v>1008</v>
      </c>
      <c r="B80" s="115" t="str">
        <f>CONCATENATE($B$79,".",A80)</f>
        <v>I-0008.0001</v>
      </c>
      <c r="C80" s="116" t="s">
        <v>1079</v>
      </c>
      <c r="D80" s="110" t="s">
        <v>8</v>
      </c>
    </row>
    <row r="81" spans="1:4" x14ac:dyDescent="0.2">
      <c r="A81" s="112" t="s">
        <v>1011</v>
      </c>
      <c r="B81" s="115" t="str">
        <f t="shared" ref="B81:B83" si="9">CONCATENATE($B$79,".",A81)</f>
        <v>I-0008.0002</v>
      </c>
      <c r="C81" s="116" t="s">
        <v>1080</v>
      </c>
      <c r="D81" s="110" t="s">
        <v>8</v>
      </c>
    </row>
    <row r="82" spans="1:4" x14ac:dyDescent="0.2">
      <c r="A82" s="112" t="s">
        <v>1013</v>
      </c>
      <c r="B82" s="115" t="str">
        <f t="shared" si="9"/>
        <v>I-0008.0003</v>
      </c>
      <c r="C82" s="116" t="s">
        <v>1081</v>
      </c>
      <c r="D82" s="110" t="s">
        <v>8</v>
      </c>
    </row>
    <row r="83" spans="1:4" x14ac:dyDescent="0.2">
      <c r="A83" s="112" t="s">
        <v>1015</v>
      </c>
      <c r="B83" s="115" t="str">
        <f t="shared" si="9"/>
        <v>I-0008.0004</v>
      </c>
      <c r="C83" s="116" t="s">
        <v>1082</v>
      </c>
      <c r="D83" s="110" t="s">
        <v>8</v>
      </c>
    </row>
    <row r="84" spans="1:4" x14ac:dyDescent="0.2">
      <c r="B84" s="110"/>
      <c r="C84" s="116"/>
      <c r="D84" s="110"/>
    </row>
    <row r="85" spans="1:4" x14ac:dyDescent="0.2">
      <c r="B85" s="110"/>
      <c r="C85" s="116"/>
      <c r="D85" s="110"/>
    </row>
    <row r="86" spans="1:4" x14ac:dyDescent="0.2">
      <c r="A86" s="112" t="s">
        <v>1041</v>
      </c>
      <c r="B86" s="113" t="str">
        <f xml:space="preserve"> CONCATENATE("I-",A86)</f>
        <v>I-0009</v>
      </c>
      <c r="C86" s="114" t="s">
        <v>1083</v>
      </c>
      <c r="D86" s="110"/>
    </row>
    <row r="87" spans="1:4" x14ac:dyDescent="0.2">
      <c r="A87" s="112" t="s">
        <v>1008</v>
      </c>
      <c r="B87" s="115" t="str">
        <f>CONCATENATE($B$86,".",A87)</f>
        <v>I-0009.0001</v>
      </c>
      <c r="C87" s="116" t="s">
        <v>1084</v>
      </c>
      <c r="D87" s="110" t="s">
        <v>8</v>
      </c>
    </row>
    <row r="88" spans="1:4" x14ac:dyDescent="0.2">
      <c r="A88" s="112" t="s">
        <v>1011</v>
      </c>
      <c r="B88" s="115" t="str">
        <f>CONCATENATE($B$86,".",A88)</f>
        <v>I-0009.0002</v>
      </c>
      <c r="C88" s="116" t="s">
        <v>1085</v>
      </c>
      <c r="D88" s="110" t="s">
        <v>8</v>
      </c>
    </row>
    <row r="89" spans="1:4" x14ac:dyDescent="0.2">
      <c r="B89" s="110"/>
      <c r="C89" s="116"/>
      <c r="D89" s="110"/>
    </row>
    <row r="90" spans="1:4" x14ac:dyDescent="0.2">
      <c r="B90" s="110"/>
      <c r="C90" s="116"/>
      <c r="D90" s="110"/>
    </row>
    <row r="91" spans="1:4" x14ac:dyDescent="0.2">
      <c r="A91" s="112" t="s">
        <v>1043</v>
      </c>
      <c r="B91" s="113" t="str">
        <f xml:space="preserve"> CONCATENATE("I-",A91)</f>
        <v>I-0010</v>
      </c>
      <c r="C91" s="114" t="s">
        <v>1086</v>
      </c>
      <c r="D91" s="110"/>
    </row>
    <row r="92" spans="1:4" x14ac:dyDescent="0.2">
      <c r="A92" s="112" t="s">
        <v>1008</v>
      </c>
      <c r="B92" s="115" t="str">
        <f>CONCATENATE($B$91,".",A92)</f>
        <v>I-0010.0001</v>
      </c>
      <c r="C92" s="116" t="s">
        <v>1087</v>
      </c>
      <c r="D92" s="110" t="s">
        <v>8</v>
      </c>
    </row>
    <row r="93" spans="1:4" x14ac:dyDescent="0.2">
      <c r="A93" s="112" t="s">
        <v>1011</v>
      </c>
      <c r="B93" s="115" t="str">
        <f t="shared" ref="B93:B98" si="10">CONCATENATE($B$91,".",A93)</f>
        <v>I-0010.0002</v>
      </c>
      <c r="C93" s="116" t="s">
        <v>1088</v>
      </c>
      <c r="D93" s="110" t="s">
        <v>8</v>
      </c>
    </row>
    <row r="94" spans="1:4" x14ac:dyDescent="0.2">
      <c r="A94" s="112" t="s">
        <v>1013</v>
      </c>
      <c r="B94" s="115" t="str">
        <f t="shared" si="10"/>
        <v>I-0010.0003</v>
      </c>
      <c r="C94" s="116" t="s">
        <v>1089</v>
      </c>
      <c r="D94" s="110" t="s">
        <v>8</v>
      </c>
    </row>
    <row r="95" spans="1:4" x14ac:dyDescent="0.2">
      <c r="A95" s="112" t="s">
        <v>1015</v>
      </c>
      <c r="B95" s="115" t="str">
        <f t="shared" si="10"/>
        <v>I-0010.0004</v>
      </c>
      <c r="C95" s="116" t="s">
        <v>1090</v>
      </c>
      <c r="D95" s="110" t="s">
        <v>8</v>
      </c>
    </row>
    <row r="96" spans="1:4" x14ac:dyDescent="0.2">
      <c r="A96" s="112" t="s">
        <v>1017</v>
      </c>
      <c r="B96" s="115" t="str">
        <f t="shared" si="10"/>
        <v>I-0010.0005</v>
      </c>
      <c r="C96" s="116" t="s">
        <v>1091</v>
      </c>
      <c r="D96" s="110" t="s">
        <v>8</v>
      </c>
    </row>
    <row r="97" spans="1:4" x14ac:dyDescent="0.2">
      <c r="A97" s="112" t="s">
        <v>1019</v>
      </c>
      <c r="B97" s="115" t="str">
        <f t="shared" si="10"/>
        <v>I-0010.0006</v>
      </c>
      <c r="C97" s="116" t="s">
        <v>1092</v>
      </c>
      <c r="D97" s="110" t="s">
        <v>8</v>
      </c>
    </row>
    <row r="98" spans="1:4" x14ac:dyDescent="0.2">
      <c r="A98" s="112" t="s">
        <v>1021</v>
      </c>
      <c r="B98" s="115" t="str">
        <f t="shared" si="10"/>
        <v>I-0010.0007</v>
      </c>
      <c r="C98" s="116" t="s">
        <v>1093</v>
      </c>
      <c r="D98" s="110" t="s">
        <v>8</v>
      </c>
    </row>
    <row r="99" spans="1:4" x14ac:dyDescent="0.2">
      <c r="B99" s="110"/>
      <c r="C99" s="116"/>
      <c r="D99" s="110"/>
    </row>
    <row r="100" spans="1:4" x14ac:dyDescent="0.2">
      <c r="B100" s="110"/>
      <c r="C100" s="116"/>
      <c r="D100" s="110"/>
    </row>
    <row r="101" spans="1:4" x14ac:dyDescent="0.2">
      <c r="A101" s="112" t="s">
        <v>1045</v>
      </c>
      <c r="B101" s="113" t="str">
        <f xml:space="preserve"> CONCATENATE("I-",A101)</f>
        <v>I-0011</v>
      </c>
      <c r="C101" s="114" t="s">
        <v>10</v>
      </c>
      <c r="D101" s="110"/>
    </row>
    <row r="102" spans="1:4" x14ac:dyDescent="0.2">
      <c r="A102" s="112" t="s">
        <v>1008</v>
      </c>
      <c r="B102" s="115" t="str">
        <f>CONCATENATE($B$101,".",A102)</f>
        <v>I-0011.0001</v>
      </c>
      <c r="C102" s="116" t="s">
        <v>1094</v>
      </c>
      <c r="D102" s="110" t="s">
        <v>8</v>
      </c>
    </row>
    <row r="103" spans="1:4" x14ac:dyDescent="0.2">
      <c r="A103" s="112" t="s">
        <v>1011</v>
      </c>
      <c r="B103" s="115" t="str">
        <f t="shared" ref="B103:B106" si="11">CONCATENATE($B$101,".",A103)</f>
        <v>I-0011.0002</v>
      </c>
      <c r="C103" s="116" t="s">
        <v>1095</v>
      </c>
      <c r="D103" s="110" t="s">
        <v>8</v>
      </c>
    </row>
    <row r="104" spans="1:4" x14ac:dyDescent="0.2">
      <c r="A104" s="112" t="s">
        <v>1013</v>
      </c>
      <c r="B104" s="115" t="str">
        <f t="shared" si="11"/>
        <v>I-0011.0003</v>
      </c>
      <c r="C104" s="116" t="s">
        <v>1096</v>
      </c>
      <c r="D104" s="110" t="s">
        <v>8</v>
      </c>
    </row>
    <row r="105" spans="1:4" x14ac:dyDescent="0.2">
      <c r="A105" s="112" t="s">
        <v>1015</v>
      </c>
      <c r="B105" s="115" t="str">
        <f t="shared" si="11"/>
        <v>I-0011.0004</v>
      </c>
      <c r="C105" s="116" t="s">
        <v>1097</v>
      </c>
      <c r="D105" s="110" t="s">
        <v>8</v>
      </c>
    </row>
    <row r="106" spans="1:4" x14ac:dyDescent="0.2">
      <c r="A106" s="112" t="s">
        <v>1017</v>
      </c>
      <c r="B106" s="115" t="str">
        <f t="shared" si="11"/>
        <v>I-0011.0005</v>
      </c>
      <c r="C106" s="116" t="s">
        <v>1098</v>
      </c>
      <c r="D106" s="110" t="s">
        <v>8</v>
      </c>
    </row>
    <row r="107" spans="1:4" x14ac:dyDescent="0.2">
      <c r="B107" s="110"/>
      <c r="C107" s="116"/>
      <c r="D107" s="110"/>
    </row>
    <row r="108" spans="1:4" x14ac:dyDescent="0.2">
      <c r="B108" s="110"/>
      <c r="C108" s="116"/>
      <c r="D108" s="110"/>
    </row>
    <row r="109" spans="1:4" x14ac:dyDescent="0.2">
      <c r="A109" s="112" t="s">
        <v>1047</v>
      </c>
      <c r="B109" s="113" t="str">
        <f xml:space="preserve"> CONCATENATE("I-",A109)</f>
        <v>I-0012</v>
      </c>
      <c r="C109" s="114" t="s">
        <v>1099</v>
      </c>
      <c r="D109" s="110"/>
    </row>
    <row r="110" spans="1:4" x14ac:dyDescent="0.2">
      <c r="A110" s="112" t="s">
        <v>1008</v>
      </c>
      <c r="B110" s="115" t="str">
        <f>CONCATENATE($B$109,".",A110)</f>
        <v>I-0012.0001</v>
      </c>
      <c r="C110" s="116" t="s">
        <v>1100</v>
      </c>
      <c r="D110" s="110" t="s">
        <v>8</v>
      </c>
    </row>
    <row r="111" spans="1:4" x14ac:dyDescent="0.2">
      <c r="A111" s="112" t="s">
        <v>1011</v>
      </c>
      <c r="B111" s="115" t="str">
        <f t="shared" ref="B111:B115" si="12">CONCATENATE($B$109,".",A111)</f>
        <v>I-0012.0002</v>
      </c>
      <c r="C111" s="116" t="s">
        <v>1101</v>
      </c>
      <c r="D111" s="110" t="s">
        <v>8</v>
      </c>
    </row>
    <row r="112" spans="1:4" x14ac:dyDescent="0.2">
      <c r="A112" s="112" t="s">
        <v>1013</v>
      </c>
      <c r="B112" s="115" t="str">
        <f t="shared" si="12"/>
        <v>I-0012.0003</v>
      </c>
      <c r="C112" s="116" t="s">
        <v>1102</v>
      </c>
      <c r="D112" s="110" t="s">
        <v>8</v>
      </c>
    </row>
    <row r="113" spans="1:4" x14ac:dyDescent="0.2">
      <c r="A113" s="112" t="s">
        <v>1015</v>
      </c>
      <c r="B113" s="115" t="str">
        <f t="shared" si="12"/>
        <v>I-0012.0004</v>
      </c>
      <c r="C113" s="116" t="s">
        <v>1103</v>
      </c>
      <c r="D113" s="110" t="s">
        <v>8</v>
      </c>
    </row>
    <row r="114" spans="1:4" x14ac:dyDescent="0.2">
      <c r="A114" s="112" t="s">
        <v>1017</v>
      </c>
      <c r="B114" s="115" t="str">
        <f t="shared" si="12"/>
        <v>I-0012.0005</v>
      </c>
      <c r="C114" s="116" t="s">
        <v>1104</v>
      </c>
      <c r="D114" s="110" t="s">
        <v>8</v>
      </c>
    </row>
    <row r="115" spans="1:4" x14ac:dyDescent="0.2">
      <c r="A115" s="112" t="s">
        <v>1019</v>
      </c>
      <c r="B115" s="115" t="str">
        <f t="shared" si="12"/>
        <v>I-0012.0006</v>
      </c>
      <c r="C115" s="116" t="s">
        <v>1105</v>
      </c>
      <c r="D115" s="110" t="s">
        <v>8</v>
      </c>
    </row>
    <row r="116" spans="1:4" x14ac:dyDescent="0.2">
      <c r="B116" s="117"/>
      <c r="C116" s="117"/>
      <c r="D116" s="110"/>
    </row>
    <row r="117" spans="1:4" x14ac:dyDescent="0.2">
      <c r="B117" s="110"/>
      <c r="C117" s="116"/>
      <c r="D117" s="110"/>
    </row>
    <row r="118" spans="1:4" x14ac:dyDescent="0.2">
      <c r="A118" s="112" t="s">
        <v>1106</v>
      </c>
      <c r="B118" s="113" t="str">
        <f xml:space="preserve"> CONCATENATE("I-",A118)</f>
        <v>I-0013</v>
      </c>
      <c r="C118" s="114" t="s">
        <v>1107</v>
      </c>
      <c r="D118" s="110"/>
    </row>
    <row r="119" spans="1:4" x14ac:dyDescent="0.2">
      <c r="A119" s="112" t="s">
        <v>1008</v>
      </c>
      <c r="B119" s="115" t="str">
        <f>CONCATENATE($B$118,".",A119)</f>
        <v>I-0013.0001</v>
      </c>
      <c r="C119" s="116" t="s">
        <v>1108</v>
      </c>
      <c r="D119" s="110" t="s">
        <v>8</v>
      </c>
    </row>
    <row r="120" spans="1:4" x14ac:dyDescent="0.2">
      <c r="A120" s="112" t="s">
        <v>1011</v>
      </c>
      <c r="B120" s="115" t="str">
        <f t="shared" ref="B120:B131" si="13">CONCATENATE($B$118,".",A120)</f>
        <v>I-0013.0002</v>
      </c>
      <c r="C120" s="116" t="s">
        <v>1109</v>
      </c>
      <c r="D120" s="110" t="s">
        <v>8</v>
      </c>
    </row>
    <row r="121" spans="1:4" x14ac:dyDescent="0.2">
      <c r="A121" s="112" t="s">
        <v>1013</v>
      </c>
      <c r="B121" s="115" t="str">
        <f t="shared" si="13"/>
        <v>I-0013.0003</v>
      </c>
      <c r="C121" s="116" t="s">
        <v>1110</v>
      </c>
      <c r="D121" s="110" t="s">
        <v>8</v>
      </c>
    </row>
    <row r="122" spans="1:4" x14ac:dyDescent="0.2">
      <c r="A122" s="112" t="s">
        <v>1015</v>
      </c>
      <c r="B122" s="115" t="str">
        <f t="shared" si="13"/>
        <v>I-0013.0004</v>
      </c>
      <c r="C122" s="116" t="s">
        <v>1111</v>
      </c>
      <c r="D122" s="110" t="s">
        <v>8</v>
      </c>
    </row>
    <row r="123" spans="1:4" x14ac:dyDescent="0.2">
      <c r="A123" s="112" t="s">
        <v>1017</v>
      </c>
      <c r="B123" s="115" t="str">
        <f t="shared" si="13"/>
        <v>I-0013.0005</v>
      </c>
      <c r="C123" s="116" t="s">
        <v>1112</v>
      </c>
      <c r="D123" s="110" t="s">
        <v>8</v>
      </c>
    </row>
    <row r="124" spans="1:4" x14ac:dyDescent="0.2">
      <c r="A124" s="112" t="s">
        <v>1019</v>
      </c>
      <c r="B124" s="115" t="str">
        <f t="shared" si="13"/>
        <v>I-0013.0006</v>
      </c>
      <c r="C124" s="116" t="s">
        <v>1113</v>
      </c>
      <c r="D124" s="110" t="s">
        <v>8</v>
      </c>
    </row>
    <row r="125" spans="1:4" x14ac:dyDescent="0.2">
      <c r="A125" s="112" t="s">
        <v>1021</v>
      </c>
      <c r="B125" s="115" t="str">
        <f t="shared" si="13"/>
        <v>I-0013.0007</v>
      </c>
      <c r="C125" s="116" t="s">
        <v>1114</v>
      </c>
      <c r="D125" s="110" t="s">
        <v>8</v>
      </c>
    </row>
    <row r="126" spans="1:4" x14ac:dyDescent="0.2">
      <c r="A126" s="112" t="s">
        <v>1039</v>
      </c>
      <c r="B126" s="115" t="str">
        <f t="shared" si="13"/>
        <v>I-0013.0008</v>
      </c>
      <c r="C126" s="116" t="s">
        <v>1115</v>
      </c>
      <c r="D126" s="110" t="s">
        <v>8</v>
      </c>
    </row>
    <row r="127" spans="1:4" x14ac:dyDescent="0.2">
      <c r="A127" s="112"/>
      <c r="B127" s="115"/>
      <c r="C127" s="116"/>
      <c r="D127" s="110"/>
    </row>
    <row r="128" spans="1:4" x14ac:dyDescent="0.2">
      <c r="A128" s="112" t="s">
        <v>1043</v>
      </c>
      <c r="B128" s="115" t="str">
        <f t="shared" si="13"/>
        <v>I-0013.0010</v>
      </c>
      <c r="C128" s="116" t="s">
        <v>1116</v>
      </c>
      <c r="D128" s="110" t="s">
        <v>8</v>
      </c>
    </row>
    <row r="129" spans="1:4" x14ac:dyDescent="0.2">
      <c r="A129" s="112" t="s">
        <v>1045</v>
      </c>
      <c r="B129" s="115" t="str">
        <f t="shared" si="13"/>
        <v>I-0013.0011</v>
      </c>
      <c r="C129" s="116" t="s">
        <v>1117</v>
      </c>
      <c r="D129" s="110" t="s">
        <v>8</v>
      </c>
    </row>
    <row r="130" spans="1:4" x14ac:dyDescent="0.2">
      <c r="A130" s="112" t="s">
        <v>1047</v>
      </c>
      <c r="B130" s="115" t="str">
        <f t="shared" si="13"/>
        <v>I-0013.0012</v>
      </c>
      <c r="C130" s="116" t="s">
        <v>1118</v>
      </c>
      <c r="D130" s="110" t="s">
        <v>8</v>
      </c>
    </row>
    <row r="131" spans="1:4" x14ac:dyDescent="0.2">
      <c r="A131" s="112" t="s">
        <v>1106</v>
      </c>
      <c r="B131" s="115" t="str">
        <f t="shared" si="13"/>
        <v>I-0013.0013</v>
      </c>
      <c r="C131" s="116" t="s">
        <v>1119</v>
      </c>
      <c r="D131" s="110" t="s">
        <v>8</v>
      </c>
    </row>
    <row r="132" spans="1:4" x14ac:dyDescent="0.2">
      <c r="B132" s="110"/>
      <c r="C132" s="116"/>
      <c r="D132" s="110"/>
    </row>
    <row r="133" spans="1:4" x14ac:dyDescent="0.2">
      <c r="B133" s="110"/>
      <c r="C133" s="116"/>
      <c r="D133" s="110"/>
    </row>
    <row r="134" spans="1:4" x14ac:dyDescent="0.2">
      <c r="A134" s="112" t="s">
        <v>1120</v>
      </c>
      <c r="B134" s="113" t="str">
        <f xml:space="preserve"> CONCATENATE("I-",A134)</f>
        <v>I-0014</v>
      </c>
      <c r="C134" s="114" t="s">
        <v>1121</v>
      </c>
      <c r="D134" s="110"/>
    </row>
    <row r="135" spans="1:4" x14ac:dyDescent="0.2">
      <c r="A135" s="112" t="s">
        <v>1008</v>
      </c>
      <c r="B135" s="115" t="str">
        <f>CONCATENATE($B$134,".",A135)</f>
        <v>I-0014.0001</v>
      </c>
      <c r="C135" s="116" t="s">
        <v>1122</v>
      </c>
      <c r="D135" s="110" t="s">
        <v>8</v>
      </c>
    </row>
    <row r="136" spans="1:4" x14ac:dyDescent="0.2">
      <c r="A136" s="112" t="s">
        <v>1011</v>
      </c>
      <c r="B136" s="115" t="str">
        <f>CONCATENATE($B$134,".",A136)</f>
        <v>I-0014.0002</v>
      </c>
      <c r="C136" s="116" t="s">
        <v>1123</v>
      </c>
      <c r="D136" s="110" t="s">
        <v>8</v>
      </c>
    </row>
    <row r="137" spans="1:4" x14ac:dyDescent="0.2">
      <c r="B137" s="118"/>
      <c r="C137" s="116"/>
      <c r="D137" s="110"/>
    </row>
    <row r="138" spans="1:4" x14ac:dyDescent="0.2">
      <c r="B138" s="117"/>
      <c r="C138" s="117"/>
      <c r="D138" s="110"/>
    </row>
    <row r="139" spans="1:4" x14ac:dyDescent="0.2">
      <c r="A139" s="112" t="s">
        <v>1124</v>
      </c>
      <c r="B139" s="113" t="str">
        <f xml:space="preserve"> CONCATENATE("I-",A139)</f>
        <v>I-0015</v>
      </c>
      <c r="C139" s="114" t="s">
        <v>1125</v>
      </c>
      <c r="D139" s="110"/>
    </row>
    <row r="140" spans="1:4" x14ac:dyDescent="0.2">
      <c r="A140" s="112" t="s">
        <v>1008</v>
      </c>
      <c r="B140" s="115" t="str">
        <f>CONCATENATE($B$139,".",A140)</f>
        <v>I-0015.0001</v>
      </c>
      <c r="C140" s="116" t="s">
        <v>1126</v>
      </c>
      <c r="D140" s="110" t="s">
        <v>8</v>
      </c>
    </row>
    <row r="141" spans="1:4" x14ac:dyDescent="0.2">
      <c r="A141" s="112" t="s">
        <v>1011</v>
      </c>
      <c r="B141" s="115" t="str">
        <f t="shared" ref="B141:B151" si="14">CONCATENATE($B$139,".",A141)</f>
        <v>I-0015.0002</v>
      </c>
      <c r="C141" s="116" t="s">
        <v>1127</v>
      </c>
      <c r="D141" s="110" t="s">
        <v>8</v>
      </c>
    </row>
    <row r="142" spans="1:4" x14ac:dyDescent="0.2">
      <c r="A142" s="112" t="s">
        <v>1013</v>
      </c>
      <c r="B142" s="115" t="str">
        <f t="shared" si="14"/>
        <v>I-0015.0003</v>
      </c>
      <c r="C142" s="116" t="s">
        <v>1128</v>
      </c>
      <c r="D142" s="110" t="s">
        <v>8</v>
      </c>
    </row>
    <row r="143" spans="1:4" x14ac:dyDescent="0.2">
      <c r="A143" s="112"/>
      <c r="B143" s="115"/>
      <c r="C143" s="117"/>
      <c r="D143" s="110"/>
    </row>
    <row r="144" spans="1:4" x14ac:dyDescent="0.2">
      <c r="A144" s="112" t="s">
        <v>1043</v>
      </c>
      <c r="B144" s="115" t="str">
        <f t="shared" si="14"/>
        <v>I-0015.0010</v>
      </c>
      <c r="C144" s="116" t="s">
        <v>1129</v>
      </c>
      <c r="D144" s="110" t="s">
        <v>8</v>
      </c>
    </row>
    <row r="145" spans="1:4" x14ac:dyDescent="0.2">
      <c r="A145" s="112" t="s">
        <v>1045</v>
      </c>
      <c r="B145" s="115" t="str">
        <f t="shared" si="14"/>
        <v>I-0015.0011</v>
      </c>
      <c r="C145" s="116" t="s">
        <v>1130</v>
      </c>
      <c r="D145" s="110" t="s">
        <v>8</v>
      </c>
    </row>
    <row r="146" spans="1:4" x14ac:dyDescent="0.2">
      <c r="B146" s="115"/>
      <c r="C146" s="116"/>
      <c r="D146" s="110"/>
    </row>
    <row r="147" spans="1:4" x14ac:dyDescent="0.2">
      <c r="A147" s="112" t="s">
        <v>1071</v>
      </c>
      <c r="B147" s="115" t="str">
        <f t="shared" si="14"/>
        <v>I-0015.0020</v>
      </c>
      <c r="C147" s="116" t="s">
        <v>1131</v>
      </c>
      <c r="D147" s="110" t="s">
        <v>8</v>
      </c>
    </row>
    <row r="148" spans="1:4" x14ac:dyDescent="0.2">
      <c r="A148" s="112" t="s">
        <v>1056</v>
      </c>
      <c r="B148" s="115" t="str">
        <f t="shared" si="14"/>
        <v>I-0015.0021</v>
      </c>
      <c r="C148" s="116" t="s">
        <v>1132</v>
      </c>
      <c r="D148" s="110" t="s">
        <v>8</v>
      </c>
    </row>
    <row r="149" spans="1:4" x14ac:dyDescent="0.2">
      <c r="A149" s="112" t="s">
        <v>1058</v>
      </c>
      <c r="B149" s="115" t="str">
        <f t="shared" si="14"/>
        <v>I-0015.0022</v>
      </c>
      <c r="C149" s="116" t="s">
        <v>1133</v>
      </c>
      <c r="D149" s="110" t="s">
        <v>8</v>
      </c>
    </row>
    <row r="150" spans="1:4" x14ac:dyDescent="0.2">
      <c r="B150" s="115"/>
      <c r="C150" s="116"/>
      <c r="D150" s="119"/>
    </row>
    <row r="151" spans="1:4" x14ac:dyDescent="0.2">
      <c r="A151" s="112" t="s">
        <v>1134</v>
      </c>
      <c r="B151" s="115" t="str">
        <f t="shared" si="14"/>
        <v>I-0015.0030</v>
      </c>
      <c r="C151" s="116" t="s">
        <v>1135</v>
      </c>
      <c r="D151" s="110" t="s">
        <v>8</v>
      </c>
    </row>
    <row r="152" spans="1:4" x14ac:dyDescent="0.2">
      <c r="B152" s="110"/>
      <c r="C152" s="116"/>
      <c r="D152" s="110"/>
    </row>
    <row r="153" spans="1:4" x14ac:dyDescent="0.2">
      <c r="B153" s="110"/>
      <c r="C153" s="116"/>
      <c r="D153" s="110"/>
    </row>
    <row r="154" spans="1:4" x14ac:dyDescent="0.2">
      <c r="A154" s="112" t="s">
        <v>1136</v>
      </c>
      <c r="B154" s="113" t="str">
        <f xml:space="preserve"> CONCATENATE("I-",A154)</f>
        <v>I-0016</v>
      </c>
      <c r="C154" s="114" t="s">
        <v>1137</v>
      </c>
      <c r="D154" s="110"/>
    </row>
    <row r="155" spans="1:4" x14ac:dyDescent="0.2">
      <c r="A155" s="112" t="s">
        <v>1008</v>
      </c>
      <c r="B155" s="115" t="str">
        <f>CONCATENATE($B$154,".",A155)</f>
        <v>I-0016.0001</v>
      </c>
      <c r="C155" s="116" t="s">
        <v>1138</v>
      </c>
      <c r="D155" s="110" t="s">
        <v>8</v>
      </c>
    </row>
    <row r="156" spans="1:4" x14ac:dyDescent="0.2">
      <c r="A156" s="112" t="s">
        <v>1011</v>
      </c>
      <c r="B156" s="115" t="str">
        <f t="shared" ref="B156:B163" si="15">CONCATENATE($B$154,".",A156)</f>
        <v>I-0016.0002</v>
      </c>
      <c r="C156" s="116" t="s">
        <v>1139</v>
      </c>
      <c r="D156" s="110" t="s">
        <v>8</v>
      </c>
    </row>
    <row r="157" spans="1:4" x14ac:dyDescent="0.2">
      <c r="A157" s="112" t="s">
        <v>1013</v>
      </c>
      <c r="B157" s="115" t="str">
        <f t="shared" si="15"/>
        <v>I-0016.0003</v>
      </c>
      <c r="C157" s="116" t="s">
        <v>1140</v>
      </c>
      <c r="D157" s="110" t="s">
        <v>8</v>
      </c>
    </row>
    <row r="158" spans="1:4" x14ac:dyDescent="0.2">
      <c r="A158" s="112" t="s">
        <v>1015</v>
      </c>
      <c r="B158" s="115" t="str">
        <f t="shared" si="15"/>
        <v>I-0016.0004</v>
      </c>
      <c r="C158" s="116" t="s">
        <v>1141</v>
      </c>
      <c r="D158" s="110" t="s">
        <v>8</v>
      </c>
    </row>
    <row r="159" spans="1:4" x14ac:dyDescent="0.2">
      <c r="A159" s="112"/>
      <c r="B159" s="115"/>
      <c r="C159" s="116"/>
      <c r="D159" s="110"/>
    </row>
    <row r="160" spans="1:4" x14ac:dyDescent="0.2">
      <c r="A160" s="112" t="s">
        <v>1043</v>
      </c>
      <c r="B160" s="115" t="str">
        <f t="shared" si="15"/>
        <v>I-0016.0010</v>
      </c>
      <c r="C160" s="116" t="s">
        <v>1142</v>
      </c>
      <c r="D160" s="110" t="s">
        <v>8</v>
      </c>
    </row>
    <row r="161" spans="1:4" x14ac:dyDescent="0.2">
      <c r="A161" s="112" t="s">
        <v>1045</v>
      </c>
      <c r="B161" s="115" t="str">
        <f t="shared" si="15"/>
        <v>I-0016.0011</v>
      </c>
      <c r="C161" s="116" t="s">
        <v>1143</v>
      </c>
      <c r="D161" s="110" t="s">
        <v>8</v>
      </c>
    </row>
    <row r="162" spans="1:4" x14ac:dyDescent="0.2">
      <c r="A162" s="112" t="s">
        <v>1047</v>
      </c>
      <c r="B162" s="115" t="str">
        <f t="shared" si="15"/>
        <v>I-0016.0012</v>
      </c>
      <c r="C162" s="116" t="s">
        <v>1144</v>
      </c>
      <c r="D162" s="110" t="s">
        <v>8</v>
      </c>
    </row>
    <row r="163" spans="1:4" x14ac:dyDescent="0.2">
      <c r="A163" s="112" t="s">
        <v>1106</v>
      </c>
      <c r="B163" s="115" t="str">
        <f t="shared" si="15"/>
        <v>I-0016.0013</v>
      </c>
      <c r="C163" s="116" t="s">
        <v>1145</v>
      </c>
      <c r="D163" s="110" t="s">
        <v>8</v>
      </c>
    </row>
    <row r="164" spans="1:4" x14ac:dyDescent="0.2">
      <c r="A164" s="111"/>
      <c r="B164" s="110"/>
      <c r="C164" s="116"/>
      <c r="D164" s="110"/>
    </row>
    <row r="165" spans="1:4" x14ac:dyDescent="0.2">
      <c r="B165" s="110"/>
      <c r="C165" s="116"/>
      <c r="D165" s="110"/>
    </row>
    <row r="166" spans="1:4" x14ac:dyDescent="0.2">
      <c r="A166" s="112" t="s">
        <v>1146</v>
      </c>
      <c r="B166" s="113" t="str">
        <f xml:space="preserve"> CONCATENATE("I-",A166)</f>
        <v>I-0017</v>
      </c>
      <c r="C166" s="114" t="s">
        <v>1147</v>
      </c>
      <c r="D166" s="110"/>
    </row>
    <row r="167" spans="1:4" x14ac:dyDescent="0.2">
      <c r="A167" s="112" t="s">
        <v>1008</v>
      </c>
      <c r="B167" s="115" t="str">
        <f>CONCATENATE($B$166,".",A167)</f>
        <v>I-0017.0001</v>
      </c>
      <c r="C167" s="116" t="s">
        <v>1148</v>
      </c>
      <c r="D167" s="110" t="s">
        <v>6</v>
      </c>
    </row>
    <row r="168" spans="1:4" x14ac:dyDescent="0.2">
      <c r="A168" s="112" t="s">
        <v>1011</v>
      </c>
      <c r="B168" s="115" t="str">
        <f t="shared" ref="B168:B175" si="16">CONCATENATE($B$166,".",A168)</f>
        <v>I-0017.0002</v>
      </c>
      <c r="C168" s="116" t="s">
        <v>1149</v>
      </c>
      <c r="D168" s="110" t="s">
        <v>6</v>
      </c>
    </row>
    <row r="169" spans="1:4" x14ac:dyDescent="0.2">
      <c r="A169" s="112" t="s">
        <v>1013</v>
      </c>
      <c r="B169" s="115" t="str">
        <f t="shared" si="16"/>
        <v>I-0017.0003</v>
      </c>
      <c r="C169" s="116" t="s">
        <v>1150</v>
      </c>
      <c r="D169" s="110" t="s">
        <v>6</v>
      </c>
    </row>
    <row r="170" spans="1:4" x14ac:dyDescent="0.2">
      <c r="A170" s="112" t="s">
        <v>1015</v>
      </c>
      <c r="B170" s="115" t="str">
        <f t="shared" si="16"/>
        <v>I-0017.0004</v>
      </c>
      <c r="C170" s="116" t="s">
        <v>1151</v>
      </c>
      <c r="D170" s="110" t="s">
        <v>1216</v>
      </c>
    </row>
    <row r="171" spans="1:4" x14ac:dyDescent="0.2">
      <c r="A171" s="112" t="s">
        <v>1017</v>
      </c>
      <c r="B171" s="115" t="str">
        <f t="shared" si="16"/>
        <v>I-0017.0005</v>
      </c>
      <c r="C171" s="116" t="s">
        <v>1152</v>
      </c>
      <c r="D171" s="110" t="s">
        <v>1216</v>
      </c>
    </row>
    <row r="172" spans="1:4" x14ac:dyDescent="0.2">
      <c r="A172" s="112" t="s">
        <v>1019</v>
      </c>
      <c r="B172" s="115" t="str">
        <f t="shared" si="16"/>
        <v>I-0017.0006</v>
      </c>
      <c r="C172" s="116" t="s">
        <v>1153</v>
      </c>
      <c r="D172" s="110" t="s">
        <v>8</v>
      </c>
    </row>
    <row r="173" spans="1:4" x14ac:dyDescent="0.2">
      <c r="A173" s="112" t="s">
        <v>1021</v>
      </c>
      <c r="B173" s="115" t="str">
        <f t="shared" si="16"/>
        <v>I-0017.0007</v>
      </c>
      <c r="C173" s="116" t="s">
        <v>1154</v>
      </c>
      <c r="D173" s="110" t="s">
        <v>8</v>
      </c>
    </row>
    <row r="174" spans="1:4" x14ac:dyDescent="0.2">
      <c r="A174" s="112" t="s">
        <v>1039</v>
      </c>
      <c r="B174" s="115" t="str">
        <f t="shared" si="16"/>
        <v>I-0017.0008</v>
      </c>
      <c r="C174" s="116" t="s">
        <v>1155</v>
      </c>
      <c r="D174" s="110" t="s">
        <v>8</v>
      </c>
    </row>
    <row r="175" spans="1:4" x14ac:dyDescent="0.2">
      <c r="A175" s="112" t="s">
        <v>1041</v>
      </c>
      <c r="B175" s="115" t="str">
        <f t="shared" si="16"/>
        <v>I-0017.0009</v>
      </c>
      <c r="C175" s="116" t="s">
        <v>1156</v>
      </c>
      <c r="D175" s="110" t="s">
        <v>6</v>
      </c>
    </row>
    <row r="176" spans="1:4" x14ac:dyDescent="0.2">
      <c r="B176" s="110"/>
      <c r="C176" s="116"/>
      <c r="D176" s="119"/>
    </row>
    <row r="177" spans="1:4" x14ac:dyDescent="0.2">
      <c r="B177" s="110"/>
      <c r="C177" s="116"/>
      <c r="D177" s="110"/>
    </row>
    <row r="178" spans="1:4" x14ac:dyDescent="0.2">
      <c r="A178" s="112" t="s">
        <v>1157</v>
      </c>
      <c r="B178" s="113" t="str">
        <f xml:space="preserve"> CONCATENATE("I-",A178)</f>
        <v>I-0018</v>
      </c>
      <c r="C178" s="114" t="s">
        <v>1158</v>
      </c>
      <c r="D178" s="119"/>
    </row>
    <row r="179" spans="1:4" x14ac:dyDescent="0.2">
      <c r="A179" s="112" t="s">
        <v>1008</v>
      </c>
      <c r="B179" s="115" t="str">
        <f>CONCATENATE($B$178,".",A179)</f>
        <v>I-0018.0001</v>
      </c>
      <c r="C179" s="116" t="s">
        <v>1159</v>
      </c>
      <c r="D179" s="110" t="s">
        <v>6</v>
      </c>
    </row>
    <row r="180" spans="1:4" x14ac:dyDescent="0.2">
      <c r="A180" s="112" t="s">
        <v>1011</v>
      </c>
      <c r="B180" s="115" t="str">
        <f t="shared" ref="B180:B183" si="17">CONCATENATE($B$178,".",A180)</f>
        <v>I-0018.0002</v>
      </c>
      <c r="C180" s="116" t="s">
        <v>1160</v>
      </c>
      <c r="D180" s="110" t="s">
        <v>6</v>
      </c>
    </row>
    <row r="181" spans="1:4" x14ac:dyDescent="0.2">
      <c r="A181" s="112" t="s">
        <v>1013</v>
      </c>
      <c r="B181" s="115" t="str">
        <f t="shared" si="17"/>
        <v>I-0018.0003</v>
      </c>
      <c r="C181" s="116" t="s">
        <v>1161</v>
      </c>
      <c r="D181" s="110" t="s">
        <v>6</v>
      </c>
    </row>
    <row r="182" spans="1:4" x14ac:dyDescent="0.2">
      <c r="A182" s="112" t="s">
        <v>1015</v>
      </c>
      <c r="B182" s="115" t="str">
        <f t="shared" si="17"/>
        <v>I-0018.0004</v>
      </c>
      <c r="C182" s="116" t="s">
        <v>1162</v>
      </c>
      <c r="D182" s="110" t="s">
        <v>6</v>
      </c>
    </row>
    <row r="183" spans="1:4" x14ac:dyDescent="0.2">
      <c r="A183" s="112" t="s">
        <v>1017</v>
      </c>
      <c r="B183" s="115" t="str">
        <f t="shared" si="17"/>
        <v>I-0018.0005</v>
      </c>
      <c r="C183" s="116" t="s">
        <v>1163</v>
      </c>
      <c r="D183" s="110" t="s">
        <v>826</v>
      </c>
    </row>
    <row r="184" spans="1:4" x14ac:dyDescent="0.2">
      <c r="B184" s="110"/>
      <c r="C184" s="106"/>
      <c r="D184" s="110"/>
    </row>
    <row r="185" spans="1:4" x14ac:dyDescent="0.2">
      <c r="B185" s="110"/>
      <c r="C185" s="116"/>
      <c r="D185" s="110"/>
    </row>
    <row r="186" spans="1:4" x14ac:dyDescent="0.2">
      <c r="A186" s="112" t="s">
        <v>1164</v>
      </c>
      <c r="B186" s="113" t="str">
        <f xml:space="preserve"> CONCATENATE("I-",A186)</f>
        <v>I-0019</v>
      </c>
      <c r="C186" s="114" t="s">
        <v>1165</v>
      </c>
      <c r="D186" s="110"/>
    </row>
    <row r="187" spans="1:4" x14ac:dyDescent="0.2">
      <c r="A187" s="112" t="s">
        <v>1008</v>
      </c>
      <c r="B187" s="115" t="str">
        <f>CONCATENATE($B$186,".",A187)</f>
        <v>I-0019.0001</v>
      </c>
      <c r="C187" s="116" t="s">
        <v>444</v>
      </c>
      <c r="D187" s="110" t="s">
        <v>6</v>
      </c>
    </row>
    <row r="188" spans="1:4" x14ac:dyDescent="0.2">
      <c r="A188" s="112" t="s">
        <v>1011</v>
      </c>
      <c r="B188" s="115" t="str">
        <f t="shared" ref="B188:B192" si="18">CONCATENATE($B$186,".",A188)</f>
        <v>I-0019.0002</v>
      </c>
      <c r="C188" s="116" t="s">
        <v>1166</v>
      </c>
      <c r="D188" s="110" t="s">
        <v>6</v>
      </c>
    </row>
    <row r="189" spans="1:4" x14ac:dyDescent="0.2">
      <c r="A189" s="112" t="s">
        <v>1013</v>
      </c>
      <c r="B189" s="115" t="str">
        <f t="shared" si="18"/>
        <v>I-0019.0003</v>
      </c>
      <c r="C189" s="116" t="s">
        <v>1167</v>
      </c>
      <c r="D189" s="120" t="s">
        <v>6</v>
      </c>
    </row>
    <row r="190" spans="1:4" x14ac:dyDescent="0.2">
      <c r="A190" s="112" t="s">
        <v>1015</v>
      </c>
      <c r="B190" s="115" t="str">
        <f t="shared" si="18"/>
        <v>I-0019.0004</v>
      </c>
      <c r="C190" s="116" t="s">
        <v>1168</v>
      </c>
      <c r="D190" s="120" t="s">
        <v>6</v>
      </c>
    </row>
    <row r="191" spans="1:4" x14ac:dyDescent="0.2">
      <c r="A191" s="112" t="s">
        <v>1017</v>
      </c>
      <c r="B191" s="115" t="str">
        <f t="shared" si="18"/>
        <v>I-0019.0005</v>
      </c>
      <c r="C191" s="116" t="s">
        <v>1169</v>
      </c>
      <c r="D191" s="120" t="s">
        <v>6</v>
      </c>
    </row>
    <row r="192" spans="1:4" x14ac:dyDescent="0.2">
      <c r="A192" s="112" t="s">
        <v>1019</v>
      </c>
      <c r="B192" s="115" t="str">
        <f t="shared" si="18"/>
        <v>I-0019.0006</v>
      </c>
      <c r="C192" s="116" t="s">
        <v>1170</v>
      </c>
      <c r="D192" s="120" t="s">
        <v>6</v>
      </c>
    </row>
    <row r="193" spans="1:4" x14ac:dyDescent="0.2">
      <c r="A193" s="112"/>
      <c r="B193" s="110"/>
      <c r="C193" s="116"/>
      <c r="D193" s="120"/>
    </row>
    <row r="194" spans="1:4" x14ac:dyDescent="0.2">
      <c r="A194" s="112"/>
      <c r="B194" s="110"/>
      <c r="C194" s="116"/>
      <c r="D194" s="120"/>
    </row>
    <row r="195" spans="1:4" x14ac:dyDescent="0.2">
      <c r="A195" s="112"/>
      <c r="B195" s="110"/>
      <c r="D195" s="119"/>
    </row>
    <row r="196" spans="1:4" x14ac:dyDescent="0.2">
      <c r="A196" s="112" t="s">
        <v>1043</v>
      </c>
      <c r="B196" s="115" t="str">
        <f t="shared" ref="B196:B200" si="19">CONCATENATE($B$186,".",A196)</f>
        <v>I-0019.0010</v>
      </c>
      <c r="C196" s="116" t="s">
        <v>1171</v>
      </c>
      <c r="D196" s="120" t="s">
        <v>6</v>
      </c>
    </row>
    <row r="197" spans="1:4" x14ac:dyDescent="0.2">
      <c r="A197" s="112" t="s">
        <v>1045</v>
      </c>
      <c r="B197" s="115" t="str">
        <f t="shared" si="19"/>
        <v>I-0019.0011</v>
      </c>
      <c r="C197" s="116" t="s">
        <v>1172</v>
      </c>
      <c r="D197" s="120" t="s">
        <v>6</v>
      </c>
    </row>
    <row r="198" spans="1:4" x14ac:dyDescent="0.2">
      <c r="A198" s="112" t="s">
        <v>1047</v>
      </c>
      <c r="B198" s="115" t="str">
        <f t="shared" si="19"/>
        <v>I-0019.0012</v>
      </c>
      <c r="C198" s="116" t="s">
        <v>1173</v>
      </c>
      <c r="D198" s="120" t="s">
        <v>6</v>
      </c>
    </row>
    <row r="199" spans="1:4" x14ac:dyDescent="0.2">
      <c r="A199" s="112" t="s">
        <v>1106</v>
      </c>
      <c r="B199" s="115" t="str">
        <f t="shared" si="19"/>
        <v>I-0019.0013</v>
      </c>
      <c r="C199" s="116" t="s">
        <v>1174</v>
      </c>
      <c r="D199" s="120" t="s">
        <v>6</v>
      </c>
    </row>
    <row r="200" spans="1:4" x14ac:dyDescent="0.2">
      <c r="A200" s="112" t="s">
        <v>1120</v>
      </c>
      <c r="B200" s="115" t="str">
        <f t="shared" si="19"/>
        <v>I-0019.0014</v>
      </c>
      <c r="C200" s="116" t="s">
        <v>1175</v>
      </c>
      <c r="D200" s="120" t="s">
        <v>6</v>
      </c>
    </row>
    <row r="201" spans="1:4" x14ac:dyDescent="0.2">
      <c r="A201" s="111"/>
      <c r="B201" s="110"/>
      <c r="C201" s="116"/>
      <c r="D201" s="119"/>
    </row>
    <row r="202" spans="1:4" x14ac:dyDescent="0.2">
      <c r="A202" s="112" t="s">
        <v>1071</v>
      </c>
      <c r="B202" s="115" t="str">
        <f t="shared" ref="B202:B204" si="20">CONCATENATE($B$186,".",A202)</f>
        <v>I-0019.0020</v>
      </c>
      <c r="C202" s="116" t="s">
        <v>447</v>
      </c>
      <c r="D202" s="120" t="s">
        <v>6</v>
      </c>
    </row>
    <row r="203" spans="1:4" x14ac:dyDescent="0.2">
      <c r="A203" s="112" t="s">
        <v>1056</v>
      </c>
      <c r="B203" s="115" t="str">
        <f t="shared" si="20"/>
        <v>I-0019.0021</v>
      </c>
      <c r="C203" s="116" t="s">
        <v>1176</v>
      </c>
      <c r="D203" s="120" t="s">
        <v>6</v>
      </c>
    </row>
    <row r="204" spans="1:4" x14ac:dyDescent="0.2">
      <c r="A204" s="112" t="s">
        <v>1058</v>
      </c>
      <c r="B204" s="115" t="str">
        <f t="shared" si="20"/>
        <v>I-0019.0022</v>
      </c>
      <c r="C204" s="116" t="s">
        <v>1177</v>
      </c>
      <c r="D204" s="120" t="s">
        <v>6</v>
      </c>
    </row>
    <row r="205" spans="1:4" x14ac:dyDescent="0.2">
      <c r="A205" s="112"/>
      <c r="B205" s="117"/>
      <c r="C205" s="117"/>
      <c r="D205" s="119"/>
    </row>
    <row r="206" spans="1:4" x14ac:dyDescent="0.2">
      <c r="A206" s="112" t="s">
        <v>1134</v>
      </c>
      <c r="B206" s="115" t="str">
        <f t="shared" ref="B206" si="21">CONCATENATE($B$186,".",A206)</f>
        <v>I-0019.0030</v>
      </c>
      <c r="C206" s="116" t="s">
        <v>1178</v>
      </c>
      <c r="D206" s="120" t="s">
        <v>6</v>
      </c>
    </row>
    <row r="207" spans="1:4" x14ac:dyDescent="0.2">
      <c r="A207" s="112"/>
      <c r="B207" s="117"/>
      <c r="C207" s="117"/>
      <c r="D207" s="110"/>
    </row>
    <row r="208" spans="1:4" x14ac:dyDescent="0.2">
      <c r="A208" s="112" t="s">
        <v>1179</v>
      </c>
      <c r="B208" s="115" t="str">
        <f t="shared" ref="B208" si="22">CONCATENATE($B$186,".",A208)</f>
        <v>I-0019.0040</v>
      </c>
      <c r="C208" s="116" t="s">
        <v>1180</v>
      </c>
      <c r="D208" s="120" t="s">
        <v>6</v>
      </c>
    </row>
    <row r="209" spans="1:4" x14ac:dyDescent="0.2">
      <c r="A209" s="112"/>
      <c r="B209" s="110"/>
      <c r="C209" s="116"/>
      <c r="D209" s="110"/>
    </row>
    <row r="210" spans="1:4" x14ac:dyDescent="0.2">
      <c r="A210" s="112" t="s">
        <v>1181</v>
      </c>
      <c r="B210" s="115" t="str">
        <f t="shared" ref="B210" si="23">CONCATENATE($B$186,".",A210)</f>
        <v>I-0019.0050</v>
      </c>
      <c r="C210" s="116" t="s">
        <v>1182</v>
      </c>
      <c r="D210" s="120" t="s">
        <v>6</v>
      </c>
    </row>
    <row r="211" spans="1:4" x14ac:dyDescent="0.2">
      <c r="A211" s="112"/>
      <c r="B211" s="110"/>
      <c r="C211" s="116"/>
      <c r="D211" s="110"/>
    </row>
    <row r="212" spans="1:4" x14ac:dyDescent="0.2">
      <c r="A212" s="112" t="s">
        <v>1183</v>
      </c>
      <c r="B212" s="115" t="str">
        <f t="shared" ref="B212" si="24">CONCATENATE($B$186,".",A212)</f>
        <v>I-0019.0060</v>
      </c>
      <c r="C212" s="116" t="s">
        <v>1184</v>
      </c>
      <c r="D212" s="120" t="s">
        <v>6</v>
      </c>
    </row>
    <row r="213" spans="1:4" x14ac:dyDescent="0.2">
      <c r="B213" s="110"/>
      <c r="C213" s="116"/>
      <c r="D213" s="110"/>
    </row>
    <row r="214" spans="1:4" x14ac:dyDescent="0.2">
      <c r="B214" s="110"/>
      <c r="C214" s="116"/>
      <c r="D214" s="119"/>
    </row>
    <row r="215" spans="1:4" x14ac:dyDescent="0.2">
      <c r="A215" s="112" t="s">
        <v>1071</v>
      </c>
      <c r="B215" s="113" t="str">
        <f xml:space="preserve"> CONCATENATE("I-",A215)</f>
        <v>I-0020</v>
      </c>
      <c r="C215" s="114" t="s">
        <v>1185</v>
      </c>
      <c r="D215" s="110"/>
    </row>
    <row r="216" spans="1:4" x14ac:dyDescent="0.2">
      <c r="A216" s="112" t="s">
        <v>1008</v>
      </c>
      <c r="B216" s="115" t="str">
        <f>CONCATENATE($B$215,".",A216)</f>
        <v>I-0020.0001</v>
      </c>
      <c r="C216" s="116" t="s">
        <v>1186</v>
      </c>
      <c r="D216" s="110" t="s">
        <v>8</v>
      </c>
    </row>
    <row r="217" spans="1:4" x14ac:dyDescent="0.2">
      <c r="A217" s="112" t="s">
        <v>1011</v>
      </c>
      <c r="B217" s="115" t="str">
        <f t="shared" ref="B217:B220" si="25">CONCATENATE($B$215,".",A217)</f>
        <v>I-0020.0002</v>
      </c>
      <c r="C217" s="116" t="s">
        <v>1187</v>
      </c>
      <c r="D217" s="110" t="s">
        <v>6</v>
      </c>
    </row>
    <row r="218" spans="1:4" x14ac:dyDescent="0.2">
      <c r="A218" s="112" t="s">
        <v>1013</v>
      </c>
      <c r="B218" s="115" t="str">
        <f t="shared" si="25"/>
        <v>I-0020.0003</v>
      </c>
      <c r="C218" s="116" t="s">
        <v>1188</v>
      </c>
      <c r="D218" s="110" t="s">
        <v>6</v>
      </c>
    </row>
    <row r="219" spans="1:4" x14ac:dyDescent="0.2">
      <c r="A219" s="112" t="s">
        <v>1015</v>
      </c>
      <c r="B219" s="115" t="str">
        <f t="shared" si="25"/>
        <v>I-0020.0004</v>
      </c>
      <c r="C219" s="116" t="s">
        <v>1189</v>
      </c>
      <c r="D219" s="110" t="s">
        <v>8</v>
      </c>
    </row>
    <row r="220" spans="1:4" x14ac:dyDescent="0.2">
      <c r="A220" s="112" t="s">
        <v>1017</v>
      </c>
      <c r="B220" s="115" t="str">
        <f t="shared" si="25"/>
        <v>I-0020.0005</v>
      </c>
      <c r="C220" s="116" t="s">
        <v>1190</v>
      </c>
      <c r="D220" s="110" t="s">
        <v>1216</v>
      </c>
    </row>
    <row r="221" spans="1:4" x14ac:dyDescent="0.2">
      <c r="B221" s="110"/>
      <c r="C221" s="116"/>
      <c r="D221" s="110"/>
    </row>
    <row r="222" spans="1:4" x14ac:dyDescent="0.2">
      <c r="A222" s="112" t="s">
        <v>1056</v>
      </c>
      <c r="B222" s="113" t="str">
        <f xml:space="preserve"> CONCATENATE("I-",A222)</f>
        <v>I-0021</v>
      </c>
      <c r="C222" s="114" t="s">
        <v>1191</v>
      </c>
      <c r="D222" s="110"/>
    </row>
    <row r="223" spans="1:4" x14ac:dyDescent="0.2">
      <c r="A223" s="112" t="s">
        <v>1008</v>
      </c>
      <c r="B223" s="115" t="str">
        <f>CONCATENATE($B$222,".",A223)</f>
        <v>I-0021.0001</v>
      </c>
      <c r="C223" s="116" t="s">
        <v>1192</v>
      </c>
      <c r="D223" s="110" t="s">
        <v>6</v>
      </c>
    </row>
    <row r="224" spans="1:4" x14ac:dyDescent="0.2">
      <c r="A224" s="112" t="s">
        <v>1011</v>
      </c>
      <c r="B224" s="115" t="str">
        <f>CONCATENATE($B$222,".",A224)</f>
        <v>I-0021.0002</v>
      </c>
      <c r="C224" s="116" t="s">
        <v>1193</v>
      </c>
      <c r="D224" s="110" t="s">
        <v>6</v>
      </c>
    </row>
    <row r="225" spans="1:4" x14ac:dyDescent="0.2">
      <c r="A225" s="112"/>
      <c r="B225" s="110"/>
      <c r="C225" s="116"/>
      <c r="D225" s="110"/>
    </row>
    <row r="226" spans="1:4" x14ac:dyDescent="0.2">
      <c r="A226" s="112"/>
      <c r="B226" s="110"/>
      <c r="C226" s="116"/>
      <c r="D226" s="119"/>
    </row>
    <row r="227" spans="1:4" x14ac:dyDescent="0.2">
      <c r="A227" s="112"/>
      <c r="B227" s="110"/>
      <c r="C227" s="116"/>
      <c r="D227" s="110"/>
    </row>
    <row r="228" spans="1:4" x14ac:dyDescent="0.2">
      <c r="A228" s="112" t="s">
        <v>1058</v>
      </c>
      <c r="B228" s="113" t="str">
        <f xml:space="preserve"> CONCATENATE("I-",A228)</f>
        <v>I-0022</v>
      </c>
      <c r="C228" s="114" t="s">
        <v>1194</v>
      </c>
      <c r="D228" s="119"/>
    </row>
    <row r="229" spans="1:4" x14ac:dyDescent="0.2">
      <c r="A229" s="112" t="s">
        <v>1008</v>
      </c>
      <c r="B229" s="115" t="str">
        <f>CONCATENATE($B$228,".",A229)</f>
        <v>I-0022.0001</v>
      </c>
      <c r="C229" s="116" t="s">
        <v>1195</v>
      </c>
      <c r="D229" s="110" t="s">
        <v>6</v>
      </c>
    </row>
    <row r="230" spans="1:4" x14ac:dyDescent="0.2">
      <c r="A230" s="112" t="s">
        <v>1011</v>
      </c>
      <c r="B230" s="115" t="str">
        <f t="shared" ref="B230:B236" si="26">CONCATENATE($B$228,".",A230)</f>
        <v>I-0022.0002</v>
      </c>
      <c r="C230" s="116" t="s">
        <v>1196</v>
      </c>
      <c r="D230" s="110" t="s">
        <v>6</v>
      </c>
    </row>
    <row r="231" spans="1:4" x14ac:dyDescent="0.2">
      <c r="A231" s="112" t="s">
        <v>1013</v>
      </c>
      <c r="B231" s="115" t="str">
        <f t="shared" si="26"/>
        <v>I-0022.0003</v>
      </c>
      <c r="C231" s="116" t="s">
        <v>1197</v>
      </c>
      <c r="D231" s="110" t="s">
        <v>6</v>
      </c>
    </row>
    <row r="232" spans="1:4" x14ac:dyDescent="0.2">
      <c r="A232" s="112" t="s">
        <v>1015</v>
      </c>
      <c r="B232" s="115" t="str">
        <f t="shared" si="26"/>
        <v>I-0022.0004</v>
      </c>
      <c r="C232" s="116" t="s">
        <v>1198</v>
      </c>
      <c r="D232" s="110" t="s">
        <v>6</v>
      </c>
    </row>
    <row r="233" spans="1:4" x14ac:dyDescent="0.2">
      <c r="A233" s="112" t="s">
        <v>1017</v>
      </c>
      <c r="B233" s="115" t="str">
        <f t="shared" si="26"/>
        <v>I-0022.0005</v>
      </c>
      <c r="C233" s="116" t="s">
        <v>1199</v>
      </c>
      <c r="D233" s="110" t="s">
        <v>6</v>
      </c>
    </row>
    <row r="234" spans="1:4" x14ac:dyDescent="0.2">
      <c r="A234" s="112" t="s">
        <v>1019</v>
      </c>
      <c r="B234" s="115" t="str">
        <f t="shared" si="26"/>
        <v>I-0022.0006</v>
      </c>
      <c r="C234" s="116" t="s">
        <v>1200</v>
      </c>
      <c r="D234" s="110" t="s">
        <v>6</v>
      </c>
    </row>
    <row r="235" spans="1:4" x14ac:dyDescent="0.2">
      <c r="A235" s="112" t="s">
        <v>1021</v>
      </c>
      <c r="B235" s="115" t="str">
        <f t="shared" si="26"/>
        <v>I-0022.0007</v>
      </c>
      <c r="C235" s="116" t="s">
        <v>1201</v>
      </c>
      <c r="D235" s="110" t="s">
        <v>6</v>
      </c>
    </row>
    <row r="236" spans="1:4" x14ac:dyDescent="0.2">
      <c r="A236" s="112" t="s">
        <v>1039</v>
      </c>
      <c r="B236" s="115" t="str">
        <f t="shared" si="26"/>
        <v>I-0022.0008</v>
      </c>
      <c r="C236" s="116" t="s">
        <v>1201</v>
      </c>
      <c r="D236" s="110" t="s">
        <v>6</v>
      </c>
    </row>
    <row r="237" spans="1:4" x14ac:dyDescent="0.2">
      <c r="B237" s="110"/>
      <c r="C237" s="116"/>
      <c r="D237" s="110"/>
    </row>
    <row r="238" spans="1:4" x14ac:dyDescent="0.2">
      <c r="B238" s="110"/>
      <c r="C238" s="116"/>
      <c r="D238" s="119"/>
    </row>
    <row r="239" spans="1:4" x14ac:dyDescent="0.2">
      <c r="A239" s="112" t="s">
        <v>1202</v>
      </c>
      <c r="B239" s="113" t="str">
        <f xml:space="preserve"> CONCATENATE("I-",A239)</f>
        <v>I-0023</v>
      </c>
      <c r="C239" s="114" t="s">
        <v>1203</v>
      </c>
      <c r="D239" s="110"/>
    </row>
    <row r="240" spans="1:4" x14ac:dyDescent="0.2">
      <c r="A240" s="112" t="s">
        <v>1008</v>
      </c>
      <c r="B240" s="115" t="str">
        <f>CONCATENATE($B$239,".",A240)</f>
        <v>I-0023.0001</v>
      </c>
      <c r="C240" s="116" t="s">
        <v>1204</v>
      </c>
      <c r="D240" s="110" t="s">
        <v>8</v>
      </c>
    </row>
    <row r="241" spans="1:4" x14ac:dyDescent="0.2">
      <c r="A241" s="112"/>
    </row>
    <row r="242" spans="1:4" x14ac:dyDescent="0.2">
      <c r="A242" s="112"/>
    </row>
    <row r="243" spans="1:4" x14ac:dyDescent="0.2">
      <c r="A243" s="112"/>
    </row>
    <row r="244" spans="1:4" x14ac:dyDescent="0.2">
      <c r="A244" s="112"/>
    </row>
    <row r="245" spans="1:4" x14ac:dyDescent="0.2">
      <c r="A245" s="112" t="s">
        <v>1205</v>
      </c>
      <c r="B245" s="113" t="str">
        <f xml:space="preserve"> CONCATENATE("I-",A245)</f>
        <v>I-0024</v>
      </c>
      <c r="C245" s="114" t="s">
        <v>1206</v>
      </c>
      <c r="D245" s="119"/>
    </row>
    <row r="246" spans="1:4" x14ac:dyDescent="0.2">
      <c r="A246" s="112" t="s">
        <v>1008</v>
      </c>
      <c r="B246" s="115" t="str">
        <f>CONCATENATE($B$245,".",A246)</f>
        <v>I-0024.0001</v>
      </c>
      <c r="C246" s="116" t="s">
        <v>1207</v>
      </c>
      <c r="D246" s="110" t="s">
        <v>826</v>
      </c>
    </row>
    <row r="247" spans="1:4" x14ac:dyDescent="0.2">
      <c r="A247" s="112" t="s">
        <v>1011</v>
      </c>
      <c r="B247" s="115" t="str">
        <f t="shared" ref="B247:B249" si="27">CONCATENATE($B$245,".",A247)</f>
        <v>I-0024.0002</v>
      </c>
      <c r="C247" s="116" t="s">
        <v>1208</v>
      </c>
      <c r="D247" s="110" t="s">
        <v>826</v>
      </c>
    </row>
    <row r="248" spans="1:4" x14ac:dyDescent="0.2">
      <c r="A248" s="112" t="s">
        <v>1013</v>
      </c>
      <c r="B248" s="115" t="str">
        <f t="shared" si="27"/>
        <v>I-0024.0003</v>
      </c>
      <c r="C248" s="116" t="s">
        <v>1209</v>
      </c>
      <c r="D248" s="110" t="s">
        <v>826</v>
      </c>
    </row>
    <row r="249" spans="1:4" x14ac:dyDescent="0.2">
      <c r="A249" s="112" t="s">
        <v>1015</v>
      </c>
      <c r="B249" s="115" t="str">
        <f t="shared" si="27"/>
        <v>I-0024.0004</v>
      </c>
      <c r="C249" s="116" t="s">
        <v>1210</v>
      </c>
      <c r="D249" s="110" t="s">
        <v>826</v>
      </c>
    </row>
    <row r="250" spans="1:4" x14ac:dyDescent="0.2">
      <c r="A250" s="112"/>
      <c r="B250" s="110"/>
      <c r="C250" s="116"/>
      <c r="D250" s="110"/>
    </row>
    <row r="251" spans="1:4" x14ac:dyDescent="0.2">
      <c r="B251" s="110"/>
      <c r="C251" s="116"/>
      <c r="D251" s="110"/>
    </row>
    <row r="252" spans="1:4" x14ac:dyDescent="0.2">
      <c r="A252" s="112" t="s">
        <v>1211</v>
      </c>
      <c r="B252" s="113" t="str">
        <f xml:space="preserve"> CONCATENATE("I-",A252)</f>
        <v>I-0025</v>
      </c>
      <c r="C252" s="114" t="s">
        <v>1212</v>
      </c>
      <c r="D252" s="119"/>
    </row>
    <row r="253" spans="1:4" x14ac:dyDescent="0.2">
      <c r="A253" s="112" t="s">
        <v>1008</v>
      </c>
      <c r="B253" s="115" t="str">
        <f>CONCATENATE($B$252,".",A253)</f>
        <v>I-0025.0001</v>
      </c>
      <c r="C253" s="116" t="s">
        <v>1213</v>
      </c>
      <c r="D253" s="110" t="s">
        <v>826</v>
      </c>
    </row>
    <row r="254" spans="1:4" x14ac:dyDescent="0.2">
      <c r="A254" s="112" t="s">
        <v>1011</v>
      </c>
      <c r="B254" s="115" t="str">
        <f t="shared" ref="B254:B256" si="28">CONCATENATE($B$252,".",A254)</f>
        <v>I-0025.0002</v>
      </c>
      <c r="C254" s="116" t="s">
        <v>1214</v>
      </c>
      <c r="D254" s="110" t="s">
        <v>8</v>
      </c>
    </row>
    <row r="255" spans="1:4" x14ac:dyDescent="0.2">
      <c r="A255" s="112" t="s">
        <v>1013</v>
      </c>
      <c r="B255" s="115" t="str">
        <f t="shared" si="28"/>
        <v>I-0025.0003</v>
      </c>
      <c r="C255" s="116" t="s">
        <v>1153</v>
      </c>
      <c r="D255" s="110" t="s">
        <v>8</v>
      </c>
    </row>
    <row r="256" spans="1:4" x14ac:dyDescent="0.2">
      <c r="A256" s="112" t="s">
        <v>1015</v>
      </c>
      <c r="B256" s="115" t="str">
        <f t="shared" si="28"/>
        <v>I-0025.0004</v>
      </c>
      <c r="C256" s="116" t="s">
        <v>1215</v>
      </c>
      <c r="D256" s="110" t="s">
        <v>6</v>
      </c>
    </row>
    <row r="257" spans="1:1" s="107" customFormat="1" x14ac:dyDescent="0.2">
      <c r="A257" s="112"/>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45"/>
  <sheetViews>
    <sheetView zoomScale="90" workbookViewId="0">
      <selection activeCell="I59" sqref="I59"/>
    </sheetView>
  </sheetViews>
  <sheetFormatPr baseColWidth="10" defaultColWidth="2.42578125" defaultRowHeight="12.75" x14ac:dyDescent="0.2"/>
  <cols>
    <col min="1" max="1" width="19.85546875" style="2" customWidth="1"/>
    <col min="2" max="2" width="17.85546875" style="2" customWidth="1"/>
    <col min="3" max="3" width="9.7109375" style="2" customWidth="1"/>
    <col min="4" max="106" width="5.7109375" style="5" customWidth="1"/>
    <col min="107" max="236" width="2.42578125" style="5"/>
    <col min="237" max="244" width="2.42578125" style="5" customWidth="1"/>
    <col min="245" max="245" width="105.28515625" style="5" customWidth="1"/>
    <col min="246" max="246" width="15.28515625" style="5" customWidth="1"/>
    <col min="247" max="247" width="5.28515625" style="5" customWidth="1"/>
    <col min="248" max="256" width="2.42578125" style="5" customWidth="1"/>
    <col min="257" max="257" width="73.42578125" style="5" customWidth="1"/>
    <col min="258" max="258" width="17.85546875" style="5" customWidth="1"/>
    <col min="259" max="259" width="9.7109375" style="5" customWidth="1"/>
    <col min="260" max="260" width="12.28515625" style="5" customWidth="1"/>
    <col min="261" max="261" width="11.28515625" style="5" customWidth="1"/>
    <col min="262" max="262" width="10.7109375" style="5" customWidth="1"/>
    <col min="263" max="263" width="12.28515625" style="5" customWidth="1"/>
    <col min="264" max="264" width="11.28515625" style="5" customWidth="1"/>
    <col min="265" max="265" width="6.85546875" style="5" customWidth="1"/>
    <col min="266" max="492" width="2.42578125" style="5"/>
    <col min="493" max="500" width="2.42578125" style="5" customWidth="1"/>
    <col min="501" max="501" width="105.28515625" style="5" customWidth="1"/>
    <col min="502" max="502" width="15.28515625" style="5" customWidth="1"/>
    <col min="503" max="503" width="5.28515625" style="5" customWidth="1"/>
    <col min="504" max="512" width="2.42578125" style="5" customWidth="1"/>
    <col min="513" max="513" width="73.42578125" style="5" customWidth="1"/>
    <col min="514" max="514" width="17.85546875" style="5" customWidth="1"/>
    <col min="515" max="515" width="9.7109375" style="5" customWidth="1"/>
    <col min="516" max="516" width="12.28515625" style="5" customWidth="1"/>
    <col min="517" max="517" width="11.28515625" style="5" customWidth="1"/>
    <col min="518" max="518" width="10.7109375" style="5" customWidth="1"/>
    <col min="519" max="519" width="12.28515625" style="5" customWidth="1"/>
    <col min="520" max="520" width="11.28515625" style="5" customWidth="1"/>
    <col min="521" max="521" width="6.85546875" style="5" customWidth="1"/>
    <col min="522" max="748" width="2.42578125" style="5"/>
    <col min="749" max="756" width="2.42578125" style="5" customWidth="1"/>
    <col min="757" max="757" width="105.28515625" style="5" customWidth="1"/>
    <col min="758" max="758" width="15.28515625" style="5" customWidth="1"/>
    <col min="759" max="759" width="5.28515625" style="5" customWidth="1"/>
    <col min="760" max="768" width="2.42578125" style="5" customWidth="1"/>
    <col min="769" max="769" width="73.42578125" style="5" customWidth="1"/>
    <col min="770" max="770" width="17.85546875" style="5" customWidth="1"/>
    <col min="771" max="771" width="9.7109375" style="5" customWidth="1"/>
    <col min="772" max="772" width="12.28515625" style="5" customWidth="1"/>
    <col min="773" max="773" width="11.28515625" style="5" customWidth="1"/>
    <col min="774" max="774" width="10.7109375" style="5" customWidth="1"/>
    <col min="775" max="775" width="12.28515625" style="5" customWidth="1"/>
    <col min="776" max="776" width="11.28515625" style="5" customWidth="1"/>
    <col min="777" max="777" width="6.85546875" style="5" customWidth="1"/>
    <col min="778" max="1004" width="2.42578125" style="5"/>
    <col min="1005" max="1012" width="2.42578125" style="5" customWidth="1"/>
    <col min="1013" max="1013" width="105.28515625" style="5" customWidth="1"/>
    <col min="1014" max="1014" width="15.28515625" style="5" customWidth="1"/>
    <col min="1015" max="1015" width="5.28515625" style="5" customWidth="1"/>
    <col min="1016" max="1024" width="2.42578125" style="5" customWidth="1"/>
    <col min="1025" max="1025" width="73.42578125" style="5" customWidth="1"/>
    <col min="1026" max="1026" width="17.85546875" style="5" customWidth="1"/>
    <col min="1027" max="1027" width="9.7109375" style="5" customWidth="1"/>
    <col min="1028" max="1028" width="12.28515625" style="5" customWidth="1"/>
    <col min="1029" max="1029" width="11.28515625" style="5" customWidth="1"/>
    <col min="1030" max="1030" width="10.7109375" style="5" customWidth="1"/>
    <col min="1031" max="1031" width="12.28515625" style="5" customWidth="1"/>
    <col min="1032" max="1032" width="11.28515625" style="5" customWidth="1"/>
    <col min="1033" max="1033" width="6.85546875" style="5" customWidth="1"/>
    <col min="1034" max="1260" width="2.42578125" style="5"/>
    <col min="1261" max="1268" width="2.42578125" style="5" customWidth="1"/>
    <col min="1269" max="1269" width="105.28515625" style="5" customWidth="1"/>
    <col min="1270" max="1270" width="15.28515625" style="5" customWidth="1"/>
    <col min="1271" max="1271" width="5.28515625" style="5" customWidth="1"/>
    <col min="1272" max="1280" width="2.42578125" style="5" customWidth="1"/>
    <col min="1281" max="1281" width="73.42578125" style="5" customWidth="1"/>
    <col min="1282" max="1282" width="17.85546875" style="5" customWidth="1"/>
    <col min="1283" max="1283" width="9.7109375" style="5" customWidth="1"/>
    <col min="1284" max="1284" width="12.28515625" style="5" customWidth="1"/>
    <col min="1285" max="1285" width="11.28515625" style="5" customWidth="1"/>
    <col min="1286" max="1286" width="10.7109375" style="5" customWidth="1"/>
    <col min="1287" max="1287" width="12.28515625" style="5" customWidth="1"/>
    <col min="1288" max="1288" width="11.28515625" style="5" customWidth="1"/>
    <col min="1289" max="1289" width="6.85546875" style="5" customWidth="1"/>
    <col min="1290" max="1516" width="2.42578125" style="5"/>
    <col min="1517" max="1524" width="2.42578125" style="5" customWidth="1"/>
    <col min="1525" max="1525" width="105.28515625" style="5" customWidth="1"/>
    <col min="1526" max="1526" width="15.28515625" style="5" customWidth="1"/>
    <col min="1527" max="1527" width="5.28515625" style="5" customWidth="1"/>
    <col min="1528" max="1536" width="2.42578125" style="5" customWidth="1"/>
    <col min="1537" max="1537" width="73.42578125" style="5" customWidth="1"/>
    <col min="1538" max="1538" width="17.85546875" style="5" customWidth="1"/>
    <col min="1539" max="1539" width="9.7109375" style="5" customWidth="1"/>
    <col min="1540" max="1540" width="12.28515625" style="5" customWidth="1"/>
    <col min="1541" max="1541" width="11.28515625" style="5" customWidth="1"/>
    <col min="1542" max="1542" width="10.7109375" style="5" customWidth="1"/>
    <col min="1543" max="1543" width="12.28515625" style="5" customWidth="1"/>
    <col min="1544" max="1544" width="11.28515625" style="5" customWidth="1"/>
    <col min="1545" max="1545" width="6.85546875" style="5" customWidth="1"/>
    <col min="1546" max="1772" width="2.42578125" style="5"/>
    <col min="1773" max="1780" width="2.42578125" style="5" customWidth="1"/>
    <col min="1781" max="1781" width="105.28515625" style="5" customWidth="1"/>
    <col min="1782" max="1782" width="15.28515625" style="5" customWidth="1"/>
    <col min="1783" max="1783" width="5.28515625" style="5" customWidth="1"/>
    <col min="1784" max="1792" width="2.42578125" style="5" customWidth="1"/>
    <col min="1793" max="1793" width="73.42578125" style="5" customWidth="1"/>
    <col min="1794" max="1794" width="17.85546875" style="5" customWidth="1"/>
    <col min="1795" max="1795" width="9.7109375" style="5" customWidth="1"/>
    <col min="1796" max="1796" width="12.28515625" style="5" customWidth="1"/>
    <col min="1797" max="1797" width="11.28515625" style="5" customWidth="1"/>
    <col min="1798" max="1798" width="10.7109375" style="5" customWidth="1"/>
    <col min="1799" max="1799" width="12.28515625" style="5" customWidth="1"/>
    <col min="1800" max="1800" width="11.28515625" style="5" customWidth="1"/>
    <col min="1801" max="1801" width="6.85546875" style="5" customWidth="1"/>
    <col min="1802" max="2028" width="2.42578125" style="5"/>
    <col min="2029" max="2036" width="2.42578125" style="5" customWidth="1"/>
    <col min="2037" max="2037" width="105.28515625" style="5" customWidth="1"/>
    <col min="2038" max="2038" width="15.28515625" style="5" customWidth="1"/>
    <col min="2039" max="2039" width="5.28515625" style="5" customWidth="1"/>
    <col min="2040" max="2048" width="2.42578125" style="5" customWidth="1"/>
    <col min="2049" max="2049" width="73.42578125" style="5" customWidth="1"/>
    <col min="2050" max="2050" width="17.85546875" style="5" customWidth="1"/>
    <col min="2051" max="2051" width="9.7109375" style="5" customWidth="1"/>
    <col min="2052" max="2052" width="12.28515625" style="5" customWidth="1"/>
    <col min="2053" max="2053" width="11.28515625" style="5" customWidth="1"/>
    <col min="2054" max="2054" width="10.7109375" style="5" customWidth="1"/>
    <col min="2055" max="2055" width="12.28515625" style="5" customWidth="1"/>
    <col min="2056" max="2056" width="11.28515625" style="5" customWidth="1"/>
    <col min="2057" max="2057" width="6.85546875" style="5" customWidth="1"/>
    <col min="2058" max="2284" width="2.42578125" style="5"/>
    <col min="2285" max="2292" width="2.42578125" style="5" customWidth="1"/>
    <col min="2293" max="2293" width="105.28515625" style="5" customWidth="1"/>
    <col min="2294" max="2294" width="15.28515625" style="5" customWidth="1"/>
    <col min="2295" max="2295" width="5.28515625" style="5" customWidth="1"/>
    <col min="2296" max="2304" width="2.42578125" style="5" customWidth="1"/>
    <col min="2305" max="2305" width="73.42578125" style="5" customWidth="1"/>
    <col min="2306" max="2306" width="17.85546875" style="5" customWidth="1"/>
    <col min="2307" max="2307" width="9.7109375" style="5" customWidth="1"/>
    <col min="2308" max="2308" width="12.28515625" style="5" customWidth="1"/>
    <col min="2309" max="2309" width="11.28515625" style="5" customWidth="1"/>
    <col min="2310" max="2310" width="10.7109375" style="5" customWidth="1"/>
    <col min="2311" max="2311" width="12.28515625" style="5" customWidth="1"/>
    <col min="2312" max="2312" width="11.28515625" style="5" customWidth="1"/>
    <col min="2313" max="2313" width="6.85546875" style="5" customWidth="1"/>
    <col min="2314" max="2540" width="2.42578125" style="5"/>
    <col min="2541" max="2548" width="2.42578125" style="5" customWidth="1"/>
    <col min="2549" max="2549" width="105.28515625" style="5" customWidth="1"/>
    <col min="2550" max="2550" width="15.28515625" style="5" customWidth="1"/>
    <col min="2551" max="2551" width="5.28515625" style="5" customWidth="1"/>
    <col min="2552" max="2560" width="2.42578125" style="5" customWidth="1"/>
    <col min="2561" max="2561" width="73.42578125" style="5" customWidth="1"/>
    <col min="2562" max="2562" width="17.85546875" style="5" customWidth="1"/>
    <col min="2563" max="2563" width="9.7109375" style="5" customWidth="1"/>
    <col min="2564" max="2564" width="12.28515625" style="5" customWidth="1"/>
    <col min="2565" max="2565" width="11.28515625" style="5" customWidth="1"/>
    <col min="2566" max="2566" width="10.7109375" style="5" customWidth="1"/>
    <col min="2567" max="2567" width="12.28515625" style="5" customWidth="1"/>
    <col min="2568" max="2568" width="11.28515625" style="5" customWidth="1"/>
    <col min="2569" max="2569" width="6.85546875" style="5" customWidth="1"/>
    <col min="2570" max="2796" width="2.42578125" style="5"/>
    <col min="2797" max="2804" width="2.42578125" style="5" customWidth="1"/>
    <col min="2805" max="2805" width="105.28515625" style="5" customWidth="1"/>
    <col min="2806" max="2806" width="15.28515625" style="5" customWidth="1"/>
    <col min="2807" max="2807" width="5.28515625" style="5" customWidth="1"/>
    <col min="2808" max="2816" width="2.42578125" style="5" customWidth="1"/>
    <col min="2817" max="2817" width="73.42578125" style="5" customWidth="1"/>
    <col min="2818" max="2818" width="17.85546875" style="5" customWidth="1"/>
    <col min="2819" max="2819" width="9.7109375" style="5" customWidth="1"/>
    <col min="2820" max="2820" width="12.28515625" style="5" customWidth="1"/>
    <col min="2821" max="2821" width="11.28515625" style="5" customWidth="1"/>
    <col min="2822" max="2822" width="10.7109375" style="5" customWidth="1"/>
    <col min="2823" max="2823" width="12.28515625" style="5" customWidth="1"/>
    <col min="2824" max="2824" width="11.28515625" style="5" customWidth="1"/>
    <col min="2825" max="2825" width="6.85546875" style="5" customWidth="1"/>
    <col min="2826" max="3052" width="2.42578125" style="5"/>
    <col min="3053" max="3060" width="2.42578125" style="5" customWidth="1"/>
    <col min="3061" max="3061" width="105.28515625" style="5" customWidth="1"/>
    <col min="3062" max="3062" width="15.28515625" style="5" customWidth="1"/>
    <col min="3063" max="3063" width="5.28515625" style="5" customWidth="1"/>
    <col min="3064" max="3072" width="2.42578125" style="5" customWidth="1"/>
    <col min="3073" max="3073" width="73.42578125" style="5" customWidth="1"/>
    <col min="3074" max="3074" width="17.85546875" style="5" customWidth="1"/>
    <col min="3075" max="3075" width="9.7109375" style="5" customWidth="1"/>
    <col min="3076" max="3076" width="12.28515625" style="5" customWidth="1"/>
    <col min="3077" max="3077" width="11.28515625" style="5" customWidth="1"/>
    <col min="3078" max="3078" width="10.7109375" style="5" customWidth="1"/>
    <col min="3079" max="3079" width="12.28515625" style="5" customWidth="1"/>
    <col min="3080" max="3080" width="11.28515625" style="5" customWidth="1"/>
    <col min="3081" max="3081" width="6.85546875" style="5" customWidth="1"/>
    <col min="3082" max="3308" width="2.42578125" style="5"/>
    <col min="3309" max="3316" width="2.42578125" style="5" customWidth="1"/>
    <col min="3317" max="3317" width="105.28515625" style="5" customWidth="1"/>
    <col min="3318" max="3318" width="15.28515625" style="5" customWidth="1"/>
    <col min="3319" max="3319" width="5.28515625" style="5" customWidth="1"/>
    <col min="3320" max="3328" width="2.42578125" style="5" customWidth="1"/>
    <col min="3329" max="3329" width="73.42578125" style="5" customWidth="1"/>
    <col min="3330" max="3330" width="17.85546875" style="5" customWidth="1"/>
    <col min="3331" max="3331" width="9.7109375" style="5" customWidth="1"/>
    <col min="3332" max="3332" width="12.28515625" style="5" customWidth="1"/>
    <col min="3333" max="3333" width="11.28515625" style="5" customWidth="1"/>
    <col min="3334" max="3334" width="10.7109375" style="5" customWidth="1"/>
    <col min="3335" max="3335" width="12.28515625" style="5" customWidth="1"/>
    <col min="3336" max="3336" width="11.28515625" style="5" customWidth="1"/>
    <col min="3337" max="3337" width="6.85546875" style="5" customWidth="1"/>
    <col min="3338" max="3564" width="2.42578125" style="5"/>
    <col min="3565" max="3572" width="2.42578125" style="5" customWidth="1"/>
    <col min="3573" max="3573" width="105.28515625" style="5" customWidth="1"/>
    <col min="3574" max="3574" width="15.28515625" style="5" customWidth="1"/>
    <col min="3575" max="3575" width="5.28515625" style="5" customWidth="1"/>
    <col min="3576" max="3584" width="2.42578125" style="5" customWidth="1"/>
    <col min="3585" max="3585" width="73.42578125" style="5" customWidth="1"/>
    <col min="3586" max="3586" width="17.85546875" style="5" customWidth="1"/>
    <col min="3587" max="3587" width="9.7109375" style="5" customWidth="1"/>
    <col min="3588" max="3588" width="12.28515625" style="5" customWidth="1"/>
    <col min="3589" max="3589" width="11.28515625" style="5" customWidth="1"/>
    <col min="3590" max="3590" width="10.7109375" style="5" customWidth="1"/>
    <col min="3591" max="3591" width="12.28515625" style="5" customWidth="1"/>
    <col min="3592" max="3592" width="11.28515625" style="5" customWidth="1"/>
    <col min="3593" max="3593" width="6.85546875" style="5" customWidth="1"/>
    <col min="3594" max="3820" width="2.42578125" style="5"/>
    <col min="3821" max="3828" width="2.42578125" style="5" customWidth="1"/>
    <col min="3829" max="3829" width="105.28515625" style="5" customWidth="1"/>
    <col min="3830" max="3830" width="15.28515625" style="5" customWidth="1"/>
    <col min="3831" max="3831" width="5.28515625" style="5" customWidth="1"/>
    <col min="3832" max="3840" width="2.42578125" style="5" customWidth="1"/>
    <col min="3841" max="3841" width="73.42578125" style="5" customWidth="1"/>
    <col min="3842" max="3842" width="17.85546875" style="5" customWidth="1"/>
    <col min="3843" max="3843" width="9.7109375" style="5" customWidth="1"/>
    <col min="3844" max="3844" width="12.28515625" style="5" customWidth="1"/>
    <col min="3845" max="3845" width="11.28515625" style="5" customWidth="1"/>
    <col min="3846" max="3846" width="10.7109375" style="5" customWidth="1"/>
    <col min="3847" max="3847" width="12.28515625" style="5" customWidth="1"/>
    <col min="3848" max="3848" width="11.28515625" style="5" customWidth="1"/>
    <col min="3849" max="3849" width="6.85546875" style="5" customWidth="1"/>
    <col min="3850" max="4076" width="2.42578125" style="5"/>
    <col min="4077" max="4084" width="2.42578125" style="5" customWidth="1"/>
    <col min="4085" max="4085" width="105.28515625" style="5" customWidth="1"/>
    <col min="4086" max="4086" width="15.28515625" style="5" customWidth="1"/>
    <col min="4087" max="4087" width="5.28515625" style="5" customWidth="1"/>
    <col min="4088" max="4096" width="2.42578125" style="5" customWidth="1"/>
    <col min="4097" max="4097" width="73.42578125" style="5" customWidth="1"/>
    <col min="4098" max="4098" width="17.85546875" style="5" customWidth="1"/>
    <col min="4099" max="4099" width="9.7109375" style="5" customWidth="1"/>
    <col min="4100" max="4100" width="12.28515625" style="5" customWidth="1"/>
    <col min="4101" max="4101" width="11.28515625" style="5" customWidth="1"/>
    <col min="4102" max="4102" width="10.7109375" style="5" customWidth="1"/>
    <col min="4103" max="4103" width="12.28515625" style="5" customWidth="1"/>
    <col min="4104" max="4104" width="11.28515625" style="5" customWidth="1"/>
    <col min="4105" max="4105" width="6.85546875" style="5" customWidth="1"/>
    <col min="4106" max="4332" width="2.42578125" style="5"/>
    <col min="4333" max="4340" width="2.42578125" style="5" customWidth="1"/>
    <col min="4341" max="4341" width="105.28515625" style="5" customWidth="1"/>
    <col min="4342" max="4342" width="15.28515625" style="5" customWidth="1"/>
    <col min="4343" max="4343" width="5.28515625" style="5" customWidth="1"/>
    <col min="4344" max="4352" width="2.42578125" style="5" customWidth="1"/>
    <col min="4353" max="4353" width="73.42578125" style="5" customWidth="1"/>
    <col min="4354" max="4354" width="17.85546875" style="5" customWidth="1"/>
    <col min="4355" max="4355" width="9.7109375" style="5" customWidth="1"/>
    <col min="4356" max="4356" width="12.28515625" style="5" customWidth="1"/>
    <col min="4357" max="4357" width="11.28515625" style="5" customWidth="1"/>
    <col min="4358" max="4358" width="10.7109375" style="5" customWidth="1"/>
    <col min="4359" max="4359" width="12.28515625" style="5" customWidth="1"/>
    <col min="4360" max="4360" width="11.28515625" style="5" customWidth="1"/>
    <col min="4361" max="4361" width="6.85546875" style="5" customWidth="1"/>
    <col min="4362" max="4588" width="2.42578125" style="5"/>
    <col min="4589" max="4596" width="2.42578125" style="5" customWidth="1"/>
    <col min="4597" max="4597" width="105.28515625" style="5" customWidth="1"/>
    <col min="4598" max="4598" width="15.28515625" style="5" customWidth="1"/>
    <col min="4599" max="4599" width="5.28515625" style="5" customWidth="1"/>
    <col min="4600" max="4608" width="2.42578125" style="5" customWidth="1"/>
    <col min="4609" max="4609" width="73.42578125" style="5" customWidth="1"/>
    <col min="4610" max="4610" width="17.85546875" style="5" customWidth="1"/>
    <col min="4611" max="4611" width="9.7109375" style="5" customWidth="1"/>
    <col min="4612" max="4612" width="12.28515625" style="5" customWidth="1"/>
    <col min="4613" max="4613" width="11.28515625" style="5" customWidth="1"/>
    <col min="4614" max="4614" width="10.7109375" style="5" customWidth="1"/>
    <col min="4615" max="4615" width="12.28515625" style="5" customWidth="1"/>
    <col min="4616" max="4616" width="11.28515625" style="5" customWidth="1"/>
    <col min="4617" max="4617" width="6.85546875" style="5" customWidth="1"/>
    <col min="4618" max="4844" width="2.42578125" style="5"/>
    <col min="4845" max="4852" width="2.42578125" style="5" customWidth="1"/>
    <col min="4853" max="4853" width="105.28515625" style="5" customWidth="1"/>
    <col min="4854" max="4854" width="15.28515625" style="5" customWidth="1"/>
    <col min="4855" max="4855" width="5.28515625" style="5" customWidth="1"/>
    <col min="4856" max="4864" width="2.42578125" style="5" customWidth="1"/>
    <col min="4865" max="4865" width="73.42578125" style="5" customWidth="1"/>
    <col min="4866" max="4866" width="17.85546875" style="5" customWidth="1"/>
    <col min="4867" max="4867" width="9.7109375" style="5" customWidth="1"/>
    <col min="4868" max="4868" width="12.28515625" style="5" customWidth="1"/>
    <col min="4869" max="4869" width="11.28515625" style="5" customWidth="1"/>
    <col min="4870" max="4870" width="10.7109375" style="5" customWidth="1"/>
    <col min="4871" max="4871" width="12.28515625" style="5" customWidth="1"/>
    <col min="4872" max="4872" width="11.28515625" style="5" customWidth="1"/>
    <col min="4873" max="4873" width="6.85546875" style="5" customWidth="1"/>
    <col min="4874" max="5100" width="2.42578125" style="5"/>
    <col min="5101" max="5108" width="2.42578125" style="5" customWidth="1"/>
    <col min="5109" max="5109" width="105.28515625" style="5" customWidth="1"/>
    <col min="5110" max="5110" width="15.28515625" style="5" customWidth="1"/>
    <col min="5111" max="5111" width="5.28515625" style="5" customWidth="1"/>
    <col min="5112" max="5120" width="2.42578125" style="5" customWidth="1"/>
    <col min="5121" max="5121" width="73.42578125" style="5" customWidth="1"/>
    <col min="5122" max="5122" width="17.85546875" style="5" customWidth="1"/>
    <col min="5123" max="5123" width="9.7109375" style="5" customWidth="1"/>
    <col min="5124" max="5124" width="12.28515625" style="5" customWidth="1"/>
    <col min="5125" max="5125" width="11.28515625" style="5" customWidth="1"/>
    <col min="5126" max="5126" width="10.7109375" style="5" customWidth="1"/>
    <col min="5127" max="5127" width="12.28515625" style="5" customWidth="1"/>
    <col min="5128" max="5128" width="11.28515625" style="5" customWidth="1"/>
    <col min="5129" max="5129" width="6.85546875" style="5" customWidth="1"/>
    <col min="5130" max="5356" width="2.42578125" style="5"/>
    <col min="5357" max="5364" width="2.42578125" style="5" customWidth="1"/>
    <col min="5365" max="5365" width="105.28515625" style="5" customWidth="1"/>
    <col min="5366" max="5366" width="15.28515625" style="5" customWidth="1"/>
    <col min="5367" max="5367" width="5.28515625" style="5" customWidth="1"/>
    <col min="5368" max="5376" width="2.42578125" style="5" customWidth="1"/>
    <col min="5377" max="5377" width="73.42578125" style="5" customWidth="1"/>
    <col min="5378" max="5378" width="17.85546875" style="5" customWidth="1"/>
    <col min="5379" max="5379" width="9.7109375" style="5" customWidth="1"/>
    <col min="5380" max="5380" width="12.28515625" style="5" customWidth="1"/>
    <col min="5381" max="5381" width="11.28515625" style="5" customWidth="1"/>
    <col min="5382" max="5382" width="10.7109375" style="5" customWidth="1"/>
    <col min="5383" max="5383" width="12.28515625" style="5" customWidth="1"/>
    <col min="5384" max="5384" width="11.28515625" style="5" customWidth="1"/>
    <col min="5385" max="5385" width="6.85546875" style="5" customWidth="1"/>
    <col min="5386" max="5612" width="2.42578125" style="5"/>
    <col min="5613" max="5620" width="2.42578125" style="5" customWidth="1"/>
    <col min="5621" max="5621" width="105.28515625" style="5" customWidth="1"/>
    <col min="5622" max="5622" width="15.28515625" style="5" customWidth="1"/>
    <col min="5623" max="5623" width="5.28515625" style="5" customWidth="1"/>
    <col min="5624" max="5632" width="2.42578125" style="5" customWidth="1"/>
    <col min="5633" max="5633" width="73.42578125" style="5" customWidth="1"/>
    <col min="5634" max="5634" width="17.85546875" style="5" customWidth="1"/>
    <col min="5635" max="5635" width="9.7109375" style="5" customWidth="1"/>
    <col min="5636" max="5636" width="12.28515625" style="5" customWidth="1"/>
    <col min="5637" max="5637" width="11.28515625" style="5" customWidth="1"/>
    <col min="5638" max="5638" width="10.7109375" style="5" customWidth="1"/>
    <col min="5639" max="5639" width="12.28515625" style="5" customWidth="1"/>
    <col min="5640" max="5640" width="11.28515625" style="5" customWidth="1"/>
    <col min="5641" max="5641" width="6.85546875" style="5" customWidth="1"/>
    <col min="5642" max="5868" width="2.42578125" style="5"/>
    <col min="5869" max="5876" width="2.42578125" style="5" customWidth="1"/>
    <col min="5877" max="5877" width="105.28515625" style="5" customWidth="1"/>
    <col min="5878" max="5878" width="15.28515625" style="5" customWidth="1"/>
    <col min="5879" max="5879" width="5.28515625" style="5" customWidth="1"/>
    <col min="5880" max="5888" width="2.42578125" style="5" customWidth="1"/>
    <col min="5889" max="5889" width="73.42578125" style="5" customWidth="1"/>
    <col min="5890" max="5890" width="17.85546875" style="5" customWidth="1"/>
    <col min="5891" max="5891" width="9.7109375" style="5" customWidth="1"/>
    <col min="5892" max="5892" width="12.28515625" style="5" customWidth="1"/>
    <col min="5893" max="5893" width="11.28515625" style="5" customWidth="1"/>
    <col min="5894" max="5894" width="10.7109375" style="5" customWidth="1"/>
    <col min="5895" max="5895" width="12.28515625" style="5" customWidth="1"/>
    <col min="5896" max="5896" width="11.28515625" style="5" customWidth="1"/>
    <col min="5897" max="5897" width="6.85546875" style="5" customWidth="1"/>
    <col min="5898" max="6124" width="2.42578125" style="5"/>
    <col min="6125" max="6132" width="2.42578125" style="5" customWidth="1"/>
    <col min="6133" max="6133" width="105.28515625" style="5" customWidth="1"/>
    <col min="6134" max="6134" width="15.28515625" style="5" customWidth="1"/>
    <col min="6135" max="6135" width="5.28515625" style="5" customWidth="1"/>
    <col min="6136" max="6144" width="2.42578125" style="5" customWidth="1"/>
    <col min="6145" max="6145" width="73.42578125" style="5" customWidth="1"/>
    <col min="6146" max="6146" width="17.85546875" style="5" customWidth="1"/>
    <col min="6147" max="6147" width="9.7109375" style="5" customWidth="1"/>
    <col min="6148" max="6148" width="12.28515625" style="5" customWidth="1"/>
    <col min="6149" max="6149" width="11.28515625" style="5" customWidth="1"/>
    <col min="6150" max="6150" width="10.7109375" style="5" customWidth="1"/>
    <col min="6151" max="6151" width="12.28515625" style="5" customWidth="1"/>
    <col min="6152" max="6152" width="11.28515625" style="5" customWidth="1"/>
    <col min="6153" max="6153" width="6.85546875" style="5" customWidth="1"/>
    <col min="6154" max="6380" width="2.42578125" style="5"/>
    <col min="6381" max="6388" width="2.42578125" style="5" customWidth="1"/>
    <col min="6389" max="6389" width="105.28515625" style="5" customWidth="1"/>
    <col min="6390" max="6390" width="15.28515625" style="5" customWidth="1"/>
    <col min="6391" max="6391" width="5.28515625" style="5" customWidth="1"/>
    <col min="6392" max="6400" width="2.42578125" style="5" customWidth="1"/>
    <col min="6401" max="6401" width="73.42578125" style="5" customWidth="1"/>
    <col min="6402" max="6402" width="17.85546875" style="5" customWidth="1"/>
    <col min="6403" max="6403" width="9.7109375" style="5" customWidth="1"/>
    <col min="6404" max="6404" width="12.28515625" style="5" customWidth="1"/>
    <col min="6405" max="6405" width="11.28515625" style="5" customWidth="1"/>
    <col min="6406" max="6406" width="10.7109375" style="5" customWidth="1"/>
    <col min="6407" max="6407" width="12.28515625" style="5" customWidth="1"/>
    <col min="6408" max="6408" width="11.28515625" style="5" customWidth="1"/>
    <col min="6409" max="6409" width="6.85546875" style="5" customWidth="1"/>
    <col min="6410" max="6636" width="2.42578125" style="5"/>
    <col min="6637" max="6644" width="2.42578125" style="5" customWidth="1"/>
    <col min="6645" max="6645" width="105.28515625" style="5" customWidth="1"/>
    <col min="6646" max="6646" width="15.28515625" style="5" customWidth="1"/>
    <col min="6647" max="6647" width="5.28515625" style="5" customWidth="1"/>
    <col min="6648" max="6656" width="2.42578125" style="5" customWidth="1"/>
    <col min="6657" max="6657" width="73.42578125" style="5" customWidth="1"/>
    <col min="6658" max="6658" width="17.85546875" style="5" customWidth="1"/>
    <col min="6659" max="6659" width="9.7109375" style="5" customWidth="1"/>
    <col min="6660" max="6660" width="12.28515625" style="5" customWidth="1"/>
    <col min="6661" max="6661" width="11.28515625" style="5" customWidth="1"/>
    <col min="6662" max="6662" width="10.7109375" style="5" customWidth="1"/>
    <col min="6663" max="6663" width="12.28515625" style="5" customWidth="1"/>
    <col min="6664" max="6664" width="11.28515625" style="5" customWidth="1"/>
    <col min="6665" max="6665" width="6.85546875" style="5" customWidth="1"/>
    <col min="6666" max="6892" width="2.42578125" style="5"/>
    <col min="6893" max="6900" width="2.42578125" style="5" customWidth="1"/>
    <col min="6901" max="6901" width="105.28515625" style="5" customWidth="1"/>
    <col min="6902" max="6902" width="15.28515625" style="5" customWidth="1"/>
    <col min="6903" max="6903" width="5.28515625" style="5" customWidth="1"/>
    <col min="6904" max="6912" width="2.42578125" style="5" customWidth="1"/>
    <col min="6913" max="6913" width="73.42578125" style="5" customWidth="1"/>
    <col min="6914" max="6914" width="17.85546875" style="5" customWidth="1"/>
    <col min="6915" max="6915" width="9.7109375" style="5" customWidth="1"/>
    <col min="6916" max="6916" width="12.28515625" style="5" customWidth="1"/>
    <col min="6917" max="6917" width="11.28515625" style="5" customWidth="1"/>
    <col min="6918" max="6918" width="10.7109375" style="5" customWidth="1"/>
    <col min="6919" max="6919" width="12.28515625" style="5" customWidth="1"/>
    <col min="6920" max="6920" width="11.28515625" style="5" customWidth="1"/>
    <col min="6921" max="6921" width="6.85546875" style="5" customWidth="1"/>
    <col min="6922" max="7148" width="2.42578125" style="5"/>
    <col min="7149" max="7156" width="2.42578125" style="5" customWidth="1"/>
    <col min="7157" max="7157" width="105.28515625" style="5" customWidth="1"/>
    <col min="7158" max="7158" width="15.28515625" style="5" customWidth="1"/>
    <col min="7159" max="7159" width="5.28515625" style="5" customWidth="1"/>
    <col min="7160" max="7168" width="2.42578125" style="5" customWidth="1"/>
    <col min="7169" max="7169" width="73.42578125" style="5" customWidth="1"/>
    <col min="7170" max="7170" width="17.85546875" style="5" customWidth="1"/>
    <col min="7171" max="7171" width="9.7109375" style="5" customWidth="1"/>
    <col min="7172" max="7172" width="12.28515625" style="5" customWidth="1"/>
    <col min="7173" max="7173" width="11.28515625" style="5" customWidth="1"/>
    <col min="7174" max="7174" width="10.7109375" style="5" customWidth="1"/>
    <col min="7175" max="7175" width="12.28515625" style="5" customWidth="1"/>
    <col min="7176" max="7176" width="11.28515625" style="5" customWidth="1"/>
    <col min="7177" max="7177" width="6.85546875" style="5" customWidth="1"/>
    <col min="7178" max="7404" width="2.42578125" style="5"/>
    <col min="7405" max="7412" width="2.42578125" style="5" customWidth="1"/>
    <col min="7413" max="7413" width="105.28515625" style="5" customWidth="1"/>
    <col min="7414" max="7414" width="15.28515625" style="5" customWidth="1"/>
    <col min="7415" max="7415" width="5.28515625" style="5" customWidth="1"/>
    <col min="7416" max="7424" width="2.42578125" style="5" customWidth="1"/>
    <col min="7425" max="7425" width="73.42578125" style="5" customWidth="1"/>
    <col min="7426" max="7426" width="17.85546875" style="5" customWidth="1"/>
    <col min="7427" max="7427" width="9.7109375" style="5" customWidth="1"/>
    <col min="7428" max="7428" width="12.28515625" style="5" customWidth="1"/>
    <col min="7429" max="7429" width="11.28515625" style="5" customWidth="1"/>
    <col min="7430" max="7430" width="10.7109375" style="5" customWidth="1"/>
    <col min="7431" max="7431" width="12.28515625" style="5" customWidth="1"/>
    <col min="7432" max="7432" width="11.28515625" style="5" customWidth="1"/>
    <col min="7433" max="7433" width="6.85546875" style="5" customWidth="1"/>
    <col min="7434" max="7660" width="2.42578125" style="5"/>
    <col min="7661" max="7668" width="2.42578125" style="5" customWidth="1"/>
    <col min="7669" max="7669" width="105.28515625" style="5" customWidth="1"/>
    <col min="7670" max="7670" width="15.28515625" style="5" customWidth="1"/>
    <col min="7671" max="7671" width="5.28515625" style="5" customWidth="1"/>
    <col min="7672" max="7680" width="2.42578125" style="5" customWidth="1"/>
    <col min="7681" max="7681" width="73.42578125" style="5" customWidth="1"/>
    <col min="7682" max="7682" width="17.85546875" style="5" customWidth="1"/>
    <col min="7683" max="7683" width="9.7109375" style="5" customWidth="1"/>
    <col min="7684" max="7684" width="12.28515625" style="5" customWidth="1"/>
    <col min="7685" max="7685" width="11.28515625" style="5" customWidth="1"/>
    <col min="7686" max="7686" width="10.7109375" style="5" customWidth="1"/>
    <col min="7687" max="7687" width="12.28515625" style="5" customWidth="1"/>
    <col min="7688" max="7688" width="11.28515625" style="5" customWidth="1"/>
    <col min="7689" max="7689" width="6.85546875" style="5" customWidth="1"/>
    <col min="7690" max="7916" width="2.42578125" style="5"/>
    <col min="7917" max="7924" width="2.42578125" style="5" customWidth="1"/>
    <col min="7925" max="7925" width="105.28515625" style="5" customWidth="1"/>
    <col min="7926" max="7926" width="15.28515625" style="5" customWidth="1"/>
    <col min="7927" max="7927" width="5.28515625" style="5" customWidth="1"/>
    <col min="7928" max="7936" width="2.42578125" style="5" customWidth="1"/>
    <col min="7937" max="7937" width="73.42578125" style="5" customWidth="1"/>
    <col min="7938" max="7938" width="17.85546875" style="5" customWidth="1"/>
    <col min="7939" max="7939" width="9.7109375" style="5" customWidth="1"/>
    <col min="7940" max="7940" width="12.28515625" style="5" customWidth="1"/>
    <col min="7941" max="7941" width="11.28515625" style="5" customWidth="1"/>
    <col min="7942" max="7942" width="10.7109375" style="5" customWidth="1"/>
    <col min="7943" max="7943" width="12.28515625" style="5" customWidth="1"/>
    <col min="7944" max="7944" width="11.28515625" style="5" customWidth="1"/>
    <col min="7945" max="7945" width="6.85546875" style="5" customWidth="1"/>
    <col min="7946" max="8172" width="2.42578125" style="5"/>
    <col min="8173" max="8180" width="2.42578125" style="5" customWidth="1"/>
    <col min="8181" max="8181" width="105.28515625" style="5" customWidth="1"/>
    <col min="8182" max="8182" width="15.28515625" style="5" customWidth="1"/>
    <col min="8183" max="8183" width="5.28515625" style="5" customWidth="1"/>
    <col min="8184" max="8192" width="2.42578125" style="5" customWidth="1"/>
    <col min="8193" max="8193" width="73.42578125" style="5" customWidth="1"/>
    <col min="8194" max="8194" width="17.85546875" style="5" customWidth="1"/>
    <col min="8195" max="8195" width="9.7109375" style="5" customWidth="1"/>
    <col min="8196" max="8196" width="12.28515625" style="5" customWidth="1"/>
    <col min="8197" max="8197" width="11.28515625" style="5" customWidth="1"/>
    <col min="8198" max="8198" width="10.7109375" style="5" customWidth="1"/>
    <col min="8199" max="8199" width="12.28515625" style="5" customWidth="1"/>
    <col min="8200" max="8200" width="11.28515625" style="5" customWidth="1"/>
    <col min="8201" max="8201" width="6.85546875" style="5" customWidth="1"/>
    <col min="8202" max="8428" width="2.42578125" style="5"/>
    <col min="8429" max="8436" width="2.42578125" style="5" customWidth="1"/>
    <col min="8437" max="8437" width="105.28515625" style="5" customWidth="1"/>
    <col min="8438" max="8438" width="15.28515625" style="5" customWidth="1"/>
    <col min="8439" max="8439" width="5.28515625" style="5" customWidth="1"/>
    <col min="8440" max="8448" width="2.42578125" style="5" customWidth="1"/>
    <col min="8449" max="8449" width="73.42578125" style="5" customWidth="1"/>
    <col min="8450" max="8450" width="17.85546875" style="5" customWidth="1"/>
    <col min="8451" max="8451" width="9.7109375" style="5" customWidth="1"/>
    <col min="8452" max="8452" width="12.28515625" style="5" customWidth="1"/>
    <col min="8453" max="8453" width="11.28515625" style="5" customWidth="1"/>
    <col min="8454" max="8454" width="10.7109375" style="5" customWidth="1"/>
    <col min="8455" max="8455" width="12.28515625" style="5" customWidth="1"/>
    <col min="8456" max="8456" width="11.28515625" style="5" customWidth="1"/>
    <col min="8457" max="8457" width="6.85546875" style="5" customWidth="1"/>
    <col min="8458" max="8684" width="2.42578125" style="5"/>
    <col min="8685" max="8692" width="2.42578125" style="5" customWidth="1"/>
    <col min="8693" max="8693" width="105.28515625" style="5" customWidth="1"/>
    <col min="8694" max="8694" width="15.28515625" style="5" customWidth="1"/>
    <col min="8695" max="8695" width="5.28515625" style="5" customWidth="1"/>
    <col min="8696" max="8704" width="2.42578125" style="5" customWidth="1"/>
    <col min="8705" max="8705" width="73.42578125" style="5" customWidth="1"/>
    <col min="8706" max="8706" width="17.85546875" style="5" customWidth="1"/>
    <col min="8707" max="8707" width="9.7109375" style="5" customWidth="1"/>
    <col min="8708" max="8708" width="12.28515625" style="5" customWidth="1"/>
    <col min="8709" max="8709" width="11.28515625" style="5" customWidth="1"/>
    <col min="8710" max="8710" width="10.7109375" style="5" customWidth="1"/>
    <col min="8711" max="8711" width="12.28515625" style="5" customWidth="1"/>
    <col min="8712" max="8712" width="11.28515625" style="5" customWidth="1"/>
    <col min="8713" max="8713" width="6.85546875" style="5" customWidth="1"/>
    <col min="8714" max="8940" width="2.42578125" style="5"/>
    <col min="8941" max="8948" width="2.42578125" style="5" customWidth="1"/>
    <col min="8949" max="8949" width="105.28515625" style="5" customWidth="1"/>
    <col min="8950" max="8950" width="15.28515625" style="5" customWidth="1"/>
    <col min="8951" max="8951" width="5.28515625" style="5" customWidth="1"/>
    <col min="8952" max="8960" width="2.42578125" style="5" customWidth="1"/>
    <col min="8961" max="8961" width="73.42578125" style="5" customWidth="1"/>
    <col min="8962" max="8962" width="17.85546875" style="5" customWidth="1"/>
    <col min="8963" max="8963" width="9.7109375" style="5" customWidth="1"/>
    <col min="8964" max="8964" width="12.28515625" style="5" customWidth="1"/>
    <col min="8965" max="8965" width="11.28515625" style="5" customWidth="1"/>
    <col min="8966" max="8966" width="10.7109375" style="5" customWidth="1"/>
    <col min="8967" max="8967" width="12.28515625" style="5" customWidth="1"/>
    <col min="8968" max="8968" width="11.28515625" style="5" customWidth="1"/>
    <col min="8969" max="8969" width="6.85546875" style="5" customWidth="1"/>
    <col min="8970" max="9196" width="2.42578125" style="5"/>
    <col min="9197" max="9204" width="2.42578125" style="5" customWidth="1"/>
    <col min="9205" max="9205" width="105.28515625" style="5" customWidth="1"/>
    <col min="9206" max="9206" width="15.28515625" style="5" customWidth="1"/>
    <col min="9207" max="9207" width="5.28515625" style="5" customWidth="1"/>
    <col min="9208" max="9216" width="2.42578125" style="5" customWidth="1"/>
    <col min="9217" max="9217" width="73.42578125" style="5" customWidth="1"/>
    <col min="9218" max="9218" width="17.85546875" style="5" customWidth="1"/>
    <col min="9219" max="9219" width="9.7109375" style="5" customWidth="1"/>
    <col min="9220" max="9220" width="12.28515625" style="5" customWidth="1"/>
    <col min="9221" max="9221" width="11.28515625" style="5" customWidth="1"/>
    <col min="9222" max="9222" width="10.7109375" style="5" customWidth="1"/>
    <col min="9223" max="9223" width="12.28515625" style="5" customWidth="1"/>
    <col min="9224" max="9224" width="11.28515625" style="5" customWidth="1"/>
    <col min="9225" max="9225" width="6.85546875" style="5" customWidth="1"/>
    <col min="9226" max="9452" width="2.42578125" style="5"/>
    <col min="9453" max="9460" width="2.42578125" style="5" customWidth="1"/>
    <col min="9461" max="9461" width="105.28515625" style="5" customWidth="1"/>
    <col min="9462" max="9462" width="15.28515625" style="5" customWidth="1"/>
    <col min="9463" max="9463" width="5.28515625" style="5" customWidth="1"/>
    <col min="9464" max="9472" width="2.42578125" style="5" customWidth="1"/>
    <col min="9473" max="9473" width="73.42578125" style="5" customWidth="1"/>
    <col min="9474" max="9474" width="17.85546875" style="5" customWidth="1"/>
    <col min="9475" max="9475" width="9.7109375" style="5" customWidth="1"/>
    <col min="9476" max="9476" width="12.28515625" style="5" customWidth="1"/>
    <col min="9477" max="9477" width="11.28515625" style="5" customWidth="1"/>
    <col min="9478" max="9478" width="10.7109375" style="5" customWidth="1"/>
    <col min="9479" max="9479" width="12.28515625" style="5" customWidth="1"/>
    <col min="9480" max="9480" width="11.28515625" style="5" customWidth="1"/>
    <col min="9481" max="9481" width="6.85546875" style="5" customWidth="1"/>
    <col min="9482" max="9708" width="2.42578125" style="5"/>
    <col min="9709" max="9716" width="2.42578125" style="5" customWidth="1"/>
    <col min="9717" max="9717" width="105.28515625" style="5" customWidth="1"/>
    <col min="9718" max="9718" width="15.28515625" style="5" customWidth="1"/>
    <col min="9719" max="9719" width="5.28515625" style="5" customWidth="1"/>
    <col min="9720" max="9728" width="2.42578125" style="5" customWidth="1"/>
    <col min="9729" max="9729" width="73.42578125" style="5" customWidth="1"/>
    <col min="9730" max="9730" width="17.85546875" style="5" customWidth="1"/>
    <col min="9731" max="9731" width="9.7109375" style="5" customWidth="1"/>
    <col min="9732" max="9732" width="12.28515625" style="5" customWidth="1"/>
    <col min="9733" max="9733" width="11.28515625" style="5" customWidth="1"/>
    <col min="9734" max="9734" width="10.7109375" style="5" customWidth="1"/>
    <col min="9735" max="9735" width="12.28515625" style="5" customWidth="1"/>
    <col min="9736" max="9736" width="11.28515625" style="5" customWidth="1"/>
    <col min="9737" max="9737" width="6.85546875" style="5" customWidth="1"/>
    <col min="9738" max="9964" width="2.42578125" style="5"/>
    <col min="9965" max="9972" width="2.42578125" style="5" customWidth="1"/>
    <col min="9973" max="9973" width="105.28515625" style="5" customWidth="1"/>
    <col min="9974" max="9974" width="15.28515625" style="5" customWidth="1"/>
    <col min="9975" max="9975" width="5.28515625" style="5" customWidth="1"/>
    <col min="9976" max="9984" width="2.42578125" style="5" customWidth="1"/>
    <col min="9985" max="9985" width="73.42578125" style="5" customWidth="1"/>
    <col min="9986" max="9986" width="17.85546875" style="5" customWidth="1"/>
    <col min="9987" max="9987" width="9.7109375" style="5" customWidth="1"/>
    <col min="9988" max="9988" width="12.28515625" style="5" customWidth="1"/>
    <col min="9989" max="9989" width="11.28515625" style="5" customWidth="1"/>
    <col min="9990" max="9990" width="10.7109375" style="5" customWidth="1"/>
    <col min="9991" max="9991" width="12.28515625" style="5" customWidth="1"/>
    <col min="9992" max="9992" width="11.28515625" style="5" customWidth="1"/>
    <col min="9993" max="9993" width="6.85546875" style="5" customWidth="1"/>
    <col min="9994" max="10220" width="2.42578125" style="5"/>
    <col min="10221" max="10228" width="2.42578125" style="5" customWidth="1"/>
    <col min="10229" max="10229" width="105.28515625" style="5" customWidth="1"/>
    <col min="10230" max="10230" width="15.28515625" style="5" customWidth="1"/>
    <col min="10231" max="10231" width="5.28515625" style="5" customWidth="1"/>
    <col min="10232" max="10240" width="2.42578125" style="5" customWidth="1"/>
    <col min="10241" max="10241" width="73.42578125" style="5" customWidth="1"/>
    <col min="10242" max="10242" width="17.85546875" style="5" customWidth="1"/>
    <col min="10243" max="10243" width="9.7109375" style="5" customWidth="1"/>
    <col min="10244" max="10244" width="12.28515625" style="5" customWidth="1"/>
    <col min="10245" max="10245" width="11.28515625" style="5" customWidth="1"/>
    <col min="10246" max="10246" width="10.7109375" style="5" customWidth="1"/>
    <col min="10247" max="10247" width="12.28515625" style="5" customWidth="1"/>
    <col min="10248" max="10248" width="11.28515625" style="5" customWidth="1"/>
    <col min="10249" max="10249" width="6.85546875" style="5" customWidth="1"/>
    <col min="10250" max="10476" width="2.42578125" style="5"/>
    <col min="10477" max="10484" width="2.42578125" style="5" customWidth="1"/>
    <col min="10485" max="10485" width="105.28515625" style="5" customWidth="1"/>
    <col min="10486" max="10486" width="15.28515625" style="5" customWidth="1"/>
    <col min="10487" max="10487" width="5.28515625" style="5" customWidth="1"/>
    <col min="10488" max="10496" width="2.42578125" style="5" customWidth="1"/>
    <col min="10497" max="10497" width="73.42578125" style="5" customWidth="1"/>
    <col min="10498" max="10498" width="17.85546875" style="5" customWidth="1"/>
    <col min="10499" max="10499" width="9.7109375" style="5" customWidth="1"/>
    <col min="10500" max="10500" width="12.28515625" style="5" customWidth="1"/>
    <col min="10501" max="10501" width="11.28515625" style="5" customWidth="1"/>
    <col min="10502" max="10502" width="10.7109375" style="5" customWidth="1"/>
    <col min="10503" max="10503" width="12.28515625" style="5" customWidth="1"/>
    <col min="10504" max="10504" width="11.28515625" style="5" customWidth="1"/>
    <col min="10505" max="10505" width="6.85546875" style="5" customWidth="1"/>
    <col min="10506" max="10732" width="2.42578125" style="5"/>
    <col min="10733" max="10740" width="2.42578125" style="5" customWidth="1"/>
    <col min="10741" max="10741" width="105.28515625" style="5" customWidth="1"/>
    <col min="10742" max="10742" width="15.28515625" style="5" customWidth="1"/>
    <col min="10743" max="10743" width="5.28515625" style="5" customWidth="1"/>
    <col min="10744" max="10752" width="2.42578125" style="5" customWidth="1"/>
    <col min="10753" max="10753" width="73.42578125" style="5" customWidth="1"/>
    <col min="10754" max="10754" width="17.85546875" style="5" customWidth="1"/>
    <col min="10755" max="10755" width="9.7109375" style="5" customWidth="1"/>
    <col min="10756" max="10756" width="12.28515625" style="5" customWidth="1"/>
    <col min="10757" max="10757" width="11.28515625" style="5" customWidth="1"/>
    <col min="10758" max="10758" width="10.7109375" style="5" customWidth="1"/>
    <col min="10759" max="10759" width="12.28515625" style="5" customWidth="1"/>
    <col min="10760" max="10760" width="11.28515625" style="5" customWidth="1"/>
    <col min="10761" max="10761" width="6.85546875" style="5" customWidth="1"/>
    <col min="10762" max="10988" width="2.42578125" style="5"/>
    <col min="10989" max="10996" width="2.42578125" style="5" customWidth="1"/>
    <col min="10997" max="10997" width="105.28515625" style="5" customWidth="1"/>
    <col min="10998" max="10998" width="15.28515625" style="5" customWidth="1"/>
    <col min="10999" max="10999" width="5.28515625" style="5" customWidth="1"/>
    <col min="11000" max="11008" width="2.42578125" style="5" customWidth="1"/>
    <col min="11009" max="11009" width="73.42578125" style="5" customWidth="1"/>
    <col min="11010" max="11010" width="17.85546875" style="5" customWidth="1"/>
    <col min="11011" max="11011" width="9.7109375" style="5" customWidth="1"/>
    <col min="11012" max="11012" width="12.28515625" style="5" customWidth="1"/>
    <col min="11013" max="11013" width="11.28515625" style="5" customWidth="1"/>
    <col min="11014" max="11014" width="10.7109375" style="5" customWidth="1"/>
    <col min="11015" max="11015" width="12.28515625" style="5" customWidth="1"/>
    <col min="11016" max="11016" width="11.28515625" style="5" customWidth="1"/>
    <col min="11017" max="11017" width="6.85546875" style="5" customWidth="1"/>
    <col min="11018" max="11244" width="2.42578125" style="5"/>
    <col min="11245" max="11252" width="2.42578125" style="5" customWidth="1"/>
    <col min="11253" max="11253" width="105.28515625" style="5" customWidth="1"/>
    <col min="11254" max="11254" width="15.28515625" style="5" customWidth="1"/>
    <col min="11255" max="11255" width="5.28515625" style="5" customWidth="1"/>
    <col min="11256" max="11264" width="2.42578125" style="5" customWidth="1"/>
    <col min="11265" max="11265" width="73.42578125" style="5" customWidth="1"/>
    <col min="11266" max="11266" width="17.85546875" style="5" customWidth="1"/>
    <col min="11267" max="11267" width="9.7109375" style="5" customWidth="1"/>
    <col min="11268" max="11268" width="12.28515625" style="5" customWidth="1"/>
    <col min="11269" max="11269" width="11.28515625" style="5" customWidth="1"/>
    <col min="11270" max="11270" width="10.7109375" style="5" customWidth="1"/>
    <col min="11271" max="11271" width="12.28515625" style="5" customWidth="1"/>
    <col min="11272" max="11272" width="11.28515625" style="5" customWidth="1"/>
    <col min="11273" max="11273" width="6.85546875" style="5" customWidth="1"/>
    <col min="11274" max="11500" width="2.42578125" style="5"/>
    <col min="11501" max="11508" width="2.42578125" style="5" customWidth="1"/>
    <col min="11509" max="11509" width="105.28515625" style="5" customWidth="1"/>
    <col min="11510" max="11510" width="15.28515625" style="5" customWidth="1"/>
    <col min="11511" max="11511" width="5.28515625" style="5" customWidth="1"/>
    <col min="11512" max="11520" width="2.42578125" style="5" customWidth="1"/>
    <col min="11521" max="11521" width="73.42578125" style="5" customWidth="1"/>
    <col min="11522" max="11522" width="17.85546875" style="5" customWidth="1"/>
    <col min="11523" max="11523" width="9.7109375" style="5" customWidth="1"/>
    <col min="11524" max="11524" width="12.28515625" style="5" customWidth="1"/>
    <col min="11525" max="11525" width="11.28515625" style="5" customWidth="1"/>
    <col min="11526" max="11526" width="10.7109375" style="5" customWidth="1"/>
    <col min="11527" max="11527" width="12.28515625" style="5" customWidth="1"/>
    <col min="11528" max="11528" width="11.28515625" style="5" customWidth="1"/>
    <col min="11529" max="11529" width="6.85546875" style="5" customWidth="1"/>
    <col min="11530" max="11756" width="2.42578125" style="5"/>
    <col min="11757" max="11764" width="2.42578125" style="5" customWidth="1"/>
    <col min="11765" max="11765" width="105.28515625" style="5" customWidth="1"/>
    <col min="11766" max="11766" width="15.28515625" style="5" customWidth="1"/>
    <col min="11767" max="11767" width="5.28515625" style="5" customWidth="1"/>
    <col min="11768" max="11776" width="2.42578125" style="5" customWidth="1"/>
    <col min="11777" max="11777" width="73.42578125" style="5" customWidth="1"/>
    <col min="11778" max="11778" width="17.85546875" style="5" customWidth="1"/>
    <col min="11779" max="11779" width="9.7109375" style="5" customWidth="1"/>
    <col min="11780" max="11780" width="12.28515625" style="5" customWidth="1"/>
    <col min="11781" max="11781" width="11.28515625" style="5" customWidth="1"/>
    <col min="11782" max="11782" width="10.7109375" style="5" customWidth="1"/>
    <col min="11783" max="11783" width="12.28515625" style="5" customWidth="1"/>
    <col min="11784" max="11784" width="11.28515625" style="5" customWidth="1"/>
    <col min="11785" max="11785" width="6.85546875" style="5" customWidth="1"/>
    <col min="11786" max="12012" width="2.42578125" style="5"/>
    <col min="12013" max="12020" width="2.42578125" style="5" customWidth="1"/>
    <col min="12021" max="12021" width="105.28515625" style="5" customWidth="1"/>
    <col min="12022" max="12022" width="15.28515625" style="5" customWidth="1"/>
    <col min="12023" max="12023" width="5.28515625" style="5" customWidth="1"/>
    <col min="12024" max="12032" width="2.42578125" style="5" customWidth="1"/>
    <col min="12033" max="12033" width="73.42578125" style="5" customWidth="1"/>
    <col min="12034" max="12034" width="17.85546875" style="5" customWidth="1"/>
    <col min="12035" max="12035" width="9.7109375" style="5" customWidth="1"/>
    <col min="12036" max="12036" width="12.28515625" style="5" customWidth="1"/>
    <col min="12037" max="12037" width="11.28515625" style="5" customWidth="1"/>
    <col min="12038" max="12038" width="10.7109375" style="5" customWidth="1"/>
    <col min="12039" max="12039" width="12.28515625" style="5" customWidth="1"/>
    <col min="12040" max="12040" width="11.28515625" style="5" customWidth="1"/>
    <col min="12041" max="12041" width="6.85546875" style="5" customWidth="1"/>
    <col min="12042" max="12268" width="2.42578125" style="5"/>
    <col min="12269" max="12276" width="2.42578125" style="5" customWidth="1"/>
    <col min="12277" max="12277" width="105.28515625" style="5" customWidth="1"/>
    <col min="12278" max="12278" width="15.28515625" style="5" customWidth="1"/>
    <col min="12279" max="12279" width="5.28515625" style="5" customWidth="1"/>
    <col min="12280" max="12288" width="2.42578125" style="5" customWidth="1"/>
    <col min="12289" max="12289" width="73.42578125" style="5" customWidth="1"/>
    <col min="12290" max="12290" width="17.85546875" style="5" customWidth="1"/>
    <col min="12291" max="12291" width="9.7109375" style="5" customWidth="1"/>
    <col min="12292" max="12292" width="12.28515625" style="5" customWidth="1"/>
    <col min="12293" max="12293" width="11.28515625" style="5" customWidth="1"/>
    <col min="12294" max="12294" width="10.7109375" style="5" customWidth="1"/>
    <col min="12295" max="12295" width="12.28515625" style="5" customWidth="1"/>
    <col min="12296" max="12296" width="11.28515625" style="5" customWidth="1"/>
    <col min="12297" max="12297" width="6.85546875" style="5" customWidth="1"/>
    <col min="12298" max="12524" width="2.42578125" style="5"/>
    <col min="12525" max="12532" width="2.42578125" style="5" customWidth="1"/>
    <col min="12533" max="12533" width="105.28515625" style="5" customWidth="1"/>
    <col min="12534" max="12534" width="15.28515625" style="5" customWidth="1"/>
    <col min="12535" max="12535" width="5.28515625" style="5" customWidth="1"/>
    <col min="12536" max="12544" width="2.42578125" style="5" customWidth="1"/>
    <col min="12545" max="12545" width="73.42578125" style="5" customWidth="1"/>
    <col min="12546" max="12546" width="17.85546875" style="5" customWidth="1"/>
    <col min="12547" max="12547" width="9.7109375" style="5" customWidth="1"/>
    <col min="12548" max="12548" width="12.28515625" style="5" customWidth="1"/>
    <col min="12549" max="12549" width="11.28515625" style="5" customWidth="1"/>
    <col min="12550" max="12550" width="10.7109375" style="5" customWidth="1"/>
    <col min="12551" max="12551" width="12.28515625" style="5" customWidth="1"/>
    <col min="12552" max="12552" width="11.28515625" style="5" customWidth="1"/>
    <col min="12553" max="12553" width="6.85546875" style="5" customWidth="1"/>
    <col min="12554" max="12780" width="2.42578125" style="5"/>
    <col min="12781" max="12788" width="2.42578125" style="5" customWidth="1"/>
    <col min="12789" max="12789" width="105.28515625" style="5" customWidth="1"/>
    <col min="12790" max="12790" width="15.28515625" style="5" customWidth="1"/>
    <col min="12791" max="12791" width="5.28515625" style="5" customWidth="1"/>
    <col min="12792" max="12800" width="2.42578125" style="5" customWidth="1"/>
    <col min="12801" max="12801" width="73.42578125" style="5" customWidth="1"/>
    <col min="12802" max="12802" width="17.85546875" style="5" customWidth="1"/>
    <col min="12803" max="12803" width="9.7109375" style="5" customWidth="1"/>
    <col min="12804" max="12804" width="12.28515625" style="5" customWidth="1"/>
    <col min="12805" max="12805" width="11.28515625" style="5" customWidth="1"/>
    <col min="12806" max="12806" width="10.7109375" style="5" customWidth="1"/>
    <col min="12807" max="12807" width="12.28515625" style="5" customWidth="1"/>
    <col min="12808" max="12808" width="11.28515625" style="5" customWidth="1"/>
    <col min="12809" max="12809" width="6.85546875" style="5" customWidth="1"/>
    <col min="12810" max="13036" width="2.42578125" style="5"/>
    <col min="13037" max="13044" width="2.42578125" style="5" customWidth="1"/>
    <col min="13045" max="13045" width="105.28515625" style="5" customWidth="1"/>
    <col min="13046" max="13046" width="15.28515625" style="5" customWidth="1"/>
    <col min="13047" max="13047" width="5.28515625" style="5" customWidth="1"/>
    <col min="13048" max="13056" width="2.42578125" style="5" customWidth="1"/>
    <col min="13057" max="13057" width="73.42578125" style="5" customWidth="1"/>
    <col min="13058" max="13058" width="17.85546875" style="5" customWidth="1"/>
    <col min="13059" max="13059" width="9.7109375" style="5" customWidth="1"/>
    <col min="13060" max="13060" width="12.28515625" style="5" customWidth="1"/>
    <col min="13061" max="13061" width="11.28515625" style="5" customWidth="1"/>
    <col min="13062" max="13062" width="10.7109375" style="5" customWidth="1"/>
    <col min="13063" max="13063" width="12.28515625" style="5" customWidth="1"/>
    <col min="13064" max="13064" width="11.28515625" style="5" customWidth="1"/>
    <col min="13065" max="13065" width="6.85546875" style="5" customWidth="1"/>
    <col min="13066" max="13292" width="2.42578125" style="5"/>
    <col min="13293" max="13300" width="2.42578125" style="5" customWidth="1"/>
    <col min="13301" max="13301" width="105.28515625" style="5" customWidth="1"/>
    <col min="13302" max="13302" width="15.28515625" style="5" customWidth="1"/>
    <col min="13303" max="13303" width="5.28515625" style="5" customWidth="1"/>
    <col min="13304" max="13312" width="2.42578125" style="5" customWidth="1"/>
    <col min="13313" max="13313" width="73.42578125" style="5" customWidth="1"/>
    <col min="13314" max="13314" width="17.85546875" style="5" customWidth="1"/>
    <col min="13315" max="13315" width="9.7109375" style="5" customWidth="1"/>
    <col min="13316" max="13316" width="12.28515625" style="5" customWidth="1"/>
    <col min="13317" max="13317" width="11.28515625" style="5" customWidth="1"/>
    <col min="13318" max="13318" width="10.7109375" style="5" customWidth="1"/>
    <col min="13319" max="13319" width="12.28515625" style="5" customWidth="1"/>
    <col min="13320" max="13320" width="11.28515625" style="5" customWidth="1"/>
    <col min="13321" max="13321" width="6.85546875" style="5" customWidth="1"/>
    <col min="13322" max="13548" width="2.42578125" style="5"/>
    <col min="13549" max="13556" width="2.42578125" style="5" customWidth="1"/>
    <col min="13557" max="13557" width="105.28515625" style="5" customWidth="1"/>
    <col min="13558" max="13558" width="15.28515625" style="5" customWidth="1"/>
    <col min="13559" max="13559" width="5.28515625" style="5" customWidth="1"/>
    <col min="13560" max="13568" width="2.42578125" style="5" customWidth="1"/>
    <col min="13569" max="13569" width="73.42578125" style="5" customWidth="1"/>
    <col min="13570" max="13570" width="17.85546875" style="5" customWidth="1"/>
    <col min="13571" max="13571" width="9.7109375" style="5" customWidth="1"/>
    <col min="13572" max="13572" width="12.28515625" style="5" customWidth="1"/>
    <col min="13573" max="13573" width="11.28515625" style="5" customWidth="1"/>
    <col min="13574" max="13574" width="10.7109375" style="5" customWidth="1"/>
    <col min="13575" max="13575" width="12.28515625" style="5" customWidth="1"/>
    <col min="13576" max="13576" width="11.28515625" style="5" customWidth="1"/>
    <col min="13577" max="13577" width="6.85546875" style="5" customWidth="1"/>
    <col min="13578" max="13804" width="2.42578125" style="5"/>
    <col min="13805" max="13812" width="2.42578125" style="5" customWidth="1"/>
    <col min="13813" max="13813" width="105.28515625" style="5" customWidth="1"/>
    <col min="13814" max="13814" width="15.28515625" style="5" customWidth="1"/>
    <col min="13815" max="13815" width="5.28515625" style="5" customWidth="1"/>
    <col min="13816" max="13824" width="2.42578125" style="5" customWidth="1"/>
    <col min="13825" max="13825" width="73.42578125" style="5" customWidth="1"/>
    <col min="13826" max="13826" width="17.85546875" style="5" customWidth="1"/>
    <col min="13827" max="13827" width="9.7109375" style="5" customWidth="1"/>
    <col min="13828" max="13828" width="12.28515625" style="5" customWidth="1"/>
    <col min="13829" max="13829" width="11.28515625" style="5" customWidth="1"/>
    <col min="13830" max="13830" width="10.7109375" style="5" customWidth="1"/>
    <col min="13831" max="13831" width="12.28515625" style="5" customWidth="1"/>
    <col min="13832" max="13832" width="11.28515625" style="5" customWidth="1"/>
    <col min="13833" max="13833" width="6.85546875" style="5" customWidth="1"/>
    <col min="13834" max="14060" width="2.42578125" style="5"/>
    <col min="14061" max="14068" width="2.42578125" style="5" customWidth="1"/>
    <col min="14069" max="14069" width="105.28515625" style="5" customWidth="1"/>
    <col min="14070" max="14070" width="15.28515625" style="5" customWidth="1"/>
    <col min="14071" max="14071" width="5.28515625" style="5" customWidth="1"/>
    <col min="14072" max="14080" width="2.42578125" style="5" customWidth="1"/>
    <col min="14081" max="14081" width="73.42578125" style="5" customWidth="1"/>
    <col min="14082" max="14082" width="17.85546875" style="5" customWidth="1"/>
    <col min="14083" max="14083" width="9.7109375" style="5" customWidth="1"/>
    <col min="14084" max="14084" width="12.28515625" style="5" customWidth="1"/>
    <col min="14085" max="14085" width="11.28515625" style="5" customWidth="1"/>
    <col min="14086" max="14086" width="10.7109375" style="5" customWidth="1"/>
    <col min="14087" max="14087" width="12.28515625" style="5" customWidth="1"/>
    <col min="14088" max="14088" width="11.28515625" style="5" customWidth="1"/>
    <col min="14089" max="14089" width="6.85546875" style="5" customWidth="1"/>
    <col min="14090" max="14316" width="2.42578125" style="5"/>
    <col min="14317" max="14324" width="2.42578125" style="5" customWidth="1"/>
    <col min="14325" max="14325" width="105.28515625" style="5" customWidth="1"/>
    <col min="14326" max="14326" width="15.28515625" style="5" customWidth="1"/>
    <col min="14327" max="14327" width="5.28515625" style="5" customWidth="1"/>
    <col min="14328" max="14336" width="2.42578125" style="5" customWidth="1"/>
    <col min="14337" max="14337" width="73.42578125" style="5" customWidth="1"/>
    <col min="14338" max="14338" width="17.85546875" style="5" customWidth="1"/>
    <col min="14339" max="14339" width="9.7109375" style="5" customWidth="1"/>
    <col min="14340" max="14340" width="12.28515625" style="5" customWidth="1"/>
    <col min="14341" max="14341" width="11.28515625" style="5" customWidth="1"/>
    <col min="14342" max="14342" width="10.7109375" style="5" customWidth="1"/>
    <col min="14343" max="14343" width="12.28515625" style="5" customWidth="1"/>
    <col min="14344" max="14344" width="11.28515625" style="5" customWidth="1"/>
    <col min="14345" max="14345" width="6.85546875" style="5" customWidth="1"/>
    <col min="14346" max="14572" width="2.42578125" style="5"/>
    <col min="14573" max="14580" width="2.42578125" style="5" customWidth="1"/>
    <col min="14581" max="14581" width="105.28515625" style="5" customWidth="1"/>
    <col min="14582" max="14582" width="15.28515625" style="5" customWidth="1"/>
    <col min="14583" max="14583" width="5.28515625" style="5" customWidth="1"/>
    <col min="14584" max="14592" width="2.42578125" style="5" customWidth="1"/>
    <col min="14593" max="14593" width="73.42578125" style="5" customWidth="1"/>
    <col min="14594" max="14594" width="17.85546875" style="5" customWidth="1"/>
    <col min="14595" max="14595" width="9.7109375" style="5" customWidth="1"/>
    <col min="14596" max="14596" width="12.28515625" style="5" customWidth="1"/>
    <col min="14597" max="14597" width="11.28515625" style="5" customWidth="1"/>
    <col min="14598" max="14598" width="10.7109375" style="5" customWidth="1"/>
    <col min="14599" max="14599" width="12.28515625" style="5" customWidth="1"/>
    <col min="14600" max="14600" width="11.28515625" style="5" customWidth="1"/>
    <col min="14601" max="14601" width="6.85546875" style="5" customWidth="1"/>
    <col min="14602" max="14828" width="2.42578125" style="5"/>
    <col min="14829" max="14836" width="2.42578125" style="5" customWidth="1"/>
    <col min="14837" max="14837" width="105.28515625" style="5" customWidth="1"/>
    <col min="14838" max="14838" width="15.28515625" style="5" customWidth="1"/>
    <col min="14839" max="14839" width="5.28515625" style="5" customWidth="1"/>
    <col min="14840" max="14848" width="2.42578125" style="5" customWidth="1"/>
    <col min="14849" max="14849" width="73.42578125" style="5" customWidth="1"/>
    <col min="14850" max="14850" width="17.85546875" style="5" customWidth="1"/>
    <col min="14851" max="14851" width="9.7109375" style="5" customWidth="1"/>
    <col min="14852" max="14852" width="12.28515625" style="5" customWidth="1"/>
    <col min="14853" max="14853" width="11.28515625" style="5" customWidth="1"/>
    <col min="14854" max="14854" width="10.7109375" style="5" customWidth="1"/>
    <col min="14855" max="14855" width="12.28515625" style="5" customWidth="1"/>
    <col min="14856" max="14856" width="11.28515625" style="5" customWidth="1"/>
    <col min="14857" max="14857" width="6.85546875" style="5" customWidth="1"/>
    <col min="14858" max="15084" width="2.42578125" style="5"/>
    <col min="15085" max="15092" width="2.42578125" style="5" customWidth="1"/>
    <col min="15093" max="15093" width="105.28515625" style="5" customWidth="1"/>
    <col min="15094" max="15094" width="15.28515625" style="5" customWidth="1"/>
    <col min="15095" max="15095" width="5.28515625" style="5" customWidth="1"/>
    <col min="15096" max="15104" width="2.42578125" style="5" customWidth="1"/>
    <col min="15105" max="15105" width="73.42578125" style="5" customWidth="1"/>
    <col min="15106" max="15106" width="17.85546875" style="5" customWidth="1"/>
    <col min="15107" max="15107" width="9.7109375" style="5" customWidth="1"/>
    <col min="15108" max="15108" width="12.28515625" style="5" customWidth="1"/>
    <col min="15109" max="15109" width="11.28515625" style="5" customWidth="1"/>
    <col min="15110" max="15110" width="10.7109375" style="5" customWidth="1"/>
    <col min="15111" max="15111" width="12.28515625" style="5" customWidth="1"/>
    <col min="15112" max="15112" width="11.28515625" style="5" customWidth="1"/>
    <col min="15113" max="15113" width="6.85546875" style="5" customWidth="1"/>
    <col min="15114" max="15340" width="2.42578125" style="5"/>
    <col min="15341" max="15348" width="2.42578125" style="5" customWidth="1"/>
    <col min="15349" max="15349" width="105.28515625" style="5" customWidth="1"/>
    <col min="15350" max="15350" width="15.28515625" style="5" customWidth="1"/>
    <col min="15351" max="15351" width="5.28515625" style="5" customWidth="1"/>
    <col min="15352" max="15360" width="2.42578125" style="5" customWidth="1"/>
    <col min="15361" max="15361" width="73.42578125" style="5" customWidth="1"/>
    <col min="15362" max="15362" width="17.85546875" style="5" customWidth="1"/>
    <col min="15363" max="15363" width="9.7109375" style="5" customWidth="1"/>
    <col min="15364" max="15364" width="12.28515625" style="5" customWidth="1"/>
    <col min="15365" max="15365" width="11.28515625" style="5" customWidth="1"/>
    <col min="15366" max="15366" width="10.7109375" style="5" customWidth="1"/>
    <col min="15367" max="15367" width="12.28515625" style="5" customWidth="1"/>
    <col min="15368" max="15368" width="11.28515625" style="5" customWidth="1"/>
    <col min="15369" max="15369" width="6.85546875" style="5" customWidth="1"/>
    <col min="15370" max="15596" width="2.42578125" style="5"/>
    <col min="15597" max="15604" width="2.42578125" style="5" customWidth="1"/>
    <col min="15605" max="15605" width="105.28515625" style="5" customWidth="1"/>
    <col min="15606" max="15606" width="15.28515625" style="5" customWidth="1"/>
    <col min="15607" max="15607" width="5.28515625" style="5" customWidth="1"/>
    <col min="15608" max="15616" width="2.42578125" style="5" customWidth="1"/>
    <col min="15617" max="15617" width="73.42578125" style="5" customWidth="1"/>
    <col min="15618" max="15618" width="17.85546875" style="5" customWidth="1"/>
    <col min="15619" max="15619" width="9.7109375" style="5" customWidth="1"/>
    <col min="15620" max="15620" width="12.28515625" style="5" customWidth="1"/>
    <col min="15621" max="15621" width="11.28515625" style="5" customWidth="1"/>
    <col min="15622" max="15622" width="10.7109375" style="5" customWidth="1"/>
    <col min="15623" max="15623" width="12.28515625" style="5" customWidth="1"/>
    <col min="15624" max="15624" width="11.28515625" style="5" customWidth="1"/>
    <col min="15625" max="15625" width="6.85546875" style="5" customWidth="1"/>
    <col min="15626" max="15852" width="2.42578125" style="5"/>
    <col min="15853" max="15860" width="2.42578125" style="5" customWidth="1"/>
    <col min="15861" max="15861" width="105.28515625" style="5" customWidth="1"/>
    <col min="15862" max="15862" width="15.28515625" style="5" customWidth="1"/>
    <col min="15863" max="15863" width="5.28515625" style="5" customWidth="1"/>
    <col min="15864" max="15872" width="2.42578125" style="5" customWidth="1"/>
    <col min="15873" max="15873" width="73.42578125" style="5" customWidth="1"/>
    <col min="15874" max="15874" width="17.85546875" style="5" customWidth="1"/>
    <col min="15875" max="15875" width="9.7109375" style="5" customWidth="1"/>
    <col min="15876" max="15876" width="12.28515625" style="5" customWidth="1"/>
    <col min="15877" max="15877" width="11.28515625" style="5" customWidth="1"/>
    <col min="15878" max="15878" width="10.7109375" style="5" customWidth="1"/>
    <col min="15879" max="15879" width="12.28515625" style="5" customWidth="1"/>
    <col min="15880" max="15880" width="11.28515625" style="5" customWidth="1"/>
    <col min="15881" max="15881" width="6.85546875" style="5" customWidth="1"/>
    <col min="15882" max="16108" width="2.42578125" style="5"/>
    <col min="16109" max="16116" width="2.42578125" style="5" customWidth="1"/>
    <col min="16117" max="16117" width="105.28515625" style="5" customWidth="1"/>
    <col min="16118" max="16118" width="15.28515625" style="5" customWidth="1"/>
    <col min="16119" max="16119" width="5.28515625" style="5" customWidth="1"/>
    <col min="16120" max="16128" width="2.42578125" style="5" customWidth="1"/>
    <col min="16129" max="16129" width="73.42578125" style="5" customWidth="1"/>
    <col min="16130" max="16130" width="17.85546875" style="5" customWidth="1"/>
    <col min="16131" max="16131" width="9.7109375" style="5" customWidth="1"/>
    <col min="16132" max="16132" width="12.28515625" style="5" customWidth="1"/>
    <col min="16133" max="16133" width="11.28515625" style="5" customWidth="1"/>
    <col min="16134" max="16134" width="10.7109375" style="5" customWidth="1"/>
    <col min="16135" max="16135" width="12.28515625" style="5" customWidth="1"/>
    <col min="16136" max="16136" width="11.28515625" style="5" customWidth="1"/>
    <col min="16137" max="16137" width="6.85546875" style="5" customWidth="1"/>
    <col min="16138" max="16384" width="2.42578125" style="5"/>
  </cols>
  <sheetData>
    <row r="1" spans="1:11" x14ac:dyDescent="0.2">
      <c r="A1" s="3" t="s">
        <v>136</v>
      </c>
      <c r="B1" s="13">
        <f>Monto_Oferta</f>
        <v>0</v>
      </c>
      <c r="C1" s="4"/>
    </row>
    <row r="2" spans="1:11" x14ac:dyDescent="0.2">
      <c r="A2" s="3"/>
      <c r="B2" s="12" t="str">
        <f>FIXED(ABS(B1),2,TRUE)</f>
        <v>0,00</v>
      </c>
      <c r="C2" s="6"/>
    </row>
    <row r="3" spans="1:11" x14ac:dyDescent="0.2">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
      <c r="A4" s="7"/>
      <c r="B4" s="7"/>
      <c r="C4" s="7"/>
    </row>
    <row r="5" spans="1:11" ht="12.75" hidden="1" customHeight="1" x14ac:dyDescent="0.2">
      <c r="A5" s="6"/>
      <c r="D5" s="8" t="s">
        <v>47</v>
      </c>
      <c r="E5" s="8" t="s">
        <v>5</v>
      </c>
      <c r="F5" s="8" t="s">
        <v>4</v>
      </c>
      <c r="G5" s="8" t="s">
        <v>4</v>
      </c>
      <c r="H5" s="8" t="s">
        <v>4</v>
      </c>
      <c r="K5" s="9" t="str">
        <f>IF(LEFT(FIXED(B1,2,TRUE),1)="-","MENOS ","")</f>
        <v/>
      </c>
    </row>
    <row r="6" spans="1:11" ht="12.75" hidden="1" customHeight="1" x14ac:dyDescent="0.2">
      <c r="D6" s="8" t="s">
        <v>48</v>
      </c>
      <c r="E6" s="8" t="s">
        <v>4</v>
      </c>
      <c r="H6" s="8" t="s">
        <v>4</v>
      </c>
    </row>
    <row r="7" spans="1:11" ht="12.75" hidden="1" customHeight="1" x14ac:dyDescent="0.2">
      <c r="D7" s="8" t="s">
        <v>49</v>
      </c>
      <c r="E7" s="8" t="s">
        <v>50</v>
      </c>
      <c r="H7" s="8" t="s">
        <v>50</v>
      </c>
      <c r="I7" s="9" t="str">
        <f>IF(LEN(B2)-12&lt;0,"0",MID((B2),LEN(B2)-12+1,1))</f>
        <v>0</v>
      </c>
      <c r="J7" s="9" t="str">
        <f>IF(AND(I7="1",I8="00"),"CIEN ",VLOOKUP(I7,D5:H44,4))</f>
        <v xml:space="preserve"> </v>
      </c>
    </row>
    <row r="8" spans="1:11" ht="12.75" hidden="1" customHeight="1" x14ac:dyDescent="0.2">
      <c r="D8" s="8" t="s">
        <v>51</v>
      </c>
      <c r="E8" s="8" t="s">
        <v>52</v>
      </c>
      <c r="H8" s="8" t="s">
        <v>52</v>
      </c>
      <c r="I8" s="9" t="str">
        <f>IF(LEN(B2)-11&lt;0,"0",MID((B2),LEN(B2)-11+1,2))</f>
        <v>0</v>
      </c>
      <c r="J8" s="9" t="str">
        <f>IF(LEFT(I8,1)="0","",IF(VALUE(I8)&gt;29,VLOOKUP(LEFT(I8,1),D5:H44,3),VLOOKUP(I8,D5:H44,5)))</f>
        <v/>
      </c>
    </row>
    <row r="9" spans="1:11" ht="12.75" hidden="1" customHeight="1" x14ac:dyDescent="0.2">
      <c r="D9" s="8" t="s">
        <v>53</v>
      </c>
      <c r="E9" s="8" t="s">
        <v>54</v>
      </c>
      <c r="H9" s="8" t="s">
        <v>54</v>
      </c>
      <c r="I9" s="9" t="str">
        <f>IF(LEN(B2)-10&lt;0,"0",MID((B2),LEN(B2)-10+1,1))</f>
        <v>0</v>
      </c>
      <c r="J9" s="9" t="str">
        <f>IF(AND(VALUE(I8)&gt;30,MID(I8,2,1)&lt;&gt;"0"),"Y ","")</f>
        <v/>
      </c>
    </row>
    <row r="10" spans="1:11" ht="12.75" hidden="1" customHeight="1" x14ac:dyDescent="0.2">
      <c r="D10" s="8" t="s">
        <v>55</v>
      </c>
      <c r="E10" s="8" t="s">
        <v>56</v>
      </c>
      <c r="H10" s="8" t="s">
        <v>56</v>
      </c>
      <c r="I10" s="9" t="str">
        <f>IF(LEN(B2)-10&lt;0,"0",MID((B2),LEN(B2)-10+1,1))</f>
        <v>0</v>
      </c>
      <c r="J10" s="9" t="str">
        <f>IF(OR(VALUE(I8)&lt;=9,VALUE(I8)=0),VLOOKUP(I10,D5:H44,5),IF(VALUE(I8)&gt;29,VLOOKUP(MID(I8,2,1),D5:H44,5),""))</f>
        <v xml:space="preserve"> </v>
      </c>
    </row>
    <row r="11" spans="1:11" ht="12.75" hidden="1" customHeight="1" x14ac:dyDescent="0.2">
      <c r="D11" s="8" t="s">
        <v>57</v>
      </c>
      <c r="E11" s="8" t="s">
        <v>58</v>
      </c>
      <c r="H11" s="8" t="s">
        <v>58</v>
      </c>
      <c r="I11" s="9" t="str">
        <f>IF(AND(AND(I7="0",I8="0"),I10="0"),"0",IF(AND(AND(I10="1",I7="0"),I8="0"),"1","2"))</f>
        <v>0</v>
      </c>
      <c r="J11" s="9" t="str">
        <f>IF(I11="0","",IF(I11="1","MILLON ","MILLONES "))</f>
        <v/>
      </c>
    </row>
    <row r="12" spans="1:11" ht="12.75" hidden="1" customHeight="1" x14ac:dyDescent="0.2">
      <c r="A12" s="10"/>
      <c r="D12" s="8" t="s">
        <v>59</v>
      </c>
      <c r="E12" s="8" t="s">
        <v>60</v>
      </c>
      <c r="H12" s="8" t="s">
        <v>60</v>
      </c>
      <c r="I12" s="9" t="str">
        <f>IF(LEN(B2)-9&lt;0,"0",MID((B2),LEN(B2)-9+1,1))</f>
        <v>0</v>
      </c>
      <c r="J12" s="9" t="str">
        <f>IF(AND(I12="1",I13="00"),"CIEN",VLOOKUP(I12,D5:H44,4))</f>
        <v xml:space="preserve"> </v>
      </c>
      <c r="K12" s="11"/>
    </row>
    <row r="13" spans="1:11" ht="12.75" hidden="1" customHeight="1" x14ac:dyDescent="0.2">
      <c r="A13" s="10"/>
      <c r="D13" s="8" t="s">
        <v>61</v>
      </c>
      <c r="E13" s="8" t="s">
        <v>62</v>
      </c>
      <c r="H13" s="8" t="s">
        <v>62</v>
      </c>
      <c r="I13" s="9" t="str">
        <f>IF(LEN(B2)-8&lt;0,"0",MID((B2),LEN(B2)-8+1,2))</f>
        <v>0</v>
      </c>
      <c r="J13" s="9" t="str">
        <f>IF(LEFT(I13,1)="0","",IF(VALUE(I13)&gt;29,VLOOKUP(LEFT(I13,1),D5:H44,3),VLOOKUP(I13,D5:H44,5)))</f>
        <v/>
      </c>
      <c r="K13" s="11"/>
    </row>
    <row r="14" spans="1:11" ht="12.75" hidden="1" customHeight="1" x14ac:dyDescent="0.2">
      <c r="A14" s="10"/>
      <c r="D14" s="8" t="s">
        <v>63</v>
      </c>
      <c r="E14" s="8" t="s">
        <v>64</v>
      </c>
      <c r="H14" s="8" t="s">
        <v>64</v>
      </c>
      <c r="I14" s="9" t="str">
        <f>IF(LEN(B2)-7&lt;0,"0",MID((B2),LEN(B2)-7+1,1))</f>
        <v>0</v>
      </c>
      <c r="J14" s="9" t="str">
        <f>IF(AND(VALUE(I13)&gt;30,MID(I13,2,1)&lt;&gt;"0"),"Y ","")</f>
        <v/>
      </c>
      <c r="K14" s="11"/>
    </row>
    <row r="15" spans="1:11" ht="12.75" hidden="1" customHeight="1" x14ac:dyDescent="0.2">
      <c r="A15" s="10"/>
      <c r="D15" s="8" t="s">
        <v>65</v>
      </c>
      <c r="E15" s="8" t="s">
        <v>66</v>
      </c>
      <c r="H15" s="8" t="s">
        <v>66</v>
      </c>
      <c r="J15" s="9" t="str">
        <f>IF(OR(VALUE(I13)&lt;=9,VALUE(I13)=0),VLOOKUP(I14,D5:H44,5),IF(VALUE(I13)&gt;29,VLOOKUP(MID(I13,2,1),D5:H44,5),""))</f>
        <v xml:space="preserve"> </v>
      </c>
      <c r="K15" s="11"/>
    </row>
    <row r="16" spans="1:11" ht="12.75" hidden="1" customHeight="1" x14ac:dyDescent="0.2">
      <c r="A16" s="10"/>
      <c r="D16" s="8" t="s">
        <v>67</v>
      </c>
      <c r="E16" s="8" t="s">
        <v>50</v>
      </c>
      <c r="F16" s="8" t="s">
        <v>68</v>
      </c>
      <c r="G16" s="8" t="s">
        <v>69</v>
      </c>
      <c r="H16" s="8" t="s">
        <v>70</v>
      </c>
      <c r="I16" s="9" t="str">
        <f>IF(AND(AND(I12="0",VALUE(I13)=0),I14="0"),"0",IF(I14="1","1","2"))</f>
        <v>0</v>
      </c>
      <c r="J16" s="9" t="str">
        <f>IF(I16="0","","MIL ")</f>
        <v/>
      </c>
      <c r="K16" s="11"/>
    </row>
    <row r="17" spans="1:11" ht="12.75" hidden="1" customHeight="1" x14ac:dyDescent="0.2">
      <c r="A17" s="10"/>
      <c r="D17" s="8" t="s">
        <v>71</v>
      </c>
      <c r="E17" s="8" t="s">
        <v>68</v>
      </c>
      <c r="F17" s="8" t="s">
        <v>4</v>
      </c>
      <c r="G17" s="8" t="s">
        <v>4</v>
      </c>
      <c r="H17" s="8" t="s">
        <v>68</v>
      </c>
      <c r="I17" s="9" t="str">
        <f>IF(LEN(B2)-6&lt;0,"0",MID((B2),LEN(B2)-6+1,1))</f>
        <v>0</v>
      </c>
      <c r="J17" s="9" t="str">
        <f>IF(AND(I17="1",I18="00"),"CIEN ",VLOOKUP(I17,D5:H44,4))</f>
        <v xml:space="preserve"> </v>
      </c>
      <c r="K17" s="11"/>
    </row>
    <row r="18" spans="1:11" ht="12.75" hidden="1" customHeight="1" x14ac:dyDescent="0.2">
      <c r="A18" s="10"/>
      <c r="D18" s="8" t="s">
        <v>72</v>
      </c>
      <c r="E18" s="8" t="s">
        <v>73</v>
      </c>
      <c r="H18" s="8" t="s">
        <v>73</v>
      </c>
      <c r="I18" s="9" t="str">
        <f>IF(LEN(B2)-5&lt;0,"0",MID((B2),LEN(B2)-5+1,2))</f>
        <v>0</v>
      </c>
      <c r="J18" s="11" t="str">
        <f>IF(LEFT(I18,1)="0","",IF(VALUE(I18)&gt;29,VLOOKUP(LEFT(I18,1),D5:H44,3,FALSE),VLOOKUP(I18,D5:H44,2,FALSE)))</f>
        <v/>
      </c>
      <c r="K18" s="11"/>
    </row>
    <row r="19" spans="1:11" ht="12.75" hidden="1" customHeight="1" x14ac:dyDescent="0.2">
      <c r="A19" s="10"/>
      <c r="D19" s="8" t="s">
        <v>74</v>
      </c>
      <c r="E19" s="8" t="s">
        <v>75</v>
      </c>
      <c r="H19" s="8" t="s">
        <v>75</v>
      </c>
      <c r="J19" s="9" t="str">
        <f>IF(AND(VALUE(I18)&gt;30,MID(I18,2,1)&lt;&gt;"0"),"Y ","")</f>
        <v/>
      </c>
      <c r="K19" s="11"/>
    </row>
    <row r="20" spans="1:11" ht="12.75" hidden="1" customHeight="1" x14ac:dyDescent="0.2">
      <c r="A20" s="10"/>
      <c r="D20" s="8" t="s">
        <v>76</v>
      </c>
      <c r="E20" s="8" t="s">
        <v>77</v>
      </c>
      <c r="H20" s="8" t="s">
        <v>77</v>
      </c>
      <c r="I20" s="9" t="str">
        <f>IF(LEN(B2)-4&lt;0,"0",MID((B2),LEN(B2)-4+1,1))</f>
        <v>0</v>
      </c>
      <c r="J20" s="9" t="str">
        <f>IF(OR(VALUE(I18)&lt;=9,VALUE(I18)=0),VLOOKUP(I20,D5:H44,2),IF(VALUE(I18)&gt;29,VLOOKUP(MID(I18,2,1),D5:H44,2),""))</f>
        <v/>
      </c>
      <c r="K20" s="11"/>
    </row>
    <row r="21" spans="1:11" ht="12.75" hidden="1" customHeight="1" x14ac:dyDescent="0.2">
      <c r="A21" s="10"/>
      <c r="D21" s="8" t="s">
        <v>78</v>
      </c>
      <c r="E21" s="8" t="s">
        <v>79</v>
      </c>
      <c r="H21" s="8" t="s">
        <v>79</v>
      </c>
      <c r="J21" s="9" t="str">
        <f>IF(TRUNC(B1)=0,"CERO ","")</f>
        <v xml:space="preserve">CERO </v>
      </c>
      <c r="K21" s="11"/>
    </row>
    <row r="22" spans="1:11" ht="12.75" hidden="1" customHeight="1" x14ac:dyDescent="0.2">
      <c r="D22" s="8" t="s">
        <v>80</v>
      </c>
      <c r="E22" s="8" t="s">
        <v>81</v>
      </c>
      <c r="H22" s="8" t="s">
        <v>81</v>
      </c>
      <c r="J22" s="8" t="s">
        <v>82</v>
      </c>
    </row>
    <row r="23" spans="1:11" ht="12.75" hidden="1" customHeight="1" x14ac:dyDescent="0.2">
      <c r="D23" s="8" t="s">
        <v>83</v>
      </c>
      <c r="E23" s="8" t="s">
        <v>84</v>
      </c>
      <c r="H23" s="8" t="s">
        <v>84</v>
      </c>
      <c r="J23" s="9" t="str">
        <f>RIGHT(B2,2)</f>
        <v>00</v>
      </c>
    </row>
    <row r="24" spans="1:11" ht="12.75" hidden="1" customHeight="1" x14ac:dyDescent="0.2">
      <c r="D24" s="8" t="s">
        <v>85</v>
      </c>
      <c r="E24" s="8" t="s">
        <v>86</v>
      </c>
      <c r="H24" s="8" t="s">
        <v>86</v>
      </c>
      <c r="J24" s="8" t="s">
        <v>87</v>
      </c>
    </row>
    <row r="25" spans="1:11" ht="12.75" hidden="1" customHeight="1" x14ac:dyDescent="0.2">
      <c r="D25" s="8" t="s">
        <v>88</v>
      </c>
      <c r="E25" s="8" t="s">
        <v>89</v>
      </c>
      <c r="H25" s="8" t="s">
        <v>89</v>
      </c>
    </row>
    <row r="26" spans="1:11" ht="12.75" hidden="1" customHeight="1" x14ac:dyDescent="0.2">
      <c r="D26" s="8" t="s">
        <v>90</v>
      </c>
      <c r="E26" s="8" t="s">
        <v>91</v>
      </c>
      <c r="H26" s="8" t="s">
        <v>91</v>
      </c>
    </row>
    <row r="27" spans="1:11" ht="12.75" hidden="1" customHeight="1" x14ac:dyDescent="0.2">
      <c r="D27" s="8" t="s">
        <v>92</v>
      </c>
      <c r="E27" s="8" t="s">
        <v>52</v>
      </c>
      <c r="F27" s="8" t="s">
        <v>93</v>
      </c>
      <c r="G27" s="8" t="s">
        <v>94</v>
      </c>
      <c r="H27" s="8" t="s">
        <v>52</v>
      </c>
    </row>
    <row r="28" spans="1:11" ht="12.75" hidden="1" customHeight="1" x14ac:dyDescent="0.2">
      <c r="D28" s="8" t="s">
        <v>95</v>
      </c>
      <c r="E28" s="8" t="s">
        <v>93</v>
      </c>
      <c r="H28" s="8" t="s">
        <v>93</v>
      </c>
    </row>
    <row r="29" spans="1:11" ht="12.75" hidden="1" customHeight="1" x14ac:dyDescent="0.2">
      <c r="D29" s="8" t="s">
        <v>96</v>
      </c>
      <c r="E29" s="8" t="s">
        <v>97</v>
      </c>
      <c r="H29" s="8" t="s">
        <v>98</v>
      </c>
    </row>
    <row r="30" spans="1:11" ht="12.75" hidden="1" customHeight="1" x14ac:dyDescent="0.2">
      <c r="D30" s="8" t="s">
        <v>99</v>
      </c>
      <c r="E30" s="8" t="s">
        <v>100</v>
      </c>
      <c r="H30" s="8" t="s">
        <v>100</v>
      </c>
    </row>
    <row r="31" spans="1:11" ht="12.75" hidden="1" customHeight="1" x14ac:dyDescent="0.2">
      <c r="D31" s="8" t="s">
        <v>101</v>
      </c>
      <c r="E31" s="8" t="s">
        <v>102</v>
      </c>
      <c r="H31" s="8" t="s">
        <v>102</v>
      </c>
    </row>
    <row r="32" spans="1:11" ht="12.75" hidden="1" customHeight="1" x14ac:dyDescent="0.2">
      <c r="D32" s="8" t="s">
        <v>103</v>
      </c>
      <c r="E32" s="8" t="s">
        <v>104</v>
      </c>
      <c r="H32" s="8" t="s">
        <v>104</v>
      </c>
    </row>
    <row r="33" spans="4:8" ht="12.75" hidden="1" customHeight="1" x14ac:dyDescent="0.2">
      <c r="D33" s="8" t="s">
        <v>105</v>
      </c>
      <c r="E33" s="8" t="s">
        <v>106</v>
      </c>
      <c r="H33" s="8" t="s">
        <v>106</v>
      </c>
    </row>
    <row r="34" spans="4:8" ht="12.75" hidden="1" customHeight="1" x14ac:dyDescent="0.2">
      <c r="D34" s="8" t="s">
        <v>107</v>
      </c>
      <c r="E34" s="8" t="s">
        <v>108</v>
      </c>
      <c r="H34" s="8" t="s">
        <v>108</v>
      </c>
    </row>
    <row r="35" spans="4:8" ht="12.75" hidden="1" customHeight="1" x14ac:dyDescent="0.2">
      <c r="D35" s="8" t="s">
        <v>109</v>
      </c>
      <c r="E35" s="8" t="s">
        <v>110</v>
      </c>
      <c r="H35" s="8" t="s">
        <v>110</v>
      </c>
    </row>
    <row r="36" spans="4:8" ht="12.75" hidden="1" customHeight="1" x14ac:dyDescent="0.2">
      <c r="D36" s="8" t="s">
        <v>111</v>
      </c>
      <c r="E36" s="8" t="s">
        <v>112</v>
      </c>
      <c r="H36" s="8" t="s">
        <v>112</v>
      </c>
    </row>
    <row r="37" spans="4:8" ht="12.75" hidden="1" customHeight="1" x14ac:dyDescent="0.2">
      <c r="D37" s="8" t="s">
        <v>113</v>
      </c>
      <c r="E37" s="8" t="s">
        <v>114</v>
      </c>
      <c r="H37" s="8" t="s">
        <v>114</v>
      </c>
    </row>
    <row r="38" spans="4:8" ht="12.75" hidden="1" customHeight="1" x14ac:dyDescent="0.2">
      <c r="D38" s="8" t="s">
        <v>115</v>
      </c>
      <c r="E38" s="8" t="s">
        <v>54</v>
      </c>
      <c r="F38" s="8" t="s">
        <v>116</v>
      </c>
      <c r="G38" s="8" t="s">
        <v>117</v>
      </c>
      <c r="H38" s="8" t="s">
        <v>54</v>
      </c>
    </row>
    <row r="39" spans="4:8" ht="12.75" hidden="1" customHeight="1" x14ac:dyDescent="0.2">
      <c r="D39" s="8" t="s">
        <v>118</v>
      </c>
      <c r="E39" s="8" t="s">
        <v>56</v>
      </c>
      <c r="F39" s="8" t="s">
        <v>119</v>
      </c>
      <c r="G39" s="8" t="s">
        <v>120</v>
      </c>
      <c r="H39" s="8" t="s">
        <v>56</v>
      </c>
    </row>
    <row r="40" spans="4:8" ht="12.75" hidden="1" customHeight="1" x14ac:dyDescent="0.2">
      <c r="D40" s="8" t="s">
        <v>121</v>
      </c>
      <c r="E40" s="8" t="s">
        <v>58</v>
      </c>
      <c r="F40" s="8" t="s">
        <v>122</v>
      </c>
      <c r="G40" s="8" t="s">
        <v>123</v>
      </c>
      <c r="H40" s="8" t="s">
        <v>58</v>
      </c>
    </row>
    <row r="41" spans="4:8" ht="12.75" hidden="1" customHeight="1" x14ac:dyDescent="0.2">
      <c r="D41" s="8" t="s">
        <v>124</v>
      </c>
      <c r="E41" s="8" t="s">
        <v>60</v>
      </c>
      <c r="F41" s="8" t="s">
        <v>125</v>
      </c>
      <c r="G41" s="8" t="s">
        <v>126</v>
      </c>
      <c r="H41" s="8" t="s">
        <v>60</v>
      </c>
    </row>
    <row r="42" spans="4:8" ht="12.75" hidden="1" customHeight="1" x14ac:dyDescent="0.2">
      <c r="D42" s="8" t="s">
        <v>127</v>
      </c>
      <c r="E42" s="8" t="s">
        <v>62</v>
      </c>
      <c r="F42" s="8" t="s">
        <v>128</v>
      </c>
      <c r="G42" s="8" t="s">
        <v>129</v>
      </c>
      <c r="H42" s="8" t="s">
        <v>62</v>
      </c>
    </row>
    <row r="43" spans="4:8" ht="12.75" hidden="1" customHeight="1" x14ac:dyDescent="0.2">
      <c r="D43" s="8" t="s">
        <v>130</v>
      </c>
      <c r="E43" s="8" t="s">
        <v>64</v>
      </c>
      <c r="F43" s="8" t="s">
        <v>131</v>
      </c>
      <c r="G43" s="8" t="s">
        <v>132</v>
      </c>
      <c r="H43" s="8" t="s">
        <v>64</v>
      </c>
    </row>
    <row r="44" spans="4:8" ht="12.75" hidden="1" customHeight="1" x14ac:dyDescent="0.2">
      <c r="D44" s="8" t="s">
        <v>133</v>
      </c>
      <c r="E44" s="8" t="s">
        <v>66</v>
      </c>
      <c r="F44" s="8" t="s">
        <v>134</v>
      </c>
      <c r="G44" s="8" t="s">
        <v>135</v>
      </c>
      <c r="H44" s="8" t="s">
        <v>66</v>
      </c>
    </row>
    <row r="45" spans="4:8" x14ac:dyDescent="0.2">
      <c r="D45" s="8"/>
      <c r="E45" s="8"/>
      <c r="F45" s="8"/>
      <c r="G45" s="8"/>
      <c r="H45" s="8"/>
    </row>
  </sheetData>
  <sheetProtection sheet="1" objects="1" scenarios="1"/>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N2088"/>
  <sheetViews>
    <sheetView showGridLines="0" showZeros="0" zoomScale="90" zoomScaleNormal="90" zoomScaleSheetLayoutView="90" workbookViewId="0">
      <selection activeCell="F9" sqref="F9"/>
    </sheetView>
  </sheetViews>
  <sheetFormatPr baseColWidth="10" defaultColWidth="11.42578125" defaultRowHeight="12.75" x14ac:dyDescent="0.2"/>
  <cols>
    <col min="1" max="1" width="35.7109375" style="177" customWidth="1"/>
    <col min="2" max="2" width="11.7109375" style="177" customWidth="1"/>
    <col min="3" max="3" width="70.7109375" style="177" customWidth="1"/>
    <col min="4" max="4" width="9.7109375" style="177" customWidth="1"/>
    <col min="5" max="5" width="14.7109375" style="177" customWidth="1"/>
    <col min="6" max="6" width="19.140625" style="177" customWidth="1"/>
    <col min="7" max="7" width="40.7109375" style="177" customWidth="1"/>
    <col min="8" max="8" width="14.7109375" style="177" customWidth="1"/>
    <col min="9" max="16384" width="11.42578125" style="177"/>
  </cols>
  <sheetData>
    <row r="1" spans="1:9" x14ac:dyDescent="0.2">
      <c r="A1" s="356" t="s">
        <v>1243</v>
      </c>
      <c r="B1" s="357"/>
      <c r="C1" s="357"/>
      <c r="D1" s="357"/>
      <c r="E1" s="358"/>
    </row>
    <row r="2" spans="1:9" s="300" customFormat="1" ht="20.100000000000001" customHeight="1" x14ac:dyDescent="0.2">
      <c r="A2" s="176" t="s">
        <v>12</v>
      </c>
      <c r="C2" s="176" t="s">
        <v>1271</v>
      </c>
      <c r="D2" s="176"/>
      <c r="E2" s="176"/>
    </row>
    <row r="3" spans="1:9" s="302" customFormat="1" ht="20.100000000000001" customHeight="1" x14ac:dyDescent="0.2">
      <c r="A3" s="301" t="s">
        <v>13</v>
      </c>
      <c r="C3" s="303" t="s">
        <v>1296</v>
      </c>
      <c r="D3" s="304"/>
      <c r="E3" s="304"/>
    </row>
    <row r="4" spans="1:9" s="302" customFormat="1" ht="20.100000000000001" customHeight="1" x14ac:dyDescent="0.2">
      <c r="A4" s="301" t="s">
        <v>22</v>
      </c>
      <c r="C4" s="305" t="s">
        <v>1297</v>
      </c>
      <c r="D4" s="304"/>
      <c r="E4" s="304"/>
    </row>
    <row r="5" spans="1:9" s="302" customFormat="1" ht="20.100000000000001" customHeight="1" x14ac:dyDescent="0.2">
      <c r="A5" s="301" t="s">
        <v>21</v>
      </c>
      <c r="C5" s="306"/>
    </row>
    <row r="6" spans="1:9" s="302" customFormat="1" ht="20.100000000000001" customHeight="1" x14ac:dyDescent="0.2">
      <c r="A6" s="301" t="s">
        <v>43</v>
      </c>
      <c r="C6" s="307" t="s">
        <v>1298</v>
      </c>
    </row>
    <row r="7" spans="1:9" s="302" customFormat="1" ht="20.100000000000001" customHeight="1" x14ac:dyDescent="0.2">
      <c r="A7" s="301" t="s">
        <v>24</v>
      </c>
      <c r="C7" s="308" t="s">
        <v>1299</v>
      </c>
    </row>
    <row r="8" spans="1:9" s="302" customFormat="1" ht="20.100000000000001" customHeight="1" x14ac:dyDescent="0.2">
      <c r="A8" s="301" t="s">
        <v>1220</v>
      </c>
      <c r="C8" s="309">
        <v>0.1</v>
      </c>
    </row>
    <row r="9" spans="1:9" s="302" customFormat="1" ht="20.100000000000001" customHeight="1" x14ac:dyDescent="0.2">
      <c r="A9" s="301" t="s">
        <v>1218</v>
      </c>
      <c r="C9" s="310"/>
    </row>
    <row r="10" spans="1:9" s="302" customFormat="1" ht="20.100000000000001" customHeight="1" x14ac:dyDescent="0.2">
      <c r="A10" s="301" t="s">
        <v>23</v>
      </c>
      <c r="C10" s="311" t="s">
        <v>1300</v>
      </c>
    </row>
    <row r="11" spans="1:9" s="302" customFormat="1" ht="20.100000000000001" customHeight="1" x14ac:dyDescent="0.2">
      <c r="A11" s="301"/>
      <c r="C11" s="312"/>
    </row>
    <row r="12" spans="1:9" x14ac:dyDescent="0.2">
      <c r="A12" s="356" t="s">
        <v>1244</v>
      </c>
      <c r="B12" s="357"/>
      <c r="C12" s="357"/>
      <c r="D12" s="357"/>
      <c r="E12" s="358"/>
    </row>
    <row r="13" spans="1:9" s="302" customFormat="1" ht="20.100000000000001" customHeight="1" x14ac:dyDescent="0.2">
      <c r="A13" s="301" t="s">
        <v>14</v>
      </c>
      <c r="C13" s="313"/>
    </row>
    <row r="14" spans="1:9" ht="20.100000000000001" customHeight="1" x14ac:dyDescent="0.2">
      <c r="A14" s="301" t="s">
        <v>1238</v>
      </c>
      <c r="B14" s="274"/>
      <c r="C14" s="314">
        <f>IFERROR(GG_Pesos/Costo_Costo,0)</f>
        <v>0</v>
      </c>
      <c r="D14" s="175"/>
      <c r="I14" s="315"/>
    </row>
    <row r="15" spans="1:9" ht="20.100000000000001" customHeight="1" x14ac:dyDescent="0.2">
      <c r="A15" s="301" t="s">
        <v>1237</v>
      </c>
      <c r="B15" s="274"/>
      <c r="C15" s="316"/>
      <c r="D15" s="175"/>
      <c r="I15" s="315"/>
    </row>
    <row r="16" spans="1:9" ht="20.100000000000001" customHeight="1" x14ac:dyDescent="0.2">
      <c r="A16" s="301" t="s">
        <v>1235</v>
      </c>
      <c r="B16" s="274"/>
      <c r="C16" s="316"/>
      <c r="D16" s="175"/>
      <c r="I16" s="315"/>
    </row>
    <row r="17" spans="1:14" ht="20.100000000000001" customHeight="1" x14ac:dyDescent="0.2">
      <c r="A17" s="301" t="s">
        <v>1236</v>
      </c>
      <c r="B17" s="274"/>
      <c r="C17" s="316"/>
      <c r="D17" s="175"/>
      <c r="I17" s="315"/>
    </row>
    <row r="18" spans="1:14" ht="20.100000000000001" customHeight="1" x14ac:dyDescent="0.2">
      <c r="A18" s="301" t="s">
        <v>1240</v>
      </c>
      <c r="C18" s="180">
        <f>1+(1*GG_Porcentaje)+(1+(1*GG_Porcentaje))*Beneficio+(1+(1*GG_Porcentaje)+(1+(1*GG_Porcentaje))*Beneficio)*(IB+IVA)</f>
        <v>1</v>
      </c>
    </row>
    <row r="19" spans="1:14" ht="20.100000000000001" customHeight="1" x14ac:dyDescent="0.2">
      <c r="C19" s="180"/>
    </row>
    <row r="20" spans="1:14" ht="20.100000000000001" customHeight="1" x14ac:dyDescent="0.2">
      <c r="A20" s="356" t="s">
        <v>1234</v>
      </c>
      <c r="B20" s="357"/>
      <c r="C20" s="357"/>
      <c r="D20" s="357"/>
      <c r="E20" s="358"/>
    </row>
    <row r="21" spans="1:14" ht="20.100000000000001" customHeight="1" x14ac:dyDescent="0.2"/>
    <row r="22" spans="1:14" ht="20.100000000000001" customHeight="1" x14ac:dyDescent="0.2">
      <c r="A22" s="355" t="s">
        <v>831</v>
      </c>
      <c r="B22" s="355" t="s">
        <v>1221</v>
      </c>
      <c r="C22" s="359" t="s">
        <v>0</v>
      </c>
      <c r="D22" s="355" t="s">
        <v>1</v>
      </c>
      <c r="E22" s="355" t="s">
        <v>2</v>
      </c>
      <c r="G22" s="355" t="s">
        <v>1228</v>
      </c>
      <c r="H22" s="355" t="s">
        <v>1258</v>
      </c>
    </row>
    <row r="23" spans="1:14" ht="20.100000000000001" customHeight="1" x14ac:dyDescent="0.2">
      <c r="A23" s="355"/>
      <c r="B23" s="355"/>
      <c r="C23" s="359"/>
      <c r="D23" s="355"/>
      <c r="E23" s="355"/>
      <c r="G23" s="359"/>
      <c r="H23" s="355"/>
    </row>
    <row r="24" spans="1:14" ht="20.100000000000001" customHeight="1" x14ac:dyDescent="0.2">
      <c r="A24" s="317"/>
      <c r="B24" s="168"/>
      <c r="C24" s="178"/>
      <c r="D24" s="168"/>
      <c r="E24" s="168"/>
    </row>
    <row r="25" spans="1:14" ht="20.100000000000001" customHeight="1" x14ac:dyDescent="0.2">
      <c r="A25" s="321" t="s">
        <v>1272</v>
      </c>
      <c r="B25" s="319">
        <v>1</v>
      </c>
      <c r="C25" s="169"/>
      <c r="D25" s="170"/>
      <c r="E25" s="320"/>
      <c r="G25" s="321" t="s">
        <v>1272</v>
      </c>
      <c r="H25" s="321" t="s">
        <v>1295</v>
      </c>
      <c r="K25" s="347">
        <v>1</v>
      </c>
      <c r="L25" s="348" t="s">
        <v>1272</v>
      </c>
    </row>
    <row r="26" spans="1:14" ht="20.100000000000001" customHeight="1" x14ac:dyDescent="0.2">
      <c r="A26" s="321" t="s">
        <v>1273</v>
      </c>
      <c r="B26" s="319">
        <v>2</v>
      </c>
      <c r="C26" s="169"/>
      <c r="D26" s="170"/>
      <c r="E26" s="322"/>
      <c r="F26" s="323"/>
      <c r="G26" s="321" t="s">
        <v>1273</v>
      </c>
      <c r="H26" s="321"/>
      <c r="J26" s="324"/>
      <c r="K26" s="347">
        <v>2</v>
      </c>
      <c r="L26" s="348" t="s">
        <v>1273</v>
      </c>
      <c r="M26" s="324"/>
      <c r="N26" s="324"/>
    </row>
    <row r="27" spans="1:14" ht="20.100000000000001" customHeight="1" x14ac:dyDescent="0.2">
      <c r="A27" s="321" t="s">
        <v>1274</v>
      </c>
      <c r="B27" s="319">
        <v>3</v>
      </c>
      <c r="C27" s="169"/>
      <c r="D27" s="170"/>
      <c r="E27" s="322"/>
      <c r="F27" s="323"/>
      <c r="G27" s="321" t="s">
        <v>1274</v>
      </c>
      <c r="H27" s="321"/>
      <c r="J27" s="324"/>
      <c r="K27" s="347">
        <v>3</v>
      </c>
      <c r="L27" s="348" t="s">
        <v>1274</v>
      </c>
      <c r="M27" s="324"/>
      <c r="N27" s="324"/>
    </row>
    <row r="28" spans="1:14" ht="20.100000000000001" customHeight="1" x14ac:dyDescent="0.2">
      <c r="A28" s="321" t="s">
        <v>1275</v>
      </c>
      <c r="B28" s="319">
        <v>4</v>
      </c>
      <c r="C28" s="169"/>
      <c r="D28" s="170"/>
      <c r="E28" s="322"/>
      <c r="F28" s="323"/>
      <c r="G28" s="321" t="s">
        <v>1275</v>
      </c>
      <c r="H28" s="321"/>
      <c r="J28" s="324"/>
      <c r="K28" s="349">
        <v>4</v>
      </c>
      <c r="L28" s="350" t="s">
        <v>1275</v>
      </c>
      <c r="M28" s="324"/>
      <c r="N28" s="324"/>
    </row>
    <row r="29" spans="1:14" ht="20.100000000000001" customHeight="1" x14ac:dyDescent="0.2">
      <c r="A29" s="321" t="s">
        <v>1290</v>
      </c>
      <c r="B29" s="319">
        <v>5</v>
      </c>
      <c r="C29" s="169"/>
      <c r="D29" s="170"/>
      <c r="E29" s="322"/>
      <c r="F29" s="323"/>
      <c r="G29" s="321" t="s">
        <v>1290</v>
      </c>
      <c r="H29" s="321"/>
      <c r="J29" s="324"/>
      <c r="K29" s="349">
        <v>5</v>
      </c>
      <c r="L29" s="350" t="s">
        <v>1290</v>
      </c>
      <c r="M29" s="324"/>
      <c r="N29" s="324"/>
    </row>
    <row r="30" spans="1:14" ht="20.100000000000001" customHeight="1" x14ac:dyDescent="0.2">
      <c r="A30" s="321" t="s">
        <v>1291</v>
      </c>
      <c r="B30" s="319">
        <v>6</v>
      </c>
      <c r="C30" s="169"/>
      <c r="D30" s="170"/>
      <c r="E30" s="322"/>
      <c r="F30" s="323"/>
      <c r="G30" s="321" t="s">
        <v>1291</v>
      </c>
      <c r="H30" s="321"/>
      <c r="J30" s="324"/>
      <c r="K30" s="353">
        <v>6</v>
      </c>
      <c r="L30" s="350" t="s">
        <v>1291</v>
      </c>
      <c r="M30" s="324"/>
      <c r="N30" s="324"/>
    </row>
    <row r="31" spans="1:14" ht="20.100000000000001" customHeight="1" x14ac:dyDescent="0.2">
      <c r="A31" s="321" t="s">
        <v>1276</v>
      </c>
      <c r="B31" s="319">
        <v>7</v>
      </c>
      <c r="C31" s="169"/>
      <c r="D31" s="170"/>
      <c r="E31" s="322"/>
      <c r="F31" s="323"/>
      <c r="G31" s="321" t="s">
        <v>1276</v>
      </c>
      <c r="H31" s="321"/>
      <c r="J31" s="324"/>
      <c r="K31" s="349">
        <v>7</v>
      </c>
      <c r="L31" s="350" t="s">
        <v>1276</v>
      </c>
      <c r="M31" s="324"/>
      <c r="N31" s="324"/>
    </row>
    <row r="32" spans="1:14" ht="20.100000000000001" customHeight="1" x14ac:dyDescent="0.2">
      <c r="A32" s="321" t="s">
        <v>1277</v>
      </c>
      <c r="B32" s="319">
        <v>8</v>
      </c>
      <c r="C32" s="169"/>
      <c r="D32" s="170"/>
      <c r="E32" s="322"/>
      <c r="F32" s="323"/>
      <c r="G32" s="321" t="s">
        <v>1277</v>
      </c>
      <c r="H32" s="321"/>
      <c r="J32" s="324"/>
      <c r="K32" s="349">
        <v>8</v>
      </c>
      <c r="L32" s="350" t="s">
        <v>1277</v>
      </c>
      <c r="M32" s="324"/>
      <c r="N32" s="324"/>
    </row>
    <row r="33" spans="1:14" ht="20.100000000000001" customHeight="1" x14ac:dyDescent="0.2">
      <c r="A33" s="321" t="s">
        <v>1278</v>
      </c>
      <c r="B33" s="319">
        <v>9</v>
      </c>
      <c r="C33" s="169"/>
      <c r="D33" s="170"/>
      <c r="E33" s="322"/>
      <c r="F33" s="323"/>
      <c r="G33" s="321" t="s">
        <v>1278</v>
      </c>
      <c r="H33" s="321"/>
      <c r="J33" s="324"/>
      <c r="K33" s="349">
        <v>9</v>
      </c>
      <c r="L33" s="350" t="s">
        <v>1278</v>
      </c>
      <c r="M33" s="324"/>
      <c r="N33" s="324"/>
    </row>
    <row r="34" spans="1:14" ht="20.100000000000001" customHeight="1" x14ac:dyDescent="0.2">
      <c r="A34" s="321" t="s">
        <v>1279</v>
      </c>
      <c r="B34" s="319">
        <v>10</v>
      </c>
      <c r="C34" s="169"/>
      <c r="D34" s="170"/>
      <c r="E34" s="322"/>
      <c r="F34" s="323"/>
      <c r="G34" s="321" t="s">
        <v>1279</v>
      </c>
      <c r="H34" s="321"/>
      <c r="J34" s="324"/>
      <c r="K34" s="347">
        <v>10</v>
      </c>
      <c r="L34" s="348" t="s">
        <v>1279</v>
      </c>
      <c r="M34" s="324"/>
      <c r="N34" s="324"/>
    </row>
    <row r="35" spans="1:14" ht="20.100000000000001" customHeight="1" x14ac:dyDescent="0.2">
      <c r="A35" s="321" t="s">
        <v>1280</v>
      </c>
      <c r="B35" s="319">
        <v>11</v>
      </c>
      <c r="C35" s="169"/>
      <c r="D35" s="170"/>
      <c r="E35" s="322"/>
      <c r="F35" s="323"/>
      <c r="G35" s="321" t="s">
        <v>1280</v>
      </c>
      <c r="H35" s="321"/>
      <c r="J35" s="324"/>
      <c r="K35" s="349">
        <v>11</v>
      </c>
      <c r="L35" s="350" t="s">
        <v>1280</v>
      </c>
      <c r="M35" s="324"/>
      <c r="N35" s="324"/>
    </row>
    <row r="36" spans="1:14" ht="20.100000000000001" customHeight="1" x14ac:dyDescent="0.2">
      <c r="A36" s="321" t="s">
        <v>1281</v>
      </c>
      <c r="B36" s="319">
        <v>12</v>
      </c>
      <c r="C36" s="169"/>
      <c r="D36" s="170"/>
      <c r="E36" s="322"/>
      <c r="F36" s="323"/>
      <c r="G36" s="321" t="s">
        <v>1281</v>
      </c>
      <c r="H36" s="321"/>
      <c r="J36" s="324"/>
      <c r="K36" s="347">
        <v>12</v>
      </c>
      <c r="L36" s="348" t="s">
        <v>1281</v>
      </c>
      <c r="M36" s="324"/>
      <c r="N36" s="324"/>
    </row>
    <row r="37" spans="1:14" ht="20.100000000000001" customHeight="1" x14ac:dyDescent="0.2">
      <c r="A37" s="321" t="s">
        <v>1292</v>
      </c>
      <c r="B37" s="319">
        <v>13</v>
      </c>
      <c r="C37" s="169"/>
      <c r="D37" s="170"/>
      <c r="E37" s="322"/>
      <c r="F37" s="323"/>
      <c r="G37" s="321" t="s">
        <v>1292</v>
      </c>
      <c r="H37" s="321"/>
      <c r="J37" s="324"/>
      <c r="K37" s="349">
        <v>13</v>
      </c>
      <c r="L37" s="350" t="s">
        <v>1292</v>
      </c>
      <c r="M37" s="324"/>
      <c r="N37" s="324"/>
    </row>
    <row r="38" spans="1:14" ht="20.100000000000001" customHeight="1" x14ac:dyDescent="0.2">
      <c r="A38" s="321" t="s">
        <v>1282</v>
      </c>
      <c r="B38" s="319">
        <v>14</v>
      </c>
      <c r="C38" s="169"/>
      <c r="D38" s="170"/>
      <c r="E38" s="322"/>
      <c r="F38" s="323"/>
      <c r="G38" s="321" t="s">
        <v>1282</v>
      </c>
      <c r="H38" s="321"/>
      <c r="J38" s="324"/>
      <c r="K38" s="347">
        <v>14</v>
      </c>
      <c r="L38" s="348" t="s">
        <v>1282</v>
      </c>
      <c r="M38" s="324"/>
      <c r="N38" s="324"/>
    </row>
    <row r="39" spans="1:14" ht="20.100000000000001" customHeight="1" x14ac:dyDescent="0.2">
      <c r="A39" s="321" t="s">
        <v>1293</v>
      </c>
      <c r="B39" s="319">
        <v>15</v>
      </c>
      <c r="C39" s="169"/>
      <c r="D39" s="170"/>
      <c r="E39" s="322"/>
      <c r="F39" s="323"/>
      <c r="G39" s="321" t="s">
        <v>1293</v>
      </c>
      <c r="H39" s="321"/>
      <c r="J39" s="324"/>
      <c r="K39" s="349">
        <v>15</v>
      </c>
      <c r="L39" s="354" t="s">
        <v>1293</v>
      </c>
      <c r="M39" s="324"/>
      <c r="N39" s="324"/>
    </row>
    <row r="40" spans="1:14" ht="20.100000000000001" customHeight="1" x14ac:dyDescent="0.2">
      <c r="A40" s="321" t="s">
        <v>444</v>
      </c>
      <c r="B40" s="319">
        <v>16</v>
      </c>
      <c r="C40" s="169"/>
      <c r="D40" s="170"/>
      <c r="E40" s="322"/>
      <c r="F40" s="323"/>
      <c r="G40" s="321" t="s">
        <v>444</v>
      </c>
      <c r="H40" s="321"/>
      <c r="J40" s="324"/>
      <c r="K40" s="353">
        <v>16</v>
      </c>
      <c r="L40" s="350" t="s">
        <v>444</v>
      </c>
      <c r="M40" s="324"/>
      <c r="N40" s="324"/>
    </row>
    <row r="41" spans="1:14" ht="20.100000000000001" customHeight="1" x14ac:dyDescent="0.2">
      <c r="A41" s="321" t="s">
        <v>1171</v>
      </c>
      <c r="B41" s="319">
        <v>17</v>
      </c>
      <c r="C41" s="169"/>
      <c r="D41" s="170"/>
      <c r="E41" s="322"/>
      <c r="F41" s="323"/>
      <c r="G41" s="321" t="s">
        <v>1171</v>
      </c>
      <c r="H41" s="321"/>
      <c r="J41" s="324"/>
      <c r="K41" s="353">
        <v>17</v>
      </c>
      <c r="L41" s="350" t="s">
        <v>1171</v>
      </c>
      <c r="M41" s="324"/>
      <c r="N41" s="324"/>
    </row>
    <row r="42" spans="1:14" ht="20.100000000000001" customHeight="1" x14ac:dyDescent="0.2">
      <c r="A42" s="321" t="s">
        <v>447</v>
      </c>
      <c r="B42" s="319">
        <v>18</v>
      </c>
      <c r="C42" s="169"/>
      <c r="D42" s="170"/>
      <c r="E42" s="322"/>
      <c r="F42" s="323"/>
      <c r="G42" s="321" t="s">
        <v>447</v>
      </c>
      <c r="H42" s="321"/>
      <c r="J42" s="324"/>
      <c r="K42" s="353">
        <v>18</v>
      </c>
      <c r="L42" s="350" t="s">
        <v>447</v>
      </c>
      <c r="M42" s="324"/>
      <c r="N42" s="324"/>
    </row>
    <row r="43" spans="1:14" ht="20.100000000000001" customHeight="1" x14ac:dyDescent="0.2">
      <c r="A43" s="321" t="s">
        <v>1283</v>
      </c>
      <c r="B43" s="319">
        <v>19</v>
      </c>
      <c r="C43" s="169"/>
      <c r="D43" s="170"/>
      <c r="E43" s="322"/>
      <c r="F43" s="323"/>
      <c r="G43" s="321" t="s">
        <v>1283</v>
      </c>
      <c r="H43" s="321"/>
      <c r="J43" s="324"/>
      <c r="K43" s="349">
        <v>19</v>
      </c>
      <c r="L43" s="350" t="s">
        <v>1283</v>
      </c>
      <c r="M43" s="324"/>
      <c r="N43" s="324"/>
    </row>
    <row r="44" spans="1:14" ht="20.100000000000001" customHeight="1" x14ac:dyDescent="0.2">
      <c r="A44" s="321" t="s">
        <v>1284</v>
      </c>
      <c r="B44" s="319">
        <v>20</v>
      </c>
      <c r="C44" s="169"/>
      <c r="D44" s="170"/>
      <c r="E44" s="322"/>
      <c r="F44" s="323"/>
      <c r="G44" s="321" t="s">
        <v>1284</v>
      </c>
      <c r="H44" s="321"/>
      <c r="J44" s="324"/>
      <c r="K44" s="347">
        <v>20</v>
      </c>
      <c r="L44" s="348" t="s">
        <v>1284</v>
      </c>
      <c r="M44" s="324"/>
      <c r="N44" s="324"/>
    </row>
    <row r="45" spans="1:14" ht="20.100000000000001" customHeight="1" x14ac:dyDescent="0.2">
      <c r="A45" s="321" t="s">
        <v>1285</v>
      </c>
      <c r="B45" s="319">
        <v>21</v>
      </c>
      <c r="C45" s="169"/>
      <c r="D45" s="170"/>
      <c r="E45" s="322"/>
      <c r="F45" s="323"/>
      <c r="G45" s="321" t="s">
        <v>1285</v>
      </c>
      <c r="H45" s="321"/>
      <c r="J45" s="324"/>
      <c r="K45" s="349">
        <v>21</v>
      </c>
      <c r="L45" s="350" t="s">
        <v>1285</v>
      </c>
      <c r="M45" s="324"/>
      <c r="N45" s="324"/>
    </row>
    <row r="46" spans="1:14" ht="20.100000000000001" customHeight="1" x14ac:dyDescent="0.2">
      <c r="A46" s="321" t="s">
        <v>1286</v>
      </c>
      <c r="B46" s="319">
        <v>22</v>
      </c>
      <c r="C46" s="169"/>
      <c r="D46" s="170"/>
      <c r="E46" s="322"/>
      <c r="F46" s="323"/>
      <c r="G46" s="321" t="s">
        <v>1286</v>
      </c>
      <c r="H46" s="321"/>
      <c r="J46" s="324"/>
      <c r="K46" s="347">
        <v>22</v>
      </c>
      <c r="L46" s="348" t="s">
        <v>1286</v>
      </c>
      <c r="M46" s="324"/>
      <c r="N46" s="324"/>
    </row>
    <row r="47" spans="1:14" ht="20.100000000000001" customHeight="1" x14ac:dyDescent="0.2">
      <c r="A47" s="321" t="s">
        <v>1287</v>
      </c>
      <c r="B47" s="319">
        <v>23</v>
      </c>
      <c r="C47" s="169"/>
      <c r="D47" s="170"/>
      <c r="E47" s="322"/>
      <c r="F47" s="323"/>
      <c r="G47" s="321" t="s">
        <v>1287</v>
      </c>
      <c r="H47" s="321"/>
      <c r="J47" s="324"/>
      <c r="K47" s="347">
        <v>23</v>
      </c>
      <c r="L47" s="348" t="s">
        <v>1287</v>
      </c>
      <c r="M47" s="324"/>
      <c r="N47" s="324"/>
    </row>
    <row r="48" spans="1:14" ht="20.100000000000001" customHeight="1" x14ac:dyDescent="0.2">
      <c r="A48" s="321" t="s">
        <v>1294</v>
      </c>
      <c r="B48" s="319">
        <v>24</v>
      </c>
      <c r="C48" s="169"/>
      <c r="D48" s="170"/>
      <c r="E48" s="322"/>
      <c r="F48" s="323"/>
      <c r="G48" s="321" t="s">
        <v>1294</v>
      </c>
      <c r="H48" s="321"/>
      <c r="J48" s="324"/>
      <c r="K48" s="349">
        <v>24</v>
      </c>
      <c r="L48" s="350" t="s">
        <v>1294</v>
      </c>
      <c r="M48" s="324"/>
      <c r="N48" s="324"/>
    </row>
    <row r="49" spans="1:14" ht="20.100000000000001" customHeight="1" x14ac:dyDescent="0.2">
      <c r="A49" s="321" t="s">
        <v>1288</v>
      </c>
      <c r="B49" s="319">
        <v>25</v>
      </c>
      <c r="C49" s="169"/>
      <c r="D49" s="170"/>
      <c r="E49" s="322"/>
      <c r="F49" s="323"/>
      <c r="G49" s="321" t="s">
        <v>1288</v>
      </c>
      <c r="H49" s="321"/>
      <c r="J49" s="324"/>
      <c r="K49" s="347">
        <v>25</v>
      </c>
      <c r="L49" s="348" t="s">
        <v>1288</v>
      </c>
      <c r="M49" s="324"/>
      <c r="N49" s="324"/>
    </row>
    <row r="50" spans="1:14" ht="20.100000000000001" customHeight="1" x14ac:dyDescent="0.2">
      <c r="A50" s="321" t="s">
        <v>1289</v>
      </c>
      <c r="B50" s="319">
        <v>26</v>
      </c>
      <c r="C50" s="169"/>
      <c r="D50" s="170"/>
      <c r="E50" s="322"/>
      <c r="F50" s="323"/>
      <c r="G50" s="321" t="s">
        <v>1289</v>
      </c>
      <c r="H50" s="321"/>
      <c r="J50" s="324"/>
      <c r="K50" s="347">
        <v>26</v>
      </c>
      <c r="L50" s="348" t="s">
        <v>1289</v>
      </c>
      <c r="M50" s="324"/>
      <c r="N50" s="324"/>
    </row>
    <row r="51" spans="1:14" ht="20.100000000000001" customHeight="1" x14ac:dyDescent="0.2">
      <c r="A51" s="318"/>
      <c r="B51" s="319"/>
      <c r="C51" s="169">
        <f t="shared" ref="C51:C88" si="0">IFERROR(VLOOKUP(A51,Tabla_Items,2,FALSE),G51)</f>
        <v>0</v>
      </c>
      <c r="D51" s="170">
        <f t="shared" ref="D51:D56" si="1">IFERROR(VLOOKUP(A51,Tabla_Items,3,FALSE),H51)</f>
        <v>0</v>
      </c>
      <c r="E51" s="322"/>
      <c r="F51" s="323"/>
      <c r="G51" s="321"/>
      <c r="H51" s="321"/>
      <c r="J51" s="324"/>
      <c r="M51" s="324"/>
      <c r="N51" s="324"/>
    </row>
    <row r="52" spans="1:14" ht="20.100000000000001" customHeight="1" x14ac:dyDescent="0.2">
      <c r="A52" s="318"/>
      <c r="B52" s="319"/>
      <c r="C52" s="169">
        <f t="shared" si="0"/>
        <v>0</v>
      </c>
      <c r="D52" s="170">
        <f t="shared" si="1"/>
        <v>0</v>
      </c>
      <c r="E52" s="322"/>
      <c r="F52" s="323"/>
      <c r="G52" s="321"/>
      <c r="H52" s="321"/>
      <c r="J52" s="324"/>
      <c r="K52" s="352"/>
      <c r="L52" s="352"/>
      <c r="M52" s="324"/>
      <c r="N52" s="324"/>
    </row>
    <row r="53" spans="1:14" ht="20.100000000000001" customHeight="1" x14ac:dyDescent="0.2">
      <c r="A53" s="318"/>
      <c r="B53" s="319"/>
      <c r="C53" s="169">
        <f t="shared" si="0"/>
        <v>0</v>
      </c>
      <c r="D53" s="170">
        <f t="shared" si="1"/>
        <v>0</v>
      </c>
      <c r="E53" s="322"/>
      <c r="F53" s="323"/>
      <c r="G53" s="321"/>
      <c r="H53" s="321"/>
      <c r="J53" s="324"/>
      <c r="M53" s="324"/>
      <c r="N53" s="324"/>
    </row>
    <row r="54" spans="1:14" ht="20.100000000000001" customHeight="1" x14ac:dyDescent="0.2">
      <c r="A54" s="318"/>
      <c r="B54" s="319"/>
      <c r="C54" s="169">
        <f t="shared" si="0"/>
        <v>0</v>
      </c>
      <c r="D54" s="170">
        <f t="shared" si="1"/>
        <v>0</v>
      </c>
      <c r="E54" s="322"/>
      <c r="F54" s="323"/>
      <c r="G54" s="321"/>
      <c r="H54" s="321"/>
      <c r="J54" s="324"/>
      <c r="K54" s="351"/>
      <c r="L54" s="351"/>
      <c r="M54" s="324"/>
      <c r="N54" s="324"/>
    </row>
    <row r="55" spans="1:14" ht="20.100000000000001" customHeight="1" x14ac:dyDescent="0.2">
      <c r="A55" s="318"/>
      <c r="B55" s="319"/>
      <c r="C55" s="169">
        <f t="shared" si="0"/>
        <v>0</v>
      </c>
      <c r="D55" s="170">
        <f t="shared" si="1"/>
        <v>0</v>
      </c>
      <c r="E55" s="322"/>
      <c r="F55" s="323"/>
      <c r="G55" s="321"/>
      <c r="H55" s="321"/>
      <c r="J55" s="324"/>
      <c r="K55" s="352"/>
      <c r="L55" s="352"/>
      <c r="M55" s="324"/>
      <c r="N55" s="324"/>
    </row>
    <row r="56" spans="1:14" ht="20.100000000000001" customHeight="1" x14ac:dyDescent="0.2">
      <c r="A56" s="318"/>
      <c r="B56" s="319"/>
      <c r="C56" s="169">
        <f t="shared" si="0"/>
        <v>0</v>
      </c>
      <c r="D56" s="170">
        <f t="shared" si="1"/>
        <v>0</v>
      </c>
      <c r="E56" s="322"/>
      <c r="F56" s="323"/>
      <c r="G56" s="321"/>
      <c r="H56" s="321"/>
      <c r="J56" s="324"/>
      <c r="M56" s="324"/>
      <c r="N56" s="324"/>
    </row>
    <row r="57" spans="1:14" ht="20.100000000000001" customHeight="1" x14ac:dyDescent="0.2">
      <c r="A57" s="318"/>
      <c r="B57" s="319"/>
      <c r="C57" s="169">
        <f t="shared" si="0"/>
        <v>0</v>
      </c>
      <c r="D57" s="170">
        <f t="shared" ref="D57:D88" si="2">IFERROR(VLOOKUP(A57,Tabla_Items,3,FALSE),H57)</f>
        <v>0</v>
      </c>
      <c r="E57" s="322"/>
      <c r="F57" s="323"/>
      <c r="G57" s="321"/>
      <c r="H57" s="321"/>
      <c r="J57" s="324"/>
      <c r="K57" s="352"/>
      <c r="L57" s="352"/>
      <c r="M57" s="324"/>
      <c r="N57" s="324"/>
    </row>
    <row r="58" spans="1:14" ht="20.100000000000001" customHeight="1" x14ac:dyDescent="0.2">
      <c r="A58" s="318"/>
      <c r="B58" s="319"/>
      <c r="C58" s="169">
        <f t="shared" si="0"/>
        <v>0</v>
      </c>
      <c r="D58" s="170">
        <f t="shared" si="2"/>
        <v>0</v>
      </c>
      <c r="E58" s="322"/>
      <c r="F58" s="323"/>
      <c r="G58" s="321"/>
      <c r="H58" s="321"/>
      <c r="J58" s="324"/>
      <c r="M58" s="324"/>
      <c r="N58" s="324"/>
    </row>
    <row r="59" spans="1:14" ht="20.100000000000001" customHeight="1" x14ac:dyDescent="0.2">
      <c r="A59" s="318"/>
      <c r="B59" s="319"/>
      <c r="C59" s="169">
        <f t="shared" si="0"/>
        <v>0</v>
      </c>
      <c r="D59" s="170">
        <f t="shared" si="2"/>
        <v>0</v>
      </c>
      <c r="E59" s="322"/>
      <c r="F59" s="323"/>
      <c r="G59" s="321"/>
      <c r="H59" s="321"/>
      <c r="J59" s="324"/>
      <c r="M59" s="324"/>
      <c r="N59" s="324"/>
    </row>
    <row r="60" spans="1:14" ht="20.100000000000001" customHeight="1" x14ac:dyDescent="0.2">
      <c r="A60" s="318"/>
      <c r="B60" s="319"/>
      <c r="C60" s="169">
        <f t="shared" si="0"/>
        <v>0</v>
      </c>
      <c r="D60" s="170">
        <f t="shared" si="2"/>
        <v>0</v>
      </c>
      <c r="E60" s="322"/>
      <c r="F60" s="323"/>
      <c r="G60" s="321"/>
      <c r="H60" s="321"/>
      <c r="J60" s="324"/>
      <c r="M60" s="324"/>
      <c r="N60" s="324"/>
    </row>
    <row r="61" spans="1:14" ht="20.100000000000001" customHeight="1" x14ac:dyDescent="0.2">
      <c r="A61" s="318"/>
      <c r="B61" s="319"/>
      <c r="C61" s="169">
        <f t="shared" si="0"/>
        <v>0</v>
      </c>
      <c r="D61" s="170">
        <f t="shared" si="2"/>
        <v>0</v>
      </c>
      <c r="E61" s="322"/>
      <c r="F61" s="323"/>
      <c r="G61" s="321"/>
      <c r="H61" s="321"/>
      <c r="J61" s="324"/>
      <c r="M61" s="324"/>
      <c r="N61" s="324"/>
    </row>
    <row r="62" spans="1:14" ht="20.100000000000001" customHeight="1" x14ac:dyDescent="0.2">
      <c r="A62" s="318"/>
      <c r="B62" s="319"/>
      <c r="C62" s="169">
        <f t="shared" si="0"/>
        <v>0</v>
      </c>
      <c r="D62" s="170">
        <f t="shared" si="2"/>
        <v>0</v>
      </c>
      <c r="E62" s="322"/>
      <c r="F62" s="323"/>
      <c r="G62" s="321"/>
      <c r="H62" s="321"/>
      <c r="J62" s="324"/>
      <c r="M62" s="324"/>
      <c r="N62" s="324"/>
    </row>
    <row r="63" spans="1:14" ht="20.100000000000001" customHeight="1" x14ac:dyDescent="0.2">
      <c r="A63" s="318"/>
      <c r="B63" s="319"/>
      <c r="C63" s="169">
        <f t="shared" si="0"/>
        <v>0</v>
      </c>
      <c r="D63" s="170">
        <f t="shared" si="2"/>
        <v>0</v>
      </c>
      <c r="E63" s="322"/>
      <c r="F63" s="323"/>
      <c r="G63" s="321"/>
      <c r="H63" s="321"/>
      <c r="J63" s="324"/>
      <c r="M63" s="324"/>
      <c r="N63" s="324"/>
    </row>
    <row r="64" spans="1:14" ht="20.100000000000001" customHeight="1" x14ac:dyDescent="0.2">
      <c r="A64" s="318"/>
      <c r="B64" s="319"/>
      <c r="C64" s="169">
        <f t="shared" si="0"/>
        <v>0</v>
      </c>
      <c r="D64" s="170">
        <f t="shared" si="2"/>
        <v>0</v>
      </c>
      <c r="E64" s="322"/>
      <c r="F64" s="323"/>
      <c r="G64" s="321"/>
      <c r="H64" s="321"/>
      <c r="J64" s="324"/>
      <c r="M64" s="324"/>
      <c r="N64" s="324"/>
    </row>
    <row r="65" spans="1:14" ht="20.100000000000001" customHeight="1" x14ac:dyDescent="0.2">
      <c r="A65" s="318"/>
      <c r="B65" s="319"/>
      <c r="C65" s="169">
        <f t="shared" si="0"/>
        <v>0</v>
      </c>
      <c r="D65" s="170">
        <f t="shared" si="2"/>
        <v>0</v>
      </c>
      <c r="E65" s="322"/>
      <c r="F65" s="323"/>
      <c r="G65" s="321"/>
      <c r="H65" s="321"/>
      <c r="J65" s="324"/>
      <c r="M65" s="324"/>
      <c r="N65" s="324"/>
    </row>
    <row r="66" spans="1:14" ht="20.100000000000001" customHeight="1" x14ac:dyDescent="0.2">
      <c r="A66" s="318"/>
      <c r="B66" s="319"/>
      <c r="C66" s="169">
        <f t="shared" si="0"/>
        <v>0</v>
      </c>
      <c r="D66" s="170">
        <f t="shared" si="2"/>
        <v>0</v>
      </c>
      <c r="E66" s="322"/>
      <c r="F66" s="323"/>
      <c r="G66" s="321"/>
      <c r="H66" s="321"/>
      <c r="J66" s="324"/>
      <c r="M66" s="324"/>
      <c r="N66" s="324"/>
    </row>
    <row r="67" spans="1:14" ht="20.100000000000001" customHeight="1" x14ac:dyDescent="0.2">
      <c r="A67" s="318"/>
      <c r="B67" s="319"/>
      <c r="C67" s="169">
        <f t="shared" si="0"/>
        <v>0</v>
      </c>
      <c r="D67" s="170">
        <f t="shared" si="2"/>
        <v>0</v>
      </c>
      <c r="E67" s="322"/>
      <c r="F67" s="323"/>
      <c r="G67" s="321"/>
      <c r="H67" s="321"/>
      <c r="J67" s="324"/>
      <c r="M67" s="324"/>
      <c r="N67" s="324"/>
    </row>
    <row r="68" spans="1:14" ht="20.100000000000001" customHeight="1" x14ac:dyDescent="0.2">
      <c r="A68" s="318"/>
      <c r="B68" s="319"/>
      <c r="C68" s="169">
        <f t="shared" si="0"/>
        <v>0</v>
      </c>
      <c r="D68" s="170">
        <f t="shared" si="2"/>
        <v>0</v>
      </c>
      <c r="E68" s="322"/>
      <c r="F68" s="323"/>
      <c r="G68" s="321"/>
      <c r="H68" s="321"/>
      <c r="J68" s="324"/>
      <c r="M68" s="324"/>
      <c r="N68" s="324"/>
    </row>
    <row r="69" spans="1:14" ht="20.100000000000001" customHeight="1" x14ac:dyDescent="0.2">
      <c r="A69" s="318"/>
      <c r="B69" s="319"/>
      <c r="C69" s="169">
        <f t="shared" si="0"/>
        <v>0</v>
      </c>
      <c r="D69" s="170">
        <f t="shared" si="2"/>
        <v>0</v>
      </c>
      <c r="E69" s="322"/>
      <c r="F69" s="323"/>
      <c r="G69" s="321"/>
      <c r="H69" s="321"/>
      <c r="J69" s="324"/>
      <c r="N69" s="324"/>
    </row>
    <row r="70" spans="1:14" ht="20.100000000000001" customHeight="1" x14ac:dyDescent="0.2">
      <c r="A70" s="318"/>
      <c r="B70" s="319"/>
      <c r="C70" s="169">
        <f t="shared" si="0"/>
        <v>0</v>
      </c>
      <c r="D70" s="170">
        <f t="shared" si="2"/>
        <v>0</v>
      </c>
      <c r="E70" s="322"/>
      <c r="F70" s="323"/>
      <c r="G70" s="321"/>
      <c r="H70" s="321"/>
      <c r="J70" s="324"/>
      <c r="N70" s="324"/>
    </row>
    <row r="71" spans="1:14" ht="20.100000000000001" customHeight="1" x14ac:dyDescent="0.2">
      <c r="A71" s="318"/>
      <c r="B71" s="319"/>
      <c r="C71" s="169">
        <f t="shared" si="0"/>
        <v>0</v>
      </c>
      <c r="D71" s="170">
        <f t="shared" si="2"/>
        <v>0</v>
      </c>
      <c r="E71" s="322"/>
      <c r="F71" s="323"/>
      <c r="G71" s="321"/>
      <c r="H71" s="321"/>
      <c r="J71" s="324"/>
      <c r="N71" s="324"/>
    </row>
    <row r="72" spans="1:14" ht="20.100000000000001" customHeight="1" x14ac:dyDescent="0.2">
      <c r="A72" s="318"/>
      <c r="B72" s="319"/>
      <c r="C72" s="169">
        <f t="shared" si="0"/>
        <v>0</v>
      </c>
      <c r="D72" s="170">
        <f t="shared" si="2"/>
        <v>0</v>
      </c>
      <c r="E72" s="322"/>
      <c r="F72" s="323"/>
      <c r="G72" s="321"/>
      <c r="H72" s="321"/>
      <c r="J72" s="324"/>
      <c r="N72" s="324"/>
    </row>
    <row r="73" spans="1:14" ht="20.100000000000001" customHeight="1" x14ac:dyDescent="0.2">
      <c r="A73" s="318"/>
      <c r="B73" s="319"/>
      <c r="C73" s="169">
        <f t="shared" si="0"/>
        <v>0</v>
      </c>
      <c r="D73" s="170">
        <f t="shared" si="2"/>
        <v>0</v>
      </c>
      <c r="E73" s="322"/>
      <c r="F73" s="323"/>
      <c r="G73" s="321"/>
      <c r="H73" s="321"/>
      <c r="J73" s="324"/>
      <c r="N73" s="324"/>
    </row>
    <row r="74" spans="1:14" ht="20.100000000000001" customHeight="1" x14ac:dyDescent="0.2">
      <c r="A74" s="318"/>
      <c r="B74" s="319"/>
      <c r="C74" s="169">
        <f t="shared" si="0"/>
        <v>0</v>
      </c>
      <c r="D74" s="170">
        <f t="shared" si="2"/>
        <v>0</v>
      </c>
      <c r="E74" s="322"/>
      <c r="F74" s="323"/>
      <c r="G74" s="321"/>
      <c r="H74" s="321"/>
      <c r="J74" s="324"/>
      <c r="N74" s="324"/>
    </row>
    <row r="75" spans="1:14" ht="20.100000000000001" customHeight="1" x14ac:dyDescent="0.2">
      <c r="A75" s="318"/>
      <c r="B75" s="319"/>
      <c r="C75" s="169">
        <f t="shared" si="0"/>
        <v>0</v>
      </c>
      <c r="D75" s="170">
        <f t="shared" si="2"/>
        <v>0</v>
      </c>
      <c r="E75" s="322"/>
      <c r="F75" s="323"/>
      <c r="G75" s="321"/>
      <c r="H75" s="321"/>
      <c r="J75" s="324"/>
      <c r="N75" s="324"/>
    </row>
    <row r="76" spans="1:14" ht="20.100000000000001" customHeight="1" x14ac:dyDescent="0.2">
      <c r="A76" s="318"/>
      <c r="B76" s="319"/>
      <c r="C76" s="169">
        <f t="shared" si="0"/>
        <v>0</v>
      </c>
      <c r="D76" s="170">
        <f t="shared" si="2"/>
        <v>0</v>
      </c>
      <c r="E76" s="322"/>
      <c r="F76" s="323"/>
      <c r="G76" s="321"/>
      <c r="H76" s="321"/>
      <c r="J76" s="324"/>
      <c r="N76" s="324"/>
    </row>
    <row r="77" spans="1:14" ht="20.100000000000001" customHeight="1" x14ac:dyDescent="0.2">
      <c r="A77" s="318"/>
      <c r="B77" s="319"/>
      <c r="C77" s="169">
        <f t="shared" si="0"/>
        <v>0</v>
      </c>
      <c r="D77" s="170">
        <f t="shared" si="2"/>
        <v>0</v>
      </c>
      <c r="E77" s="322"/>
      <c r="F77" s="323"/>
      <c r="G77" s="321"/>
      <c r="H77" s="321"/>
      <c r="J77" s="324"/>
      <c r="N77" s="324"/>
    </row>
    <row r="78" spans="1:14" ht="20.100000000000001" customHeight="1" x14ac:dyDescent="0.2">
      <c r="A78" s="318"/>
      <c r="B78" s="319"/>
      <c r="C78" s="169">
        <f t="shared" si="0"/>
        <v>0</v>
      </c>
      <c r="D78" s="170">
        <f t="shared" si="2"/>
        <v>0</v>
      </c>
      <c r="E78" s="322"/>
      <c r="F78" s="323"/>
      <c r="G78" s="321"/>
      <c r="H78" s="321"/>
      <c r="J78" s="324"/>
      <c r="N78" s="324"/>
    </row>
    <row r="79" spans="1:14" ht="20.100000000000001" customHeight="1" x14ac:dyDescent="0.2">
      <c r="A79" s="318"/>
      <c r="B79" s="319"/>
      <c r="C79" s="169">
        <f t="shared" si="0"/>
        <v>0</v>
      </c>
      <c r="D79" s="170">
        <f t="shared" si="2"/>
        <v>0</v>
      </c>
      <c r="E79" s="322"/>
      <c r="F79" s="323"/>
      <c r="G79" s="321"/>
      <c r="H79" s="321"/>
      <c r="J79" s="324"/>
      <c r="N79" s="324"/>
    </row>
    <row r="80" spans="1:14" ht="20.100000000000001" customHeight="1" x14ac:dyDescent="0.2">
      <c r="A80" s="318"/>
      <c r="B80" s="319"/>
      <c r="C80" s="169">
        <f t="shared" si="0"/>
        <v>0</v>
      </c>
      <c r="D80" s="170">
        <f t="shared" si="2"/>
        <v>0</v>
      </c>
      <c r="E80" s="322"/>
      <c r="F80" s="323"/>
      <c r="G80" s="321"/>
      <c r="H80" s="321"/>
      <c r="J80" s="324"/>
      <c r="N80" s="324"/>
    </row>
    <row r="81" spans="1:14" ht="20.100000000000001" customHeight="1" x14ac:dyDescent="0.2">
      <c r="A81" s="318"/>
      <c r="B81" s="319"/>
      <c r="C81" s="169">
        <f t="shared" si="0"/>
        <v>0</v>
      </c>
      <c r="D81" s="170">
        <f t="shared" si="2"/>
        <v>0</v>
      </c>
      <c r="E81" s="322"/>
      <c r="F81" s="323"/>
      <c r="G81" s="321"/>
      <c r="H81" s="321"/>
      <c r="J81" s="324"/>
      <c r="N81" s="324"/>
    </row>
    <row r="82" spans="1:14" ht="20.100000000000001" customHeight="1" x14ac:dyDescent="0.2">
      <c r="A82" s="318"/>
      <c r="B82" s="319"/>
      <c r="C82" s="169">
        <f t="shared" si="0"/>
        <v>0</v>
      </c>
      <c r="D82" s="170">
        <f t="shared" si="2"/>
        <v>0</v>
      </c>
      <c r="E82" s="322"/>
      <c r="F82" s="323"/>
      <c r="G82" s="321"/>
      <c r="H82" s="321"/>
      <c r="J82" s="324"/>
      <c r="N82" s="324"/>
    </row>
    <row r="83" spans="1:14" ht="20.100000000000001" customHeight="1" x14ac:dyDescent="0.2">
      <c r="A83" s="318"/>
      <c r="B83" s="319"/>
      <c r="C83" s="169">
        <f t="shared" si="0"/>
        <v>0</v>
      </c>
      <c r="D83" s="170">
        <f t="shared" si="2"/>
        <v>0</v>
      </c>
      <c r="E83" s="322"/>
      <c r="F83" s="323"/>
      <c r="G83" s="321"/>
      <c r="H83" s="321"/>
      <c r="J83" s="324"/>
      <c r="N83" s="324"/>
    </row>
    <row r="84" spans="1:14" ht="20.100000000000001" customHeight="1" x14ac:dyDescent="0.2">
      <c r="A84" s="318"/>
      <c r="B84" s="319"/>
      <c r="C84" s="169">
        <f t="shared" si="0"/>
        <v>0</v>
      </c>
      <c r="D84" s="170">
        <f t="shared" si="2"/>
        <v>0</v>
      </c>
      <c r="E84" s="322"/>
      <c r="F84" s="323"/>
      <c r="G84" s="321"/>
      <c r="H84" s="321"/>
      <c r="J84" s="324"/>
      <c r="N84" s="324"/>
    </row>
    <row r="85" spans="1:14" ht="20.100000000000001" customHeight="1" x14ac:dyDescent="0.2">
      <c r="A85" s="318"/>
      <c r="B85" s="319"/>
      <c r="C85" s="169">
        <f t="shared" si="0"/>
        <v>0</v>
      </c>
      <c r="D85" s="170">
        <f t="shared" si="2"/>
        <v>0</v>
      </c>
      <c r="E85" s="322"/>
      <c r="F85" s="323"/>
      <c r="G85" s="321"/>
      <c r="H85" s="321"/>
      <c r="J85" s="324"/>
      <c r="N85" s="324"/>
    </row>
    <row r="86" spans="1:14" ht="20.100000000000001" customHeight="1" x14ac:dyDescent="0.2">
      <c r="A86" s="318"/>
      <c r="B86" s="319"/>
      <c r="C86" s="169">
        <f t="shared" si="0"/>
        <v>0</v>
      </c>
      <c r="D86" s="170">
        <f t="shared" si="2"/>
        <v>0</v>
      </c>
      <c r="E86" s="322"/>
      <c r="F86" s="323"/>
      <c r="G86" s="321"/>
      <c r="H86" s="321"/>
      <c r="J86" s="324"/>
      <c r="N86" s="324"/>
    </row>
    <row r="87" spans="1:14" ht="20.100000000000001" customHeight="1" x14ac:dyDescent="0.2">
      <c r="A87" s="318"/>
      <c r="B87" s="319"/>
      <c r="C87" s="169">
        <f t="shared" si="0"/>
        <v>0</v>
      </c>
      <c r="D87" s="170">
        <f t="shared" si="2"/>
        <v>0</v>
      </c>
      <c r="E87" s="322"/>
      <c r="F87" s="323"/>
      <c r="G87" s="321"/>
      <c r="H87" s="321"/>
      <c r="J87" s="324"/>
      <c r="N87" s="324"/>
    </row>
    <row r="88" spans="1:14" ht="20.100000000000001" customHeight="1" x14ac:dyDescent="0.2">
      <c r="A88" s="318"/>
      <c r="B88" s="319"/>
      <c r="C88" s="169">
        <f t="shared" si="0"/>
        <v>0</v>
      </c>
      <c r="D88" s="170">
        <f t="shared" si="2"/>
        <v>0</v>
      </c>
      <c r="E88" s="322"/>
      <c r="F88" s="323"/>
      <c r="G88" s="321"/>
      <c r="H88" s="321"/>
      <c r="J88" s="324"/>
      <c r="N88" s="324"/>
    </row>
    <row r="89" spans="1:14" ht="20.100000000000001" customHeight="1" x14ac:dyDescent="0.2">
      <c r="A89" s="318"/>
      <c r="B89" s="319"/>
      <c r="C89" s="169">
        <f t="shared" ref="C89:C113" si="3">IFERROR(VLOOKUP(A89,Tabla_Items,2,FALSE),G89)</f>
        <v>0</v>
      </c>
      <c r="D89" s="170">
        <f t="shared" ref="D89:D113" si="4">IFERROR(VLOOKUP(A89,Tabla_Items,3,FALSE),H89)</f>
        <v>0</v>
      </c>
      <c r="E89" s="322"/>
      <c r="F89" s="323"/>
      <c r="G89" s="321"/>
      <c r="H89" s="321"/>
      <c r="J89" s="324"/>
      <c r="N89" s="324"/>
    </row>
    <row r="90" spans="1:14" ht="20.100000000000001" customHeight="1" x14ac:dyDescent="0.2">
      <c r="A90" s="318"/>
      <c r="B90" s="319"/>
      <c r="C90" s="169">
        <f t="shared" si="3"/>
        <v>0</v>
      </c>
      <c r="D90" s="170">
        <f t="shared" si="4"/>
        <v>0</v>
      </c>
      <c r="E90" s="322"/>
      <c r="F90" s="323"/>
      <c r="G90" s="321"/>
      <c r="H90" s="321"/>
      <c r="J90" s="324"/>
      <c r="N90" s="324"/>
    </row>
    <row r="91" spans="1:14" ht="20.100000000000001" customHeight="1" x14ac:dyDescent="0.2">
      <c r="A91" s="318"/>
      <c r="B91" s="319"/>
      <c r="C91" s="169">
        <f t="shared" si="3"/>
        <v>0</v>
      </c>
      <c r="D91" s="170">
        <f t="shared" si="4"/>
        <v>0</v>
      </c>
      <c r="E91" s="322"/>
      <c r="F91" s="323"/>
      <c r="G91" s="321"/>
      <c r="H91" s="321"/>
      <c r="J91" s="324"/>
      <c r="N91" s="324"/>
    </row>
    <row r="92" spans="1:14" ht="20.100000000000001" customHeight="1" x14ac:dyDescent="0.2">
      <c r="A92" s="318"/>
      <c r="B92" s="319"/>
      <c r="C92" s="169">
        <f t="shared" si="3"/>
        <v>0</v>
      </c>
      <c r="D92" s="170">
        <f t="shared" si="4"/>
        <v>0</v>
      </c>
      <c r="E92" s="322"/>
      <c r="F92" s="323"/>
      <c r="G92" s="321"/>
      <c r="H92" s="321"/>
      <c r="J92" s="324"/>
      <c r="N92" s="324"/>
    </row>
    <row r="93" spans="1:14" ht="20.100000000000001" customHeight="1" x14ac:dyDescent="0.2">
      <c r="A93" s="318"/>
      <c r="B93" s="319"/>
      <c r="C93" s="169">
        <f t="shared" si="3"/>
        <v>0</v>
      </c>
      <c r="D93" s="170">
        <f t="shared" si="4"/>
        <v>0</v>
      </c>
      <c r="E93" s="322"/>
      <c r="F93" s="323"/>
      <c r="G93" s="321"/>
      <c r="H93" s="321"/>
      <c r="J93" s="324"/>
      <c r="N93" s="324"/>
    </row>
    <row r="94" spans="1:14" ht="20.100000000000001" customHeight="1" x14ac:dyDescent="0.2">
      <c r="A94" s="318"/>
      <c r="B94" s="319"/>
      <c r="C94" s="169">
        <f t="shared" si="3"/>
        <v>0</v>
      </c>
      <c r="D94" s="170">
        <f t="shared" si="4"/>
        <v>0</v>
      </c>
      <c r="E94" s="322"/>
      <c r="F94" s="323"/>
      <c r="G94" s="321"/>
      <c r="H94" s="321"/>
      <c r="J94" s="324"/>
      <c r="N94" s="324"/>
    </row>
    <row r="95" spans="1:14" ht="20.100000000000001" customHeight="1" x14ac:dyDescent="0.2">
      <c r="A95" s="318"/>
      <c r="B95" s="319"/>
      <c r="C95" s="169">
        <f t="shared" si="3"/>
        <v>0</v>
      </c>
      <c r="D95" s="170">
        <f t="shared" si="4"/>
        <v>0</v>
      </c>
      <c r="E95" s="322"/>
      <c r="F95" s="323"/>
      <c r="G95" s="321"/>
      <c r="H95" s="321"/>
      <c r="J95" s="324"/>
      <c r="N95" s="324"/>
    </row>
    <row r="96" spans="1:14" ht="20.100000000000001" customHeight="1" x14ac:dyDescent="0.2">
      <c r="A96" s="318"/>
      <c r="B96" s="319"/>
      <c r="C96" s="169">
        <f t="shared" si="3"/>
        <v>0</v>
      </c>
      <c r="D96" s="170">
        <f t="shared" si="4"/>
        <v>0</v>
      </c>
      <c r="E96" s="322"/>
      <c r="F96" s="323"/>
      <c r="G96" s="321"/>
      <c r="H96" s="321"/>
      <c r="J96" s="324"/>
      <c r="N96" s="324"/>
    </row>
    <row r="97" spans="1:14" ht="20.100000000000001" customHeight="1" x14ac:dyDescent="0.2">
      <c r="A97" s="318"/>
      <c r="B97" s="319"/>
      <c r="C97" s="169">
        <f t="shared" si="3"/>
        <v>0</v>
      </c>
      <c r="D97" s="170">
        <f t="shared" si="4"/>
        <v>0</v>
      </c>
      <c r="E97" s="322"/>
      <c r="F97" s="323"/>
      <c r="G97" s="321"/>
      <c r="H97" s="321"/>
      <c r="J97" s="324"/>
      <c r="N97" s="324"/>
    </row>
    <row r="98" spans="1:14" ht="20.100000000000001" customHeight="1" x14ac:dyDescent="0.2">
      <c r="A98" s="318"/>
      <c r="B98" s="319"/>
      <c r="C98" s="169">
        <f t="shared" si="3"/>
        <v>0</v>
      </c>
      <c r="D98" s="170">
        <f t="shared" si="4"/>
        <v>0</v>
      </c>
      <c r="E98" s="322"/>
      <c r="F98" s="323"/>
      <c r="G98" s="321"/>
      <c r="H98" s="321"/>
      <c r="J98" s="324"/>
      <c r="N98" s="324"/>
    </row>
    <row r="99" spans="1:14" ht="20.100000000000001" customHeight="1" x14ac:dyDescent="0.2">
      <c r="A99" s="318"/>
      <c r="B99" s="319"/>
      <c r="C99" s="169">
        <f t="shared" si="3"/>
        <v>0</v>
      </c>
      <c r="D99" s="170">
        <f t="shared" si="4"/>
        <v>0</v>
      </c>
      <c r="E99" s="322"/>
      <c r="F99" s="323"/>
      <c r="G99" s="321"/>
      <c r="H99" s="321"/>
      <c r="J99" s="324"/>
      <c r="N99" s="324"/>
    </row>
    <row r="100" spans="1:14" ht="20.100000000000001" customHeight="1" x14ac:dyDescent="0.2">
      <c r="A100" s="318"/>
      <c r="B100" s="319"/>
      <c r="C100" s="169">
        <f t="shared" si="3"/>
        <v>0</v>
      </c>
      <c r="D100" s="170">
        <f t="shared" si="4"/>
        <v>0</v>
      </c>
      <c r="E100" s="322"/>
      <c r="F100" s="323"/>
      <c r="G100" s="321"/>
      <c r="H100" s="321"/>
      <c r="J100" s="324"/>
      <c r="N100" s="324"/>
    </row>
    <row r="101" spans="1:14" ht="20.100000000000001" customHeight="1" x14ac:dyDescent="0.2">
      <c r="A101" s="318"/>
      <c r="B101" s="319"/>
      <c r="C101" s="169">
        <f t="shared" si="3"/>
        <v>0</v>
      </c>
      <c r="D101" s="170">
        <f t="shared" si="4"/>
        <v>0</v>
      </c>
      <c r="E101" s="322"/>
      <c r="F101" s="323"/>
      <c r="G101" s="321"/>
      <c r="H101" s="321"/>
      <c r="J101" s="324"/>
      <c r="N101" s="324"/>
    </row>
    <row r="102" spans="1:14" ht="20.100000000000001" customHeight="1" x14ac:dyDescent="0.2">
      <c r="A102" s="318"/>
      <c r="B102" s="319"/>
      <c r="C102" s="169">
        <f t="shared" si="3"/>
        <v>0</v>
      </c>
      <c r="D102" s="170">
        <f t="shared" si="4"/>
        <v>0</v>
      </c>
      <c r="E102" s="322"/>
      <c r="F102" s="323"/>
      <c r="G102" s="321"/>
      <c r="H102" s="321"/>
      <c r="J102" s="324"/>
      <c r="N102" s="324"/>
    </row>
    <row r="103" spans="1:14" ht="20.100000000000001" customHeight="1" x14ac:dyDescent="0.2">
      <c r="A103" s="318"/>
      <c r="B103" s="319"/>
      <c r="C103" s="169">
        <f t="shared" si="3"/>
        <v>0</v>
      </c>
      <c r="D103" s="170">
        <f t="shared" si="4"/>
        <v>0</v>
      </c>
      <c r="E103" s="322"/>
      <c r="F103" s="323"/>
      <c r="G103" s="321"/>
      <c r="H103" s="321"/>
      <c r="J103" s="324"/>
      <c r="N103" s="324"/>
    </row>
    <row r="104" spans="1:14" ht="20.100000000000001" customHeight="1" x14ac:dyDescent="0.2">
      <c r="A104" s="318"/>
      <c r="B104" s="319"/>
      <c r="C104" s="169">
        <f t="shared" si="3"/>
        <v>0</v>
      </c>
      <c r="D104" s="170">
        <f t="shared" si="4"/>
        <v>0</v>
      </c>
      <c r="E104" s="322"/>
      <c r="F104" s="323"/>
      <c r="G104" s="321"/>
      <c r="H104" s="321"/>
      <c r="J104" s="324"/>
      <c r="N104" s="324"/>
    </row>
    <row r="105" spans="1:14" ht="20.100000000000001" customHeight="1" x14ac:dyDescent="0.2">
      <c r="A105" s="318"/>
      <c r="B105" s="319"/>
      <c r="C105" s="169">
        <f t="shared" si="3"/>
        <v>0</v>
      </c>
      <c r="D105" s="170">
        <f t="shared" si="4"/>
        <v>0</v>
      </c>
      <c r="E105" s="322"/>
      <c r="F105" s="323"/>
      <c r="G105" s="321"/>
      <c r="H105" s="321"/>
      <c r="J105" s="324"/>
      <c r="N105" s="324"/>
    </row>
    <row r="106" spans="1:14" ht="20.100000000000001" customHeight="1" x14ac:dyDescent="0.2">
      <c r="A106" s="318"/>
      <c r="B106" s="319"/>
      <c r="C106" s="169">
        <f t="shared" si="3"/>
        <v>0</v>
      </c>
      <c r="D106" s="170">
        <f t="shared" si="4"/>
        <v>0</v>
      </c>
      <c r="E106" s="322"/>
      <c r="F106" s="323"/>
      <c r="G106" s="321"/>
      <c r="H106" s="321"/>
      <c r="J106" s="324"/>
      <c r="N106" s="324"/>
    </row>
    <row r="107" spans="1:14" ht="20.100000000000001" customHeight="1" x14ac:dyDescent="0.2">
      <c r="A107" s="318"/>
      <c r="B107" s="319"/>
      <c r="C107" s="169">
        <f t="shared" si="3"/>
        <v>0</v>
      </c>
      <c r="D107" s="170">
        <f t="shared" si="4"/>
        <v>0</v>
      </c>
      <c r="E107" s="322"/>
      <c r="F107" s="323"/>
      <c r="G107" s="321"/>
      <c r="H107" s="321"/>
      <c r="J107" s="324"/>
      <c r="N107" s="324"/>
    </row>
    <row r="108" spans="1:14" ht="20.100000000000001" customHeight="1" x14ac:dyDescent="0.2">
      <c r="A108" s="318"/>
      <c r="B108" s="319"/>
      <c r="C108" s="169">
        <f t="shared" si="3"/>
        <v>0</v>
      </c>
      <c r="D108" s="170">
        <f t="shared" si="4"/>
        <v>0</v>
      </c>
      <c r="E108" s="322"/>
      <c r="F108" s="323"/>
      <c r="G108" s="321"/>
      <c r="H108" s="321"/>
      <c r="J108" s="324"/>
      <c r="N108" s="324"/>
    </row>
    <row r="109" spans="1:14" ht="20.100000000000001" customHeight="1" x14ac:dyDescent="0.2">
      <c r="A109" s="318"/>
      <c r="B109" s="319"/>
      <c r="C109" s="169">
        <f t="shared" si="3"/>
        <v>0</v>
      </c>
      <c r="D109" s="170">
        <f t="shared" si="4"/>
        <v>0</v>
      </c>
      <c r="E109" s="322"/>
      <c r="F109" s="323"/>
      <c r="G109" s="321"/>
      <c r="H109" s="321"/>
      <c r="J109" s="324"/>
      <c r="N109" s="324"/>
    </row>
    <row r="110" spans="1:14" ht="20.100000000000001" customHeight="1" x14ac:dyDescent="0.2">
      <c r="A110" s="318"/>
      <c r="B110" s="319"/>
      <c r="C110" s="169">
        <f t="shared" si="3"/>
        <v>0</v>
      </c>
      <c r="D110" s="170">
        <f t="shared" si="4"/>
        <v>0</v>
      </c>
      <c r="E110" s="322"/>
      <c r="F110" s="323"/>
      <c r="G110" s="321"/>
      <c r="H110" s="321"/>
      <c r="J110" s="324"/>
      <c r="N110" s="324"/>
    </row>
    <row r="111" spans="1:14" ht="20.100000000000001" customHeight="1" x14ac:dyDescent="0.2">
      <c r="A111" s="318"/>
      <c r="B111" s="319"/>
      <c r="C111" s="169">
        <f t="shared" si="3"/>
        <v>0</v>
      </c>
      <c r="D111" s="170">
        <f t="shared" si="4"/>
        <v>0</v>
      </c>
      <c r="E111" s="322"/>
      <c r="F111" s="323"/>
      <c r="G111" s="321"/>
      <c r="H111" s="321"/>
      <c r="J111" s="324"/>
      <c r="N111" s="324"/>
    </row>
    <row r="112" spans="1:14" ht="20.100000000000001" customHeight="1" x14ac:dyDescent="0.2">
      <c r="A112" s="318"/>
      <c r="B112" s="319"/>
      <c r="C112" s="169">
        <f t="shared" si="3"/>
        <v>0</v>
      </c>
      <c r="D112" s="170">
        <f t="shared" si="4"/>
        <v>0</v>
      </c>
      <c r="E112" s="322"/>
      <c r="F112" s="323"/>
      <c r="G112" s="321"/>
      <c r="H112" s="321"/>
      <c r="J112" s="324"/>
      <c r="N112" s="324"/>
    </row>
    <row r="113" spans="1:14" ht="20.100000000000001" customHeight="1" x14ac:dyDescent="0.2">
      <c r="A113" s="318"/>
      <c r="B113" s="319"/>
      <c r="C113" s="169">
        <f t="shared" si="3"/>
        <v>0</v>
      </c>
      <c r="D113" s="170">
        <f t="shared" si="4"/>
        <v>0</v>
      </c>
      <c r="E113" s="322"/>
      <c r="F113" s="323"/>
      <c r="G113" s="321"/>
      <c r="H113" s="321"/>
      <c r="J113" s="324"/>
      <c r="N113" s="324"/>
    </row>
    <row r="114" spans="1:14" ht="20.100000000000001" customHeight="1" x14ac:dyDescent="0.2">
      <c r="A114" s="317"/>
      <c r="B114" s="171"/>
      <c r="C114" s="172"/>
      <c r="D114" s="173"/>
      <c r="E114" s="174"/>
    </row>
    <row r="117" spans="1:14" ht="39.950000000000003" customHeight="1" x14ac:dyDescent="0.2">
      <c r="A117" s="177" t="s">
        <v>1245</v>
      </c>
    </row>
    <row r="118" spans="1:14" ht="39.950000000000003" customHeight="1" x14ac:dyDescent="0.2">
      <c r="A118" s="360" t="s">
        <v>1247</v>
      </c>
      <c r="B118" s="360"/>
      <c r="C118" s="360"/>
      <c r="D118" s="360"/>
      <c r="E118" s="360"/>
      <c r="F118" s="360"/>
      <c r="G118" s="360"/>
    </row>
    <row r="119" spans="1:14" ht="39.950000000000003" customHeight="1" x14ac:dyDescent="0.2">
      <c r="A119" s="360" t="s">
        <v>1248</v>
      </c>
      <c r="B119" s="360"/>
      <c r="C119" s="360"/>
      <c r="D119" s="360"/>
      <c r="E119" s="360"/>
      <c r="F119" s="360"/>
      <c r="G119" s="360"/>
    </row>
    <row r="120" spans="1:14" ht="39.950000000000003" customHeight="1" x14ac:dyDescent="0.2">
      <c r="A120" s="360" t="s">
        <v>1246</v>
      </c>
      <c r="B120" s="360"/>
      <c r="C120" s="360"/>
      <c r="D120" s="360"/>
      <c r="E120" s="360"/>
      <c r="F120" s="360"/>
      <c r="G120" s="360"/>
    </row>
    <row r="121" spans="1:14" ht="39.950000000000003" customHeight="1" x14ac:dyDescent="0.2">
      <c r="A121" s="360" t="s">
        <v>1249</v>
      </c>
      <c r="B121" s="360"/>
      <c r="C121" s="360"/>
      <c r="D121" s="360"/>
      <c r="E121" s="360"/>
      <c r="F121" s="360"/>
      <c r="G121" s="360"/>
    </row>
    <row r="122" spans="1:14" ht="61.5" customHeight="1" x14ac:dyDescent="0.2">
      <c r="A122" s="360" t="s">
        <v>1251</v>
      </c>
      <c r="B122" s="360"/>
      <c r="C122" s="360"/>
      <c r="D122" s="360"/>
      <c r="E122" s="360"/>
      <c r="F122" s="360"/>
      <c r="G122" s="360"/>
    </row>
    <row r="123" spans="1:14" ht="39.950000000000003" customHeight="1" x14ac:dyDescent="0.2"/>
    <row r="124" spans="1:14" ht="39.950000000000003" customHeight="1" x14ac:dyDescent="0.2"/>
    <row r="125" spans="1:14" ht="30" customHeight="1" x14ac:dyDescent="0.2"/>
    <row r="287" spans="3:3" x14ac:dyDescent="0.2">
      <c r="C287" s="177">
        <v>4</v>
      </c>
    </row>
    <row r="337" spans="3:3" x14ac:dyDescent="0.2">
      <c r="C337" s="177">
        <v>4</v>
      </c>
    </row>
    <row r="387" spans="3:3" x14ac:dyDescent="0.2">
      <c r="C387" s="177">
        <v>4</v>
      </c>
    </row>
    <row r="437" spans="3:3" x14ac:dyDescent="0.2">
      <c r="C437" s="177">
        <v>4</v>
      </c>
    </row>
    <row r="487" spans="3:3" x14ac:dyDescent="0.2">
      <c r="C487" s="177">
        <v>5</v>
      </c>
    </row>
    <row r="537" spans="3:3" x14ac:dyDescent="0.2">
      <c r="C537" s="177">
        <v>5</v>
      </c>
    </row>
    <row r="587" spans="3:3" x14ac:dyDescent="0.2">
      <c r="C587" s="177">
        <v>5</v>
      </c>
    </row>
    <row r="637" spans="3:3" x14ac:dyDescent="0.2">
      <c r="C637" s="177">
        <v>5</v>
      </c>
    </row>
    <row r="687" spans="3:3" x14ac:dyDescent="0.2">
      <c r="C687" s="177">
        <v>5</v>
      </c>
    </row>
    <row r="737" spans="3:3" x14ac:dyDescent="0.2">
      <c r="C737" s="177">
        <v>5</v>
      </c>
    </row>
    <row r="787" spans="3:3" x14ac:dyDescent="0.2">
      <c r="C787" s="177">
        <v>5</v>
      </c>
    </row>
    <row r="837" spans="3:3" x14ac:dyDescent="0.2">
      <c r="C837" s="177">
        <v>5</v>
      </c>
    </row>
    <row r="887" spans="3:3" x14ac:dyDescent="0.2">
      <c r="C887" s="177">
        <v>5</v>
      </c>
    </row>
    <row r="937" spans="3:3" x14ac:dyDescent="0.2">
      <c r="C937" s="177">
        <v>5</v>
      </c>
    </row>
    <row r="987" spans="3:3" x14ac:dyDescent="0.2">
      <c r="C987" s="177">
        <v>5</v>
      </c>
    </row>
    <row r="1037" spans="3:3" x14ac:dyDescent="0.2">
      <c r="C1037" s="177">
        <v>5</v>
      </c>
    </row>
    <row r="1038" spans="3:3" x14ac:dyDescent="0.2">
      <c r="C1038" s="177">
        <f>Datos!B49</f>
        <v>25</v>
      </c>
    </row>
    <row r="1087" spans="3:3" x14ac:dyDescent="0.2">
      <c r="C1087" s="177">
        <v>5</v>
      </c>
    </row>
    <row r="1088" spans="3:3" x14ac:dyDescent="0.2">
      <c r="C1088" s="177">
        <f>Datos!B50</f>
        <v>26</v>
      </c>
    </row>
    <row r="1137" spans="3:3" x14ac:dyDescent="0.2">
      <c r="C1137" s="177">
        <v>5</v>
      </c>
    </row>
    <row r="1138" spans="3:3" x14ac:dyDescent="0.2">
      <c r="C1138" s="177">
        <f>Datos!B51</f>
        <v>0</v>
      </c>
    </row>
    <row r="1187" spans="3:3" x14ac:dyDescent="0.2">
      <c r="C1187" s="177">
        <v>5</v>
      </c>
    </row>
    <row r="1188" spans="3:3" x14ac:dyDescent="0.2">
      <c r="C1188" s="177">
        <f>Datos!B52</f>
        <v>0</v>
      </c>
    </row>
    <row r="1238" spans="3:3" x14ac:dyDescent="0.2">
      <c r="C1238" s="177">
        <f>Datos!B53</f>
        <v>0</v>
      </c>
    </row>
    <row r="1287" spans="3:3" x14ac:dyDescent="0.2">
      <c r="C1287" s="177">
        <v>7</v>
      </c>
    </row>
    <row r="1288" spans="3:3" x14ac:dyDescent="0.2">
      <c r="C1288" s="177">
        <f>Datos!B55</f>
        <v>0</v>
      </c>
    </row>
    <row r="1338" spans="3:3" x14ac:dyDescent="0.2">
      <c r="C1338" s="177">
        <f>Datos!B56</f>
        <v>0</v>
      </c>
    </row>
    <row r="1387" spans="3:3" x14ac:dyDescent="0.2">
      <c r="C1387" s="177">
        <v>8</v>
      </c>
    </row>
    <row r="1388" spans="3:3" x14ac:dyDescent="0.2">
      <c r="C1388" s="177">
        <f>Datos!B58</f>
        <v>0</v>
      </c>
    </row>
    <row r="1437" spans="3:3" x14ac:dyDescent="0.2">
      <c r="C1437" s="177">
        <v>8</v>
      </c>
    </row>
    <row r="1438" spans="3:3" x14ac:dyDescent="0.2">
      <c r="C1438" s="177">
        <f>Datos!B59</f>
        <v>0</v>
      </c>
    </row>
    <row r="1487" spans="3:3" x14ac:dyDescent="0.2">
      <c r="C1487" s="177">
        <v>8</v>
      </c>
    </row>
    <row r="1488" spans="3:3" x14ac:dyDescent="0.2">
      <c r="C1488" s="177">
        <f>Datos!B60</f>
        <v>0</v>
      </c>
    </row>
    <row r="1537" spans="3:3" x14ac:dyDescent="0.2">
      <c r="C1537" s="177">
        <v>8</v>
      </c>
    </row>
    <row r="1538" spans="3:3" x14ac:dyDescent="0.2">
      <c r="C1538" s="177">
        <f>Datos!B61</f>
        <v>0</v>
      </c>
    </row>
    <row r="1587" spans="3:3" x14ac:dyDescent="0.2">
      <c r="C1587" s="177">
        <v>8</v>
      </c>
    </row>
    <row r="1588" spans="3:3" x14ac:dyDescent="0.2">
      <c r="C1588" s="177">
        <f>Datos!B62</f>
        <v>0</v>
      </c>
    </row>
    <row r="1638" spans="3:3" x14ac:dyDescent="0.2">
      <c r="C1638" s="177">
        <f>Datos!B63</f>
        <v>0</v>
      </c>
    </row>
    <row r="1688" spans="3:3" x14ac:dyDescent="0.2">
      <c r="C1688" s="177">
        <f>Datos!B64</f>
        <v>0</v>
      </c>
    </row>
    <row r="1738" spans="3:3" x14ac:dyDescent="0.2">
      <c r="C1738" s="177">
        <f>Datos!B65</f>
        <v>0</v>
      </c>
    </row>
    <row r="1787" spans="3:3" x14ac:dyDescent="0.2">
      <c r="C1787" s="177">
        <v>12</v>
      </c>
    </row>
    <row r="1788" spans="3:3" x14ac:dyDescent="0.2">
      <c r="C1788" s="177">
        <f>Datos!B67</f>
        <v>0</v>
      </c>
    </row>
    <row r="1837" spans="3:3" x14ac:dyDescent="0.2">
      <c r="C1837" s="177">
        <v>12</v>
      </c>
    </row>
    <row r="1838" spans="3:3" x14ac:dyDescent="0.2">
      <c r="C1838" s="177">
        <f>Datos!B68</f>
        <v>0</v>
      </c>
    </row>
    <row r="1887" spans="3:3" x14ac:dyDescent="0.2">
      <c r="C1887" s="177">
        <v>12</v>
      </c>
    </row>
    <row r="1888" spans="3:3" x14ac:dyDescent="0.2">
      <c r="C1888" s="177">
        <f>Datos!B69</f>
        <v>0</v>
      </c>
    </row>
    <row r="1937" spans="3:3" x14ac:dyDescent="0.2">
      <c r="C1937" s="177">
        <v>12</v>
      </c>
    </row>
    <row r="1938" spans="3:3" x14ac:dyDescent="0.2">
      <c r="C1938" s="177">
        <f>Datos!B70</f>
        <v>0</v>
      </c>
    </row>
    <row r="1987" spans="3:3" x14ac:dyDescent="0.2">
      <c r="C1987" s="177">
        <v>12</v>
      </c>
    </row>
    <row r="1988" spans="3:3" x14ac:dyDescent="0.2">
      <c r="C1988" s="177">
        <f>Datos!B71</f>
        <v>0</v>
      </c>
    </row>
    <row r="2037" spans="3:3" x14ac:dyDescent="0.2">
      <c r="C2037" s="177">
        <v>13</v>
      </c>
    </row>
    <row r="2038" spans="3:3" x14ac:dyDescent="0.2">
      <c r="C2038" s="177">
        <f>Datos!B73</f>
        <v>0</v>
      </c>
    </row>
    <row r="2087" spans="3:3" x14ac:dyDescent="0.2">
      <c r="C2087" s="177">
        <v>13</v>
      </c>
    </row>
    <row r="2088" spans="3:3" x14ac:dyDescent="0.2">
      <c r="C2088" s="177">
        <f>Datos!B74</f>
        <v>0</v>
      </c>
    </row>
  </sheetData>
  <sheetProtection formatCells="0" selectLockedCells="1"/>
  <mergeCells count="15">
    <mergeCell ref="A122:G122"/>
    <mergeCell ref="A1:E1"/>
    <mergeCell ref="A12:E12"/>
    <mergeCell ref="A118:G118"/>
    <mergeCell ref="A119:G119"/>
    <mergeCell ref="A120:G120"/>
    <mergeCell ref="A121:G121"/>
    <mergeCell ref="A22:A23"/>
    <mergeCell ref="G22:G23"/>
    <mergeCell ref="H22:H23"/>
    <mergeCell ref="A20:E20"/>
    <mergeCell ref="B22:B23"/>
    <mergeCell ref="C22:C23"/>
    <mergeCell ref="D22:D23"/>
    <mergeCell ref="E22:E23"/>
  </mergeCells>
  <conditionalFormatting sqref="B14:B17 D14:D17">
    <cfRule type="expression" dxfId="124" priority="17" stopIfTrue="1">
      <formula>#REF!=1</formula>
    </cfRule>
  </conditionalFormatting>
  <conditionalFormatting sqref="B25:B114">
    <cfRule type="expression" dxfId="123" priority="18" stopIfTrue="1">
      <formula>#REF!&gt;0</formula>
    </cfRule>
    <cfRule type="expression" dxfId="122" priority="19" stopIfTrue="1">
      <formula>#REF!&gt;0</formula>
    </cfRule>
    <cfRule type="expression" dxfId="121" priority="20" stopIfTrue="1">
      <formula>#REF!&gt;0</formula>
    </cfRule>
  </conditionalFormatting>
  <conditionalFormatting sqref="C114">
    <cfRule type="expression" dxfId="120" priority="21" stopIfTrue="1">
      <formula>#REF!&gt;0</formula>
    </cfRule>
    <cfRule type="expression" dxfId="119" priority="22" stopIfTrue="1">
      <formula>#REF!&gt;0</formula>
    </cfRule>
    <cfRule type="expression" dxfId="118" priority="23" stopIfTrue="1">
      <formula>#REF!&gt;0</formula>
    </cfRule>
  </conditionalFormatting>
  <conditionalFormatting sqref="B15:B16">
    <cfRule type="expression" dxfId="117" priority="24" stopIfTrue="1">
      <formula>#REF!=1</formula>
    </cfRule>
  </conditionalFormatting>
  <conditionalFormatting sqref="B14:B17 D14:D17">
    <cfRule type="expression" dxfId="116" priority="25" stopIfTrue="1">
      <formula>#REF!=1</formula>
    </cfRule>
  </conditionalFormatting>
  <conditionalFormatting sqref="B17">
    <cfRule type="expression" dxfId="115" priority="15" stopIfTrue="1">
      <formula>#REF!=1</formula>
    </cfRule>
  </conditionalFormatting>
  <conditionalFormatting sqref="B15:B16">
    <cfRule type="expression" dxfId="114" priority="10" stopIfTrue="1">
      <formula>#REF!=1</formula>
    </cfRule>
  </conditionalFormatting>
  <conditionalFormatting sqref="B14 B17">
    <cfRule type="expression" dxfId="113" priority="6" stopIfTrue="1">
      <formula>#REF!=1</formula>
    </cfRule>
  </conditionalFormatting>
  <conditionalFormatting sqref="B14">
    <cfRule type="expression" dxfId="112" priority="5" stopIfTrue="1">
      <formula>#REF!=1</formula>
    </cfRule>
  </conditionalFormatting>
  <conditionalFormatting sqref="C25:C113">
    <cfRule type="expression" dxfId="111" priority="1" stopIfTrue="1">
      <formula>#REF!&gt;0</formula>
    </cfRule>
    <cfRule type="expression" dxfId="110" priority="2" stopIfTrue="1">
      <formula>#REF!&gt;0</formula>
    </cfRule>
    <cfRule type="expression" dxfId="109"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O2085"/>
  <sheetViews>
    <sheetView showGridLines="0" showZeros="0" view="pageBreakPreview" topLeftCell="A51" zoomScale="80" zoomScaleNormal="90" zoomScaleSheetLayoutView="80" workbookViewId="0">
      <selection activeCell="E8" sqref="E8"/>
    </sheetView>
  </sheetViews>
  <sheetFormatPr baseColWidth="10" defaultColWidth="11.42578125" defaultRowHeight="12.75" x14ac:dyDescent="0.2"/>
  <cols>
    <col min="1" max="1" width="8.7109375" style="14" customWidth="1"/>
    <col min="2" max="2" width="30.7109375" style="14" customWidth="1"/>
    <col min="3" max="3" width="20.7109375" style="14" customWidth="1"/>
    <col min="4" max="4" width="6.7109375" style="14" customWidth="1"/>
    <col min="5" max="5" width="10.7109375" style="14" customWidth="1"/>
    <col min="6" max="6" width="15.7109375" style="14" customWidth="1"/>
    <col min="7" max="7" width="20.7109375" style="14" customWidth="1"/>
    <col min="8" max="8" width="19.140625" style="14" customWidth="1"/>
    <col min="9" max="9" width="15.7109375" style="14" customWidth="1"/>
    <col min="10" max="10" width="11.42578125" style="14"/>
    <col min="11" max="14" width="15.7109375" style="14" customWidth="1"/>
    <col min="15" max="16384" width="11.42578125" style="14"/>
  </cols>
  <sheetData>
    <row r="1" spans="1:14" s="17" customFormat="1" ht="20.100000000000001" customHeight="1" x14ac:dyDescent="0.2">
      <c r="A1" s="15" t="s">
        <v>12</v>
      </c>
      <c r="B1" s="15"/>
      <c r="C1" s="15" t="str">
        <f>Comitente</f>
        <v>DIRECCIÓN PROVINCIAL DEL LOTE HOGAR</v>
      </c>
      <c r="D1" s="15"/>
      <c r="E1" s="15"/>
      <c r="F1" s="15"/>
      <c r="G1" s="15"/>
      <c r="I1" s="16"/>
    </row>
    <row r="2" spans="1:14" s="18" customFormat="1" ht="20.100000000000001" customHeight="1" x14ac:dyDescent="0.2">
      <c r="A2" s="25" t="s">
        <v>13</v>
      </c>
      <c r="B2" s="25"/>
      <c r="C2" s="15" t="str">
        <f>Obra</f>
        <v>Barrio "VIRGEN DEL ROSARIO" I Etapa</v>
      </c>
      <c r="D2" s="181"/>
      <c r="E2" s="181"/>
      <c r="F2" s="181"/>
      <c r="G2" s="181"/>
      <c r="I2" s="181"/>
    </row>
    <row r="3" spans="1:14" s="18" customFormat="1" ht="20.100000000000001" customHeight="1" x14ac:dyDescent="0.2">
      <c r="A3" s="25" t="s">
        <v>22</v>
      </c>
      <c r="B3" s="25"/>
      <c r="C3" s="327" t="str">
        <f>Ubicación</f>
        <v>Calle Independencia s/nº  Distrito "La Puntilla" Dpto San Martin</v>
      </c>
      <c r="D3" s="327"/>
      <c r="E3" s="327"/>
      <c r="F3" s="327"/>
      <c r="G3" s="327"/>
      <c r="I3" s="327"/>
    </row>
    <row r="4" spans="1:14" s="18" customFormat="1" ht="20.100000000000001" customHeight="1" x14ac:dyDescent="0.2">
      <c r="A4" s="25" t="s">
        <v>21</v>
      </c>
      <c r="B4" s="26"/>
      <c r="C4" s="182">
        <f>Licitación_N°</f>
        <v>0</v>
      </c>
    </row>
    <row r="5" spans="1:14" s="18" customFormat="1" ht="20.100000000000001" customHeight="1" x14ac:dyDescent="0.2">
      <c r="A5" s="25" t="s">
        <v>43</v>
      </c>
      <c r="B5" s="26"/>
      <c r="C5" s="183" t="str">
        <f>Expediente_N°</f>
        <v>503-0338-A2017</v>
      </c>
    </row>
    <row r="6" spans="1:14" s="18" customFormat="1" ht="20.100000000000001" customHeight="1" x14ac:dyDescent="0.2">
      <c r="A6" s="25" t="s">
        <v>24</v>
      </c>
      <c r="B6" s="26"/>
      <c r="C6" s="184" t="str">
        <f>P_Oficial</f>
        <v>$ 38,723,718,00</v>
      </c>
    </row>
    <row r="7" spans="1:14" s="18" customFormat="1" ht="20.100000000000001" customHeight="1" x14ac:dyDescent="0.2">
      <c r="A7" s="25" t="s">
        <v>1220</v>
      </c>
      <c r="B7" s="26"/>
      <c r="C7" s="152">
        <f>Anticipo_Financiero</f>
        <v>0.1</v>
      </c>
    </row>
    <row r="8" spans="1:14" s="18" customFormat="1" ht="20.100000000000001" customHeight="1" x14ac:dyDescent="0.2">
      <c r="A8" s="25" t="s">
        <v>1218</v>
      </c>
      <c r="B8" s="26"/>
      <c r="C8" s="149">
        <f>Fecha_Base</f>
        <v>0</v>
      </c>
    </row>
    <row r="9" spans="1:14" s="18" customFormat="1" ht="20.100000000000001" customHeight="1" x14ac:dyDescent="0.2">
      <c r="A9" s="25" t="s">
        <v>23</v>
      </c>
      <c r="B9" s="26"/>
      <c r="C9" s="150" t="str">
        <f>Plazo_Obra</f>
        <v>365 Dias Corridos</v>
      </c>
    </row>
    <row r="10" spans="1:14" s="18" customFormat="1" ht="20.100000000000001" customHeight="1" x14ac:dyDescent="0.2">
      <c r="A10" s="25" t="s">
        <v>14</v>
      </c>
      <c r="B10" s="26"/>
      <c r="C10" s="25">
        <f>Contratista</f>
        <v>0</v>
      </c>
    </row>
    <row r="11" spans="1:14" s="18" customFormat="1" ht="20.100000000000001" customHeight="1" x14ac:dyDescent="0.2">
      <c r="A11" s="25" t="s">
        <v>144</v>
      </c>
      <c r="B11" s="26"/>
      <c r="C11" s="151">
        <f>Monto_Oferta</f>
        <v>0</v>
      </c>
    </row>
    <row r="12" spans="1:14" ht="20.100000000000001" customHeight="1" x14ac:dyDescent="0.2"/>
    <row r="13" spans="1:14" ht="20.100000000000001" customHeight="1" x14ac:dyDescent="0.2">
      <c r="A13" s="330" t="s">
        <v>143</v>
      </c>
      <c r="B13" s="331"/>
      <c r="C13" s="331"/>
      <c r="D13" s="331"/>
      <c r="E13" s="331"/>
      <c r="F13" s="331"/>
      <c r="G13" s="331"/>
      <c r="H13" s="333"/>
      <c r="I13" s="332"/>
    </row>
    <row r="14" spans="1:14" ht="20.100000000000001" customHeight="1" x14ac:dyDescent="0.2"/>
    <row r="15" spans="1:14" ht="20.100000000000001" customHeight="1" x14ac:dyDescent="0.2">
      <c r="A15" s="326" t="s">
        <v>1221</v>
      </c>
      <c r="B15" s="325" t="s">
        <v>0</v>
      </c>
      <c r="C15" s="325"/>
      <c r="D15" s="326" t="s">
        <v>1</v>
      </c>
      <c r="E15" s="326" t="s">
        <v>2</v>
      </c>
      <c r="F15" s="362" t="s">
        <v>18</v>
      </c>
      <c r="G15" s="363"/>
      <c r="H15" s="364" t="s">
        <v>1239</v>
      </c>
      <c r="I15" s="364" t="s">
        <v>20</v>
      </c>
      <c r="K15" s="361" t="s">
        <v>1255</v>
      </c>
      <c r="L15" s="361"/>
      <c r="M15" s="361"/>
      <c r="N15" s="361"/>
    </row>
    <row r="16" spans="1:14" ht="20.100000000000001" customHeight="1" x14ac:dyDescent="0.2">
      <c r="A16" s="326"/>
      <c r="B16" s="325"/>
      <c r="C16" s="325"/>
      <c r="D16" s="326"/>
      <c r="E16" s="326"/>
      <c r="F16" s="325" t="s">
        <v>3</v>
      </c>
      <c r="G16" s="325" t="s">
        <v>19</v>
      </c>
      <c r="H16" s="364"/>
      <c r="I16" s="364"/>
      <c r="K16" s="185" t="s">
        <v>1256</v>
      </c>
      <c r="L16" s="185" t="s">
        <v>1252</v>
      </c>
      <c r="M16" s="185" t="s">
        <v>1253</v>
      </c>
      <c r="N16" s="185" t="s">
        <v>1254</v>
      </c>
    </row>
    <row r="17" spans="1:15" ht="20.100000000000001" customHeight="1" x14ac:dyDescent="0.2">
      <c r="A17" s="186"/>
      <c r="B17" s="328"/>
      <c r="C17" s="328"/>
      <c r="D17" s="186"/>
      <c r="E17" s="186"/>
      <c r="F17" s="328"/>
      <c r="G17" s="328"/>
      <c r="I17" s="187"/>
    </row>
    <row r="18" spans="1:15" ht="20.100000000000001" customHeight="1" x14ac:dyDescent="0.2">
      <c r="A18" s="188">
        <f>Datos!B25</f>
        <v>1</v>
      </c>
      <c r="B18" s="189">
        <f t="shared" ref="B18:B49" si="0">IFERROR(VLOOKUP(A18,T_Oferta,2,FALSE),"")</f>
        <v>0</v>
      </c>
      <c r="C18" s="190"/>
      <c r="D18" s="191">
        <f t="shared" ref="D18:D49" si="1">IFERROR(VLOOKUP(A18,T_Oferta,3,FALSE),"")</f>
        <v>0</v>
      </c>
      <c r="E18" s="192">
        <f t="shared" ref="E18:E49" si="2">IFERROR(VLOOKUP(A18,T_Oferta,4,FALSE),0)</f>
        <v>0</v>
      </c>
      <c r="F18" s="193">
        <f t="shared" ref="F18:F49" si="3">IFERROR(VLOOKUP(A18,T_Analisis_Precios,7,FALSE),0)</f>
        <v>0</v>
      </c>
      <c r="G18" s="193">
        <f>ROUND(E18*F18,2)</f>
        <v>0</v>
      </c>
      <c r="H18" s="193">
        <f t="shared" ref="H18:H49" si="4">ROUND(G18+K18+L18+M18+N18,2)</f>
        <v>0</v>
      </c>
      <c r="I18" s="28">
        <f t="shared" ref="I18:I49" si="5">IFERROR(H18/Monto_Oferta,0)</f>
        <v>0</v>
      </c>
      <c r="K18" s="193">
        <f t="shared" ref="K18:K49" si="6">ROUND(G18*GG_Porcentaje,5)</f>
        <v>0</v>
      </c>
      <c r="L18" s="193">
        <f t="shared" ref="L18:L49" si="7">ROUND(G18*(1+GG_Porcentaje)*Beneficio,5)</f>
        <v>0</v>
      </c>
      <c r="M18" s="193">
        <f t="shared" ref="M18:M49" si="8">ROUND((G18+K18+L18)*IB,5)</f>
        <v>0</v>
      </c>
      <c r="N18" s="193">
        <f t="shared" ref="N18:N49" si="9">ROUND((G18+K18+L18)*IVA,5)</f>
        <v>0</v>
      </c>
    </row>
    <row r="19" spans="1:15" ht="20.100000000000001" customHeight="1" x14ac:dyDescent="0.2">
      <c r="A19" s="188">
        <f>Datos!B26</f>
        <v>2</v>
      </c>
      <c r="B19" s="189">
        <f t="shared" si="0"/>
        <v>0</v>
      </c>
      <c r="C19" s="190"/>
      <c r="D19" s="191">
        <f t="shared" si="1"/>
        <v>0</v>
      </c>
      <c r="E19" s="192">
        <f t="shared" si="2"/>
        <v>0</v>
      </c>
      <c r="F19" s="193">
        <f t="shared" si="3"/>
        <v>0</v>
      </c>
      <c r="G19" s="193">
        <f t="shared" ref="G19:G82" si="10">ROUND(E19*F19,2)</f>
        <v>0</v>
      </c>
      <c r="H19" s="193">
        <f t="shared" si="4"/>
        <v>0</v>
      </c>
      <c r="I19" s="28">
        <f t="shared" si="5"/>
        <v>0</v>
      </c>
      <c r="K19" s="193">
        <f t="shared" si="6"/>
        <v>0</v>
      </c>
      <c r="L19" s="193">
        <f t="shared" si="7"/>
        <v>0</v>
      </c>
      <c r="M19" s="193">
        <f t="shared" si="8"/>
        <v>0</v>
      </c>
      <c r="N19" s="193">
        <f t="shared" si="9"/>
        <v>0</v>
      </c>
      <c r="O19" s="194"/>
    </row>
    <row r="20" spans="1:15" ht="20.100000000000001" customHeight="1" x14ac:dyDescent="0.2">
      <c r="A20" s="188">
        <f>Datos!B27</f>
        <v>3</v>
      </c>
      <c r="B20" s="189">
        <f t="shared" si="0"/>
        <v>0</v>
      </c>
      <c r="C20" s="190"/>
      <c r="D20" s="191">
        <f t="shared" si="1"/>
        <v>0</v>
      </c>
      <c r="E20" s="192">
        <f t="shared" si="2"/>
        <v>0</v>
      </c>
      <c r="F20" s="193">
        <f t="shared" si="3"/>
        <v>0</v>
      </c>
      <c r="G20" s="193">
        <f t="shared" si="10"/>
        <v>0</v>
      </c>
      <c r="H20" s="193">
        <f t="shared" si="4"/>
        <v>0</v>
      </c>
      <c r="I20" s="28">
        <f t="shared" si="5"/>
        <v>0</v>
      </c>
      <c r="K20" s="193">
        <f t="shared" si="6"/>
        <v>0</v>
      </c>
      <c r="L20" s="193">
        <f t="shared" si="7"/>
        <v>0</v>
      </c>
      <c r="M20" s="193">
        <f t="shared" si="8"/>
        <v>0</v>
      </c>
      <c r="N20" s="193">
        <f t="shared" si="9"/>
        <v>0</v>
      </c>
      <c r="O20" s="194"/>
    </row>
    <row r="21" spans="1:15" ht="20.100000000000001" customHeight="1" x14ac:dyDescent="0.2">
      <c r="A21" s="188">
        <f>Datos!B28</f>
        <v>4</v>
      </c>
      <c r="B21" s="189">
        <f t="shared" si="0"/>
        <v>0</v>
      </c>
      <c r="C21" s="190"/>
      <c r="D21" s="191">
        <f t="shared" si="1"/>
        <v>0</v>
      </c>
      <c r="E21" s="192">
        <f t="shared" si="2"/>
        <v>0</v>
      </c>
      <c r="F21" s="193">
        <f t="shared" si="3"/>
        <v>0</v>
      </c>
      <c r="G21" s="193">
        <f t="shared" si="10"/>
        <v>0</v>
      </c>
      <c r="H21" s="193">
        <f t="shared" si="4"/>
        <v>0</v>
      </c>
      <c r="I21" s="28">
        <f t="shared" si="5"/>
        <v>0</v>
      </c>
      <c r="K21" s="193">
        <f t="shared" si="6"/>
        <v>0</v>
      </c>
      <c r="L21" s="193">
        <f t="shared" si="7"/>
        <v>0</v>
      </c>
      <c r="M21" s="193">
        <f t="shared" si="8"/>
        <v>0</v>
      </c>
      <c r="N21" s="193">
        <f t="shared" si="9"/>
        <v>0</v>
      </c>
      <c r="O21" s="194"/>
    </row>
    <row r="22" spans="1:15" ht="20.100000000000001" customHeight="1" x14ac:dyDescent="0.2">
      <c r="A22" s="188">
        <f>Datos!B29</f>
        <v>5</v>
      </c>
      <c r="B22" s="189">
        <f t="shared" si="0"/>
        <v>0</v>
      </c>
      <c r="C22" s="190"/>
      <c r="D22" s="191">
        <f t="shared" si="1"/>
        <v>0</v>
      </c>
      <c r="E22" s="192">
        <f t="shared" si="2"/>
        <v>0</v>
      </c>
      <c r="F22" s="193">
        <f t="shared" si="3"/>
        <v>0</v>
      </c>
      <c r="G22" s="193">
        <f t="shared" si="10"/>
        <v>0</v>
      </c>
      <c r="H22" s="193">
        <f t="shared" si="4"/>
        <v>0</v>
      </c>
      <c r="I22" s="28">
        <f t="shared" si="5"/>
        <v>0</v>
      </c>
      <c r="K22" s="193">
        <f t="shared" si="6"/>
        <v>0</v>
      </c>
      <c r="L22" s="193">
        <f t="shared" si="7"/>
        <v>0</v>
      </c>
      <c r="M22" s="193">
        <f t="shared" si="8"/>
        <v>0</v>
      </c>
      <c r="N22" s="193">
        <f t="shared" si="9"/>
        <v>0</v>
      </c>
      <c r="O22" s="194"/>
    </row>
    <row r="23" spans="1:15" ht="20.100000000000001" customHeight="1" x14ac:dyDescent="0.2">
      <c r="A23" s="188">
        <f>Datos!B30</f>
        <v>6</v>
      </c>
      <c r="B23" s="189">
        <f t="shared" si="0"/>
        <v>0</v>
      </c>
      <c r="C23" s="190"/>
      <c r="D23" s="191">
        <f t="shared" si="1"/>
        <v>0</v>
      </c>
      <c r="E23" s="192">
        <f t="shared" si="2"/>
        <v>0</v>
      </c>
      <c r="F23" s="193">
        <f t="shared" si="3"/>
        <v>0</v>
      </c>
      <c r="G23" s="193">
        <f t="shared" si="10"/>
        <v>0</v>
      </c>
      <c r="H23" s="193">
        <f t="shared" si="4"/>
        <v>0</v>
      </c>
      <c r="I23" s="28">
        <f t="shared" si="5"/>
        <v>0</v>
      </c>
      <c r="K23" s="193">
        <f t="shared" si="6"/>
        <v>0</v>
      </c>
      <c r="L23" s="193">
        <f t="shared" si="7"/>
        <v>0</v>
      </c>
      <c r="M23" s="193">
        <f t="shared" si="8"/>
        <v>0</v>
      </c>
      <c r="N23" s="193">
        <f t="shared" si="9"/>
        <v>0</v>
      </c>
      <c r="O23" s="194"/>
    </row>
    <row r="24" spans="1:15" ht="20.100000000000001" customHeight="1" x14ac:dyDescent="0.2">
      <c r="A24" s="188">
        <f>Datos!B31</f>
        <v>7</v>
      </c>
      <c r="B24" s="189">
        <f t="shared" si="0"/>
        <v>0</v>
      </c>
      <c r="C24" s="190"/>
      <c r="D24" s="191">
        <f t="shared" si="1"/>
        <v>0</v>
      </c>
      <c r="E24" s="192">
        <f t="shared" si="2"/>
        <v>0</v>
      </c>
      <c r="F24" s="193">
        <f t="shared" si="3"/>
        <v>0</v>
      </c>
      <c r="G24" s="193">
        <f t="shared" si="10"/>
        <v>0</v>
      </c>
      <c r="H24" s="193">
        <f t="shared" si="4"/>
        <v>0</v>
      </c>
      <c r="I24" s="28">
        <f t="shared" si="5"/>
        <v>0</v>
      </c>
      <c r="K24" s="193">
        <f t="shared" si="6"/>
        <v>0</v>
      </c>
      <c r="L24" s="193">
        <f t="shared" si="7"/>
        <v>0</v>
      </c>
      <c r="M24" s="193">
        <f t="shared" si="8"/>
        <v>0</v>
      </c>
      <c r="N24" s="193">
        <f t="shared" si="9"/>
        <v>0</v>
      </c>
      <c r="O24" s="194"/>
    </row>
    <row r="25" spans="1:15" ht="20.100000000000001" customHeight="1" x14ac:dyDescent="0.2">
      <c r="A25" s="188">
        <f>Datos!B32</f>
        <v>8</v>
      </c>
      <c r="B25" s="189">
        <f t="shared" si="0"/>
        <v>0</v>
      </c>
      <c r="C25" s="190"/>
      <c r="D25" s="191">
        <f t="shared" si="1"/>
        <v>0</v>
      </c>
      <c r="E25" s="192">
        <f t="shared" si="2"/>
        <v>0</v>
      </c>
      <c r="F25" s="193">
        <f t="shared" si="3"/>
        <v>0</v>
      </c>
      <c r="G25" s="193">
        <f t="shared" si="10"/>
        <v>0</v>
      </c>
      <c r="H25" s="193">
        <f t="shared" si="4"/>
        <v>0</v>
      </c>
      <c r="I25" s="28">
        <f t="shared" si="5"/>
        <v>0</v>
      </c>
      <c r="K25" s="193">
        <f t="shared" si="6"/>
        <v>0</v>
      </c>
      <c r="L25" s="193">
        <f t="shared" si="7"/>
        <v>0</v>
      </c>
      <c r="M25" s="193">
        <f t="shared" si="8"/>
        <v>0</v>
      </c>
      <c r="N25" s="193">
        <f t="shared" si="9"/>
        <v>0</v>
      </c>
      <c r="O25" s="194"/>
    </row>
    <row r="26" spans="1:15" ht="20.100000000000001" customHeight="1" x14ac:dyDescent="0.2">
      <c r="A26" s="188">
        <f>Datos!B33</f>
        <v>9</v>
      </c>
      <c r="B26" s="189">
        <f t="shared" si="0"/>
        <v>0</v>
      </c>
      <c r="C26" s="190"/>
      <c r="D26" s="191">
        <f t="shared" si="1"/>
        <v>0</v>
      </c>
      <c r="E26" s="192">
        <f t="shared" si="2"/>
        <v>0</v>
      </c>
      <c r="F26" s="193">
        <f t="shared" si="3"/>
        <v>0</v>
      </c>
      <c r="G26" s="193">
        <f t="shared" si="10"/>
        <v>0</v>
      </c>
      <c r="H26" s="193">
        <f t="shared" si="4"/>
        <v>0</v>
      </c>
      <c r="I26" s="28">
        <f t="shared" si="5"/>
        <v>0</v>
      </c>
      <c r="K26" s="193">
        <f t="shared" si="6"/>
        <v>0</v>
      </c>
      <c r="L26" s="193">
        <f t="shared" si="7"/>
        <v>0</v>
      </c>
      <c r="M26" s="193">
        <f t="shared" si="8"/>
        <v>0</v>
      </c>
      <c r="N26" s="193">
        <f t="shared" si="9"/>
        <v>0</v>
      </c>
      <c r="O26" s="194"/>
    </row>
    <row r="27" spans="1:15" ht="20.100000000000001" customHeight="1" x14ac:dyDescent="0.2">
      <c r="A27" s="188">
        <f>Datos!B34</f>
        <v>10</v>
      </c>
      <c r="B27" s="189">
        <f t="shared" si="0"/>
        <v>0</v>
      </c>
      <c r="C27" s="190"/>
      <c r="D27" s="191">
        <f t="shared" si="1"/>
        <v>0</v>
      </c>
      <c r="E27" s="192">
        <f t="shared" si="2"/>
        <v>0</v>
      </c>
      <c r="F27" s="193">
        <f t="shared" si="3"/>
        <v>0</v>
      </c>
      <c r="G27" s="193">
        <f t="shared" si="10"/>
        <v>0</v>
      </c>
      <c r="H27" s="193">
        <f t="shared" si="4"/>
        <v>0</v>
      </c>
      <c r="I27" s="28">
        <f t="shared" si="5"/>
        <v>0</v>
      </c>
      <c r="K27" s="193">
        <f t="shared" si="6"/>
        <v>0</v>
      </c>
      <c r="L27" s="193">
        <f t="shared" si="7"/>
        <v>0</v>
      </c>
      <c r="M27" s="193">
        <f t="shared" si="8"/>
        <v>0</v>
      </c>
      <c r="N27" s="193">
        <f t="shared" si="9"/>
        <v>0</v>
      </c>
      <c r="O27" s="194"/>
    </row>
    <row r="28" spans="1:15" ht="20.100000000000001" customHeight="1" x14ac:dyDescent="0.2">
      <c r="A28" s="188">
        <f>Datos!B35</f>
        <v>11</v>
      </c>
      <c r="B28" s="189">
        <f t="shared" si="0"/>
        <v>0</v>
      </c>
      <c r="C28" s="190"/>
      <c r="D28" s="191">
        <f t="shared" si="1"/>
        <v>0</v>
      </c>
      <c r="E28" s="192">
        <f t="shared" si="2"/>
        <v>0</v>
      </c>
      <c r="F28" s="193">
        <f t="shared" si="3"/>
        <v>0</v>
      </c>
      <c r="G28" s="193">
        <f t="shared" si="10"/>
        <v>0</v>
      </c>
      <c r="H28" s="193">
        <f t="shared" si="4"/>
        <v>0</v>
      </c>
      <c r="I28" s="28">
        <f t="shared" si="5"/>
        <v>0</v>
      </c>
      <c r="K28" s="193">
        <f t="shared" si="6"/>
        <v>0</v>
      </c>
      <c r="L28" s="193">
        <f t="shared" si="7"/>
        <v>0</v>
      </c>
      <c r="M28" s="193">
        <f t="shared" si="8"/>
        <v>0</v>
      </c>
      <c r="N28" s="193">
        <f t="shared" si="9"/>
        <v>0</v>
      </c>
      <c r="O28" s="194"/>
    </row>
    <row r="29" spans="1:15" ht="20.100000000000001" customHeight="1" x14ac:dyDescent="0.2">
      <c r="A29" s="188">
        <f>Datos!B36</f>
        <v>12</v>
      </c>
      <c r="B29" s="189">
        <f t="shared" si="0"/>
        <v>0</v>
      </c>
      <c r="C29" s="190"/>
      <c r="D29" s="191">
        <f t="shared" si="1"/>
        <v>0</v>
      </c>
      <c r="E29" s="192">
        <f t="shared" si="2"/>
        <v>0</v>
      </c>
      <c r="F29" s="193">
        <f t="shared" si="3"/>
        <v>0</v>
      </c>
      <c r="G29" s="193">
        <f t="shared" si="10"/>
        <v>0</v>
      </c>
      <c r="H29" s="193">
        <f t="shared" si="4"/>
        <v>0</v>
      </c>
      <c r="I29" s="28">
        <f t="shared" si="5"/>
        <v>0</v>
      </c>
      <c r="K29" s="193">
        <f t="shared" si="6"/>
        <v>0</v>
      </c>
      <c r="L29" s="193">
        <f t="shared" si="7"/>
        <v>0</v>
      </c>
      <c r="M29" s="193">
        <f t="shared" si="8"/>
        <v>0</v>
      </c>
      <c r="N29" s="193">
        <f t="shared" si="9"/>
        <v>0</v>
      </c>
      <c r="O29" s="194"/>
    </row>
    <row r="30" spans="1:15" ht="20.100000000000001" customHeight="1" x14ac:dyDescent="0.2">
      <c r="A30" s="188">
        <f>Datos!B37</f>
        <v>13</v>
      </c>
      <c r="B30" s="189">
        <f t="shared" si="0"/>
        <v>0</v>
      </c>
      <c r="C30" s="190"/>
      <c r="D30" s="191">
        <f t="shared" si="1"/>
        <v>0</v>
      </c>
      <c r="E30" s="192">
        <f t="shared" si="2"/>
        <v>0</v>
      </c>
      <c r="F30" s="193">
        <f t="shared" si="3"/>
        <v>0</v>
      </c>
      <c r="G30" s="193">
        <f t="shared" si="10"/>
        <v>0</v>
      </c>
      <c r="H30" s="193">
        <f t="shared" si="4"/>
        <v>0</v>
      </c>
      <c r="I30" s="28">
        <f t="shared" si="5"/>
        <v>0</v>
      </c>
      <c r="K30" s="193">
        <f t="shared" si="6"/>
        <v>0</v>
      </c>
      <c r="L30" s="193">
        <f t="shared" si="7"/>
        <v>0</v>
      </c>
      <c r="M30" s="193">
        <f t="shared" si="8"/>
        <v>0</v>
      </c>
      <c r="N30" s="193">
        <f t="shared" si="9"/>
        <v>0</v>
      </c>
      <c r="O30" s="194"/>
    </row>
    <row r="31" spans="1:15" ht="20.100000000000001" customHeight="1" x14ac:dyDescent="0.2">
      <c r="A31" s="188">
        <f>Datos!B38</f>
        <v>14</v>
      </c>
      <c r="B31" s="189">
        <f t="shared" si="0"/>
        <v>0</v>
      </c>
      <c r="C31" s="190"/>
      <c r="D31" s="191">
        <f t="shared" si="1"/>
        <v>0</v>
      </c>
      <c r="E31" s="192">
        <f t="shared" si="2"/>
        <v>0</v>
      </c>
      <c r="F31" s="193">
        <f t="shared" si="3"/>
        <v>0</v>
      </c>
      <c r="G31" s="193">
        <f t="shared" si="10"/>
        <v>0</v>
      </c>
      <c r="H31" s="193">
        <f t="shared" si="4"/>
        <v>0</v>
      </c>
      <c r="I31" s="28">
        <f t="shared" si="5"/>
        <v>0</v>
      </c>
      <c r="K31" s="193">
        <f t="shared" si="6"/>
        <v>0</v>
      </c>
      <c r="L31" s="193">
        <f t="shared" si="7"/>
        <v>0</v>
      </c>
      <c r="M31" s="193">
        <f t="shared" si="8"/>
        <v>0</v>
      </c>
      <c r="N31" s="193">
        <f t="shared" si="9"/>
        <v>0</v>
      </c>
      <c r="O31" s="194"/>
    </row>
    <row r="32" spans="1:15" ht="20.100000000000001" customHeight="1" x14ac:dyDescent="0.2">
      <c r="A32" s="188">
        <f>Datos!B39</f>
        <v>15</v>
      </c>
      <c r="B32" s="189">
        <f t="shared" si="0"/>
        <v>0</v>
      </c>
      <c r="C32" s="190"/>
      <c r="D32" s="191">
        <f t="shared" si="1"/>
        <v>0</v>
      </c>
      <c r="E32" s="192">
        <f t="shared" si="2"/>
        <v>0</v>
      </c>
      <c r="F32" s="193">
        <f t="shared" si="3"/>
        <v>0</v>
      </c>
      <c r="G32" s="193">
        <f t="shared" si="10"/>
        <v>0</v>
      </c>
      <c r="H32" s="193">
        <f t="shared" si="4"/>
        <v>0</v>
      </c>
      <c r="I32" s="28">
        <f t="shared" si="5"/>
        <v>0</v>
      </c>
      <c r="K32" s="193">
        <f t="shared" si="6"/>
        <v>0</v>
      </c>
      <c r="L32" s="193">
        <f t="shared" si="7"/>
        <v>0</v>
      </c>
      <c r="M32" s="193">
        <f t="shared" si="8"/>
        <v>0</v>
      </c>
      <c r="N32" s="193">
        <f t="shared" si="9"/>
        <v>0</v>
      </c>
      <c r="O32" s="194"/>
    </row>
    <row r="33" spans="1:15" ht="20.100000000000001" customHeight="1" x14ac:dyDescent="0.2">
      <c r="A33" s="188">
        <f>Datos!B40</f>
        <v>16</v>
      </c>
      <c r="B33" s="189">
        <f t="shared" si="0"/>
        <v>0</v>
      </c>
      <c r="C33" s="190"/>
      <c r="D33" s="191">
        <f t="shared" si="1"/>
        <v>0</v>
      </c>
      <c r="E33" s="192">
        <f t="shared" si="2"/>
        <v>0</v>
      </c>
      <c r="F33" s="193">
        <f t="shared" si="3"/>
        <v>0</v>
      </c>
      <c r="G33" s="193">
        <f t="shared" si="10"/>
        <v>0</v>
      </c>
      <c r="H33" s="193">
        <f t="shared" si="4"/>
        <v>0</v>
      </c>
      <c r="I33" s="28">
        <f t="shared" si="5"/>
        <v>0</v>
      </c>
      <c r="K33" s="193">
        <f t="shared" si="6"/>
        <v>0</v>
      </c>
      <c r="L33" s="193">
        <f t="shared" si="7"/>
        <v>0</v>
      </c>
      <c r="M33" s="193">
        <f t="shared" si="8"/>
        <v>0</v>
      </c>
      <c r="N33" s="193">
        <f t="shared" si="9"/>
        <v>0</v>
      </c>
      <c r="O33" s="194"/>
    </row>
    <row r="34" spans="1:15" ht="20.100000000000001" customHeight="1" x14ac:dyDescent="0.2">
      <c r="A34" s="188">
        <f>Datos!B41</f>
        <v>17</v>
      </c>
      <c r="B34" s="189">
        <f t="shared" si="0"/>
        <v>0</v>
      </c>
      <c r="C34" s="190"/>
      <c r="D34" s="191">
        <f t="shared" si="1"/>
        <v>0</v>
      </c>
      <c r="E34" s="192">
        <f t="shared" si="2"/>
        <v>0</v>
      </c>
      <c r="F34" s="193">
        <f t="shared" si="3"/>
        <v>0</v>
      </c>
      <c r="G34" s="193">
        <f t="shared" si="10"/>
        <v>0</v>
      </c>
      <c r="H34" s="193">
        <f t="shared" si="4"/>
        <v>0</v>
      </c>
      <c r="I34" s="28">
        <f t="shared" si="5"/>
        <v>0</v>
      </c>
      <c r="K34" s="193">
        <f t="shared" si="6"/>
        <v>0</v>
      </c>
      <c r="L34" s="193">
        <f t="shared" si="7"/>
        <v>0</v>
      </c>
      <c r="M34" s="193">
        <f t="shared" si="8"/>
        <v>0</v>
      </c>
      <c r="N34" s="193">
        <f t="shared" si="9"/>
        <v>0</v>
      </c>
      <c r="O34" s="194"/>
    </row>
    <row r="35" spans="1:15" ht="20.100000000000001" customHeight="1" x14ac:dyDescent="0.2">
      <c r="A35" s="188">
        <f>Datos!B42</f>
        <v>18</v>
      </c>
      <c r="B35" s="189">
        <f t="shared" si="0"/>
        <v>0</v>
      </c>
      <c r="C35" s="190"/>
      <c r="D35" s="191">
        <f t="shared" si="1"/>
        <v>0</v>
      </c>
      <c r="E35" s="192">
        <f t="shared" si="2"/>
        <v>0</v>
      </c>
      <c r="F35" s="193">
        <f t="shared" si="3"/>
        <v>0</v>
      </c>
      <c r="G35" s="193">
        <f t="shared" si="10"/>
        <v>0</v>
      </c>
      <c r="H35" s="193">
        <f t="shared" si="4"/>
        <v>0</v>
      </c>
      <c r="I35" s="28">
        <f t="shared" si="5"/>
        <v>0</v>
      </c>
      <c r="K35" s="193">
        <f t="shared" si="6"/>
        <v>0</v>
      </c>
      <c r="L35" s="193">
        <f t="shared" si="7"/>
        <v>0</v>
      </c>
      <c r="M35" s="193">
        <f t="shared" si="8"/>
        <v>0</v>
      </c>
      <c r="N35" s="193">
        <f t="shared" si="9"/>
        <v>0</v>
      </c>
      <c r="O35" s="194"/>
    </row>
    <row r="36" spans="1:15" ht="20.100000000000001" customHeight="1" x14ac:dyDescent="0.2">
      <c r="A36" s="188">
        <f>Datos!B43</f>
        <v>19</v>
      </c>
      <c r="B36" s="189">
        <f t="shared" si="0"/>
        <v>0</v>
      </c>
      <c r="C36" s="190"/>
      <c r="D36" s="191">
        <f t="shared" si="1"/>
        <v>0</v>
      </c>
      <c r="E36" s="192">
        <f t="shared" si="2"/>
        <v>0</v>
      </c>
      <c r="F36" s="193">
        <f t="shared" si="3"/>
        <v>0</v>
      </c>
      <c r="G36" s="193">
        <f t="shared" si="10"/>
        <v>0</v>
      </c>
      <c r="H36" s="193">
        <f t="shared" si="4"/>
        <v>0</v>
      </c>
      <c r="I36" s="28">
        <f t="shared" si="5"/>
        <v>0</v>
      </c>
      <c r="K36" s="193">
        <f t="shared" si="6"/>
        <v>0</v>
      </c>
      <c r="L36" s="193">
        <f t="shared" si="7"/>
        <v>0</v>
      </c>
      <c r="M36" s="193">
        <f t="shared" si="8"/>
        <v>0</v>
      </c>
      <c r="N36" s="193">
        <f t="shared" si="9"/>
        <v>0</v>
      </c>
      <c r="O36" s="194"/>
    </row>
    <row r="37" spans="1:15" ht="20.100000000000001" customHeight="1" x14ac:dyDescent="0.2">
      <c r="A37" s="188">
        <f>Datos!B44</f>
        <v>20</v>
      </c>
      <c r="B37" s="189">
        <f t="shared" si="0"/>
        <v>0</v>
      </c>
      <c r="C37" s="190"/>
      <c r="D37" s="191">
        <f t="shared" si="1"/>
        <v>0</v>
      </c>
      <c r="E37" s="192">
        <f t="shared" si="2"/>
        <v>0</v>
      </c>
      <c r="F37" s="193">
        <f t="shared" si="3"/>
        <v>0</v>
      </c>
      <c r="G37" s="193">
        <f t="shared" si="10"/>
        <v>0</v>
      </c>
      <c r="H37" s="193">
        <f t="shared" si="4"/>
        <v>0</v>
      </c>
      <c r="I37" s="28">
        <f t="shared" si="5"/>
        <v>0</v>
      </c>
      <c r="K37" s="193">
        <f t="shared" si="6"/>
        <v>0</v>
      </c>
      <c r="L37" s="193">
        <f t="shared" si="7"/>
        <v>0</v>
      </c>
      <c r="M37" s="193">
        <f t="shared" si="8"/>
        <v>0</v>
      </c>
      <c r="N37" s="193">
        <f t="shared" si="9"/>
        <v>0</v>
      </c>
      <c r="O37" s="194"/>
    </row>
    <row r="38" spans="1:15" ht="20.100000000000001" customHeight="1" x14ac:dyDescent="0.2">
      <c r="A38" s="188">
        <f>Datos!B45</f>
        <v>21</v>
      </c>
      <c r="B38" s="189">
        <f t="shared" si="0"/>
        <v>0</v>
      </c>
      <c r="C38" s="190"/>
      <c r="D38" s="191">
        <f t="shared" si="1"/>
        <v>0</v>
      </c>
      <c r="E38" s="192">
        <f t="shared" si="2"/>
        <v>0</v>
      </c>
      <c r="F38" s="193">
        <f t="shared" si="3"/>
        <v>0</v>
      </c>
      <c r="G38" s="193">
        <f t="shared" si="10"/>
        <v>0</v>
      </c>
      <c r="H38" s="193">
        <f t="shared" si="4"/>
        <v>0</v>
      </c>
      <c r="I38" s="28">
        <f t="shared" si="5"/>
        <v>0</v>
      </c>
      <c r="K38" s="193">
        <f t="shared" si="6"/>
        <v>0</v>
      </c>
      <c r="L38" s="193">
        <f t="shared" si="7"/>
        <v>0</v>
      </c>
      <c r="M38" s="193">
        <f t="shared" si="8"/>
        <v>0</v>
      </c>
      <c r="N38" s="193">
        <f t="shared" si="9"/>
        <v>0</v>
      </c>
      <c r="O38" s="194"/>
    </row>
    <row r="39" spans="1:15" ht="20.100000000000001" customHeight="1" x14ac:dyDescent="0.2">
      <c r="A39" s="188">
        <f>Datos!B46</f>
        <v>22</v>
      </c>
      <c r="B39" s="189">
        <f t="shared" si="0"/>
        <v>0</v>
      </c>
      <c r="C39" s="190"/>
      <c r="D39" s="191">
        <f t="shared" si="1"/>
        <v>0</v>
      </c>
      <c r="E39" s="192">
        <f t="shared" si="2"/>
        <v>0</v>
      </c>
      <c r="F39" s="193">
        <f t="shared" si="3"/>
        <v>0</v>
      </c>
      <c r="G39" s="193">
        <f t="shared" si="10"/>
        <v>0</v>
      </c>
      <c r="H39" s="193">
        <f t="shared" si="4"/>
        <v>0</v>
      </c>
      <c r="I39" s="28">
        <f t="shared" si="5"/>
        <v>0</v>
      </c>
      <c r="K39" s="193">
        <f t="shared" si="6"/>
        <v>0</v>
      </c>
      <c r="L39" s="193">
        <f t="shared" si="7"/>
        <v>0</v>
      </c>
      <c r="M39" s="193">
        <f t="shared" si="8"/>
        <v>0</v>
      </c>
      <c r="N39" s="193">
        <f t="shared" si="9"/>
        <v>0</v>
      </c>
      <c r="O39" s="194"/>
    </row>
    <row r="40" spans="1:15" ht="20.100000000000001" customHeight="1" x14ac:dyDescent="0.2">
      <c r="A40" s="188">
        <f>Datos!B47</f>
        <v>23</v>
      </c>
      <c r="B40" s="189">
        <f t="shared" si="0"/>
        <v>0</v>
      </c>
      <c r="C40" s="190"/>
      <c r="D40" s="191">
        <f t="shared" si="1"/>
        <v>0</v>
      </c>
      <c r="E40" s="192">
        <f t="shared" si="2"/>
        <v>0</v>
      </c>
      <c r="F40" s="193">
        <f t="shared" si="3"/>
        <v>0</v>
      </c>
      <c r="G40" s="193">
        <f t="shared" si="10"/>
        <v>0</v>
      </c>
      <c r="H40" s="193">
        <f t="shared" si="4"/>
        <v>0</v>
      </c>
      <c r="I40" s="28">
        <f t="shared" si="5"/>
        <v>0</v>
      </c>
      <c r="K40" s="193">
        <f t="shared" si="6"/>
        <v>0</v>
      </c>
      <c r="L40" s="193">
        <f t="shared" si="7"/>
        <v>0</v>
      </c>
      <c r="M40" s="193">
        <f t="shared" si="8"/>
        <v>0</v>
      </c>
      <c r="N40" s="193">
        <f t="shared" si="9"/>
        <v>0</v>
      </c>
      <c r="O40" s="194"/>
    </row>
    <row r="41" spans="1:15" ht="20.100000000000001" customHeight="1" x14ac:dyDescent="0.2">
      <c r="A41" s="188">
        <f>Datos!B48</f>
        <v>24</v>
      </c>
      <c r="B41" s="189">
        <f t="shared" si="0"/>
        <v>0</v>
      </c>
      <c r="C41" s="190"/>
      <c r="D41" s="191">
        <f t="shared" si="1"/>
        <v>0</v>
      </c>
      <c r="E41" s="192">
        <f t="shared" si="2"/>
        <v>0</v>
      </c>
      <c r="F41" s="193">
        <f t="shared" si="3"/>
        <v>0</v>
      </c>
      <c r="G41" s="193">
        <f t="shared" si="10"/>
        <v>0</v>
      </c>
      <c r="H41" s="193">
        <f t="shared" si="4"/>
        <v>0</v>
      </c>
      <c r="I41" s="28">
        <f t="shared" si="5"/>
        <v>0</v>
      </c>
      <c r="K41" s="193">
        <f t="shared" si="6"/>
        <v>0</v>
      </c>
      <c r="L41" s="193">
        <f t="shared" si="7"/>
        <v>0</v>
      </c>
      <c r="M41" s="193">
        <f t="shared" si="8"/>
        <v>0</v>
      </c>
      <c r="N41" s="193">
        <f t="shared" si="9"/>
        <v>0</v>
      </c>
      <c r="O41" s="194"/>
    </row>
    <row r="42" spans="1:15" ht="20.100000000000001" customHeight="1" x14ac:dyDescent="0.2">
      <c r="A42" s="188">
        <f>Datos!B49</f>
        <v>25</v>
      </c>
      <c r="B42" s="189">
        <f t="shared" si="0"/>
        <v>0</v>
      </c>
      <c r="C42" s="190"/>
      <c r="D42" s="191">
        <f t="shared" si="1"/>
        <v>0</v>
      </c>
      <c r="E42" s="192">
        <f t="shared" si="2"/>
        <v>0</v>
      </c>
      <c r="F42" s="193">
        <f t="shared" si="3"/>
        <v>0</v>
      </c>
      <c r="G42" s="193">
        <f t="shared" si="10"/>
        <v>0</v>
      </c>
      <c r="H42" s="193">
        <f t="shared" si="4"/>
        <v>0</v>
      </c>
      <c r="I42" s="28">
        <f t="shared" si="5"/>
        <v>0</v>
      </c>
      <c r="K42" s="193">
        <f t="shared" si="6"/>
        <v>0</v>
      </c>
      <c r="L42" s="193">
        <f t="shared" si="7"/>
        <v>0</v>
      </c>
      <c r="M42" s="193">
        <f t="shared" si="8"/>
        <v>0</v>
      </c>
      <c r="N42" s="193">
        <f t="shared" si="9"/>
        <v>0</v>
      </c>
      <c r="O42" s="194"/>
    </row>
    <row r="43" spans="1:15" ht="20.100000000000001" customHeight="1" x14ac:dyDescent="0.2">
      <c r="A43" s="188">
        <f>Datos!B50</f>
        <v>26</v>
      </c>
      <c r="B43" s="189">
        <f t="shared" si="0"/>
        <v>0</v>
      </c>
      <c r="C43" s="190"/>
      <c r="D43" s="191">
        <f t="shared" si="1"/>
        <v>0</v>
      </c>
      <c r="E43" s="192">
        <f t="shared" si="2"/>
        <v>0</v>
      </c>
      <c r="F43" s="193">
        <f t="shared" si="3"/>
        <v>0</v>
      </c>
      <c r="G43" s="193">
        <f t="shared" si="10"/>
        <v>0</v>
      </c>
      <c r="H43" s="193">
        <f t="shared" si="4"/>
        <v>0</v>
      </c>
      <c r="I43" s="28">
        <f t="shared" si="5"/>
        <v>0</v>
      </c>
      <c r="K43" s="193">
        <f t="shared" si="6"/>
        <v>0</v>
      </c>
      <c r="L43" s="193">
        <f t="shared" si="7"/>
        <v>0</v>
      </c>
      <c r="M43" s="193">
        <f t="shared" si="8"/>
        <v>0</v>
      </c>
      <c r="N43" s="193">
        <f t="shared" si="9"/>
        <v>0</v>
      </c>
      <c r="O43" s="194"/>
    </row>
    <row r="44" spans="1:15" ht="20.100000000000001" customHeight="1" x14ac:dyDescent="0.2">
      <c r="A44" s="188">
        <f>Datos!B51</f>
        <v>0</v>
      </c>
      <c r="B44" s="189" t="str">
        <f t="shared" si="0"/>
        <v/>
      </c>
      <c r="C44" s="190"/>
      <c r="D44" s="191" t="str">
        <f t="shared" si="1"/>
        <v/>
      </c>
      <c r="E44" s="192">
        <f t="shared" si="2"/>
        <v>0</v>
      </c>
      <c r="F44" s="193">
        <f t="shared" si="3"/>
        <v>0</v>
      </c>
      <c r="G44" s="193">
        <f t="shared" si="10"/>
        <v>0</v>
      </c>
      <c r="H44" s="193">
        <f t="shared" si="4"/>
        <v>0</v>
      </c>
      <c r="I44" s="28">
        <f t="shared" si="5"/>
        <v>0</v>
      </c>
      <c r="K44" s="193">
        <f t="shared" si="6"/>
        <v>0</v>
      </c>
      <c r="L44" s="193">
        <f t="shared" si="7"/>
        <v>0</v>
      </c>
      <c r="M44" s="193">
        <f t="shared" si="8"/>
        <v>0</v>
      </c>
      <c r="N44" s="193">
        <f t="shared" si="9"/>
        <v>0</v>
      </c>
      <c r="O44" s="194"/>
    </row>
    <row r="45" spans="1:15" ht="20.100000000000001" customHeight="1" x14ac:dyDescent="0.2">
      <c r="A45" s="188">
        <f>Datos!B52</f>
        <v>0</v>
      </c>
      <c r="B45" s="189" t="str">
        <f t="shared" si="0"/>
        <v/>
      </c>
      <c r="C45" s="190"/>
      <c r="D45" s="191" t="str">
        <f t="shared" si="1"/>
        <v/>
      </c>
      <c r="E45" s="192">
        <f t="shared" si="2"/>
        <v>0</v>
      </c>
      <c r="F45" s="193">
        <f t="shared" si="3"/>
        <v>0</v>
      </c>
      <c r="G45" s="193">
        <f t="shared" si="10"/>
        <v>0</v>
      </c>
      <c r="H45" s="193">
        <f t="shared" si="4"/>
        <v>0</v>
      </c>
      <c r="I45" s="28">
        <f t="shared" si="5"/>
        <v>0</v>
      </c>
      <c r="K45" s="193">
        <f t="shared" si="6"/>
        <v>0</v>
      </c>
      <c r="L45" s="193">
        <f t="shared" si="7"/>
        <v>0</v>
      </c>
      <c r="M45" s="193">
        <f t="shared" si="8"/>
        <v>0</v>
      </c>
      <c r="N45" s="193">
        <f t="shared" si="9"/>
        <v>0</v>
      </c>
      <c r="O45" s="194"/>
    </row>
    <row r="46" spans="1:15" ht="20.100000000000001" customHeight="1" x14ac:dyDescent="0.2">
      <c r="A46" s="188">
        <f>Datos!B53</f>
        <v>0</v>
      </c>
      <c r="B46" s="189" t="str">
        <f t="shared" si="0"/>
        <v/>
      </c>
      <c r="C46" s="190"/>
      <c r="D46" s="191" t="str">
        <f t="shared" si="1"/>
        <v/>
      </c>
      <c r="E46" s="192">
        <f t="shared" si="2"/>
        <v>0</v>
      </c>
      <c r="F46" s="193">
        <f t="shared" si="3"/>
        <v>0</v>
      </c>
      <c r="G46" s="193">
        <f t="shared" si="10"/>
        <v>0</v>
      </c>
      <c r="H46" s="193">
        <f t="shared" si="4"/>
        <v>0</v>
      </c>
      <c r="I46" s="28">
        <f t="shared" si="5"/>
        <v>0</v>
      </c>
      <c r="K46" s="193">
        <f t="shared" si="6"/>
        <v>0</v>
      </c>
      <c r="L46" s="193">
        <f t="shared" si="7"/>
        <v>0</v>
      </c>
      <c r="M46" s="193">
        <f t="shared" si="8"/>
        <v>0</v>
      </c>
      <c r="N46" s="193">
        <f t="shared" si="9"/>
        <v>0</v>
      </c>
      <c r="O46" s="194"/>
    </row>
    <row r="47" spans="1:15" ht="20.100000000000001" customHeight="1" x14ac:dyDescent="0.2">
      <c r="A47" s="188">
        <f>Datos!B54</f>
        <v>0</v>
      </c>
      <c r="B47" s="189" t="str">
        <f t="shared" si="0"/>
        <v/>
      </c>
      <c r="C47" s="190"/>
      <c r="D47" s="191" t="str">
        <f t="shared" si="1"/>
        <v/>
      </c>
      <c r="E47" s="192">
        <f t="shared" si="2"/>
        <v>0</v>
      </c>
      <c r="F47" s="193">
        <f t="shared" si="3"/>
        <v>0</v>
      </c>
      <c r="G47" s="193">
        <f t="shared" si="10"/>
        <v>0</v>
      </c>
      <c r="H47" s="193">
        <f t="shared" si="4"/>
        <v>0</v>
      </c>
      <c r="I47" s="28">
        <f t="shared" si="5"/>
        <v>0</v>
      </c>
      <c r="K47" s="193">
        <f t="shared" si="6"/>
        <v>0</v>
      </c>
      <c r="L47" s="193">
        <f t="shared" si="7"/>
        <v>0</v>
      </c>
      <c r="M47" s="193">
        <f t="shared" si="8"/>
        <v>0</v>
      </c>
      <c r="N47" s="193">
        <f t="shared" si="9"/>
        <v>0</v>
      </c>
      <c r="O47" s="194"/>
    </row>
    <row r="48" spans="1:15" ht="20.100000000000001" customHeight="1" x14ac:dyDescent="0.2">
      <c r="A48" s="188">
        <f>Datos!B55</f>
        <v>0</v>
      </c>
      <c r="B48" s="189" t="str">
        <f t="shared" si="0"/>
        <v/>
      </c>
      <c r="C48" s="190"/>
      <c r="D48" s="191" t="str">
        <f t="shared" si="1"/>
        <v/>
      </c>
      <c r="E48" s="192">
        <f t="shared" si="2"/>
        <v>0</v>
      </c>
      <c r="F48" s="193">
        <f t="shared" si="3"/>
        <v>0</v>
      </c>
      <c r="G48" s="193">
        <f t="shared" si="10"/>
        <v>0</v>
      </c>
      <c r="H48" s="193">
        <f t="shared" si="4"/>
        <v>0</v>
      </c>
      <c r="I48" s="28">
        <f t="shared" si="5"/>
        <v>0</v>
      </c>
      <c r="K48" s="193">
        <f t="shared" si="6"/>
        <v>0</v>
      </c>
      <c r="L48" s="193">
        <f t="shared" si="7"/>
        <v>0</v>
      </c>
      <c r="M48" s="193">
        <f t="shared" si="8"/>
        <v>0</v>
      </c>
      <c r="N48" s="193">
        <f t="shared" si="9"/>
        <v>0</v>
      </c>
      <c r="O48" s="194"/>
    </row>
    <row r="49" spans="1:15" ht="20.100000000000001" customHeight="1" x14ac:dyDescent="0.2">
      <c r="A49" s="188">
        <f>Datos!B56</f>
        <v>0</v>
      </c>
      <c r="B49" s="189" t="str">
        <f t="shared" si="0"/>
        <v/>
      </c>
      <c r="C49" s="190"/>
      <c r="D49" s="191" t="str">
        <f t="shared" si="1"/>
        <v/>
      </c>
      <c r="E49" s="192">
        <f t="shared" si="2"/>
        <v>0</v>
      </c>
      <c r="F49" s="193">
        <f t="shared" si="3"/>
        <v>0</v>
      </c>
      <c r="G49" s="193">
        <f t="shared" si="10"/>
        <v>0</v>
      </c>
      <c r="H49" s="193">
        <f t="shared" si="4"/>
        <v>0</v>
      </c>
      <c r="I49" s="28">
        <f t="shared" si="5"/>
        <v>0</v>
      </c>
      <c r="K49" s="193">
        <f t="shared" si="6"/>
        <v>0</v>
      </c>
      <c r="L49" s="193">
        <f t="shared" si="7"/>
        <v>0</v>
      </c>
      <c r="M49" s="193">
        <f t="shared" si="8"/>
        <v>0</v>
      </c>
      <c r="N49" s="193">
        <f t="shared" si="9"/>
        <v>0</v>
      </c>
      <c r="O49" s="194"/>
    </row>
    <row r="50" spans="1:15" ht="20.100000000000001" customHeight="1" x14ac:dyDescent="0.2">
      <c r="A50" s="188">
        <f>Datos!B57</f>
        <v>0</v>
      </c>
      <c r="B50" s="189" t="str">
        <f t="shared" ref="B50:B81" si="11">IFERROR(VLOOKUP(A50,T_Oferta,2,FALSE),"")</f>
        <v/>
      </c>
      <c r="C50" s="190"/>
      <c r="D50" s="191" t="str">
        <f t="shared" ref="D50:D81" si="12">IFERROR(VLOOKUP(A50,T_Oferta,3,FALSE),"")</f>
        <v/>
      </c>
      <c r="E50" s="192">
        <f t="shared" ref="E50:E81" si="13">IFERROR(VLOOKUP(A50,T_Oferta,4,FALSE),0)</f>
        <v>0</v>
      </c>
      <c r="F50" s="193">
        <f t="shared" ref="F50:F81" si="14">IFERROR(VLOOKUP(A50,T_Analisis_Precios,7,FALSE),0)</f>
        <v>0</v>
      </c>
      <c r="G50" s="193">
        <f t="shared" si="10"/>
        <v>0</v>
      </c>
      <c r="H50" s="193">
        <f t="shared" ref="H50:H81" si="15">ROUND(G50+K50+L50+M50+N50,2)</f>
        <v>0</v>
      </c>
      <c r="I50" s="28">
        <f t="shared" ref="I50:I81" si="16">IFERROR(H50/Monto_Oferta,0)</f>
        <v>0</v>
      </c>
      <c r="K50" s="193">
        <f t="shared" ref="K50:K81" si="17">ROUND(G50*GG_Porcentaje,5)</f>
        <v>0</v>
      </c>
      <c r="L50" s="193">
        <f t="shared" ref="L50:L81" si="18">ROUND(G50*(1+GG_Porcentaje)*Beneficio,5)</f>
        <v>0</v>
      </c>
      <c r="M50" s="193">
        <f t="shared" ref="M50:M81" si="19">ROUND((G50+K50+L50)*IB,5)</f>
        <v>0</v>
      </c>
      <c r="N50" s="193">
        <f t="shared" ref="N50:N81" si="20">ROUND((G50+K50+L50)*IVA,5)</f>
        <v>0</v>
      </c>
      <c r="O50" s="194"/>
    </row>
    <row r="51" spans="1:15" ht="20.100000000000001" customHeight="1" x14ac:dyDescent="0.2">
      <c r="A51" s="188">
        <f>Datos!B58</f>
        <v>0</v>
      </c>
      <c r="B51" s="189" t="str">
        <f t="shared" si="11"/>
        <v/>
      </c>
      <c r="C51" s="190"/>
      <c r="D51" s="191" t="str">
        <f t="shared" si="12"/>
        <v/>
      </c>
      <c r="E51" s="192">
        <f t="shared" si="13"/>
        <v>0</v>
      </c>
      <c r="F51" s="193">
        <f t="shared" si="14"/>
        <v>0</v>
      </c>
      <c r="G51" s="193">
        <f t="shared" si="10"/>
        <v>0</v>
      </c>
      <c r="H51" s="193">
        <f t="shared" si="15"/>
        <v>0</v>
      </c>
      <c r="I51" s="28">
        <f t="shared" si="16"/>
        <v>0</v>
      </c>
      <c r="K51" s="193">
        <f t="shared" si="17"/>
        <v>0</v>
      </c>
      <c r="L51" s="193">
        <f t="shared" si="18"/>
        <v>0</v>
      </c>
      <c r="M51" s="193">
        <f t="shared" si="19"/>
        <v>0</v>
      </c>
      <c r="N51" s="193">
        <f t="shared" si="20"/>
        <v>0</v>
      </c>
      <c r="O51" s="194"/>
    </row>
    <row r="52" spans="1:15" ht="20.100000000000001" customHeight="1" x14ac:dyDescent="0.2">
      <c r="A52" s="188">
        <f>Datos!B59</f>
        <v>0</v>
      </c>
      <c r="B52" s="189" t="str">
        <f t="shared" si="11"/>
        <v/>
      </c>
      <c r="C52" s="190"/>
      <c r="D52" s="191" t="str">
        <f t="shared" si="12"/>
        <v/>
      </c>
      <c r="E52" s="192">
        <f t="shared" si="13"/>
        <v>0</v>
      </c>
      <c r="F52" s="193">
        <f t="shared" si="14"/>
        <v>0</v>
      </c>
      <c r="G52" s="193">
        <f t="shared" si="10"/>
        <v>0</v>
      </c>
      <c r="H52" s="193">
        <f t="shared" si="15"/>
        <v>0</v>
      </c>
      <c r="I52" s="28">
        <f t="shared" si="16"/>
        <v>0</v>
      </c>
      <c r="K52" s="193">
        <f t="shared" si="17"/>
        <v>0</v>
      </c>
      <c r="L52" s="193">
        <f t="shared" si="18"/>
        <v>0</v>
      </c>
      <c r="M52" s="193">
        <f t="shared" si="19"/>
        <v>0</v>
      </c>
      <c r="N52" s="193">
        <f t="shared" si="20"/>
        <v>0</v>
      </c>
      <c r="O52" s="194"/>
    </row>
    <row r="53" spans="1:15" ht="20.100000000000001" customHeight="1" x14ac:dyDescent="0.2">
      <c r="A53" s="188">
        <f>Datos!B60</f>
        <v>0</v>
      </c>
      <c r="B53" s="189" t="str">
        <f t="shared" si="11"/>
        <v/>
      </c>
      <c r="C53" s="190"/>
      <c r="D53" s="191" t="str">
        <f t="shared" si="12"/>
        <v/>
      </c>
      <c r="E53" s="192">
        <f t="shared" si="13"/>
        <v>0</v>
      </c>
      <c r="F53" s="193">
        <f t="shared" si="14"/>
        <v>0</v>
      </c>
      <c r="G53" s="193">
        <f t="shared" si="10"/>
        <v>0</v>
      </c>
      <c r="H53" s="193">
        <f t="shared" si="15"/>
        <v>0</v>
      </c>
      <c r="I53" s="28">
        <f t="shared" si="16"/>
        <v>0</v>
      </c>
      <c r="K53" s="193">
        <f t="shared" si="17"/>
        <v>0</v>
      </c>
      <c r="L53" s="193">
        <f t="shared" si="18"/>
        <v>0</v>
      </c>
      <c r="M53" s="193">
        <f t="shared" si="19"/>
        <v>0</v>
      </c>
      <c r="N53" s="193">
        <f t="shared" si="20"/>
        <v>0</v>
      </c>
      <c r="O53" s="194"/>
    </row>
    <row r="54" spans="1:15" ht="20.100000000000001" customHeight="1" x14ac:dyDescent="0.2">
      <c r="A54" s="188">
        <f>Datos!B61</f>
        <v>0</v>
      </c>
      <c r="B54" s="189" t="str">
        <f t="shared" si="11"/>
        <v/>
      </c>
      <c r="C54" s="190"/>
      <c r="D54" s="191" t="str">
        <f t="shared" si="12"/>
        <v/>
      </c>
      <c r="E54" s="192">
        <f t="shared" si="13"/>
        <v>0</v>
      </c>
      <c r="F54" s="193">
        <f t="shared" si="14"/>
        <v>0</v>
      </c>
      <c r="G54" s="193">
        <f t="shared" si="10"/>
        <v>0</v>
      </c>
      <c r="H54" s="193">
        <f t="shared" si="15"/>
        <v>0</v>
      </c>
      <c r="I54" s="28">
        <f t="shared" si="16"/>
        <v>0</v>
      </c>
      <c r="K54" s="193">
        <f t="shared" si="17"/>
        <v>0</v>
      </c>
      <c r="L54" s="193">
        <f t="shared" si="18"/>
        <v>0</v>
      </c>
      <c r="M54" s="193">
        <f t="shared" si="19"/>
        <v>0</v>
      </c>
      <c r="N54" s="193">
        <f t="shared" si="20"/>
        <v>0</v>
      </c>
      <c r="O54" s="194"/>
    </row>
    <row r="55" spans="1:15" ht="20.100000000000001" customHeight="1" x14ac:dyDescent="0.2">
      <c r="A55" s="188">
        <f>Datos!B62</f>
        <v>0</v>
      </c>
      <c r="B55" s="189" t="str">
        <f t="shared" si="11"/>
        <v/>
      </c>
      <c r="C55" s="190"/>
      <c r="D55" s="191" t="str">
        <f t="shared" si="12"/>
        <v/>
      </c>
      <c r="E55" s="192">
        <f t="shared" si="13"/>
        <v>0</v>
      </c>
      <c r="F55" s="193">
        <f t="shared" si="14"/>
        <v>0</v>
      </c>
      <c r="G55" s="193">
        <f t="shared" si="10"/>
        <v>0</v>
      </c>
      <c r="H55" s="193">
        <f t="shared" si="15"/>
        <v>0</v>
      </c>
      <c r="I55" s="28">
        <f t="shared" si="16"/>
        <v>0</v>
      </c>
      <c r="K55" s="193">
        <f t="shared" si="17"/>
        <v>0</v>
      </c>
      <c r="L55" s="193">
        <f t="shared" si="18"/>
        <v>0</v>
      </c>
      <c r="M55" s="193">
        <f t="shared" si="19"/>
        <v>0</v>
      </c>
      <c r="N55" s="193">
        <f t="shared" si="20"/>
        <v>0</v>
      </c>
      <c r="O55" s="194"/>
    </row>
    <row r="56" spans="1:15" ht="20.100000000000001" customHeight="1" x14ac:dyDescent="0.2">
      <c r="A56" s="188">
        <f>Datos!B63</f>
        <v>0</v>
      </c>
      <c r="B56" s="189" t="str">
        <f t="shared" si="11"/>
        <v/>
      </c>
      <c r="C56" s="190"/>
      <c r="D56" s="191" t="str">
        <f t="shared" si="12"/>
        <v/>
      </c>
      <c r="E56" s="192">
        <f t="shared" si="13"/>
        <v>0</v>
      </c>
      <c r="F56" s="193">
        <f t="shared" si="14"/>
        <v>0</v>
      </c>
      <c r="G56" s="193">
        <f t="shared" si="10"/>
        <v>0</v>
      </c>
      <c r="H56" s="193">
        <f t="shared" si="15"/>
        <v>0</v>
      </c>
      <c r="I56" s="28">
        <f t="shared" si="16"/>
        <v>0</v>
      </c>
      <c r="K56" s="193">
        <f t="shared" si="17"/>
        <v>0</v>
      </c>
      <c r="L56" s="193">
        <f t="shared" si="18"/>
        <v>0</v>
      </c>
      <c r="M56" s="193">
        <f t="shared" si="19"/>
        <v>0</v>
      </c>
      <c r="N56" s="193">
        <f t="shared" si="20"/>
        <v>0</v>
      </c>
      <c r="O56" s="194"/>
    </row>
    <row r="57" spans="1:15" ht="20.100000000000001" customHeight="1" x14ac:dyDescent="0.2">
      <c r="A57" s="188">
        <f>Datos!B64</f>
        <v>0</v>
      </c>
      <c r="B57" s="189" t="str">
        <f t="shared" si="11"/>
        <v/>
      </c>
      <c r="C57" s="190"/>
      <c r="D57" s="191" t="str">
        <f t="shared" si="12"/>
        <v/>
      </c>
      <c r="E57" s="192">
        <f t="shared" si="13"/>
        <v>0</v>
      </c>
      <c r="F57" s="193">
        <f t="shared" si="14"/>
        <v>0</v>
      </c>
      <c r="G57" s="193">
        <f t="shared" si="10"/>
        <v>0</v>
      </c>
      <c r="H57" s="193">
        <f t="shared" si="15"/>
        <v>0</v>
      </c>
      <c r="I57" s="28">
        <f t="shared" si="16"/>
        <v>0</v>
      </c>
      <c r="K57" s="193">
        <f t="shared" si="17"/>
        <v>0</v>
      </c>
      <c r="L57" s="193">
        <f t="shared" si="18"/>
        <v>0</v>
      </c>
      <c r="M57" s="193">
        <f t="shared" si="19"/>
        <v>0</v>
      </c>
      <c r="N57" s="193">
        <f t="shared" si="20"/>
        <v>0</v>
      </c>
      <c r="O57" s="194"/>
    </row>
    <row r="58" spans="1:15" ht="20.100000000000001" customHeight="1" x14ac:dyDescent="0.2">
      <c r="A58" s="188">
        <f>Datos!B65</f>
        <v>0</v>
      </c>
      <c r="B58" s="189" t="str">
        <f t="shared" si="11"/>
        <v/>
      </c>
      <c r="C58" s="190"/>
      <c r="D58" s="191" t="str">
        <f t="shared" si="12"/>
        <v/>
      </c>
      <c r="E58" s="192">
        <f t="shared" si="13"/>
        <v>0</v>
      </c>
      <c r="F58" s="193">
        <f t="shared" si="14"/>
        <v>0</v>
      </c>
      <c r="G58" s="193">
        <f t="shared" si="10"/>
        <v>0</v>
      </c>
      <c r="H58" s="193">
        <f t="shared" si="15"/>
        <v>0</v>
      </c>
      <c r="I58" s="28">
        <f t="shared" si="16"/>
        <v>0</v>
      </c>
      <c r="K58" s="193">
        <f t="shared" si="17"/>
        <v>0</v>
      </c>
      <c r="L58" s="193">
        <f t="shared" si="18"/>
        <v>0</v>
      </c>
      <c r="M58" s="193">
        <f t="shared" si="19"/>
        <v>0</v>
      </c>
      <c r="N58" s="193">
        <f t="shared" si="20"/>
        <v>0</v>
      </c>
      <c r="O58" s="194"/>
    </row>
    <row r="59" spans="1:15" ht="20.100000000000001" customHeight="1" x14ac:dyDescent="0.2">
      <c r="A59" s="188">
        <f>Datos!B66</f>
        <v>0</v>
      </c>
      <c r="B59" s="189" t="str">
        <f t="shared" si="11"/>
        <v/>
      </c>
      <c r="C59" s="190"/>
      <c r="D59" s="191" t="str">
        <f t="shared" si="12"/>
        <v/>
      </c>
      <c r="E59" s="192">
        <f t="shared" si="13"/>
        <v>0</v>
      </c>
      <c r="F59" s="193">
        <f t="shared" si="14"/>
        <v>0</v>
      </c>
      <c r="G59" s="193">
        <f t="shared" si="10"/>
        <v>0</v>
      </c>
      <c r="H59" s="193">
        <f t="shared" si="15"/>
        <v>0</v>
      </c>
      <c r="I59" s="28">
        <f t="shared" si="16"/>
        <v>0</v>
      </c>
      <c r="K59" s="193">
        <f t="shared" si="17"/>
        <v>0</v>
      </c>
      <c r="L59" s="193">
        <f t="shared" si="18"/>
        <v>0</v>
      </c>
      <c r="M59" s="193">
        <f t="shared" si="19"/>
        <v>0</v>
      </c>
      <c r="N59" s="193">
        <f t="shared" si="20"/>
        <v>0</v>
      </c>
      <c r="O59" s="194"/>
    </row>
    <row r="60" spans="1:15" ht="20.100000000000001" customHeight="1" x14ac:dyDescent="0.2">
      <c r="A60" s="188">
        <f>Datos!B67</f>
        <v>0</v>
      </c>
      <c r="B60" s="189" t="str">
        <f t="shared" si="11"/>
        <v/>
      </c>
      <c r="C60" s="190"/>
      <c r="D60" s="191" t="str">
        <f t="shared" si="12"/>
        <v/>
      </c>
      <c r="E60" s="192">
        <f t="shared" si="13"/>
        <v>0</v>
      </c>
      <c r="F60" s="193">
        <f t="shared" si="14"/>
        <v>0</v>
      </c>
      <c r="G60" s="193">
        <f t="shared" si="10"/>
        <v>0</v>
      </c>
      <c r="H60" s="193">
        <f t="shared" si="15"/>
        <v>0</v>
      </c>
      <c r="I60" s="28">
        <f t="shared" si="16"/>
        <v>0</v>
      </c>
      <c r="K60" s="193">
        <f t="shared" si="17"/>
        <v>0</v>
      </c>
      <c r="L60" s="193">
        <f t="shared" si="18"/>
        <v>0</v>
      </c>
      <c r="M60" s="193">
        <f t="shared" si="19"/>
        <v>0</v>
      </c>
      <c r="N60" s="193">
        <f t="shared" si="20"/>
        <v>0</v>
      </c>
      <c r="O60" s="194"/>
    </row>
    <row r="61" spans="1:15" ht="20.100000000000001" customHeight="1" x14ac:dyDescent="0.2">
      <c r="A61" s="188">
        <f>Datos!B68</f>
        <v>0</v>
      </c>
      <c r="B61" s="189" t="str">
        <f t="shared" si="11"/>
        <v/>
      </c>
      <c r="C61" s="190"/>
      <c r="D61" s="191" t="str">
        <f t="shared" si="12"/>
        <v/>
      </c>
      <c r="E61" s="192">
        <f t="shared" si="13"/>
        <v>0</v>
      </c>
      <c r="F61" s="193">
        <f t="shared" si="14"/>
        <v>0</v>
      </c>
      <c r="G61" s="193">
        <f t="shared" si="10"/>
        <v>0</v>
      </c>
      <c r="H61" s="193">
        <f t="shared" si="15"/>
        <v>0</v>
      </c>
      <c r="I61" s="28">
        <f t="shared" si="16"/>
        <v>0</v>
      </c>
      <c r="K61" s="193">
        <f t="shared" si="17"/>
        <v>0</v>
      </c>
      <c r="L61" s="193">
        <f t="shared" si="18"/>
        <v>0</v>
      </c>
      <c r="M61" s="193">
        <f t="shared" si="19"/>
        <v>0</v>
      </c>
      <c r="N61" s="193">
        <f t="shared" si="20"/>
        <v>0</v>
      </c>
      <c r="O61" s="194"/>
    </row>
    <row r="62" spans="1:15" ht="20.100000000000001" customHeight="1" x14ac:dyDescent="0.2">
      <c r="A62" s="188">
        <f>Datos!B69</f>
        <v>0</v>
      </c>
      <c r="B62" s="189" t="str">
        <f t="shared" si="11"/>
        <v/>
      </c>
      <c r="C62" s="190"/>
      <c r="D62" s="191" t="str">
        <f t="shared" si="12"/>
        <v/>
      </c>
      <c r="E62" s="192">
        <f t="shared" si="13"/>
        <v>0</v>
      </c>
      <c r="F62" s="193">
        <f t="shared" si="14"/>
        <v>0</v>
      </c>
      <c r="G62" s="193">
        <f t="shared" si="10"/>
        <v>0</v>
      </c>
      <c r="H62" s="193">
        <f t="shared" si="15"/>
        <v>0</v>
      </c>
      <c r="I62" s="28">
        <f t="shared" si="16"/>
        <v>0</v>
      </c>
      <c r="K62" s="193">
        <f t="shared" si="17"/>
        <v>0</v>
      </c>
      <c r="L62" s="193">
        <f t="shared" si="18"/>
        <v>0</v>
      </c>
      <c r="M62" s="193">
        <f t="shared" si="19"/>
        <v>0</v>
      </c>
      <c r="N62" s="193">
        <f t="shared" si="20"/>
        <v>0</v>
      </c>
      <c r="O62" s="194"/>
    </row>
    <row r="63" spans="1:15" ht="20.100000000000001" customHeight="1" x14ac:dyDescent="0.2">
      <c r="A63" s="188">
        <f>Datos!B70</f>
        <v>0</v>
      </c>
      <c r="B63" s="189" t="str">
        <f t="shared" si="11"/>
        <v/>
      </c>
      <c r="C63" s="190"/>
      <c r="D63" s="191" t="str">
        <f t="shared" si="12"/>
        <v/>
      </c>
      <c r="E63" s="192">
        <f t="shared" si="13"/>
        <v>0</v>
      </c>
      <c r="F63" s="193">
        <f t="shared" si="14"/>
        <v>0</v>
      </c>
      <c r="G63" s="193">
        <f t="shared" si="10"/>
        <v>0</v>
      </c>
      <c r="H63" s="193">
        <f t="shared" si="15"/>
        <v>0</v>
      </c>
      <c r="I63" s="28">
        <f t="shared" si="16"/>
        <v>0</v>
      </c>
      <c r="K63" s="193">
        <f t="shared" si="17"/>
        <v>0</v>
      </c>
      <c r="L63" s="193">
        <f t="shared" si="18"/>
        <v>0</v>
      </c>
      <c r="M63" s="193">
        <f t="shared" si="19"/>
        <v>0</v>
      </c>
      <c r="N63" s="193">
        <f t="shared" si="20"/>
        <v>0</v>
      </c>
      <c r="O63" s="194"/>
    </row>
    <row r="64" spans="1:15" ht="20.100000000000001" customHeight="1" x14ac:dyDescent="0.2">
      <c r="A64" s="188">
        <f>Datos!B71</f>
        <v>0</v>
      </c>
      <c r="B64" s="189" t="str">
        <f t="shared" si="11"/>
        <v/>
      </c>
      <c r="C64" s="190"/>
      <c r="D64" s="191" t="str">
        <f t="shared" si="12"/>
        <v/>
      </c>
      <c r="E64" s="192">
        <f t="shared" si="13"/>
        <v>0</v>
      </c>
      <c r="F64" s="193">
        <f t="shared" si="14"/>
        <v>0</v>
      </c>
      <c r="G64" s="193">
        <f t="shared" si="10"/>
        <v>0</v>
      </c>
      <c r="H64" s="193">
        <f t="shared" si="15"/>
        <v>0</v>
      </c>
      <c r="I64" s="28">
        <f t="shared" si="16"/>
        <v>0</v>
      </c>
      <c r="K64" s="193">
        <f t="shared" si="17"/>
        <v>0</v>
      </c>
      <c r="L64" s="193">
        <f t="shared" si="18"/>
        <v>0</v>
      </c>
      <c r="M64" s="193">
        <f t="shared" si="19"/>
        <v>0</v>
      </c>
      <c r="N64" s="193">
        <f t="shared" si="20"/>
        <v>0</v>
      </c>
      <c r="O64" s="194"/>
    </row>
    <row r="65" spans="1:15" ht="20.100000000000001" customHeight="1" x14ac:dyDescent="0.2">
      <c r="A65" s="188">
        <f>Datos!B72</f>
        <v>0</v>
      </c>
      <c r="B65" s="189" t="str">
        <f t="shared" si="11"/>
        <v/>
      </c>
      <c r="C65" s="190"/>
      <c r="D65" s="191" t="str">
        <f t="shared" si="12"/>
        <v/>
      </c>
      <c r="E65" s="192">
        <f t="shared" si="13"/>
        <v>0</v>
      </c>
      <c r="F65" s="193">
        <f t="shared" si="14"/>
        <v>0</v>
      </c>
      <c r="G65" s="193">
        <f t="shared" si="10"/>
        <v>0</v>
      </c>
      <c r="H65" s="193">
        <f t="shared" si="15"/>
        <v>0</v>
      </c>
      <c r="I65" s="28">
        <f t="shared" si="16"/>
        <v>0</v>
      </c>
      <c r="K65" s="193">
        <f t="shared" si="17"/>
        <v>0</v>
      </c>
      <c r="L65" s="193">
        <f t="shared" si="18"/>
        <v>0</v>
      </c>
      <c r="M65" s="193">
        <f t="shared" si="19"/>
        <v>0</v>
      </c>
      <c r="N65" s="193">
        <f t="shared" si="20"/>
        <v>0</v>
      </c>
      <c r="O65" s="194"/>
    </row>
    <row r="66" spans="1:15" ht="20.100000000000001" customHeight="1" x14ac:dyDescent="0.2">
      <c r="A66" s="188">
        <f>Datos!B73</f>
        <v>0</v>
      </c>
      <c r="B66" s="189" t="str">
        <f t="shared" si="11"/>
        <v/>
      </c>
      <c r="C66" s="190"/>
      <c r="D66" s="191" t="str">
        <f t="shared" si="12"/>
        <v/>
      </c>
      <c r="E66" s="192">
        <f t="shared" si="13"/>
        <v>0</v>
      </c>
      <c r="F66" s="193">
        <f t="shared" si="14"/>
        <v>0</v>
      </c>
      <c r="G66" s="193">
        <f t="shared" si="10"/>
        <v>0</v>
      </c>
      <c r="H66" s="193">
        <f t="shared" si="15"/>
        <v>0</v>
      </c>
      <c r="I66" s="28">
        <f t="shared" si="16"/>
        <v>0</v>
      </c>
      <c r="K66" s="193">
        <f t="shared" si="17"/>
        <v>0</v>
      </c>
      <c r="L66" s="193">
        <f t="shared" si="18"/>
        <v>0</v>
      </c>
      <c r="M66" s="193">
        <f t="shared" si="19"/>
        <v>0</v>
      </c>
      <c r="N66" s="193">
        <f t="shared" si="20"/>
        <v>0</v>
      </c>
      <c r="O66" s="194"/>
    </row>
    <row r="67" spans="1:15" ht="20.100000000000001" customHeight="1" x14ac:dyDescent="0.2">
      <c r="A67" s="188">
        <f>Datos!B74</f>
        <v>0</v>
      </c>
      <c r="B67" s="189" t="str">
        <f t="shared" si="11"/>
        <v/>
      </c>
      <c r="C67" s="190"/>
      <c r="D67" s="191" t="str">
        <f t="shared" si="12"/>
        <v/>
      </c>
      <c r="E67" s="192">
        <f t="shared" si="13"/>
        <v>0</v>
      </c>
      <c r="F67" s="193">
        <f t="shared" si="14"/>
        <v>0</v>
      </c>
      <c r="G67" s="193">
        <f t="shared" si="10"/>
        <v>0</v>
      </c>
      <c r="H67" s="193">
        <f t="shared" si="15"/>
        <v>0</v>
      </c>
      <c r="I67" s="28">
        <f t="shared" si="16"/>
        <v>0</v>
      </c>
      <c r="K67" s="193">
        <f t="shared" si="17"/>
        <v>0</v>
      </c>
      <c r="L67" s="193">
        <f t="shared" si="18"/>
        <v>0</v>
      </c>
      <c r="M67" s="193">
        <f t="shared" si="19"/>
        <v>0</v>
      </c>
      <c r="N67" s="193">
        <f t="shared" si="20"/>
        <v>0</v>
      </c>
      <c r="O67" s="194"/>
    </row>
    <row r="68" spans="1:15" ht="20.100000000000001" customHeight="1" x14ac:dyDescent="0.2">
      <c r="A68" s="188">
        <f>Datos!B75</f>
        <v>0</v>
      </c>
      <c r="B68" s="189" t="str">
        <f t="shared" si="11"/>
        <v/>
      </c>
      <c r="C68" s="190"/>
      <c r="D68" s="191" t="str">
        <f t="shared" si="12"/>
        <v/>
      </c>
      <c r="E68" s="192">
        <f t="shared" si="13"/>
        <v>0</v>
      </c>
      <c r="F68" s="193">
        <f t="shared" si="14"/>
        <v>0</v>
      </c>
      <c r="G68" s="193">
        <f t="shared" si="10"/>
        <v>0</v>
      </c>
      <c r="H68" s="193">
        <f t="shared" si="15"/>
        <v>0</v>
      </c>
      <c r="I68" s="28">
        <f t="shared" si="16"/>
        <v>0</v>
      </c>
      <c r="K68" s="193">
        <f t="shared" si="17"/>
        <v>0</v>
      </c>
      <c r="L68" s="193">
        <f t="shared" si="18"/>
        <v>0</v>
      </c>
      <c r="M68" s="193">
        <f t="shared" si="19"/>
        <v>0</v>
      </c>
      <c r="N68" s="193">
        <f t="shared" si="20"/>
        <v>0</v>
      </c>
      <c r="O68" s="194"/>
    </row>
    <row r="69" spans="1:15" ht="20.100000000000001" customHeight="1" x14ac:dyDescent="0.2">
      <c r="A69" s="188">
        <f>Datos!B76</f>
        <v>0</v>
      </c>
      <c r="B69" s="189" t="str">
        <f t="shared" si="11"/>
        <v/>
      </c>
      <c r="C69" s="190"/>
      <c r="D69" s="191" t="str">
        <f t="shared" si="12"/>
        <v/>
      </c>
      <c r="E69" s="192">
        <f t="shared" si="13"/>
        <v>0</v>
      </c>
      <c r="F69" s="193">
        <f t="shared" si="14"/>
        <v>0</v>
      </c>
      <c r="G69" s="193">
        <f t="shared" si="10"/>
        <v>0</v>
      </c>
      <c r="H69" s="193">
        <f t="shared" si="15"/>
        <v>0</v>
      </c>
      <c r="I69" s="28">
        <f t="shared" si="16"/>
        <v>0</v>
      </c>
      <c r="K69" s="193">
        <f t="shared" si="17"/>
        <v>0</v>
      </c>
      <c r="L69" s="193">
        <f t="shared" si="18"/>
        <v>0</v>
      </c>
      <c r="M69" s="193">
        <f t="shared" si="19"/>
        <v>0</v>
      </c>
      <c r="N69" s="193">
        <f t="shared" si="20"/>
        <v>0</v>
      </c>
      <c r="O69" s="194"/>
    </row>
    <row r="70" spans="1:15" ht="20.100000000000001" customHeight="1" x14ac:dyDescent="0.2">
      <c r="A70" s="188">
        <f>Datos!B77</f>
        <v>0</v>
      </c>
      <c r="B70" s="189" t="str">
        <f t="shared" si="11"/>
        <v/>
      </c>
      <c r="C70" s="190"/>
      <c r="D70" s="191" t="str">
        <f t="shared" si="12"/>
        <v/>
      </c>
      <c r="E70" s="192">
        <f t="shared" si="13"/>
        <v>0</v>
      </c>
      <c r="F70" s="193">
        <f t="shared" si="14"/>
        <v>0</v>
      </c>
      <c r="G70" s="193">
        <f t="shared" si="10"/>
        <v>0</v>
      </c>
      <c r="H70" s="193">
        <f t="shared" si="15"/>
        <v>0</v>
      </c>
      <c r="I70" s="28">
        <f t="shared" si="16"/>
        <v>0</v>
      </c>
      <c r="K70" s="193">
        <f t="shared" si="17"/>
        <v>0</v>
      </c>
      <c r="L70" s="193">
        <f t="shared" si="18"/>
        <v>0</v>
      </c>
      <c r="M70" s="193">
        <f t="shared" si="19"/>
        <v>0</v>
      </c>
      <c r="N70" s="193">
        <f t="shared" si="20"/>
        <v>0</v>
      </c>
      <c r="O70" s="194"/>
    </row>
    <row r="71" spans="1:15" ht="20.100000000000001" customHeight="1" x14ac:dyDescent="0.2">
      <c r="A71" s="188">
        <f>Datos!B78</f>
        <v>0</v>
      </c>
      <c r="B71" s="189" t="str">
        <f t="shared" si="11"/>
        <v/>
      </c>
      <c r="C71" s="190"/>
      <c r="D71" s="191" t="str">
        <f t="shared" si="12"/>
        <v/>
      </c>
      <c r="E71" s="192">
        <f t="shared" si="13"/>
        <v>0</v>
      </c>
      <c r="F71" s="193">
        <f t="shared" si="14"/>
        <v>0</v>
      </c>
      <c r="G71" s="193">
        <f t="shared" si="10"/>
        <v>0</v>
      </c>
      <c r="H71" s="193">
        <f t="shared" si="15"/>
        <v>0</v>
      </c>
      <c r="I71" s="28">
        <f t="shared" si="16"/>
        <v>0</v>
      </c>
      <c r="K71" s="193">
        <f t="shared" si="17"/>
        <v>0</v>
      </c>
      <c r="L71" s="193">
        <f t="shared" si="18"/>
        <v>0</v>
      </c>
      <c r="M71" s="193">
        <f t="shared" si="19"/>
        <v>0</v>
      </c>
      <c r="N71" s="193">
        <f t="shared" si="20"/>
        <v>0</v>
      </c>
      <c r="O71" s="194"/>
    </row>
    <row r="72" spans="1:15" ht="20.100000000000001" customHeight="1" x14ac:dyDescent="0.2">
      <c r="A72" s="188">
        <f>Datos!B79</f>
        <v>0</v>
      </c>
      <c r="B72" s="189" t="str">
        <f t="shared" si="11"/>
        <v/>
      </c>
      <c r="C72" s="190"/>
      <c r="D72" s="191" t="str">
        <f t="shared" si="12"/>
        <v/>
      </c>
      <c r="E72" s="192">
        <f t="shared" si="13"/>
        <v>0</v>
      </c>
      <c r="F72" s="193">
        <f t="shared" si="14"/>
        <v>0</v>
      </c>
      <c r="G72" s="193">
        <f t="shared" si="10"/>
        <v>0</v>
      </c>
      <c r="H72" s="193">
        <f t="shared" si="15"/>
        <v>0</v>
      </c>
      <c r="I72" s="28">
        <f t="shared" si="16"/>
        <v>0</v>
      </c>
      <c r="K72" s="193">
        <f t="shared" si="17"/>
        <v>0</v>
      </c>
      <c r="L72" s="193">
        <f t="shared" si="18"/>
        <v>0</v>
      </c>
      <c r="M72" s="193">
        <f t="shared" si="19"/>
        <v>0</v>
      </c>
      <c r="N72" s="193">
        <f t="shared" si="20"/>
        <v>0</v>
      </c>
      <c r="O72" s="194"/>
    </row>
    <row r="73" spans="1:15" ht="20.100000000000001" customHeight="1" x14ac:dyDescent="0.2">
      <c r="A73" s="188">
        <f>Datos!B80</f>
        <v>0</v>
      </c>
      <c r="B73" s="189" t="str">
        <f t="shared" si="11"/>
        <v/>
      </c>
      <c r="C73" s="190"/>
      <c r="D73" s="191" t="str">
        <f t="shared" si="12"/>
        <v/>
      </c>
      <c r="E73" s="192">
        <f t="shared" si="13"/>
        <v>0</v>
      </c>
      <c r="F73" s="193">
        <f t="shared" si="14"/>
        <v>0</v>
      </c>
      <c r="G73" s="193">
        <f t="shared" si="10"/>
        <v>0</v>
      </c>
      <c r="H73" s="193">
        <f t="shared" si="15"/>
        <v>0</v>
      </c>
      <c r="I73" s="28">
        <f t="shared" si="16"/>
        <v>0</v>
      </c>
      <c r="K73" s="193">
        <f t="shared" si="17"/>
        <v>0</v>
      </c>
      <c r="L73" s="193">
        <f t="shared" si="18"/>
        <v>0</v>
      </c>
      <c r="M73" s="193">
        <f t="shared" si="19"/>
        <v>0</v>
      </c>
      <c r="N73" s="193">
        <f t="shared" si="20"/>
        <v>0</v>
      </c>
      <c r="O73" s="194"/>
    </row>
    <row r="74" spans="1:15" ht="20.100000000000001" customHeight="1" x14ac:dyDescent="0.2">
      <c r="A74" s="188">
        <f>Datos!B81</f>
        <v>0</v>
      </c>
      <c r="B74" s="189" t="str">
        <f t="shared" si="11"/>
        <v/>
      </c>
      <c r="C74" s="190"/>
      <c r="D74" s="191" t="str">
        <f t="shared" si="12"/>
        <v/>
      </c>
      <c r="E74" s="192">
        <f t="shared" si="13"/>
        <v>0</v>
      </c>
      <c r="F74" s="193">
        <f t="shared" si="14"/>
        <v>0</v>
      </c>
      <c r="G74" s="193">
        <f t="shared" si="10"/>
        <v>0</v>
      </c>
      <c r="H74" s="193">
        <f t="shared" si="15"/>
        <v>0</v>
      </c>
      <c r="I74" s="28">
        <f t="shared" si="16"/>
        <v>0</v>
      </c>
      <c r="K74" s="193">
        <f t="shared" si="17"/>
        <v>0</v>
      </c>
      <c r="L74" s="193">
        <f t="shared" si="18"/>
        <v>0</v>
      </c>
      <c r="M74" s="193">
        <f t="shared" si="19"/>
        <v>0</v>
      </c>
      <c r="N74" s="193">
        <f t="shared" si="20"/>
        <v>0</v>
      </c>
      <c r="O74" s="194"/>
    </row>
    <row r="75" spans="1:15" ht="20.100000000000001" customHeight="1" x14ac:dyDescent="0.2">
      <c r="A75" s="188">
        <f>Datos!B82</f>
        <v>0</v>
      </c>
      <c r="B75" s="189" t="str">
        <f t="shared" si="11"/>
        <v/>
      </c>
      <c r="C75" s="190"/>
      <c r="D75" s="191" t="str">
        <f t="shared" si="12"/>
        <v/>
      </c>
      <c r="E75" s="192">
        <f t="shared" si="13"/>
        <v>0</v>
      </c>
      <c r="F75" s="193">
        <f t="shared" si="14"/>
        <v>0</v>
      </c>
      <c r="G75" s="193">
        <f t="shared" si="10"/>
        <v>0</v>
      </c>
      <c r="H75" s="193">
        <f t="shared" si="15"/>
        <v>0</v>
      </c>
      <c r="I75" s="28">
        <f t="shared" si="16"/>
        <v>0</v>
      </c>
      <c r="K75" s="193">
        <f t="shared" si="17"/>
        <v>0</v>
      </c>
      <c r="L75" s="193">
        <f t="shared" si="18"/>
        <v>0</v>
      </c>
      <c r="M75" s="193">
        <f t="shared" si="19"/>
        <v>0</v>
      </c>
      <c r="N75" s="193">
        <f t="shared" si="20"/>
        <v>0</v>
      </c>
      <c r="O75" s="194"/>
    </row>
    <row r="76" spans="1:15" ht="20.100000000000001" customHeight="1" x14ac:dyDescent="0.2">
      <c r="A76" s="188">
        <f>Datos!B83</f>
        <v>0</v>
      </c>
      <c r="B76" s="189" t="str">
        <f t="shared" si="11"/>
        <v/>
      </c>
      <c r="C76" s="190"/>
      <c r="D76" s="191" t="str">
        <f t="shared" si="12"/>
        <v/>
      </c>
      <c r="E76" s="192">
        <f t="shared" si="13"/>
        <v>0</v>
      </c>
      <c r="F76" s="193">
        <f t="shared" si="14"/>
        <v>0</v>
      </c>
      <c r="G76" s="193">
        <f t="shared" si="10"/>
        <v>0</v>
      </c>
      <c r="H76" s="193">
        <f t="shared" si="15"/>
        <v>0</v>
      </c>
      <c r="I76" s="28">
        <f t="shared" si="16"/>
        <v>0</v>
      </c>
      <c r="K76" s="193">
        <f t="shared" si="17"/>
        <v>0</v>
      </c>
      <c r="L76" s="193">
        <f t="shared" si="18"/>
        <v>0</v>
      </c>
      <c r="M76" s="193">
        <f t="shared" si="19"/>
        <v>0</v>
      </c>
      <c r="N76" s="193">
        <f t="shared" si="20"/>
        <v>0</v>
      </c>
      <c r="O76" s="194"/>
    </row>
    <row r="77" spans="1:15" ht="20.100000000000001" customHeight="1" x14ac:dyDescent="0.2">
      <c r="A77" s="188">
        <f>Datos!B84</f>
        <v>0</v>
      </c>
      <c r="B77" s="189" t="str">
        <f t="shared" si="11"/>
        <v/>
      </c>
      <c r="C77" s="190"/>
      <c r="D77" s="191" t="str">
        <f t="shared" si="12"/>
        <v/>
      </c>
      <c r="E77" s="192">
        <f t="shared" si="13"/>
        <v>0</v>
      </c>
      <c r="F77" s="193">
        <f t="shared" si="14"/>
        <v>0</v>
      </c>
      <c r="G77" s="193">
        <f t="shared" si="10"/>
        <v>0</v>
      </c>
      <c r="H77" s="193">
        <f t="shared" si="15"/>
        <v>0</v>
      </c>
      <c r="I77" s="28">
        <f t="shared" si="16"/>
        <v>0</v>
      </c>
      <c r="K77" s="193">
        <f t="shared" si="17"/>
        <v>0</v>
      </c>
      <c r="L77" s="193">
        <f t="shared" si="18"/>
        <v>0</v>
      </c>
      <c r="M77" s="193">
        <f t="shared" si="19"/>
        <v>0</v>
      </c>
      <c r="N77" s="193">
        <f t="shared" si="20"/>
        <v>0</v>
      </c>
      <c r="O77" s="194"/>
    </row>
    <row r="78" spans="1:15" ht="20.100000000000001" customHeight="1" x14ac:dyDescent="0.2">
      <c r="A78" s="188">
        <f>Datos!B85</f>
        <v>0</v>
      </c>
      <c r="B78" s="189" t="str">
        <f t="shared" si="11"/>
        <v/>
      </c>
      <c r="C78" s="190"/>
      <c r="D78" s="191" t="str">
        <f t="shared" si="12"/>
        <v/>
      </c>
      <c r="E78" s="192">
        <f t="shared" si="13"/>
        <v>0</v>
      </c>
      <c r="F78" s="193">
        <f t="shared" si="14"/>
        <v>0</v>
      </c>
      <c r="G78" s="193">
        <f t="shared" si="10"/>
        <v>0</v>
      </c>
      <c r="H78" s="193">
        <f t="shared" si="15"/>
        <v>0</v>
      </c>
      <c r="I78" s="28">
        <f t="shared" si="16"/>
        <v>0</v>
      </c>
      <c r="K78" s="193">
        <f t="shared" si="17"/>
        <v>0</v>
      </c>
      <c r="L78" s="193">
        <f t="shared" si="18"/>
        <v>0</v>
      </c>
      <c r="M78" s="193">
        <f t="shared" si="19"/>
        <v>0</v>
      </c>
      <c r="N78" s="193">
        <f t="shared" si="20"/>
        <v>0</v>
      </c>
      <c r="O78" s="194"/>
    </row>
    <row r="79" spans="1:15" ht="20.100000000000001" customHeight="1" x14ac:dyDescent="0.2">
      <c r="A79" s="188">
        <f>Datos!B86</f>
        <v>0</v>
      </c>
      <c r="B79" s="189" t="str">
        <f t="shared" si="11"/>
        <v/>
      </c>
      <c r="C79" s="190"/>
      <c r="D79" s="191" t="str">
        <f t="shared" si="12"/>
        <v/>
      </c>
      <c r="E79" s="192">
        <f t="shared" si="13"/>
        <v>0</v>
      </c>
      <c r="F79" s="193">
        <f t="shared" si="14"/>
        <v>0</v>
      </c>
      <c r="G79" s="193">
        <f t="shared" si="10"/>
        <v>0</v>
      </c>
      <c r="H79" s="193">
        <f t="shared" si="15"/>
        <v>0</v>
      </c>
      <c r="I79" s="28">
        <f t="shared" si="16"/>
        <v>0</v>
      </c>
      <c r="K79" s="193">
        <f t="shared" si="17"/>
        <v>0</v>
      </c>
      <c r="L79" s="193">
        <f t="shared" si="18"/>
        <v>0</v>
      </c>
      <c r="M79" s="193">
        <f t="shared" si="19"/>
        <v>0</v>
      </c>
      <c r="N79" s="193">
        <f t="shared" si="20"/>
        <v>0</v>
      </c>
      <c r="O79" s="194"/>
    </row>
    <row r="80" spans="1:15" ht="20.100000000000001" customHeight="1" x14ac:dyDescent="0.2">
      <c r="A80" s="188">
        <f>Datos!B87</f>
        <v>0</v>
      </c>
      <c r="B80" s="189" t="str">
        <f t="shared" si="11"/>
        <v/>
      </c>
      <c r="C80" s="190"/>
      <c r="D80" s="191" t="str">
        <f t="shared" si="12"/>
        <v/>
      </c>
      <c r="E80" s="192">
        <f t="shared" si="13"/>
        <v>0</v>
      </c>
      <c r="F80" s="193">
        <f t="shared" si="14"/>
        <v>0</v>
      </c>
      <c r="G80" s="193">
        <f t="shared" si="10"/>
        <v>0</v>
      </c>
      <c r="H80" s="193">
        <f t="shared" si="15"/>
        <v>0</v>
      </c>
      <c r="I80" s="28">
        <f t="shared" si="16"/>
        <v>0</v>
      </c>
      <c r="K80" s="193">
        <f t="shared" si="17"/>
        <v>0</v>
      </c>
      <c r="L80" s="193">
        <f t="shared" si="18"/>
        <v>0</v>
      </c>
      <c r="M80" s="193">
        <f t="shared" si="19"/>
        <v>0</v>
      </c>
      <c r="N80" s="193">
        <f t="shared" si="20"/>
        <v>0</v>
      </c>
      <c r="O80" s="194"/>
    </row>
    <row r="81" spans="1:15" ht="20.100000000000001" customHeight="1" x14ac:dyDescent="0.2">
      <c r="A81" s="188">
        <f>Datos!B88</f>
        <v>0</v>
      </c>
      <c r="B81" s="189" t="str">
        <f t="shared" si="11"/>
        <v/>
      </c>
      <c r="C81" s="190"/>
      <c r="D81" s="191" t="str">
        <f t="shared" si="12"/>
        <v/>
      </c>
      <c r="E81" s="192">
        <f t="shared" si="13"/>
        <v>0</v>
      </c>
      <c r="F81" s="193">
        <f t="shared" si="14"/>
        <v>0</v>
      </c>
      <c r="G81" s="193">
        <f t="shared" si="10"/>
        <v>0</v>
      </c>
      <c r="H81" s="193">
        <f t="shared" si="15"/>
        <v>0</v>
      </c>
      <c r="I81" s="28">
        <f t="shared" si="16"/>
        <v>0</v>
      </c>
      <c r="K81" s="193">
        <f t="shared" si="17"/>
        <v>0</v>
      </c>
      <c r="L81" s="193">
        <f t="shared" si="18"/>
        <v>0</v>
      </c>
      <c r="M81" s="193">
        <f t="shared" si="19"/>
        <v>0</v>
      </c>
      <c r="N81" s="193">
        <f t="shared" si="20"/>
        <v>0</v>
      </c>
      <c r="O81" s="194"/>
    </row>
    <row r="82" spans="1:15" ht="20.100000000000001" customHeight="1" x14ac:dyDescent="0.2">
      <c r="A82" s="188">
        <f>Datos!B89</f>
        <v>0</v>
      </c>
      <c r="B82" s="189" t="str">
        <f t="shared" ref="B82:B106" si="21">IFERROR(VLOOKUP(A82,T_Oferta,2,FALSE),"")</f>
        <v/>
      </c>
      <c r="C82" s="190"/>
      <c r="D82" s="191" t="str">
        <f t="shared" ref="D82:D106" si="22">IFERROR(VLOOKUP(A82,T_Oferta,3,FALSE),"")</f>
        <v/>
      </c>
      <c r="E82" s="192">
        <f t="shared" ref="E82:E106" si="23">IFERROR(VLOOKUP(A82,T_Oferta,4,FALSE),0)</f>
        <v>0</v>
      </c>
      <c r="F82" s="193">
        <f t="shared" ref="F82:F106" si="24">IFERROR(VLOOKUP(A82,T_Analisis_Precios,7,FALSE),0)</f>
        <v>0</v>
      </c>
      <c r="G82" s="193">
        <f t="shared" si="10"/>
        <v>0</v>
      </c>
      <c r="H82" s="193">
        <f t="shared" ref="H82:H106" si="25">ROUND(G82+K82+L82+M82+N82,2)</f>
        <v>0</v>
      </c>
      <c r="I82" s="28">
        <f t="shared" ref="I82:I106" si="26">IFERROR(H82/Monto_Oferta,0)</f>
        <v>0</v>
      </c>
      <c r="K82" s="193">
        <f t="shared" ref="K82:K106" si="27">ROUND(G82*GG_Porcentaje,5)</f>
        <v>0</v>
      </c>
      <c r="L82" s="193">
        <f t="shared" ref="L82:L106" si="28">ROUND(G82*(1+GG_Porcentaje)*Beneficio,5)</f>
        <v>0</v>
      </c>
      <c r="M82" s="193">
        <f t="shared" ref="M82:M106" si="29">ROUND((G82+K82+L82)*IB,5)</f>
        <v>0</v>
      </c>
      <c r="N82" s="193">
        <f t="shared" ref="N82:N106" si="30">ROUND((G82+K82+L82)*IVA,5)</f>
        <v>0</v>
      </c>
      <c r="O82" s="194"/>
    </row>
    <row r="83" spans="1:15" ht="20.100000000000001" customHeight="1" x14ac:dyDescent="0.2">
      <c r="A83" s="188">
        <f>Datos!B90</f>
        <v>0</v>
      </c>
      <c r="B83" s="189" t="str">
        <f t="shared" si="21"/>
        <v/>
      </c>
      <c r="C83" s="190"/>
      <c r="D83" s="191" t="str">
        <f t="shared" si="22"/>
        <v/>
      </c>
      <c r="E83" s="192">
        <f t="shared" si="23"/>
        <v>0</v>
      </c>
      <c r="F83" s="193">
        <f t="shared" si="24"/>
        <v>0</v>
      </c>
      <c r="G83" s="193">
        <f t="shared" ref="G83:G106" si="31">ROUND(E83*F83,2)</f>
        <v>0</v>
      </c>
      <c r="H83" s="193">
        <f t="shared" si="25"/>
        <v>0</v>
      </c>
      <c r="I83" s="28">
        <f t="shared" si="26"/>
        <v>0</v>
      </c>
      <c r="K83" s="193">
        <f t="shared" si="27"/>
        <v>0</v>
      </c>
      <c r="L83" s="193">
        <f t="shared" si="28"/>
        <v>0</v>
      </c>
      <c r="M83" s="193">
        <f t="shared" si="29"/>
        <v>0</v>
      </c>
      <c r="N83" s="193">
        <f t="shared" si="30"/>
        <v>0</v>
      </c>
      <c r="O83" s="194"/>
    </row>
    <row r="84" spans="1:15" ht="20.100000000000001" customHeight="1" x14ac:dyDescent="0.2">
      <c r="A84" s="188">
        <f>Datos!B91</f>
        <v>0</v>
      </c>
      <c r="B84" s="189" t="str">
        <f t="shared" si="21"/>
        <v/>
      </c>
      <c r="C84" s="190"/>
      <c r="D84" s="191" t="str">
        <f t="shared" si="22"/>
        <v/>
      </c>
      <c r="E84" s="192">
        <f t="shared" si="23"/>
        <v>0</v>
      </c>
      <c r="F84" s="193">
        <f t="shared" si="24"/>
        <v>0</v>
      </c>
      <c r="G84" s="193">
        <f t="shared" si="31"/>
        <v>0</v>
      </c>
      <c r="H84" s="193">
        <f t="shared" si="25"/>
        <v>0</v>
      </c>
      <c r="I84" s="28">
        <f t="shared" si="26"/>
        <v>0</v>
      </c>
      <c r="K84" s="193">
        <f t="shared" si="27"/>
        <v>0</v>
      </c>
      <c r="L84" s="193">
        <f t="shared" si="28"/>
        <v>0</v>
      </c>
      <c r="M84" s="193">
        <f t="shared" si="29"/>
        <v>0</v>
      </c>
      <c r="N84" s="193">
        <f t="shared" si="30"/>
        <v>0</v>
      </c>
      <c r="O84" s="194"/>
    </row>
    <row r="85" spans="1:15" ht="20.100000000000001" customHeight="1" x14ac:dyDescent="0.2">
      <c r="A85" s="188">
        <f>Datos!B92</f>
        <v>0</v>
      </c>
      <c r="B85" s="189" t="str">
        <f t="shared" si="21"/>
        <v/>
      </c>
      <c r="C85" s="190"/>
      <c r="D85" s="191" t="str">
        <f t="shared" si="22"/>
        <v/>
      </c>
      <c r="E85" s="192">
        <f t="shared" si="23"/>
        <v>0</v>
      </c>
      <c r="F85" s="193">
        <f t="shared" si="24"/>
        <v>0</v>
      </c>
      <c r="G85" s="193">
        <f t="shared" si="31"/>
        <v>0</v>
      </c>
      <c r="H85" s="193">
        <f t="shared" si="25"/>
        <v>0</v>
      </c>
      <c r="I85" s="28">
        <f t="shared" si="26"/>
        <v>0</v>
      </c>
      <c r="K85" s="193">
        <f t="shared" si="27"/>
        <v>0</v>
      </c>
      <c r="L85" s="193">
        <f t="shared" si="28"/>
        <v>0</v>
      </c>
      <c r="M85" s="193">
        <f t="shared" si="29"/>
        <v>0</v>
      </c>
      <c r="N85" s="193">
        <f t="shared" si="30"/>
        <v>0</v>
      </c>
      <c r="O85" s="194"/>
    </row>
    <row r="86" spans="1:15" ht="20.100000000000001" customHeight="1" x14ac:dyDescent="0.2">
      <c r="A86" s="188">
        <f>Datos!B93</f>
        <v>0</v>
      </c>
      <c r="B86" s="189" t="str">
        <f t="shared" si="21"/>
        <v/>
      </c>
      <c r="C86" s="190"/>
      <c r="D86" s="191" t="str">
        <f t="shared" si="22"/>
        <v/>
      </c>
      <c r="E86" s="192">
        <f t="shared" si="23"/>
        <v>0</v>
      </c>
      <c r="F86" s="193">
        <f t="shared" si="24"/>
        <v>0</v>
      </c>
      <c r="G86" s="193">
        <f t="shared" si="31"/>
        <v>0</v>
      </c>
      <c r="H86" s="193">
        <f t="shared" si="25"/>
        <v>0</v>
      </c>
      <c r="I86" s="28">
        <f t="shared" si="26"/>
        <v>0</v>
      </c>
      <c r="K86" s="193">
        <f t="shared" si="27"/>
        <v>0</v>
      </c>
      <c r="L86" s="193">
        <f t="shared" si="28"/>
        <v>0</v>
      </c>
      <c r="M86" s="193">
        <f t="shared" si="29"/>
        <v>0</v>
      </c>
      <c r="N86" s="193">
        <f t="shared" si="30"/>
        <v>0</v>
      </c>
      <c r="O86" s="194"/>
    </row>
    <row r="87" spans="1:15" ht="20.100000000000001" customHeight="1" x14ac:dyDescent="0.2">
      <c r="A87" s="188">
        <f>Datos!B94</f>
        <v>0</v>
      </c>
      <c r="B87" s="189" t="str">
        <f t="shared" si="21"/>
        <v/>
      </c>
      <c r="C87" s="190"/>
      <c r="D87" s="191" t="str">
        <f t="shared" si="22"/>
        <v/>
      </c>
      <c r="E87" s="192">
        <f t="shared" si="23"/>
        <v>0</v>
      </c>
      <c r="F87" s="193">
        <f t="shared" si="24"/>
        <v>0</v>
      </c>
      <c r="G87" s="193">
        <f t="shared" si="31"/>
        <v>0</v>
      </c>
      <c r="H87" s="193">
        <f t="shared" si="25"/>
        <v>0</v>
      </c>
      <c r="I87" s="28">
        <f t="shared" si="26"/>
        <v>0</v>
      </c>
      <c r="K87" s="193">
        <f t="shared" si="27"/>
        <v>0</v>
      </c>
      <c r="L87" s="193">
        <f t="shared" si="28"/>
        <v>0</v>
      </c>
      <c r="M87" s="193">
        <f t="shared" si="29"/>
        <v>0</v>
      </c>
      <c r="N87" s="193">
        <f t="shared" si="30"/>
        <v>0</v>
      </c>
      <c r="O87" s="194"/>
    </row>
    <row r="88" spans="1:15" ht="20.100000000000001" customHeight="1" x14ac:dyDescent="0.2">
      <c r="A88" s="188">
        <f>Datos!B95</f>
        <v>0</v>
      </c>
      <c r="B88" s="189" t="str">
        <f t="shared" si="21"/>
        <v/>
      </c>
      <c r="C88" s="190"/>
      <c r="D88" s="191" t="str">
        <f t="shared" si="22"/>
        <v/>
      </c>
      <c r="E88" s="192">
        <f t="shared" si="23"/>
        <v>0</v>
      </c>
      <c r="F88" s="193">
        <f t="shared" si="24"/>
        <v>0</v>
      </c>
      <c r="G88" s="193">
        <f t="shared" si="31"/>
        <v>0</v>
      </c>
      <c r="H88" s="193">
        <f t="shared" si="25"/>
        <v>0</v>
      </c>
      <c r="I88" s="28">
        <f t="shared" si="26"/>
        <v>0</v>
      </c>
      <c r="K88" s="193">
        <f t="shared" si="27"/>
        <v>0</v>
      </c>
      <c r="L88" s="193">
        <f t="shared" si="28"/>
        <v>0</v>
      </c>
      <c r="M88" s="193">
        <f t="shared" si="29"/>
        <v>0</v>
      </c>
      <c r="N88" s="193">
        <f t="shared" si="30"/>
        <v>0</v>
      </c>
      <c r="O88" s="194"/>
    </row>
    <row r="89" spans="1:15" ht="20.100000000000001" customHeight="1" x14ac:dyDescent="0.2">
      <c r="A89" s="188">
        <f>Datos!B96</f>
        <v>0</v>
      </c>
      <c r="B89" s="189" t="str">
        <f t="shared" si="21"/>
        <v/>
      </c>
      <c r="C89" s="190"/>
      <c r="D89" s="191" t="str">
        <f t="shared" si="22"/>
        <v/>
      </c>
      <c r="E89" s="192">
        <f t="shared" si="23"/>
        <v>0</v>
      </c>
      <c r="F89" s="193">
        <f t="shared" si="24"/>
        <v>0</v>
      </c>
      <c r="G89" s="193">
        <f t="shared" si="31"/>
        <v>0</v>
      </c>
      <c r="H89" s="193">
        <f t="shared" si="25"/>
        <v>0</v>
      </c>
      <c r="I89" s="28">
        <f t="shared" si="26"/>
        <v>0</v>
      </c>
      <c r="K89" s="193">
        <f t="shared" si="27"/>
        <v>0</v>
      </c>
      <c r="L89" s="193">
        <f t="shared" si="28"/>
        <v>0</v>
      </c>
      <c r="M89" s="193">
        <f t="shared" si="29"/>
        <v>0</v>
      </c>
      <c r="N89" s="193">
        <f t="shared" si="30"/>
        <v>0</v>
      </c>
      <c r="O89" s="194"/>
    </row>
    <row r="90" spans="1:15" ht="20.100000000000001" customHeight="1" x14ac:dyDescent="0.2">
      <c r="A90" s="188">
        <f>Datos!B97</f>
        <v>0</v>
      </c>
      <c r="B90" s="189" t="str">
        <f t="shared" si="21"/>
        <v/>
      </c>
      <c r="C90" s="190"/>
      <c r="D90" s="191" t="str">
        <f t="shared" si="22"/>
        <v/>
      </c>
      <c r="E90" s="192">
        <f t="shared" si="23"/>
        <v>0</v>
      </c>
      <c r="F90" s="193">
        <f t="shared" si="24"/>
        <v>0</v>
      </c>
      <c r="G90" s="193">
        <f t="shared" si="31"/>
        <v>0</v>
      </c>
      <c r="H90" s="193">
        <f t="shared" si="25"/>
        <v>0</v>
      </c>
      <c r="I90" s="28">
        <f t="shared" si="26"/>
        <v>0</v>
      </c>
      <c r="K90" s="193">
        <f t="shared" si="27"/>
        <v>0</v>
      </c>
      <c r="L90" s="193">
        <f t="shared" si="28"/>
        <v>0</v>
      </c>
      <c r="M90" s="193">
        <f t="shared" si="29"/>
        <v>0</v>
      </c>
      <c r="N90" s="193">
        <f t="shared" si="30"/>
        <v>0</v>
      </c>
      <c r="O90" s="194"/>
    </row>
    <row r="91" spans="1:15" ht="20.100000000000001" customHeight="1" x14ac:dyDescent="0.2">
      <c r="A91" s="188">
        <f>Datos!B98</f>
        <v>0</v>
      </c>
      <c r="B91" s="189" t="str">
        <f t="shared" si="21"/>
        <v/>
      </c>
      <c r="C91" s="190"/>
      <c r="D91" s="191" t="str">
        <f t="shared" si="22"/>
        <v/>
      </c>
      <c r="E91" s="192">
        <f t="shared" si="23"/>
        <v>0</v>
      </c>
      <c r="F91" s="193">
        <f t="shared" si="24"/>
        <v>0</v>
      </c>
      <c r="G91" s="193">
        <f t="shared" si="31"/>
        <v>0</v>
      </c>
      <c r="H91" s="193">
        <f t="shared" si="25"/>
        <v>0</v>
      </c>
      <c r="I91" s="28">
        <f t="shared" si="26"/>
        <v>0</v>
      </c>
      <c r="K91" s="193">
        <f t="shared" si="27"/>
        <v>0</v>
      </c>
      <c r="L91" s="193">
        <f t="shared" si="28"/>
        <v>0</v>
      </c>
      <c r="M91" s="193">
        <f t="shared" si="29"/>
        <v>0</v>
      </c>
      <c r="N91" s="193">
        <f t="shared" si="30"/>
        <v>0</v>
      </c>
      <c r="O91" s="194"/>
    </row>
    <row r="92" spans="1:15" ht="20.100000000000001" customHeight="1" x14ac:dyDescent="0.2">
      <c r="A92" s="188">
        <f>Datos!B99</f>
        <v>0</v>
      </c>
      <c r="B92" s="189" t="str">
        <f t="shared" si="21"/>
        <v/>
      </c>
      <c r="C92" s="190"/>
      <c r="D92" s="191" t="str">
        <f t="shared" si="22"/>
        <v/>
      </c>
      <c r="E92" s="192">
        <f t="shared" si="23"/>
        <v>0</v>
      </c>
      <c r="F92" s="193">
        <f t="shared" si="24"/>
        <v>0</v>
      </c>
      <c r="G92" s="193">
        <f t="shared" si="31"/>
        <v>0</v>
      </c>
      <c r="H92" s="193">
        <f t="shared" si="25"/>
        <v>0</v>
      </c>
      <c r="I92" s="28">
        <f t="shared" si="26"/>
        <v>0</v>
      </c>
      <c r="K92" s="193">
        <f t="shared" si="27"/>
        <v>0</v>
      </c>
      <c r="L92" s="193">
        <f t="shared" si="28"/>
        <v>0</v>
      </c>
      <c r="M92" s="193">
        <f t="shared" si="29"/>
        <v>0</v>
      </c>
      <c r="N92" s="193">
        <f t="shared" si="30"/>
        <v>0</v>
      </c>
      <c r="O92" s="194"/>
    </row>
    <row r="93" spans="1:15" ht="20.100000000000001" customHeight="1" x14ac:dyDescent="0.2">
      <c r="A93" s="188">
        <f>Datos!B100</f>
        <v>0</v>
      </c>
      <c r="B93" s="189" t="str">
        <f t="shared" si="21"/>
        <v/>
      </c>
      <c r="C93" s="190"/>
      <c r="D93" s="191" t="str">
        <f t="shared" si="22"/>
        <v/>
      </c>
      <c r="E93" s="192">
        <f t="shared" si="23"/>
        <v>0</v>
      </c>
      <c r="F93" s="193">
        <f t="shared" si="24"/>
        <v>0</v>
      </c>
      <c r="G93" s="193">
        <f t="shared" si="31"/>
        <v>0</v>
      </c>
      <c r="H93" s="193">
        <f t="shared" si="25"/>
        <v>0</v>
      </c>
      <c r="I93" s="28">
        <f t="shared" si="26"/>
        <v>0</v>
      </c>
      <c r="K93" s="193">
        <f t="shared" si="27"/>
        <v>0</v>
      </c>
      <c r="L93" s="193">
        <f t="shared" si="28"/>
        <v>0</v>
      </c>
      <c r="M93" s="193">
        <f t="shared" si="29"/>
        <v>0</v>
      </c>
      <c r="N93" s="193">
        <f t="shared" si="30"/>
        <v>0</v>
      </c>
      <c r="O93" s="194"/>
    </row>
    <row r="94" spans="1:15" ht="20.100000000000001" customHeight="1" x14ac:dyDescent="0.2">
      <c r="A94" s="188">
        <f>Datos!B101</f>
        <v>0</v>
      </c>
      <c r="B94" s="189" t="str">
        <f t="shared" si="21"/>
        <v/>
      </c>
      <c r="C94" s="190"/>
      <c r="D94" s="191" t="str">
        <f t="shared" si="22"/>
        <v/>
      </c>
      <c r="E94" s="192">
        <f t="shared" si="23"/>
        <v>0</v>
      </c>
      <c r="F94" s="193">
        <f t="shared" si="24"/>
        <v>0</v>
      </c>
      <c r="G94" s="193">
        <f t="shared" si="31"/>
        <v>0</v>
      </c>
      <c r="H94" s="193">
        <f t="shared" si="25"/>
        <v>0</v>
      </c>
      <c r="I94" s="28">
        <f t="shared" si="26"/>
        <v>0</v>
      </c>
      <c r="K94" s="193">
        <f t="shared" si="27"/>
        <v>0</v>
      </c>
      <c r="L94" s="193">
        <f t="shared" si="28"/>
        <v>0</v>
      </c>
      <c r="M94" s="193">
        <f t="shared" si="29"/>
        <v>0</v>
      </c>
      <c r="N94" s="193">
        <f t="shared" si="30"/>
        <v>0</v>
      </c>
      <c r="O94" s="194"/>
    </row>
    <row r="95" spans="1:15" ht="20.100000000000001" customHeight="1" x14ac:dyDescent="0.2">
      <c r="A95" s="188">
        <f>Datos!B102</f>
        <v>0</v>
      </c>
      <c r="B95" s="189" t="str">
        <f t="shared" si="21"/>
        <v/>
      </c>
      <c r="C95" s="190"/>
      <c r="D95" s="191" t="str">
        <f t="shared" si="22"/>
        <v/>
      </c>
      <c r="E95" s="192">
        <f t="shared" si="23"/>
        <v>0</v>
      </c>
      <c r="F95" s="193">
        <f t="shared" si="24"/>
        <v>0</v>
      </c>
      <c r="G95" s="193">
        <f t="shared" si="31"/>
        <v>0</v>
      </c>
      <c r="H95" s="193">
        <f t="shared" si="25"/>
        <v>0</v>
      </c>
      <c r="I95" s="28">
        <f t="shared" si="26"/>
        <v>0</v>
      </c>
      <c r="K95" s="193">
        <f t="shared" si="27"/>
        <v>0</v>
      </c>
      <c r="L95" s="193">
        <f t="shared" si="28"/>
        <v>0</v>
      </c>
      <c r="M95" s="193">
        <f t="shared" si="29"/>
        <v>0</v>
      </c>
      <c r="N95" s="193">
        <f t="shared" si="30"/>
        <v>0</v>
      </c>
      <c r="O95" s="194"/>
    </row>
    <row r="96" spans="1:15" ht="20.100000000000001" customHeight="1" x14ac:dyDescent="0.2">
      <c r="A96" s="188">
        <f>Datos!B103</f>
        <v>0</v>
      </c>
      <c r="B96" s="189" t="str">
        <f t="shared" si="21"/>
        <v/>
      </c>
      <c r="C96" s="190"/>
      <c r="D96" s="191" t="str">
        <f t="shared" si="22"/>
        <v/>
      </c>
      <c r="E96" s="192">
        <f t="shared" si="23"/>
        <v>0</v>
      </c>
      <c r="F96" s="193">
        <f t="shared" si="24"/>
        <v>0</v>
      </c>
      <c r="G96" s="193">
        <f t="shared" si="31"/>
        <v>0</v>
      </c>
      <c r="H96" s="193">
        <f t="shared" si="25"/>
        <v>0</v>
      </c>
      <c r="I96" s="28">
        <f t="shared" si="26"/>
        <v>0</v>
      </c>
      <c r="K96" s="193">
        <f t="shared" si="27"/>
        <v>0</v>
      </c>
      <c r="L96" s="193">
        <f t="shared" si="28"/>
        <v>0</v>
      </c>
      <c r="M96" s="193">
        <f t="shared" si="29"/>
        <v>0</v>
      </c>
      <c r="N96" s="193">
        <f t="shared" si="30"/>
        <v>0</v>
      </c>
      <c r="O96" s="194"/>
    </row>
    <row r="97" spans="1:15" ht="20.100000000000001" customHeight="1" x14ac:dyDescent="0.2">
      <c r="A97" s="188">
        <f>Datos!B104</f>
        <v>0</v>
      </c>
      <c r="B97" s="189" t="str">
        <f t="shared" si="21"/>
        <v/>
      </c>
      <c r="C97" s="190"/>
      <c r="D97" s="191" t="str">
        <f t="shared" si="22"/>
        <v/>
      </c>
      <c r="E97" s="192">
        <f t="shared" si="23"/>
        <v>0</v>
      </c>
      <c r="F97" s="193">
        <f t="shared" si="24"/>
        <v>0</v>
      </c>
      <c r="G97" s="193">
        <f t="shared" si="31"/>
        <v>0</v>
      </c>
      <c r="H97" s="193">
        <f t="shared" si="25"/>
        <v>0</v>
      </c>
      <c r="I97" s="28">
        <f t="shared" si="26"/>
        <v>0</v>
      </c>
      <c r="K97" s="193">
        <f t="shared" si="27"/>
        <v>0</v>
      </c>
      <c r="L97" s="193">
        <f t="shared" si="28"/>
        <v>0</v>
      </c>
      <c r="M97" s="193">
        <f t="shared" si="29"/>
        <v>0</v>
      </c>
      <c r="N97" s="193">
        <f t="shared" si="30"/>
        <v>0</v>
      </c>
      <c r="O97" s="194"/>
    </row>
    <row r="98" spans="1:15" ht="20.100000000000001" customHeight="1" x14ac:dyDescent="0.2">
      <c r="A98" s="188">
        <f>Datos!B105</f>
        <v>0</v>
      </c>
      <c r="B98" s="189" t="str">
        <f t="shared" si="21"/>
        <v/>
      </c>
      <c r="C98" s="190"/>
      <c r="D98" s="191" t="str">
        <f t="shared" si="22"/>
        <v/>
      </c>
      <c r="E98" s="192">
        <f t="shared" si="23"/>
        <v>0</v>
      </c>
      <c r="F98" s="193">
        <f t="shared" si="24"/>
        <v>0</v>
      </c>
      <c r="G98" s="193">
        <f t="shared" si="31"/>
        <v>0</v>
      </c>
      <c r="H98" s="193">
        <f t="shared" si="25"/>
        <v>0</v>
      </c>
      <c r="I98" s="28">
        <f t="shared" si="26"/>
        <v>0</v>
      </c>
      <c r="K98" s="193">
        <f t="shared" si="27"/>
        <v>0</v>
      </c>
      <c r="L98" s="193">
        <f t="shared" si="28"/>
        <v>0</v>
      </c>
      <c r="M98" s="193">
        <f t="shared" si="29"/>
        <v>0</v>
      </c>
      <c r="N98" s="193">
        <f t="shared" si="30"/>
        <v>0</v>
      </c>
      <c r="O98" s="194"/>
    </row>
    <row r="99" spans="1:15" ht="20.100000000000001" customHeight="1" x14ac:dyDescent="0.2">
      <c r="A99" s="188">
        <f>Datos!B106</f>
        <v>0</v>
      </c>
      <c r="B99" s="189" t="str">
        <f t="shared" si="21"/>
        <v/>
      </c>
      <c r="C99" s="190"/>
      <c r="D99" s="191" t="str">
        <f t="shared" si="22"/>
        <v/>
      </c>
      <c r="E99" s="192">
        <f t="shared" si="23"/>
        <v>0</v>
      </c>
      <c r="F99" s="193">
        <f t="shared" si="24"/>
        <v>0</v>
      </c>
      <c r="G99" s="193">
        <f t="shared" si="31"/>
        <v>0</v>
      </c>
      <c r="H99" s="193">
        <f t="shared" si="25"/>
        <v>0</v>
      </c>
      <c r="I99" s="28">
        <f t="shared" si="26"/>
        <v>0</v>
      </c>
      <c r="K99" s="193">
        <f t="shared" si="27"/>
        <v>0</v>
      </c>
      <c r="L99" s="193">
        <f t="shared" si="28"/>
        <v>0</v>
      </c>
      <c r="M99" s="193">
        <f t="shared" si="29"/>
        <v>0</v>
      </c>
      <c r="N99" s="193">
        <f t="shared" si="30"/>
        <v>0</v>
      </c>
      <c r="O99" s="194"/>
    </row>
    <row r="100" spans="1:15" ht="20.100000000000001" customHeight="1" x14ac:dyDescent="0.2">
      <c r="A100" s="188">
        <f>Datos!B107</f>
        <v>0</v>
      </c>
      <c r="B100" s="189" t="str">
        <f t="shared" si="21"/>
        <v/>
      </c>
      <c r="C100" s="190"/>
      <c r="D100" s="191" t="str">
        <f t="shared" si="22"/>
        <v/>
      </c>
      <c r="E100" s="192">
        <f t="shared" si="23"/>
        <v>0</v>
      </c>
      <c r="F100" s="193">
        <f t="shared" si="24"/>
        <v>0</v>
      </c>
      <c r="G100" s="193">
        <f t="shared" si="31"/>
        <v>0</v>
      </c>
      <c r="H100" s="193">
        <f t="shared" si="25"/>
        <v>0</v>
      </c>
      <c r="I100" s="28">
        <f t="shared" si="26"/>
        <v>0</v>
      </c>
      <c r="K100" s="193">
        <f t="shared" si="27"/>
        <v>0</v>
      </c>
      <c r="L100" s="193">
        <f t="shared" si="28"/>
        <v>0</v>
      </c>
      <c r="M100" s="193">
        <f t="shared" si="29"/>
        <v>0</v>
      </c>
      <c r="N100" s="193">
        <f t="shared" si="30"/>
        <v>0</v>
      </c>
      <c r="O100" s="194"/>
    </row>
    <row r="101" spans="1:15" ht="20.100000000000001" customHeight="1" x14ac:dyDescent="0.2">
      <c r="A101" s="188">
        <f>Datos!B108</f>
        <v>0</v>
      </c>
      <c r="B101" s="189" t="str">
        <f t="shared" si="21"/>
        <v/>
      </c>
      <c r="C101" s="190"/>
      <c r="D101" s="191" t="str">
        <f t="shared" si="22"/>
        <v/>
      </c>
      <c r="E101" s="192">
        <f t="shared" si="23"/>
        <v>0</v>
      </c>
      <c r="F101" s="193">
        <f t="shared" si="24"/>
        <v>0</v>
      </c>
      <c r="G101" s="193">
        <f t="shared" si="31"/>
        <v>0</v>
      </c>
      <c r="H101" s="193">
        <f t="shared" si="25"/>
        <v>0</v>
      </c>
      <c r="I101" s="28">
        <f t="shared" si="26"/>
        <v>0</v>
      </c>
      <c r="K101" s="193">
        <f t="shared" si="27"/>
        <v>0</v>
      </c>
      <c r="L101" s="193">
        <f t="shared" si="28"/>
        <v>0</v>
      </c>
      <c r="M101" s="193">
        <f t="shared" si="29"/>
        <v>0</v>
      </c>
      <c r="N101" s="193">
        <f t="shared" si="30"/>
        <v>0</v>
      </c>
      <c r="O101" s="194"/>
    </row>
    <row r="102" spans="1:15" ht="20.100000000000001" customHeight="1" x14ac:dyDescent="0.2">
      <c r="A102" s="188">
        <f>Datos!B109</f>
        <v>0</v>
      </c>
      <c r="B102" s="189" t="str">
        <f t="shared" si="21"/>
        <v/>
      </c>
      <c r="C102" s="190"/>
      <c r="D102" s="191" t="str">
        <f t="shared" si="22"/>
        <v/>
      </c>
      <c r="E102" s="192">
        <f t="shared" si="23"/>
        <v>0</v>
      </c>
      <c r="F102" s="193">
        <f t="shared" si="24"/>
        <v>0</v>
      </c>
      <c r="G102" s="193">
        <f t="shared" si="31"/>
        <v>0</v>
      </c>
      <c r="H102" s="193">
        <f t="shared" si="25"/>
        <v>0</v>
      </c>
      <c r="I102" s="28">
        <f t="shared" si="26"/>
        <v>0</v>
      </c>
      <c r="K102" s="193">
        <f t="shared" si="27"/>
        <v>0</v>
      </c>
      <c r="L102" s="193">
        <f t="shared" si="28"/>
        <v>0</v>
      </c>
      <c r="M102" s="193">
        <f t="shared" si="29"/>
        <v>0</v>
      </c>
      <c r="N102" s="193">
        <f t="shared" si="30"/>
        <v>0</v>
      </c>
      <c r="O102" s="194"/>
    </row>
    <row r="103" spans="1:15" ht="20.100000000000001" customHeight="1" x14ac:dyDescent="0.2">
      <c r="A103" s="188">
        <f>Datos!B110</f>
        <v>0</v>
      </c>
      <c r="B103" s="189" t="str">
        <f t="shared" si="21"/>
        <v/>
      </c>
      <c r="C103" s="190"/>
      <c r="D103" s="191" t="str">
        <f t="shared" si="22"/>
        <v/>
      </c>
      <c r="E103" s="192">
        <f t="shared" si="23"/>
        <v>0</v>
      </c>
      <c r="F103" s="193">
        <f t="shared" si="24"/>
        <v>0</v>
      </c>
      <c r="G103" s="193">
        <f t="shared" si="31"/>
        <v>0</v>
      </c>
      <c r="H103" s="193">
        <f t="shared" si="25"/>
        <v>0</v>
      </c>
      <c r="I103" s="28">
        <f t="shared" si="26"/>
        <v>0</v>
      </c>
      <c r="K103" s="193">
        <f t="shared" si="27"/>
        <v>0</v>
      </c>
      <c r="L103" s="193">
        <f t="shared" si="28"/>
        <v>0</v>
      </c>
      <c r="M103" s="193">
        <f t="shared" si="29"/>
        <v>0</v>
      </c>
      <c r="N103" s="193">
        <f t="shared" si="30"/>
        <v>0</v>
      </c>
      <c r="O103" s="194"/>
    </row>
    <row r="104" spans="1:15" ht="20.100000000000001" customHeight="1" x14ac:dyDescent="0.2">
      <c r="A104" s="188">
        <f>Datos!B111</f>
        <v>0</v>
      </c>
      <c r="B104" s="189" t="str">
        <f t="shared" si="21"/>
        <v/>
      </c>
      <c r="C104" s="190"/>
      <c r="D104" s="191" t="str">
        <f t="shared" si="22"/>
        <v/>
      </c>
      <c r="E104" s="192">
        <f t="shared" si="23"/>
        <v>0</v>
      </c>
      <c r="F104" s="193">
        <f t="shared" si="24"/>
        <v>0</v>
      </c>
      <c r="G104" s="193">
        <f t="shared" si="31"/>
        <v>0</v>
      </c>
      <c r="H104" s="193">
        <f t="shared" si="25"/>
        <v>0</v>
      </c>
      <c r="I104" s="28">
        <f t="shared" si="26"/>
        <v>0</v>
      </c>
      <c r="K104" s="193">
        <f t="shared" si="27"/>
        <v>0</v>
      </c>
      <c r="L104" s="193">
        <f t="shared" si="28"/>
        <v>0</v>
      </c>
      <c r="M104" s="193">
        <f t="shared" si="29"/>
        <v>0</v>
      </c>
      <c r="N104" s="193">
        <f t="shared" si="30"/>
        <v>0</v>
      </c>
      <c r="O104" s="194"/>
    </row>
    <row r="105" spans="1:15" ht="20.100000000000001" customHeight="1" x14ac:dyDescent="0.2">
      <c r="A105" s="188">
        <f>Datos!B112</f>
        <v>0</v>
      </c>
      <c r="B105" s="189" t="str">
        <f t="shared" si="21"/>
        <v/>
      </c>
      <c r="C105" s="190"/>
      <c r="D105" s="191" t="str">
        <f t="shared" si="22"/>
        <v/>
      </c>
      <c r="E105" s="192">
        <f t="shared" si="23"/>
        <v>0</v>
      </c>
      <c r="F105" s="193">
        <f t="shared" si="24"/>
        <v>0</v>
      </c>
      <c r="G105" s="193">
        <f t="shared" si="31"/>
        <v>0</v>
      </c>
      <c r="H105" s="193">
        <f t="shared" si="25"/>
        <v>0</v>
      </c>
      <c r="I105" s="28">
        <f t="shared" si="26"/>
        <v>0</v>
      </c>
      <c r="K105" s="193">
        <f t="shared" si="27"/>
        <v>0</v>
      </c>
      <c r="L105" s="193">
        <f t="shared" si="28"/>
        <v>0</v>
      </c>
      <c r="M105" s="193">
        <f t="shared" si="29"/>
        <v>0</v>
      </c>
      <c r="N105" s="193">
        <f t="shared" si="30"/>
        <v>0</v>
      </c>
      <c r="O105" s="194"/>
    </row>
    <row r="106" spans="1:15" ht="20.100000000000001" customHeight="1" x14ac:dyDescent="0.2">
      <c r="A106" s="188">
        <f>Datos!B113</f>
        <v>0</v>
      </c>
      <c r="B106" s="189" t="str">
        <f t="shared" si="21"/>
        <v/>
      </c>
      <c r="C106" s="190"/>
      <c r="D106" s="191" t="str">
        <f t="shared" si="22"/>
        <v/>
      </c>
      <c r="E106" s="192">
        <f t="shared" si="23"/>
        <v>0</v>
      </c>
      <c r="F106" s="193">
        <f t="shared" si="24"/>
        <v>0</v>
      </c>
      <c r="G106" s="193">
        <f t="shared" si="31"/>
        <v>0</v>
      </c>
      <c r="H106" s="193">
        <f t="shared" si="25"/>
        <v>0</v>
      </c>
      <c r="I106" s="28">
        <f t="shared" si="26"/>
        <v>0</v>
      </c>
      <c r="K106" s="193">
        <f t="shared" si="27"/>
        <v>0</v>
      </c>
      <c r="L106" s="193">
        <f t="shared" si="28"/>
        <v>0</v>
      </c>
      <c r="M106" s="193">
        <f t="shared" si="29"/>
        <v>0</v>
      </c>
      <c r="N106" s="193">
        <f t="shared" si="30"/>
        <v>0</v>
      </c>
      <c r="O106" s="194"/>
    </row>
    <row r="107" spans="1:15" ht="20.100000000000001" customHeight="1" x14ac:dyDescent="0.2">
      <c r="A107" s="195"/>
      <c r="B107" s="196"/>
      <c r="C107" s="197"/>
      <c r="D107" s="198"/>
      <c r="E107" s="199"/>
      <c r="F107" s="200"/>
      <c r="G107" s="200"/>
      <c r="I107" s="201"/>
    </row>
    <row r="108" spans="1:15" ht="20.100000000000001" customHeight="1" x14ac:dyDescent="0.2">
      <c r="A108" s="202" t="s">
        <v>4</v>
      </c>
      <c r="B108" s="328" t="s">
        <v>25</v>
      </c>
      <c r="C108" s="328"/>
      <c r="D108" s="328"/>
      <c r="E108" s="328"/>
      <c r="F108" s="329"/>
      <c r="G108" s="203">
        <f>SUM(G18:G107)</f>
        <v>0</v>
      </c>
      <c r="H108" s="193">
        <f>ROUND(SUM(H18:H107),2)</f>
        <v>0</v>
      </c>
      <c r="I108" s="29">
        <f>SUM(I18:I107)</f>
        <v>0</v>
      </c>
      <c r="K108" s="193">
        <f>ROUND(SUM(K18:K107),2)</f>
        <v>0</v>
      </c>
      <c r="L108" s="193">
        <f>ROUND(SUM(L18:L107),2)</f>
        <v>0</v>
      </c>
      <c r="M108" s="193">
        <f>ROUND(SUM(M18:M107),2)</f>
        <v>0</v>
      </c>
      <c r="N108" s="193">
        <f>ROUND(SUM(N18:N107),2)</f>
        <v>0</v>
      </c>
    </row>
    <row r="109" spans="1:15" ht="20.100000000000001" customHeight="1" thickBot="1" x14ac:dyDescent="0.25">
      <c r="G109" s="204"/>
    </row>
    <row r="110" spans="1:15" ht="20.100000000000001" customHeight="1" thickTop="1" x14ac:dyDescent="0.2">
      <c r="A110" s="205" t="s">
        <v>1222</v>
      </c>
      <c r="B110" s="206" t="s">
        <v>16</v>
      </c>
      <c r="C110" s="207"/>
      <c r="D110" s="208"/>
      <c r="E110" s="209"/>
      <c r="F110" s="210"/>
      <c r="G110" s="211">
        <f>H108-K108-L108-M108-N108</f>
        <v>0</v>
      </c>
      <c r="I110" s="212"/>
    </row>
    <row r="111" spans="1:15" ht="20.100000000000001" customHeight="1" x14ac:dyDescent="0.2">
      <c r="A111" s="213" t="s">
        <v>1223</v>
      </c>
      <c r="B111" s="214" t="str">
        <f>CONCATENATE("GASTOS GENERALES  ",ROUND(E111*100,3)," % de ( 1 )")</f>
        <v>GASTOS GENERALES  0 % de ( 1 )</v>
      </c>
      <c r="C111" s="214"/>
      <c r="D111" s="215"/>
      <c r="E111" s="216">
        <f>GG_Porcentaje</f>
        <v>0</v>
      </c>
      <c r="F111" s="217"/>
      <c r="G111" s="218">
        <f>IF(GG_Pesos=0,ROUND(GG_Porcentaje*Costo_Costo,2),GG_Pesos)</f>
        <v>0</v>
      </c>
      <c r="I111" s="215"/>
      <c r="J111" s="219"/>
    </row>
    <row r="112" spans="1:15" ht="20.100000000000001" customHeight="1" x14ac:dyDescent="0.2">
      <c r="A112" s="213" t="s">
        <v>1224</v>
      </c>
      <c r="B112" s="214" t="str">
        <f>CONCATENATE("BENEFICIOS  ",ROUND(E112*100,2)," % de ( 1 + 2 )")</f>
        <v>BENEFICIOS  0 % de ( 1 + 2 )</v>
      </c>
      <c r="C112" s="214"/>
      <c r="D112" s="215"/>
      <c r="E112" s="216">
        <f>Beneficio</f>
        <v>0</v>
      </c>
      <c r="F112" s="217"/>
      <c r="G112" s="218">
        <f>IF(Beneficio=0,,ROUND(Beneficio*(Costo_Costo+GG_Pesos),2))</f>
        <v>0</v>
      </c>
      <c r="I112" s="215"/>
      <c r="J112" s="219"/>
    </row>
    <row r="113" spans="1:10" ht="20.100000000000001" customHeight="1" x14ac:dyDescent="0.2">
      <c r="A113" s="213" t="s">
        <v>1225</v>
      </c>
      <c r="B113" s="220" t="s">
        <v>15</v>
      </c>
      <c r="C113" s="221"/>
      <c r="D113" s="215"/>
      <c r="E113" s="17"/>
      <c r="F113" s="217"/>
      <c r="G113" s="218">
        <f>G110+G111+G112</f>
        <v>0</v>
      </c>
      <c r="I113" s="215"/>
      <c r="J113" s="219"/>
    </row>
    <row r="114" spans="1:10" ht="20.100000000000001" customHeight="1" x14ac:dyDescent="0.2">
      <c r="A114" s="213" t="s">
        <v>1226</v>
      </c>
      <c r="B114" s="214" t="str">
        <f>CONCATENATE("INGRESOS BRUTOS Y LOTE HOGAR  ",ROUND(E114*100,2)," % de ( 4 )")</f>
        <v>INGRESOS BRUTOS Y LOTE HOGAR  0 % de ( 4 )</v>
      </c>
      <c r="C114" s="214"/>
      <c r="D114" s="215"/>
      <c r="E114" s="216">
        <f>IB</f>
        <v>0</v>
      </c>
      <c r="F114" s="217"/>
      <c r="G114" s="218">
        <f>IF(IB=0,,ROUND(IB*G113,2))</f>
        <v>0</v>
      </c>
      <c r="I114" s="215"/>
      <c r="J114" s="219"/>
    </row>
    <row r="115" spans="1:10" ht="20.100000000000001" customHeight="1" thickBot="1" x14ac:dyDescent="0.25">
      <c r="A115" s="222" t="s">
        <v>1227</v>
      </c>
      <c r="B115" s="223" t="str">
        <f>CONCATENATE("IMPUESTO AL VALOR AGREGADO ",E115*100," % de ( 4 )")</f>
        <v>IMPUESTO AL VALOR AGREGADO 0 % de ( 4 )</v>
      </c>
      <c r="C115" s="223"/>
      <c r="D115" s="224"/>
      <c r="E115" s="225">
        <f>IVA</f>
        <v>0</v>
      </c>
      <c r="F115" s="226"/>
      <c r="G115" s="227">
        <f>IF(IVA=0,,ROUND(IVA*G113,2))</f>
        <v>0</v>
      </c>
      <c r="I115" s="215"/>
      <c r="J115" s="219"/>
    </row>
    <row r="116" spans="1:10" ht="20.100000000000001" customHeight="1" thickTop="1" x14ac:dyDescent="0.2">
      <c r="A116" s="228"/>
      <c r="B116" s="214"/>
      <c r="C116" s="214"/>
      <c r="D116" s="215"/>
      <c r="E116" s="216"/>
      <c r="F116" s="217"/>
      <c r="G116" s="229"/>
      <c r="I116" s="215"/>
    </row>
    <row r="117" spans="1:10" ht="20.100000000000001" customHeight="1" x14ac:dyDescent="0.2">
      <c r="A117" s="230"/>
      <c r="B117" s="230" t="s">
        <v>17</v>
      </c>
      <c r="C117" s="230"/>
      <c r="D117" s="215"/>
      <c r="E117" s="17"/>
      <c r="F117" s="217"/>
      <c r="G117" s="229">
        <f>G113+G114+G115</f>
        <v>0</v>
      </c>
      <c r="I117" s="215"/>
    </row>
    <row r="118" spans="1:10" ht="20.100000000000001" customHeight="1" x14ac:dyDescent="0.2">
      <c r="A118" s="231"/>
      <c r="B118" s="217"/>
      <c r="C118" s="217"/>
      <c r="D118" s="212"/>
      <c r="E118" s="232"/>
      <c r="F118" s="217"/>
      <c r="G118" s="217"/>
      <c r="I118" s="233"/>
    </row>
    <row r="119" spans="1:10" ht="20.100000000000001" customHeight="1" x14ac:dyDescent="0.2">
      <c r="I119" s="234"/>
    </row>
    <row r="120" spans="1:10" ht="60" customHeight="1" x14ac:dyDescent="0.2">
      <c r="B120" s="365" t="str">
        <f>n!A3</f>
        <v>El presente presupuesto asciende a la suma de Pesos: CERO CON 00/100.-</v>
      </c>
      <c r="C120" s="365"/>
      <c r="D120" s="365"/>
      <c r="E120" s="365"/>
      <c r="F120" s="365"/>
      <c r="G120" s="365"/>
      <c r="H120" s="365"/>
      <c r="I120" s="365"/>
    </row>
    <row r="121" spans="1:10" x14ac:dyDescent="0.2">
      <c r="A121" s="235" t="s">
        <v>1241</v>
      </c>
    </row>
    <row r="284" spans="2:2" x14ac:dyDescent="0.2">
      <c r="B284" s="14">
        <v>4</v>
      </c>
    </row>
    <row r="334" spans="2:2" x14ac:dyDescent="0.2">
      <c r="B334" s="14">
        <v>4</v>
      </c>
    </row>
    <row r="384" spans="2:2" x14ac:dyDescent="0.2">
      <c r="B384" s="14">
        <v>4</v>
      </c>
    </row>
    <row r="434" spans="2:2" x14ac:dyDescent="0.2">
      <c r="B434" s="14">
        <v>4</v>
      </c>
    </row>
    <row r="484" spans="2:2" x14ac:dyDescent="0.2">
      <c r="B484" s="14">
        <v>5</v>
      </c>
    </row>
    <row r="534" spans="2:2" x14ac:dyDescent="0.2">
      <c r="B534" s="14">
        <v>5</v>
      </c>
    </row>
    <row r="584" spans="2:2" x14ac:dyDescent="0.2">
      <c r="B584" s="14">
        <v>5</v>
      </c>
    </row>
    <row r="634" spans="2:2" x14ac:dyDescent="0.2">
      <c r="B634" s="14">
        <v>5</v>
      </c>
    </row>
    <row r="684" spans="2:2" x14ac:dyDescent="0.2">
      <c r="B684" s="14">
        <v>5</v>
      </c>
    </row>
    <row r="734" spans="2:2" x14ac:dyDescent="0.2">
      <c r="B734" s="14">
        <v>5</v>
      </c>
    </row>
    <row r="784" spans="2:2" x14ac:dyDescent="0.2">
      <c r="B784" s="14">
        <v>5</v>
      </c>
    </row>
    <row r="834" spans="2:2" x14ac:dyDescent="0.2">
      <c r="B834" s="14">
        <v>5</v>
      </c>
    </row>
    <row r="884" spans="2:2" x14ac:dyDescent="0.2">
      <c r="B884" s="14">
        <v>5</v>
      </c>
    </row>
    <row r="934" spans="2:2" x14ac:dyDescent="0.2">
      <c r="B934" s="14">
        <v>5</v>
      </c>
    </row>
    <row r="984" spans="2:2" x14ac:dyDescent="0.2">
      <c r="B984" s="14">
        <v>5</v>
      </c>
    </row>
    <row r="1034" spans="2:2" x14ac:dyDescent="0.2">
      <c r="B1034" s="14">
        <v>5</v>
      </c>
    </row>
    <row r="1035" spans="2:2" x14ac:dyDescent="0.2">
      <c r="B1035" s="14">
        <f>CyP!A42</f>
        <v>25</v>
      </c>
    </row>
    <row r="1084" spans="2:2" x14ac:dyDescent="0.2">
      <c r="B1084" s="14">
        <v>5</v>
      </c>
    </row>
    <row r="1085" spans="2:2" x14ac:dyDescent="0.2">
      <c r="B1085" s="14">
        <f>CyP!A43</f>
        <v>26</v>
      </c>
    </row>
    <row r="1134" spans="2:2" x14ac:dyDescent="0.2">
      <c r="B1134" s="14">
        <v>5</v>
      </c>
    </row>
    <row r="1135" spans="2:2" x14ac:dyDescent="0.2">
      <c r="B1135" s="14">
        <f>CyP!A44</f>
        <v>0</v>
      </c>
    </row>
    <row r="1184" spans="2:2" x14ac:dyDescent="0.2">
      <c r="B1184" s="14">
        <v>5</v>
      </c>
    </row>
    <row r="1185" spans="2:2" x14ac:dyDescent="0.2">
      <c r="B1185" s="14">
        <f>CyP!A45</f>
        <v>0</v>
      </c>
    </row>
    <row r="1235" spans="2:2" x14ac:dyDescent="0.2">
      <c r="B1235" s="14">
        <f>CyP!A46</f>
        <v>0</v>
      </c>
    </row>
    <row r="1284" spans="2:2" x14ac:dyDescent="0.2">
      <c r="B1284" s="14">
        <v>7</v>
      </c>
    </row>
    <row r="1285" spans="2:2" x14ac:dyDescent="0.2">
      <c r="B1285" s="14">
        <f>CyP!A48</f>
        <v>0</v>
      </c>
    </row>
    <row r="1335" spans="2:2" x14ac:dyDescent="0.2">
      <c r="B1335" s="14">
        <f>CyP!A49</f>
        <v>0</v>
      </c>
    </row>
    <row r="1384" spans="2:2" x14ac:dyDescent="0.2">
      <c r="B1384" s="14">
        <v>8</v>
      </c>
    </row>
    <row r="1385" spans="2:2" x14ac:dyDescent="0.2">
      <c r="B1385" s="14">
        <f>CyP!A51</f>
        <v>0</v>
      </c>
    </row>
    <row r="1434" spans="2:2" x14ac:dyDescent="0.2">
      <c r="B1434" s="14">
        <v>8</v>
      </c>
    </row>
    <row r="1435" spans="2:2" x14ac:dyDescent="0.2">
      <c r="B1435" s="14">
        <f>CyP!A52</f>
        <v>0</v>
      </c>
    </row>
    <row r="1484" spans="2:2" x14ac:dyDescent="0.2">
      <c r="B1484" s="14">
        <v>8</v>
      </c>
    </row>
    <row r="1485" spans="2:2" x14ac:dyDescent="0.2">
      <c r="B1485" s="14">
        <f>CyP!A53</f>
        <v>0</v>
      </c>
    </row>
    <row r="1534" spans="2:2" x14ac:dyDescent="0.2">
      <c r="B1534" s="14">
        <v>8</v>
      </c>
    </row>
    <row r="1535" spans="2:2" x14ac:dyDescent="0.2">
      <c r="B1535" s="14">
        <f>CyP!A54</f>
        <v>0</v>
      </c>
    </row>
    <row r="1584" spans="2:2" x14ac:dyDescent="0.2">
      <c r="B1584" s="14">
        <v>8</v>
      </c>
    </row>
    <row r="1585" spans="2:2" x14ac:dyDescent="0.2">
      <c r="B1585" s="14">
        <f>CyP!A55</f>
        <v>0</v>
      </c>
    </row>
    <row r="1635" spans="2:2" x14ac:dyDescent="0.2">
      <c r="B1635" s="14">
        <f>CyP!A56</f>
        <v>0</v>
      </c>
    </row>
    <row r="1685" spans="2:2" x14ac:dyDescent="0.2">
      <c r="B1685" s="14">
        <f>CyP!A57</f>
        <v>0</v>
      </c>
    </row>
    <row r="1735" spans="2:2" x14ac:dyDescent="0.2">
      <c r="B1735" s="14">
        <f>CyP!A58</f>
        <v>0</v>
      </c>
    </row>
    <row r="1784" spans="2:2" x14ac:dyDescent="0.2">
      <c r="B1784" s="14">
        <v>12</v>
      </c>
    </row>
    <row r="1785" spans="2:2" x14ac:dyDescent="0.2">
      <c r="B1785" s="14">
        <f>CyP!A60</f>
        <v>0</v>
      </c>
    </row>
    <row r="1834" spans="2:2" x14ac:dyDescent="0.2">
      <c r="B1834" s="14">
        <v>12</v>
      </c>
    </row>
    <row r="1835" spans="2:2" x14ac:dyDescent="0.2">
      <c r="B1835" s="14">
        <f>CyP!A61</f>
        <v>0</v>
      </c>
    </row>
    <row r="1884" spans="2:2" x14ac:dyDescent="0.2">
      <c r="B1884" s="14">
        <v>12</v>
      </c>
    </row>
    <row r="1885" spans="2:2" x14ac:dyDescent="0.2">
      <c r="B1885" s="14">
        <f>CyP!A62</f>
        <v>0</v>
      </c>
    </row>
    <row r="1934" spans="2:2" x14ac:dyDescent="0.2">
      <c r="B1934" s="14">
        <v>12</v>
      </c>
    </row>
    <row r="1935" spans="2:2" x14ac:dyDescent="0.2">
      <c r="B1935" s="14">
        <f>CyP!A63</f>
        <v>0</v>
      </c>
    </row>
    <row r="1984" spans="2:2" x14ac:dyDescent="0.2">
      <c r="B1984" s="14">
        <v>12</v>
      </c>
    </row>
    <row r="1985" spans="2:2" x14ac:dyDescent="0.2">
      <c r="B1985" s="14">
        <f>CyP!A64</f>
        <v>0</v>
      </c>
    </row>
    <row r="2034" spans="2:2" x14ac:dyDescent="0.2">
      <c r="B2034" s="14">
        <v>13</v>
      </c>
    </row>
    <row r="2035" spans="2:2" x14ac:dyDescent="0.2">
      <c r="B2035" s="14">
        <f>CyP!A66</f>
        <v>0</v>
      </c>
    </row>
    <row r="2084" spans="2:2" x14ac:dyDescent="0.2">
      <c r="B2084" s="14">
        <v>13</v>
      </c>
    </row>
    <row r="2085" spans="2:2" x14ac:dyDescent="0.2">
      <c r="B2085" s="14">
        <f>CyP!A67</f>
        <v>0</v>
      </c>
    </row>
  </sheetData>
  <sheetProtection formatCells="0" formatColumns="0" formatRows="0" insertColumns="0" insertRows="0" deleteColumns="0" deleteRows="0"/>
  <mergeCells count="5">
    <mergeCell ref="K15:N15"/>
    <mergeCell ref="F15:G15"/>
    <mergeCell ref="I15:I16"/>
    <mergeCell ref="H15:H16"/>
    <mergeCell ref="B120:I120"/>
  </mergeCells>
  <conditionalFormatting sqref="A118:E118 A111:D117 I119">
    <cfRule type="expression" dxfId="108" priority="249" stopIfTrue="1">
      <formula>#REF!=1</formula>
    </cfRule>
  </conditionalFormatting>
  <conditionalFormatting sqref="A18:A108">
    <cfRule type="expression" dxfId="107" priority="250" stopIfTrue="1">
      <formula>#REF!&gt;0</formula>
    </cfRule>
    <cfRule type="expression" dxfId="106" priority="251" stopIfTrue="1">
      <formula>#REF!&gt;0</formula>
    </cfRule>
    <cfRule type="expression" dxfId="105" priority="252" stopIfTrue="1">
      <formula>#REF!&gt;0</formula>
    </cfRule>
  </conditionalFormatting>
  <conditionalFormatting sqref="B107:C107 C18:C106">
    <cfRule type="expression" dxfId="104" priority="253" stopIfTrue="1">
      <formula>#REF!&gt;0</formula>
    </cfRule>
    <cfRule type="expression" dxfId="103" priority="254" stopIfTrue="1">
      <formula>#REF!&gt;0</formula>
    </cfRule>
    <cfRule type="expression" dxfId="102" priority="255" stopIfTrue="1">
      <formula>#REF!&gt;0</formula>
    </cfRule>
  </conditionalFormatting>
  <conditionalFormatting sqref="A110:D110 D118 B111:C112 B114:C117 A112 A114">
    <cfRule type="expression" dxfId="101" priority="256" stopIfTrue="1">
      <formula>#REF!=1</formula>
    </cfRule>
  </conditionalFormatting>
  <conditionalFormatting sqref="E118:G118 D110:D118 F110:G117 B110:C112 B114:C118 A110:A117 I110:I118">
    <cfRule type="expression" dxfId="100" priority="257" stopIfTrue="1">
      <formula>#REF!=1</formula>
    </cfRule>
  </conditionalFormatting>
  <conditionalFormatting sqref="I111">
    <cfRule type="expression" dxfId="99" priority="247" stopIfTrue="1">
      <formula>#REF!=1</formula>
    </cfRule>
  </conditionalFormatting>
  <conditionalFormatting sqref="I113">
    <cfRule type="expression" dxfId="98" priority="246" stopIfTrue="1">
      <formula>#REF!=1</formula>
    </cfRule>
  </conditionalFormatting>
  <conditionalFormatting sqref="I115:I116">
    <cfRule type="expression" dxfId="97" priority="245" stopIfTrue="1">
      <formula>#REF!=1</formula>
    </cfRule>
  </conditionalFormatting>
  <conditionalFormatting sqref="I117">
    <cfRule type="expression" dxfId="96" priority="244" stopIfTrue="1">
      <formula>#REF!=1</formula>
    </cfRule>
  </conditionalFormatting>
  <conditionalFormatting sqref="I114">
    <cfRule type="expression" dxfId="95" priority="243" stopIfTrue="1">
      <formula>#REF!=1</formula>
    </cfRule>
  </conditionalFormatting>
  <conditionalFormatting sqref="I112">
    <cfRule type="expression" dxfId="94" priority="242" stopIfTrue="1">
      <formula>#REF!=1</formula>
    </cfRule>
  </conditionalFormatting>
  <conditionalFormatting sqref="A110 A112 A114">
    <cfRule type="expression" dxfId="93" priority="241" stopIfTrue="1">
      <formula>#REF!=1</formula>
    </cfRule>
  </conditionalFormatting>
  <conditionalFormatting sqref="B110:C110">
    <cfRule type="expression" dxfId="92" priority="240" stopIfTrue="1">
      <formula>#REF!=1</formula>
    </cfRule>
  </conditionalFormatting>
  <conditionalFormatting sqref="B113:C113">
    <cfRule type="expression" dxfId="91" priority="239" stopIfTrue="1">
      <formula>#REF!=1</formula>
    </cfRule>
  </conditionalFormatting>
  <conditionalFormatting sqref="B115:C116">
    <cfRule type="expression" dxfId="90" priority="238" stopIfTrue="1">
      <formula>#REF!=1</formula>
    </cfRule>
  </conditionalFormatting>
  <conditionalFormatting sqref="A111 A113 A115:A116">
    <cfRule type="expression" dxfId="89" priority="237" stopIfTrue="1">
      <formula>#REF!=1</formula>
    </cfRule>
  </conditionalFormatting>
  <conditionalFormatting sqref="A111 A113 A115:A116">
    <cfRule type="expression" dxfId="88" priority="236" stopIfTrue="1">
      <formula>#REF!=1</formula>
    </cfRule>
  </conditionalFormatting>
  <conditionalFormatting sqref="B114:C114">
    <cfRule type="expression" dxfId="87" priority="106" stopIfTrue="1">
      <formula>#REF!=1</formula>
    </cfRule>
  </conditionalFormatting>
  <conditionalFormatting sqref="B18:B106 E18:E106">
    <cfRule type="expression" dxfId="86" priority="4" stopIfTrue="1">
      <formula>#REF!&gt;0</formula>
    </cfRule>
    <cfRule type="expression" dxfId="85" priority="5" stopIfTrue="1">
      <formula>#REF!&gt;0</formula>
    </cfRule>
    <cfRule type="expression" dxfId="84" priority="6" stopIfTrue="1">
      <formula>#REF!&gt;0</formula>
    </cfRule>
  </conditionalFormatting>
  <pageMargins left="1.1811023622047245" right="0.78740157480314965" top="0.98425196850393704" bottom="0.78740157480314965" header="0.39370078740157483" footer="0.39370078740157483"/>
  <pageSetup paperSize="9" scale="54" fitToHeight="0" orientation="portrait" r:id="rId1"/>
  <headerFooter>
    <oddHeader>&amp;L&amp;G</oddHeader>
  </headerFooter>
  <ignoredErrors>
    <ignoredError sqref="H108" formula="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0"/>
  <sheetViews>
    <sheetView showGridLines="0" showZeros="0" view="pageBreakPreview" topLeftCell="B5361" zoomScale="80" zoomScaleNormal="120" zoomScaleSheetLayoutView="80" workbookViewId="0">
      <selection activeCell="C8" sqref="C8"/>
    </sheetView>
  </sheetViews>
  <sheetFormatPr baseColWidth="10" defaultColWidth="11.42578125" defaultRowHeight="24" customHeight="1" x14ac:dyDescent="0.2"/>
  <cols>
    <col min="1" max="1" width="15.7109375" style="242" customWidth="1"/>
    <col min="2" max="2" width="20.7109375" style="242" customWidth="1"/>
    <col min="3" max="3" width="43.7109375" style="242" customWidth="1"/>
    <col min="4" max="4" width="10.7109375" style="242" customWidth="1"/>
    <col min="5" max="5" width="12.7109375" style="242" customWidth="1"/>
    <col min="6" max="7" width="15.7109375" style="289" customWidth="1"/>
    <col min="8" max="16384" width="11.42578125" style="242"/>
  </cols>
  <sheetData>
    <row r="1" spans="1:7" ht="24" customHeight="1" thickTop="1" x14ac:dyDescent="0.2">
      <c r="A1" s="344" t="s">
        <v>44</v>
      </c>
      <c r="B1" s="345"/>
      <c r="C1" s="345"/>
      <c r="D1" s="345"/>
      <c r="E1" s="345"/>
      <c r="F1" s="345"/>
      <c r="G1" s="346"/>
    </row>
    <row r="2" spans="1:7" ht="24" customHeight="1" x14ac:dyDescent="0.2">
      <c r="A2" s="243" t="s">
        <v>821</v>
      </c>
      <c r="B2" s="244" t="str">
        <f>Comitente</f>
        <v>DIRECCIÓN PROVINCIAL DEL LOTE HOGAR</v>
      </c>
      <c r="C2" s="238"/>
      <c r="D2" s="245"/>
      <c r="E2" s="245"/>
      <c r="F2" s="246"/>
      <c r="G2" s="247"/>
    </row>
    <row r="3" spans="1:7" ht="24" customHeight="1" x14ac:dyDescent="0.2">
      <c r="A3" s="243" t="s">
        <v>822</v>
      </c>
      <c r="B3" s="244">
        <f>Contratista</f>
        <v>0</v>
      </c>
      <c r="C3" s="239"/>
      <c r="D3" s="239"/>
      <c r="E3" s="239"/>
      <c r="F3" s="248"/>
      <c r="G3" s="249"/>
    </row>
    <row r="4" spans="1:7" ht="24" customHeight="1" x14ac:dyDescent="0.2">
      <c r="A4" s="243" t="s">
        <v>31</v>
      </c>
      <c r="B4" s="244" t="str">
        <f>Obra</f>
        <v>Barrio "VIRGEN DEL ROSARIO" I Etapa</v>
      </c>
      <c r="C4" s="239"/>
      <c r="D4" s="239"/>
      <c r="E4" s="239"/>
      <c r="F4" s="248" t="s">
        <v>45</v>
      </c>
      <c r="G4" s="250">
        <f>Fecha_Base</f>
        <v>0</v>
      </c>
    </row>
    <row r="5" spans="1:7" ht="24" customHeight="1" x14ac:dyDescent="0.2">
      <c r="A5" s="251" t="s">
        <v>820</v>
      </c>
      <c r="B5" s="240" t="str">
        <f>Ubicación</f>
        <v>Calle Independencia s/nº  Distrito "La Puntilla" Dpto San Martin</v>
      </c>
      <c r="C5" s="240"/>
      <c r="D5" s="252"/>
      <c r="E5" s="253"/>
      <c r="F5" s="254"/>
      <c r="G5" s="255"/>
    </row>
    <row r="6" spans="1:7" ht="24" customHeight="1" x14ac:dyDescent="0.2">
      <c r="A6" s="251" t="s">
        <v>46</v>
      </c>
      <c r="B6" s="256" t="str">
        <f>IFERROR(VALUE(LEFT(B7,FIND("-",B7)-1)),"")</f>
        <v/>
      </c>
      <c r="C6" s="241" t="str">
        <f>IFERROR(VLOOKUP(B6,T_Computo_Presupuesto,2,FALSE),"")</f>
        <v/>
      </c>
      <c r="E6" s="253"/>
      <c r="F6" s="254"/>
      <c r="G6" s="255"/>
    </row>
    <row r="7" spans="1:7" ht="24" customHeight="1" x14ac:dyDescent="0.2">
      <c r="A7" s="251" t="s">
        <v>32</v>
      </c>
      <c r="B7" s="257">
        <v>1</v>
      </c>
      <c r="C7" s="241">
        <f>IFERROR(VLOOKUP(B7,T_Computo_Presupuesto,2,FALSE),"")</f>
        <v>0</v>
      </c>
      <c r="D7" s="252"/>
      <c r="E7" s="253"/>
      <c r="F7" s="248" t="s">
        <v>33</v>
      </c>
      <c r="G7" s="258">
        <f>IFERROR(VLOOKUP(B7,T_Computo_Presupuesto,4,FALSE),"")</f>
        <v>0</v>
      </c>
    </row>
    <row r="8" spans="1:7" ht="24" customHeight="1" x14ac:dyDescent="0.2">
      <c r="A8" s="251"/>
      <c r="B8" s="240"/>
      <c r="C8" s="241"/>
      <c r="D8" s="252"/>
      <c r="E8" s="253"/>
      <c r="F8" s="254"/>
      <c r="G8" s="255"/>
    </row>
    <row r="9" spans="1:7" ht="24" customHeight="1" x14ac:dyDescent="0.2">
      <c r="A9" s="366" t="s">
        <v>683</v>
      </c>
      <c r="B9" s="367"/>
      <c r="C9" s="368" t="s">
        <v>0</v>
      </c>
      <c r="D9" s="368" t="s">
        <v>34</v>
      </c>
      <c r="E9" s="370" t="s">
        <v>35</v>
      </c>
      <c r="F9" s="372" t="s">
        <v>36</v>
      </c>
      <c r="G9" s="374" t="s">
        <v>37</v>
      </c>
    </row>
    <row r="10" spans="1:7" s="261" customFormat="1" ht="24" customHeight="1" x14ac:dyDescent="0.2">
      <c r="A10" s="259" t="s">
        <v>684</v>
      </c>
      <c r="B10" s="260" t="s">
        <v>685</v>
      </c>
      <c r="C10" s="369"/>
      <c r="D10" s="369"/>
      <c r="E10" s="371"/>
      <c r="F10" s="373"/>
      <c r="G10" s="375"/>
    </row>
    <row r="11" spans="1:7" ht="24" customHeight="1" x14ac:dyDescent="0.2">
      <c r="A11" s="262"/>
      <c r="B11" s="263"/>
      <c r="C11" s="178" t="s">
        <v>823</v>
      </c>
      <c r="D11" s="264"/>
      <c r="E11" s="265"/>
      <c r="F11" s="266"/>
      <c r="G11" s="267"/>
    </row>
    <row r="12" spans="1:7" ht="24" customHeight="1" x14ac:dyDescent="0.2">
      <c r="A12" s="153" t="str">
        <f t="shared" ref="A12:A25" si="0">IFERROR(VLOOKUP(C12,Tabla_Insumos,4,FALSE),"")</f>
        <v/>
      </c>
      <c r="B12" s="268" t="str">
        <f t="shared" ref="B12:B25" si="1">IFERROR(VLOOKUP(C12,Tabla_Insumos,5,FALSE),"")</f>
        <v/>
      </c>
      <c r="C12" s="154"/>
      <c r="D12" s="155" t="str">
        <f t="shared" ref="D12:D25" si="2">IFERROR(VLOOKUP(C12,Tabla_Insumos,2,FALSE),"")</f>
        <v/>
      </c>
      <c r="E12" s="269"/>
      <c r="F12" s="165">
        <f t="shared" ref="F12:F25" si="3">IFERROR(VLOOKUP(C12,Tabla_Insumos,3,FALSE),0)</f>
        <v>0</v>
      </c>
      <c r="G12" s="270">
        <f>ROUND(E12*F12,2)</f>
        <v>0</v>
      </c>
    </row>
    <row r="13" spans="1:7" ht="24" customHeight="1" x14ac:dyDescent="0.2">
      <c r="A13" s="153" t="str">
        <f t="shared" si="0"/>
        <v/>
      </c>
      <c r="B13" s="268" t="str">
        <f t="shared" si="1"/>
        <v/>
      </c>
      <c r="C13" s="154"/>
      <c r="D13" s="155" t="str">
        <f t="shared" si="2"/>
        <v/>
      </c>
      <c r="E13" s="269"/>
      <c r="F13" s="165">
        <f t="shared" si="3"/>
        <v>0</v>
      </c>
      <c r="G13" s="270">
        <f t="shared" ref="G13:G25" si="4">ROUND(E13*F13,2)</f>
        <v>0</v>
      </c>
    </row>
    <row r="14" spans="1:7" ht="24" customHeight="1" x14ac:dyDescent="0.2">
      <c r="A14" s="153" t="str">
        <f t="shared" si="0"/>
        <v/>
      </c>
      <c r="B14" s="268" t="str">
        <f t="shared" si="1"/>
        <v/>
      </c>
      <c r="C14" s="154"/>
      <c r="D14" s="155" t="str">
        <f t="shared" si="2"/>
        <v/>
      </c>
      <c r="E14" s="269"/>
      <c r="F14" s="165">
        <f t="shared" si="3"/>
        <v>0</v>
      </c>
      <c r="G14" s="270">
        <f t="shared" si="4"/>
        <v>0</v>
      </c>
    </row>
    <row r="15" spans="1:7" ht="24" customHeight="1" x14ac:dyDescent="0.2">
      <c r="A15" s="153" t="str">
        <f t="shared" si="0"/>
        <v/>
      </c>
      <c r="B15" s="268" t="str">
        <f t="shared" si="1"/>
        <v/>
      </c>
      <c r="C15" s="154"/>
      <c r="D15" s="155" t="str">
        <f t="shared" si="2"/>
        <v/>
      </c>
      <c r="E15" s="269"/>
      <c r="F15" s="165">
        <f t="shared" si="3"/>
        <v>0</v>
      </c>
      <c r="G15" s="270">
        <f t="shared" si="4"/>
        <v>0</v>
      </c>
    </row>
    <row r="16" spans="1:7" ht="24" customHeight="1" x14ac:dyDescent="0.2">
      <c r="A16" s="153" t="str">
        <f t="shared" si="0"/>
        <v/>
      </c>
      <c r="B16" s="268" t="str">
        <f t="shared" si="1"/>
        <v/>
      </c>
      <c r="C16" s="154"/>
      <c r="D16" s="155" t="str">
        <f t="shared" si="2"/>
        <v/>
      </c>
      <c r="E16" s="269"/>
      <c r="F16" s="165">
        <f t="shared" si="3"/>
        <v>0</v>
      </c>
      <c r="G16" s="270">
        <f t="shared" si="4"/>
        <v>0</v>
      </c>
    </row>
    <row r="17" spans="1:7" ht="24" customHeight="1" x14ac:dyDescent="0.2">
      <c r="A17" s="153" t="str">
        <f t="shared" si="0"/>
        <v/>
      </c>
      <c r="B17" s="268" t="str">
        <f t="shared" si="1"/>
        <v/>
      </c>
      <c r="C17" s="154"/>
      <c r="D17" s="155" t="str">
        <f t="shared" si="2"/>
        <v/>
      </c>
      <c r="E17" s="269"/>
      <c r="F17" s="165">
        <f t="shared" si="3"/>
        <v>0</v>
      </c>
      <c r="G17" s="270">
        <f t="shared" si="4"/>
        <v>0</v>
      </c>
    </row>
    <row r="18" spans="1:7" ht="24" customHeight="1" x14ac:dyDescent="0.2">
      <c r="A18" s="153" t="str">
        <f t="shared" si="0"/>
        <v/>
      </c>
      <c r="B18" s="268" t="str">
        <f t="shared" si="1"/>
        <v/>
      </c>
      <c r="C18" s="154"/>
      <c r="D18" s="155" t="str">
        <f t="shared" si="2"/>
        <v/>
      </c>
      <c r="E18" s="269"/>
      <c r="F18" s="165">
        <f t="shared" si="3"/>
        <v>0</v>
      </c>
      <c r="G18" s="270">
        <f t="shared" si="4"/>
        <v>0</v>
      </c>
    </row>
    <row r="19" spans="1:7" ht="24" customHeight="1" x14ac:dyDescent="0.2">
      <c r="A19" s="153" t="str">
        <f t="shared" si="0"/>
        <v/>
      </c>
      <c r="B19" s="268" t="str">
        <f t="shared" si="1"/>
        <v/>
      </c>
      <c r="C19" s="154"/>
      <c r="D19" s="155" t="str">
        <f t="shared" si="2"/>
        <v/>
      </c>
      <c r="E19" s="269"/>
      <c r="F19" s="165">
        <f t="shared" si="3"/>
        <v>0</v>
      </c>
      <c r="G19" s="270">
        <f t="shared" si="4"/>
        <v>0</v>
      </c>
    </row>
    <row r="20" spans="1:7" ht="24" customHeight="1" x14ac:dyDescent="0.2">
      <c r="A20" s="153" t="str">
        <f t="shared" si="0"/>
        <v/>
      </c>
      <c r="B20" s="268" t="str">
        <f t="shared" si="1"/>
        <v/>
      </c>
      <c r="C20" s="154"/>
      <c r="D20" s="155" t="str">
        <f t="shared" si="2"/>
        <v/>
      </c>
      <c r="E20" s="269"/>
      <c r="F20" s="165">
        <f t="shared" si="3"/>
        <v>0</v>
      </c>
      <c r="G20" s="270">
        <f t="shared" si="4"/>
        <v>0</v>
      </c>
    </row>
    <row r="21" spans="1:7" ht="24" customHeight="1" x14ac:dyDescent="0.2">
      <c r="A21" s="153" t="str">
        <f t="shared" si="0"/>
        <v/>
      </c>
      <c r="B21" s="268" t="str">
        <f t="shared" si="1"/>
        <v/>
      </c>
      <c r="C21" s="154"/>
      <c r="D21" s="155" t="str">
        <f t="shared" si="2"/>
        <v/>
      </c>
      <c r="E21" s="269"/>
      <c r="F21" s="165">
        <f t="shared" si="3"/>
        <v>0</v>
      </c>
      <c r="G21" s="270">
        <f t="shared" si="4"/>
        <v>0</v>
      </c>
    </row>
    <row r="22" spans="1:7" ht="24" customHeight="1" x14ac:dyDescent="0.2">
      <c r="A22" s="153" t="str">
        <f t="shared" si="0"/>
        <v/>
      </c>
      <c r="B22" s="268" t="str">
        <f t="shared" si="1"/>
        <v/>
      </c>
      <c r="C22" s="154"/>
      <c r="D22" s="155" t="str">
        <f t="shared" si="2"/>
        <v/>
      </c>
      <c r="E22" s="269"/>
      <c r="F22" s="165">
        <f t="shared" si="3"/>
        <v>0</v>
      </c>
      <c r="G22" s="270">
        <f t="shared" si="4"/>
        <v>0</v>
      </c>
    </row>
    <row r="23" spans="1:7" ht="24" customHeight="1" x14ac:dyDescent="0.2">
      <c r="A23" s="153" t="str">
        <f t="shared" si="0"/>
        <v/>
      </c>
      <c r="B23" s="268" t="str">
        <f t="shared" si="1"/>
        <v/>
      </c>
      <c r="C23" s="154"/>
      <c r="D23" s="155" t="str">
        <f t="shared" si="2"/>
        <v/>
      </c>
      <c r="E23" s="269"/>
      <c r="F23" s="165">
        <f t="shared" si="3"/>
        <v>0</v>
      </c>
      <c r="G23" s="270">
        <f t="shared" si="4"/>
        <v>0</v>
      </c>
    </row>
    <row r="24" spans="1:7" ht="24" customHeight="1" x14ac:dyDescent="0.2">
      <c r="A24" s="153" t="str">
        <f t="shared" si="0"/>
        <v/>
      </c>
      <c r="B24" s="268" t="str">
        <f t="shared" si="1"/>
        <v/>
      </c>
      <c r="C24" s="154"/>
      <c r="D24" s="155" t="str">
        <f t="shared" si="2"/>
        <v/>
      </c>
      <c r="E24" s="269"/>
      <c r="F24" s="165">
        <f t="shared" si="3"/>
        <v>0</v>
      </c>
      <c r="G24" s="270">
        <f t="shared" si="4"/>
        <v>0</v>
      </c>
    </row>
    <row r="25" spans="1:7" ht="24" customHeight="1" x14ac:dyDescent="0.2">
      <c r="A25" s="153" t="str">
        <f t="shared" si="0"/>
        <v/>
      </c>
      <c r="B25" s="268" t="str">
        <f t="shared" si="1"/>
        <v/>
      </c>
      <c r="C25" s="154"/>
      <c r="D25" s="155" t="str">
        <f t="shared" si="2"/>
        <v/>
      </c>
      <c r="E25" s="269"/>
      <c r="F25" s="166">
        <f t="shared" si="3"/>
        <v>0</v>
      </c>
      <c r="G25" s="270">
        <f t="shared" si="4"/>
        <v>0</v>
      </c>
    </row>
    <row r="26" spans="1:7" ht="24" customHeight="1" x14ac:dyDescent="0.2">
      <c r="A26" s="271"/>
      <c r="B26" s="241"/>
      <c r="C26" s="241"/>
      <c r="D26" s="252"/>
      <c r="E26" s="253"/>
      <c r="F26" s="272" t="s">
        <v>38</v>
      </c>
      <c r="G26" s="273">
        <f>SUBTOTAL(9,G12:G25)</f>
        <v>0</v>
      </c>
    </row>
    <row r="27" spans="1:7" ht="24" customHeight="1" x14ac:dyDescent="0.2">
      <c r="A27" s="271"/>
      <c r="B27" s="241"/>
      <c r="C27" s="274" t="s">
        <v>824</v>
      </c>
      <c r="D27" s="252"/>
      <c r="E27" s="253"/>
      <c r="F27" s="254"/>
      <c r="G27" s="275"/>
    </row>
    <row r="28" spans="1:7" ht="24" customHeight="1" x14ac:dyDescent="0.2">
      <c r="A28" s="153" t="str">
        <f t="shared" ref="A28:A35" si="5">IFERROR(VLOOKUP(C28,Tabla_Insumos,4,FALSE),"")</f>
        <v/>
      </c>
      <c r="B28" s="268" t="str">
        <f t="shared" ref="B28:B35" si="6">IFERROR(VLOOKUP(C28,Tabla_Insumos,5,FALSE),"")</f>
        <v/>
      </c>
      <c r="C28" s="154" t="s">
        <v>828</v>
      </c>
      <c r="D28" s="155" t="str">
        <f t="shared" ref="D28:D31" si="7">IFERROR(VLOOKUP(C28,Tabla_Insumos,2,FALSE),"")</f>
        <v/>
      </c>
      <c r="E28" s="269">
        <v>10</v>
      </c>
      <c r="F28" s="167">
        <f t="shared" ref="F28:F35" si="8">IFERROR(VLOOKUP(C28,Tabla_Insumos,3,FALSE),0)</f>
        <v>0</v>
      </c>
      <c r="G28" s="270">
        <f>ROUND(E28*F28,2)</f>
        <v>0</v>
      </c>
    </row>
    <row r="29" spans="1:7" ht="24" customHeight="1" x14ac:dyDescent="0.2">
      <c r="A29" s="153" t="str">
        <f t="shared" si="5"/>
        <v/>
      </c>
      <c r="B29" s="268" t="str">
        <f t="shared" si="6"/>
        <v/>
      </c>
      <c r="C29" s="154"/>
      <c r="D29" s="155" t="str">
        <f t="shared" si="7"/>
        <v/>
      </c>
      <c r="E29" s="269"/>
      <c r="F29" s="167">
        <f t="shared" si="8"/>
        <v>0</v>
      </c>
      <c r="G29" s="270">
        <f>ROUND(E29*F29,2)</f>
        <v>0</v>
      </c>
    </row>
    <row r="30" spans="1:7" ht="24" customHeight="1" x14ac:dyDescent="0.2">
      <c r="A30" s="153" t="str">
        <f t="shared" si="5"/>
        <v/>
      </c>
      <c r="B30" s="268" t="str">
        <f t="shared" si="6"/>
        <v/>
      </c>
      <c r="C30" s="154"/>
      <c r="D30" s="155" t="str">
        <f t="shared" si="7"/>
        <v/>
      </c>
      <c r="E30" s="269"/>
      <c r="F30" s="167">
        <f t="shared" si="8"/>
        <v>0</v>
      </c>
      <c r="G30" s="270">
        <f t="shared" ref="G30:G35" si="9">ROUND(E30*F30,2)</f>
        <v>0</v>
      </c>
    </row>
    <row r="31" spans="1:7" ht="24" customHeight="1" x14ac:dyDescent="0.2">
      <c r="A31" s="153" t="str">
        <f t="shared" si="5"/>
        <v/>
      </c>
      <c r="B31" s="268" t="str">
        <f t="shared" si="6"/>
        <v/>
      </c>
      <c r="C31" s="154"/>
      <c r="D31" s="155" t="str">
        <f t="shared" si="7"/>
        <v/>
      </c>
      <c r="E31" s="269"/>
      <c r="F31" s="167">
        <f t="shared" si="8"/>
        <v>0</v>
      </c>
      <c r="G31" s="270">
        <f t="shared" si="9"/>
        <v>0</v>
      </c>
    </row>
    <row r="32" spans="1:7" ht="24" customHeight="1" x14ac:dyDescent="0.2">
      <c r="A32" s="153" t="str">
        <f t="shared" si="5"/>
        <v/>
      </c>
      <c r="B32" s="268" t="str">
        <f t="shared" si="6"/>
        <v/>
      </c>
      <c r="C32" s="154"/>
      <c r="D32" s="155" t="str">
        <f t="shared" ref="D32:D35" si="10">IFERROR(VLOOKUP(C32,Tabla_Insumos,2,FALSE),"")</f>
        <v/>
      </c>
      <c r="E32" s="269"/>
      <c r="F32" s="165">
        <f t="shared" si="8"/>
        <v>0</v>
      </c>
      <c r="G32" s="270">
        <f t="shared" si="9"/>
        <v>0</v>
      </c>
    </row>
    <row r="33" spans="1:7" ht="24" customHeight="1" x14ac:dyDescent="0.2">
      <c r="A33" s="153" t="str">
        <f t="shared" si="5"/>
        <v/>
      </c>
      <c r="B33" s="268" t="str">
        <f t="shared" si="6"/>
        <v/>
      </c>
      <c r="C33" s="154"/>
      <c r="D33" s="155" t="str">
        <f t="shared" si="10"/>
        <v/>
      </c>
      <c r="E33" s="269"/>
      <c r="F33" s="165">
        <f t="shared" si="8"/>
        <v>0</v>
      </c>
      <c r="G33" s="270">
        <f t="shared" si="9"/>
        <v>0</v>
      </c>
    </row>
    <row r="34" spans="1:7" ht="24" customHeight="1" x14ac:dyDescent="0.2">
      <c r="A34" s="153" t="str">
        <f t="shared" si="5"/>
        <v/>
      </c>
      <c r="B34" s="268" t="str">
        <f t="shared" si="6"/>
        <v/>
      </c>
      <c r="C34" s="154"/>
      <c r="D34" s="155" t="str">
        <f t="shared" si="10"/>
        <v/>
      </c>
      <c r="E34" s="269"/>
      <c r="F34" s="165">
        <f t="shared" si="8"/>
        <v>0</v>
      </c>
      <c r="G34" s="270">
        <f t="shared" si="9"/>
        <v>0</v>
      </c>
    </row>
    <row r="35" spans="1:7" ht="24" customHeight="1" x14ac:dyDescent="0.2">
      <c r="A35" s="153" t="str">
        <f t="shared" si="5"/>
        <v/>
      </c>
      <c r="B35" s="268" t="str">
        <f t="shared" si="6"/>
        <v/>
      </c>
      <c r="C35" s="154"/>
      <c r="D35" s="155" t="str">
        <f t="shared" si="10"/>
        <v/>
      </c>
      <c r="E35" s="269"/>
      <c r="F35" s="165">
        <f t="shared" si="8"/>
        <v>0</v>
      </c>
      <c r="G35" s="270">
        <f t="shared" si="9"/>
        <v>0</v>
      </c>
    </row>
    <row r="36" spans="1:7" ht="24" customHeight="1" x14ac:dyDescent="0.2">
      <c r="A36" s="271"/>
      <c r="B36" s="241"/>
      <c r="C36" s="241"/>
      <c r="D36" s="252"/>
      <c r="E36" s="253"/>
      <c r="F36" s="272" t="s">
        <v>39</v>
      </c>
      <c r="G36" s="273">
        <f>SUBTOTAL(9,G28:G35)</f>
        <v>0</v>
      </c>
    </row>
    <row r="37" spans="1:7" ht="24" customHeight="1" x14ac:dyDescent="0.2">
      <c r="A37" s="271"/>
      <c r="B37" s="241"/>
      <c r="C37" s="274" t="s">
        <v>825</v>
      </c>
      <c r="D37" s="252"/>
      <c r="E37" s="253"/>
      <c r="F37" s="254"/>
      <c r="G37" s="275"/>
    </row>
    <row r="38" spans="1:7" ht="24" customHeight="1" x14ac:dyDescent="0.2">
      <c r="A38" s="153" t="str">
        <f t="shared" ref="A38:A46" si="11">IFERROR(VLOOKUP(C38,Tabla_Insumos,4,FALSE),"")</f>
        <v/>
      </c>
      <c r="B38" s="268" t="str">
        <f t="shared" ref="B38:B46" si="12">IFERROR(VLOOKUP(C38,Tabla_Insumos,5,FALSE),"")</f>
        <v/>
      </c>
      <c r="C38" s="154"/>
      <c r="D38" s="155" t="str">
        <f t="shared" ref="D38:D46" si="13">IFERROR(VLOOKUP(C38,Tabla_Insumos,2,FALSE),"")</f>
        <v/>
      </c>
      <c r="E38" s="269"/>
      <c r="F38" s="165">
        <f t="shared" ref="F38:F46" si="14">IFERROR(VLOOKUP(C38,Tabla_Insumos,3,FALSE),0)</f>
        <v>0</v>
      </c>
      <c r="G38" s="270">
        <f t="shared" ref="G38:G46" si="15">ROUND(E38*F38,2)</f>
        <v>0</v>
      </c>
    </row>
    <row r="39" spans="1:7" ht="24" customHeight="1" x14ac:dyDescent="0.2">
      <c r="A39" s="153" t="str">
        <f t="shared" si="11"/>
        <v/>
      </c>
      <c r="B39" s="268" t="str">
        <f t="shared" si="12"/>
        <v/>
      </c>
      <c r="C39" s="154"/>
      <c r="D39" s="155" t="str">
        <f t="shared" si="13"/>
        <v/>
      </c>
      <c r="E39" s="269"/>
      <c r="F39" s="165">
        <f t="shared" si="14"/>
        <v>0</v>
      </c>
      <c r="G39" s="270">
        <f t="shared" si="15"/>
        <v>0</v>
      </c>
    </row>
    <row r="40" spans="1:7" ht="24" customHeight="1" x14ac:dyDescent="0.2">
      <c r="A40" s="153" t="str">
        <f t="shared" si="11"/>
        <v/>
      </c>
      <c r="B40" s="268" t="str">
        <f t="shared" si="12"/>
        <v/>
      </c>
      <c r="C40" s="154"/>
      <c r="D40" s="155" t="str">
        <f t="shared" si="13"/>
        <v/>
      </c>
      <c r="E40" s="269"/>
      <c r="F40" s="165">
        <f t="shared" si="14"/>
        <v>0</v>
      </c>
      <c r="G40" s="270">
        <f t="shared" si="15"/>
        <v>0</v>
      </c>
    </row>
    <row r="41" spans="1:7" ht="24" customHeight="1" x14ac:dyDescent="0.2">
      <c r="A41" s="153" t="str">
        <f t="shared" si="11"/>
        <v/>
      </c>
      <c r="B41" s="268" t="str">
        <f t="shared" si="12"/>
        <v/>
      </c>
      <c r="C41" s="154"/>
      <c r="D41" s="155" t="str">
        <f t="shared" si="13"/>
        <v/>
      </c>
      <c r="E41" s="269"/>
      <c r="F41" s="165">
        <f t="shared" si="14"/>
        <v>0</v>
      </c>
      <c r="G41" s="270">
        <f t="shared" si="15"/>
        <v>0</v>
      </c>
    </row>
    <row r="42" spans="1:7" ht="24" customHeight="1" x14ac:dyDescent="0.2">
      <c r="A42" s="153" t="str">
        <f t="shared" si="11"/>
        <v/>
      </c>
      <c r="B42" s="268" t="str">
        <f t="shared" si="12"/>
        <v/>
      </c>
      <c r="C42" s="154"/>
      <c r="D42" s="155" t="str">
        <f t="shared" si="13"/>
        <v/>
      </c>
      <c r="E42" s="269"/>
      <c r="F42" s="165">
        <f t="shared" si="14"/>
        <v>0</v>
      </c>
      <c r="G42" s="270">
        <f t="shared" si="15"/>
        <v>0</v>
      </c>
    </row>
    <row r="43" spans="1:7" ht="24" customHeight="1" x14ac:dyDescent="0.2">
      <c r="A43" s="153" t="str">
        <f t="shared" si="11"/>
        <v/>
      </c>
      <c r="B43" s="268" t="str">
        <f t="shared" si="12"/>
        <v/>
      </c>
      <c r="C43" s="154"/>
      <c r="D43" s="155" t="str">
        <f t="shared" si="13"/>
        <v/>
      </c>
      <c r="E43" s="269"/>
      <c r="F43" s="165">
        <f t="shared" si="14"/>
        <v>0</v>
      </c>
      <c r="G43" s="270">
        <f t="shared" si="15"/>
        <v>0</v>
      </c>
    </row>
    <row r="44" spans="1:7" ht="24" customHeight="1" x14ac:dyDescent="0.2">
      <c r="A44" s="153" t="str">
        <f t="shared" si="11"/>
        <v/>
      </c>
      <c r="B44" s="268" t="str">
        <f t="shared" si="12"/>
        <v/>
      </c>
      <c r="C44" s="154"/>
      <c r="D44" s="155" t="str">
        <f t="shared" si="13"/>
        <v/>
      </c>
      <c r="E44" s="269"/>
      <c r="F44" s="165">
        <f t="shared" si="14"/>
        <v>0</v>
      </c>
      <c r="G44" s="270">
        <f t="shared" si="15"/>
        <v>0</v>
      </c>
    </row>
    <row r="45" spans="1:7" ht="24" customHeight="1" x14ac:dyDescent="0.2">
      <c r="A45" s="153" t="str">
        <f t="shared" si="11"/>
        <v/>
      </c>
      <c r="B45" s="268" t="str">
        <f t="shared" si="12"/>
        <v/>
      </c>
      <c r="C45" s="154"/>
      <c r="D45" s="155" t="str">
        <f t="shared" si="13"/>
        <v/>
      </c>
      <c r="E45" s="269"/>
      <c r="F45" s="165">
        <f t="shared" si="14"/>
        <v>0</v>
      </c>
      <c r="G45" s="270">
        <f t="shared" si="15"/>
        <v>0</v>
      </c>
    </row>
    <row r="46" spans="1:7" ht="24" customHeight="1" x14ac:dyDescent="0.2">
      <c r="A46" s="153" t="str">
        <f t="shared" si="11"/>
        <v/>
      </c>
      <c r="B46" s="268" t="str">
        <f t="shared" si="12"/>
        <v/>
      </c>
      <c r="C46" s="154"/>
      <c r="D46" s="155" t="str">
        <f t="shared" si="13"/>
        <v/>
      </c>
      <c r="E46" s="269"/>
      <c r="F46" s="165">
        <f t="shared" si="14"/>
        <v>0</v>
      </c>
      <c r="G46" s="270">
        <f t="shared" si="15"/>
        <v>0</v>
      </c>
    </row>
    <row r="47" spans="1:7" ht="24" customHeight="1" x14ac:dyDescent="0.2">
      <c r="A47" s="276"/>
      <c r="B47" s="252"/>
      <c r="C47" s="241"/>
      <c r="D47" s="252"/>
      <c r="E47" s="253"/>
      <c r="F47" s="272" t="s">
        <v>40</v>
      </c>
      <c r="G47" s="273">
        <f>SUBTOTAL(9,G38:G46)</f>
        <v>0</v>
      </c>
    </row>
    <row r="48" spans="1:7" ht="24" customHeight="1" thickBot="1" x14ac:dyDescent="0.25">
      <c r="A48" s="277"/>
      <c r="B48" s="278"/>
      <c r="C48" s="279"/>
      <c r="D48" s="278"/>
      <c r="E48" s="280"/>
      <c r="F48" s="281"/>
      <c r="G48" s="282"/>
    </row>
    <row r="49" spans="1:7" ht="24" customHeight="1" thickBot="1" x14ac:dyDescent="0.25">
      <c r="A49" s="283">
        <f>B7</f>
        <v>1</v>
      </c>
      <c r="B49" s="284">
        <f>C7</f>
        <v>0</v>
      </c>
      <c r="C49" s="285"/>
      <c r="D49" s="285" t="s">
        <v>41</v>
      </c>
      <c r="E49" s="286"/>
      <c r="F49" s="287" t="s">
        <v>42</v>
      </c>
      <c r="G49" s="288">
        <f>SUBTOTAL(9,G12:G48)</f>
        <v>0</v>
      </c>
    </row>
    <row r="50" spans="1:7" ht="24" customHeight="1" thickTop="1" thickBot="1" x14ac:dyDescent="0.25"/>
    <row r="51" spans="1:7" ht="24" customHeight="1" thickTop="1" x14ac:dyDescent="0.2">
      <c r="A51" s="344" t="s">
        <v>44</v>
      </c>
      <c r="B51" s="345"/>
      <c r="C51" s="345"/>
      <c r="D51" s="345"/>
      <c r="E51" s="345"/>
      <c r="F51" s="345"/>
      <c r="G51" s="346"/>
    </row>
    <row r="52" spans="1:7" ht="24" customHeight="1" x14ac:dyDescent="0.2">
      <c r="A52" s="243" t="s">
        <v>821</v>
      </c>
      <c r="B52" s="244" t="str">
        <f>Comitente</f>
        <v>DIRECCIÓN PROVINCIAL DEL LOTE HOGAR</v>
      </c>
      <c r="C52" s="238"/>
      <c r="D52" s="245"/>
      <c r="E52" s="245"/>
      <c r="F52" s="246"/>
      <c r="G52" s="247"/>
    </row>
    <row r="53" spans="1:7" ht="24" customHeight="1" x14ac:dyDescent="0.2">
      <c r="A53" s="243" t="s">
        <v>822</v>
      </c>
      <c r="B53" s="244">
        <f>Contratista</f>
        <v>0</v>
      </c>
      <c r="C53" s="239"/>
      <c r="D53" s="239"/>
      <c r="E53" s="239"/>
      <c r="F53" s="248"/>
      <c r="G53" s="249"/>
    </row>
    <row r="54" spans="1:7" ht="24" customHeight="1" x14ac:dyDescent="0.2">
      <c r="A54" s="243" t="s">
        <v>31</v>
      </c>
      <c r="B54" s="244" t="str">
        <f>Obra</f>
        <v>Barrio "VIRGEN DEL ROSARIO" I Etapa</v>
      </c>
      <c r="C54" s="239"/>
      <c r="D54" s="239"/>
      <c r="E54" s="239"/>
      <c r="F54" s="248" t="s">
        <v>45</v>
      </c>
      <c r="G54" s="250">
        <f>Fecha_Base</f>
        <v>0</v>
      </c>
    </row>
    <row r="55" spans="1:7" ht="24" customHeight="1" x14ac:dyDescent="0.2">
      <c r="A55" s="251" t="s">
        <v>820</v>
      </c>
      <c r="B55" s="240" t="str">
        <f>Ubicación</f>
        <v>Calle Independencia s/nº  Distrito "La Puntilla" Dpto San Martin</v>
      </c>
      <c r="C55" s="240"/>
      <c r="D55" s="252"/>
      <c r="E55" s="253"/>
      <c r="F55" s="254"/>
      <c r="G55" s="255"/>
    </row>
    <row r="56" spans="1:7" ht="24" customHeight="1" x14ac:dyDescent="0.2">
      <c r="A56" s="251" t="s">
        <v>46</v>
      </c>
      <c r="B56" s="256" t="str">
        <f>IFERROR(VALUE(LEFT(B57,FIND("-",B57)-1)),"")</f>
        <v/>
      </c>
      <c r="C56" s="241" t="str">
        <f>IFERROR(VLOOKUP(B56,T_Computo_Presupuesto,2,FALSE),"")</f>
        <v/>
      </c>
      <c r="E56" s="253"/>
      <c r="F56" s="254"/>
      <c r="G56" s="255"/>
    </row>
    <row r="57" spans="1:7" ht="24" customHeight="1" x14ac:dyDescent="0.2">
      <c r="A57" s="251" t="s">
        <v>32</v>
      </c>
      <c r="B57" s="257">
        <v>2</v>
      </c>
      <c r="C57" s="241">
        <f>IFERROR(VLOOKUP(B57,T_Computo_Presupuesto,2,FALSE),"")</f>
        <v>0</v>
      </c>
      <c r="D57" s="252"/>
      <c r="E57" s="253"/>
      <c r="F57" s="248" t="s">
        <v>33</v>
      </c>
      <c r="G57" s="258">
        <f>IFERROR(VLOOKUP(B57,T_Computo_Presupuesto,4,FALSE),"")</f>
        <v>0</v>
      </c>
    </row>
    <row r="58" spans="1:7" ht="24" customHeight="1" x14ac:dyDescent="0.2">
      <c r="A58" s="251"/>
      <c r="B58" s="240"/>
      <c r="C58" s="241"/>
      <c r="D58" s="252"/>
      <c r="E58" s="253"/>
      <c r="F58" s="254"/>
      <c r="G58" s="255"/>
    </row>
    <row r="59" spans="1:7" ht="24" customHeight="1" x14ac:dyDescent="0.2">
      <c r="A59" s="366" t="s">
        <v>683</v>
      </c>
      <c r="B59" s="367"/>
      <c r="C59" s="368" t="s">
        <v>0</v>
      </c>
      <c r="D59" s="368" t="s">
        <v>34</v>
      </c>
      <c r="E59" s="370" t="s">
        <v>35</v>
      </c>
      <c r="F59" s="372" t="s">
        <v>36</v>
      </c>
      <c r="G59" s="374" t="s">
        <v>37</v>
      </c>
    </row>
    <row r="60" spans="1:7" s="261" customFormat="1" ht="24" customHeight="1" x14ac:dyDescent="0.2">
      <c r="A60" s="259" t="s">
        <v>684</v>
      </c>
      <c r="B60" s="260" t="s">
        <v>685</v>
      </c>
      <c r="C60" s="369"/>
      <c r="D60" s="369"/>
      <c r="E60" s="371"/>
      <c r="F60" s="373"/>
      <c r="G60" s="375"/>
    </row>
    <row r="61" spans="1:7" ht="24" customHeight="1" x14ac:dyDescent="0.2">
      <c r="A61" s="262"/>
      <c r="B61" s="263"/>
      <c r="C61" s="178" t="s">
        <v>823</v>
      </c>
      <c r="D61" s="264"/>
      <c r="E61" s="265"/>
      <c r="F61" s="266"/>
      <c r="G61" s="267"/>
    </row>
    <row r="62" spans="1:7" ht="24" customHeight="1" x14ac:dyDescent="0.2">
      <c r="A62" s="153" t="str">
        <f t="shared" ref="A62:A75" si="16">IFERROR(VLOOKUP(C62,Tabla_Insumos,4,FALSE),"")</f>
        <v/>
      </c>
      <c r="B62" s="268" t="str">
        <f t="shared" ref="B62:B75" si="17">IFERROR(VLOOKUP(C62,Tabla_Insumos,5,FALSE),"")</f>
        <v/>
      </c>
      <c r="C62" s="154"/>
      <c r="D62" s="155" t="str">
        <f t="shared" ref="D62:D75" si="18">IFERROR(VLOOKUP(C62,Tabla_Insumos,2,FALSE),"")</f>
        <v/>
      </c>
      <c r="E62" s="269"/>
      <c r="F62" s="166">
        <f t="shared" ref="F62:F75" si="19">IFERROR(VLOOKUP(C62,Tabla_Insumos,3,FALSE),0)</f>
        <v>0</v>
      </c>
      <c r="G62" s="270">
        <f>ROUND(E62*F62,2)</f>
        <v>0</v>
      </c>
    </row>
    <row r="63" spans="1:7" ht="24" customHeight="1" x14ac:dyDescent="0.2">
      <c r="A63" s="153" t="str">
        <f t="shared" si="16"/>
        <v/>
      </c>
      <c r="B63" s="268" t="str">
        <f t="shared" si="17"/>
        <v/>
      </c>
      <c r="C63" s="154"/>
      <c r="D63" s="155" t="str">
        <f t="shared" si="18"/>
        <v/>
      </c>
      <c r="E63" s="269"/>
      <c r="F63" s="166">
        <f t="shared" si="19"/>
        <v>0</v>
      </c>
      <c r="G63" s="270">
        <f t="shared" ref="G63:G75" si="20">ROUND(E63*F63,2)</f>
        <v>0</v>
      </c>
    </row>
    <row r="64" spans="1:7" ht="24" customHeight="1" x14ac:dyDescent="0.2">
      <c r="A64" s="153" t="str">
        <f t="shared" si="16"/>
        <v/>
      </c>
      <c r="B64" s="268" t="str">
        <f t="shared" si="17"/>
        <v/>
      </c>
      <c r="C64" s="154"/>
      <c r="D64" s="155" t="str">
        <f t="shared" si="18"/>
        <v/>
      </c>
      <c r="E64" s="269"/>
      <c r="F64" s="166">
        <f t="shared" si="19"/>
        <v>0</v>
      </c>
      <c r="G64" s="270">
        <f t="shared" si="20"/>
        <v>0</v>
      </c>
    </row>
    <row r="65" spans="1:7" ht="24" customHeight="1" x14ac:dyDescent="0.2">
      <c r="A65" s="153" t="str">
        <f t="shared" si="16"/>
        <v/>
      </c>
      <c r="B65" s="268" t="str">
        <f t="shared" si="17"/>
        <v/>
      </c>
      <c r="C65" s="154"/>
      <c r="D65" s="155" t="str">
        <f t="shared" si="18"/>
        <v/>
      </c>
      <c r="E65" s="269"/>
      <c r="F65" s="166">
        <f t="shared" si="19"/>
        <v>0</v>
      </c>
      <c r="G65" s="270">
        <f t="shared" si="20"/>
        <v>0</v>
      </c>
    </row>
    <row r="66" spans="1:7" ht="24" customHeight="1" x14ac:dyDescent="0.2">
      <c r="A66" s="153" t="str">
        <f t="shared" si="16"/>
        <v/>
      </c>
      <c r="B66" s="268" t="str">
        <f t="shared" si="17"/>
        <v/>
      </c>
      <c r="C66" s="154"/>
      <c r="D66" s="155" t="str">
        <f t="shared" si="18"/>
        <v/>
      </c>
      <c r="E66" s="269"/>
      <c r="F66" s="166">
        <f t="shared" si="19"/>
        <v>0</v>
      </c>
      <c r="G66" s="270">
        <f t="shared" si="20"/>
        <v>0</v>
      </c>
    </row>
    <row r="67" spans="1:7" ht="24" customHeight="1" x14ac:dyDescent="0.2">
      <c r="A67" s="153" t="str">
        <f t="shared" si="16"/>
        <v/>
      </c>
      <c r="B67" s="268" t="str">
        <f t="shared" si="17"/>
        <v/>
      </c>
      <c r="C67" s="154"/>
      <c r="D67" s="155" t="str">
        <f t="shared" si="18"/>
        <v/>
      </c>
      <c r="E67" s="269"/>
      <c r="F67" s="166">
        <f t="shared" si="19"/>
        <v>0</v>
      </c>
      <c r="G67" s="270">
        <f t="shared" si="20"/>
        <v>0</v>
      </c>
    </row>
    <row r="68" spans="1:7" ht="24" customHeight="1" x14ac:dyDescent="0.2">
      <c r="A68" s="153" t="str">
        <f t="shared" si="16"/>
        <v/>
      </c>
      <c r="B68" s="268" t="str">
        <f t="shared" si="17"/>
        <v/>
      </c>
      <c r="C68" s="154"/>
      <c r="D68" s="155" t="str">
        <f t="shared" si="18"/>
        <v/>
      </c>
      <c r="E68" s="269"/>
      <c r="F68" s="166">
        <f t="shared" si="19"/>
        <v>0</v>
      </c>
      <c r="G68" s="270">
        <f t="shared" si="20"/>
        <v>0</v>
      </c>
    </row>
    <row r="69" spans="1:7" ht="24" customHeight="1" x14ac:dyDescent="0.2">
      <c r="A69" s="153" t="str">
        <f t="shared" si="16"/>
        <v/>
      </c>
      <c r="B69" s="268" t="str">
        <f t="shared" si="17"/>
        <v/>
      </c>
      <c r="C69" s="154"/>
      <c r="D69" s="155" t="str">
        <f t="shared" si="18"/>
        <v/>
      </c>
      <c r="E69" s="269"/>
      <c r="F69" s="166">
        <f t="shared" si="19"/>
        <v>0</v>
      </c>
      <c r="G69" s="270">
        <f t="shared" si="20"/>
        <v>0</v>
      </c>
    </row>
    <row r="70" spans="1:7" ht="24" customHeight="1" x14ac:dyDescent="0.2">
      <c r="A70" s="153" t="str">
        <f t="shared" si="16"/>
        <v/>
      </c>
      <c r="B70" s="268" t="str">
        <f t="shared" si="17"/>
        <v/>
      </c>
      <c r="C70" s="154"/>
      <c r="D70" s="155" t="str">
        <f t="shared" si="18"/>
        <v/>
      </c>
      <c r="E70" s="269"/>
      <c r="F70" s="166">
        <f t="shared" si="19"/>
        <v>0</v>
      </c>
      <c r="G70" s="270">
        <f t="shared" si="20"/>
        <v>0</v>
      </c>
    </row>
    <row r="71" spans="1:7" ht="24" customHeight="1" x14ac:dyDescent="0.2">
      <c r="A71" s="153" t="str">
        <f t="shared" si="16"/>
        <v/>
      </c>
      <c r="B71" s="268" t="str">
        <f t="shared" si="17"/>
        <v/>
      </c>
      <c r="C71" s="154"/>
      <c r="D71" s="155" t="str">
        <f t="shared" si="18"/>
        <v/>
      </c>
      <c r="E71" s="269"/>
      <c r="F71" s="166">
        <f t="shared" si="19"/>
        <v>0</v>
      </c>
      <c r="G71" s="270">
        <f t="shared" si="20"/>
        <v>0</v>
      </c>
    </row>
    <row r="72" spans="1:7" ht="24" customHeight="1" x14ac:dyDescent="0.2">
      <c r="A72" s="153" t="str">
        <f t="shared" si="16"/>
        <v/>
      </c>
      <c r="B72" s="268" t="str">
        <f t="shared" si="17"/>
        <v/>
      </c>
      <c r="C72" s="154"/>
      <c r="D72" s="155" t="str">
        <f t="shared" si="18"/>
        <v/>
      </c>
      <c r="E72" s="269"/>
      <c r="F72" s="166">
        <f t="shared" si="19"/>
        <v>0</v>
      </c>
      <c r="G72" s="270">
        <f t="shared" si="20"/>
        <v>0</v>
      </c>
    </row>
    <row r="73" spans="1:7" ht="24" customHeight="1" x14ac:dyDescent="0.2">
      <c r="A73" s="153" t="str">
        <f t="shared" si="16"/>
        <v/>
      </c>
      <c r="B73" s="268" t="str">
        <f t="shared" si="17"/>
        <v/>
      </c>
      <c r="C73" s="154"/>
      <c r="D73" s="155" t="str">
        <f t="shared" si="18"/>
        <v/>
      </c>
      <c r="E73" s="269"/>
      <c r="F73" s="166">
        <f t="shared" si="19"/>
        <v>0</v>
      </c>
      <c r="G73" s="270">
        <f t="shared" si="20"/>
        <v>0</v>
      </c>
    </row>
    <row r="74" spans="1:7" ht="24" customHeight="1" x14ac:dyDescent="0.2">
      <c r="A74" s="153" t="str">
        <f t="shared" si="16"/>
        <v/>
      </c>
      <c r="B74" s="268" t="str">
        <f t="shared" si="17"/>
        <v/>
      </c>
      <c r="C74" s="154"/>
      <c r="D74" s="155" t="str">
        <f t="shared" si="18"/>
        <v/>
      </c>
      <c r="E74" s="269"/>
      <c r="F74" s="166">
        <f t="shared" si="19"/>
        <v>0</v>
      </c>
      <c r="G74" s="270">
        <f t="shared" si="20"/>
        <v>0</v>
      </c>
    </row>
    <row r="75" spans="1:7" ht="24" customHeight="1" x14ac:dyDescent="0.2">
      <c r="A75" s="153" t="str">
        <f t="shared" si="16"/>
        <v/>
      </c>
      <c r="B75" s="268" t="str">
        <f t="shared" si="17"/>
        <v/>
      </c>
      <c r="C75" s="154"/>
      <c r="D75" s="155" t="str">
        <f t="shared" si="18"/>
        <v/>
      </c>
      <c r="E75" s="269"/>
      <c r="F75" s="166">
        <f t="shared" si="19"/>
        <v>0</v>
      </c>
      <c r="G75" s="270">
        <f t="shared" si="20"/>
        <v>0</v>
      </c>
    </row>
    <row r="76" spans="1:7" ht="24" customHeight="1" x14ac:dyDescent="0.2">
      <c r="A76" s="271"/>
      <c r="B76" s="241"/>
      <c r="C76" s="241"/>
      <c r="D76" s="252"/>
      <c r="E76" s="253"/>
      <c r="F76" s="272" t="s">
        <v>38</v>
      </c>
      <c r="G76" s="273">
        <f>SUBTOTAL(9,G62:G75)</f>
        <v>0</v>
      </c>
    </row>
    <row r="77" spans="1:7" ht="24" customHeight="1" x14ac:dyDescent="0.2">
      <c r="A77" s="271"/>
      <c r="B77" s="241"/>
      <c r="C77" s="274" t="s">
        <v>824</v>
      </c>
      <c r="D77" s="252"/>
      <c r="E77" s="253"/>
      <c r="F77" s="254"/>
      <c r="G77" s="275"/>
    </row>
    <row r="78" spans="1:7" ht="24" customHeight="1" x14ac:dyDescent="0.2">
      <c r="A78" s="153" t="str">
        <f t="shared" ref="A78:A85" si="21">IFERROR(VLOOKUP(C78,Tabla_Insumos,4,FALSE),"")</f>
        <v/>
      </c>
      <c r="B78" s="268" t="str">
        <f t="shared" ref="B78:B85" si="22">IFERROR(VLOOKUP(C78,Tabla_Insumos,5,FALSE),"")</f>
        <v/>
      </c>
      <c r="C78" s="154"/>
      <c r="D78" s="155" t="str">
        <f t="shared" ref="D78:D85" si="23">IFERROR(VLOOKUP(C78,Tabla_Insumos,2,FALSE),"")</f>
        <v/>
      </c>
      <c r="E78" s="269"/>
      <c r="F78" s="166">
        <f t="shared" ref="F78:F85" si="24">IFERROR(VLOOKUP(C78,Tabla_Insumos,3,FALSE),0)</f>
        <v>0</v>
      </c>
      <c r="G78" s="270">
        <f>ROUND(E78*F78,2)</f>
        <v>0</v>
      </c>
    </row>
    <row r="79" spans="1:7" ht="24" customHeight="1" x14ac:dyDescent="0.2">
      <c r="A79" s="153" t="str">
        <f t="shared" si="21"/>
        <v/>
      </c>
      <c r="B79" s="268" t="str">
        <f t="shared" si="22"/>
        <v/>
      </c>
      <c r="C79" s="154"/>
      <c r="D79" s="155" t="str">
        <f t="shared" si="23"/>
        <v/>
      </c>
      <c r="E79" s="269"/>
      <c r="F79" s="166">
        <f t="shared" si="24"/>
        <v>0</v>
      </c>
      <c r="G79" s="270">
        <f>ROUND(E79*F79,2)</f>
        <v>0</v>
      </c>
    </row>
    <row r="80" spans="1:7" ht="24" customHeight="1" x14ac:dyDescent="0.2">
      <c r="A80" s="153" t="str">
        <f t="shared" si="21"/>
        <v/>
      </c>
      <c r="B80" s="268" t="str">
        <f t="shared" si="22"/>
        <v/>
      </c>
      <c r="C80" s="154"/>
      <c r="D80" s="155" t="str">
        <f t="shared" si="23"/>
        <v/>
      </c>
      <c r="E80" s="269"/>
      <c r="F80" s="166">
        <f t="shared" si="24"/>
        <v>0</v>
      </c>
      <c r="G80" s="270">
        <f t="shared" ref="G80:G85" si="25">ROUND(E80*F80,2)</f>
        <v>0</v>
      </c>
    </row>
    <row r="81" spans="1:7" ht="24" customHeight="1" x14ac:dyDescent="0.2">
      <c r="A81" s="153" t="str">
        <f t="shared" si="21"/>
        <v/>
      </c>
      <c r="B81" s="268" t="str">
        <f t="shared" si="22"/>
        <v/>
      </c>
      <c r="C81" s="154"/>
      <c r="D81" s="155" t="str">
        <f t="shared" si="23"/>
        <v/>
      </c>
      <c r="E81" s="269"/>
      <c r="F81" s="166">
        <f t="shared" si="24"/>
        <v>0</v>
      </c>
      <c r="G81" s="270">
        <f t="shared" si="25"/>
        <v>0</v>
      </c>
    </row>
    <row r="82" spans="1:7" ht="24" customHeight="1" x14ac:dyDescent="0.2">
      <c r="A82" s="153" t="str">
        <f t="shared" si="21"/>
        <v/>
      </c>
      <c r="B82" s="268" t="str">
        <f t="shared" si="22"/>
        <v/>
      </c>
      <c r="C82" s="154"/>
      <c r="D82" s="155" t="str">
        <f t="shared" si="23"/>
        <v/>
      </c>
      <c r="E82" s="269"/>
      <c r="F82" s="166">
        <f t="shared" si="24"/>
        <v>0</v>
      </c>
      <c r="G82" s="270">
        <f t="shared" si="25"/>
        <v>0</v>
      </c>
    </row>
    <row r="83" spans="1:7" ht="24" customHeight="1" x14ac:dyDescent="0.2">
      <c r="A83" s="153" t="str">
        <f t="shared" si="21"/>
        <v/>
      </c>
      <c r="B83" s="268" t="str">
        <f t="shared" si="22"/>
        <v/>
      </c>
      <c r="C83" s="154"/>
      <c r="D83" s="155" t="str">
        <f t="shared" si="23"/>
        <v/>
      </c>
      <c r="E83" s="269"/>
      <c r="F83" s="166">
        <f t="shared" si="24"/>
        <v>0</v>
      </c>
      <c r="G83" s="270">
        <f t="shared" si="25"/>
        <v>0</v>
      </c>
    </row>
    <row r="84" spans="1:7" ht="24" customHeight="1" x14ac:dyDescent="0.2">
      <c r="A84" s="153" t="str">
        <f t="shared" si="21"/>
        <v/>
      </c>
      <c r="B84" s="268" t="str">
        <f t="shared" si="22"/>
        <v/>
      </c>
      <c r="C84" s="154"/>
      <c r="D84" s="155" t="str">
        <f t="shared" si="23"/>
        <v/>
      </c>
      <c r="E84" s="269"/>
      <c r="F84" s="166">
        <f t="shared" si="24"/>
        <v>0</v>
      </c>
      <c r="G84" s="270">
        <f t="shared" si="25"/>
        <v>0</v>
      </c>
    </row>
    <row r="85" spans="1:7" ht="24" customHeight="1" x14ac:dyDescent="0.2">
      <c r="A85" s="153" t="str">
        <f t="shared" si="21"/>
        <v/>
      </c>
      <c r="B85" s="268" t="str">
        <f t="shared" si="22"/>
        <v/>
      </c>
      <c r="C85" s="154"/>
      <c r="D85" s="155" t="str">
        <f t="shared" si="23"/>
        <v/>
      </c>
      <c r="E85" s="269"/>
      <c r="F85" s="166">
        <f t="shared" si="24"/>
        <v>0</v>
      </c>
      <c r="G85" s="270">
        <f t="shared" si="25"/>
        <v>0</v>
      </c>
    </row>
    <row r="86" spans="1:7" ht="24" customHeight="1" x14ac:dyDescent="0.2">
      <c r="A86" s="271"/>
      <c r="B86" s="241"/>
      <c r="C86" s="241"/>
      <c r="D86" s="252"/>
      <c r="E86" s="253"/>
      <c r="F86" s="272" t="s">
        <v>39</v>
      </c>
      <c r="G86" s="273">
        <f>SUBTOTAL(9,G78:G85)</f>
        <v>0</v>
      </c>
    </row>
    <row r="87" spans="1:7" ht="24" customHeight="1" x14ac:dyDescent="0.2">
      <c r="A87" s="271"/>
      <c r="B87" s="241"/>
      <c r="C87" s="274" t="s">
        <v>825</v>
      </c>
      <c r="D87" s="252"/>
      <c r="E87" s="253"/>
      <c r="F87" s="254"/>
      <c r="G87" s="275"/>
    </row>
    <row r="88" spans="1:7" ht="24" customHeight="1" x14ac:dyDescent="0.2">
      <c r="A88" s="153" t="str">
        <f t="shared" ref="A88:A96" si="26">IFERROR(VLOOKUP(C88,Tabla_Insumos,4,FALSE),"")</f>
        <v/>
      </c>
      <c r="B88" s="268" t="str">
        <f t="shared" ref="B88:B96" si="27">IFERROR(VLOOKUP(C88,Tabla_Insumos,5,FALSE),"")</f>
        <v/>
      </c>
      <c r="C88" s="154"/>
      <c r="D88" s="155" t="str">
        <f t="shared" ref="D88:D96" si="28">IFERROR(VLOOKUP(C88,Tabla_Insumos,2,FALSE),"")</f>
        <v/>
      </c>
      <c r="E88" s="269"/>
      <c r="F88" s="166">
        <f t="shared" ref="F88:F96" si="29">IFERROR(VLOOKUP(C88,Tabla_Insumos,3,FALSE),0)</f>
        <v>0</v>
      </c>
      <c r="G88" s="270">
        <f t="shared" ref="G88:G96" si="30">ROUND(E88*F88,2)</f>
        <v>0</v>
      </c>
    </row>
    <row r="89" spans="1:7" ht="24" customHeight="1" x14ac:dyDescent="0.2">
      <c r="A89" s="153" t="str">
        <f t="shared" si="26"/>
        <v/>
      </c>
      <c r="B89" s="268" t="str">
        <f t="shared" si="27"/>
        <v/>
      </c>
      <c r="C89" s="154"/>
      <c r="D89" s="155" t="str">
        <f t="shared" si="28"/>
        <v/>
      </c>
      <c r="E89" s="269"/>
      <c r="F89" s="166">
        <f t="shared" si="29"/>
        <v>0</v>
      </c>
      <c r="G89" s="270">
        <f t="shared" si="30"/>
        <v>0</v>
      </c>
    </row>
    <row r="90" spans="1:7" ht="24" customHeight="1" x14ac:dyDescent="0.2">
      <c r="A90" s="153" t="str">
        <f t="shared" si="26"/>
        <v/>
      </c>
      <c r="B90" s="268" t="str">
        <f t="shared" si="27"/>
        <v/>
      </c>
      <c r="C90" s="154"/>
      <c r="D90" s="155" t="str">
        <f t="shared" si="28"/>
        <v/>
      </c>
      <c r="E90" s="269"/>
      <c r="F90" s="166">
        <f t="shared" si="29"/>
        <v>0</v>
      </c>
      <c r="G90" s="270">
        <f t="shared" si="30"/>
        <v>0</v>
      </c>
    </row>
    <row r="91" spans="1:7" ht="24" customHeight="1" x14ac:dyDescent="0.2">
      <c r="A91" s="153" t="str">
        <f t="shared" si="26"/>
        <v/>
      </c>
      <c r="B91" s="268" t="str">
        <f t="shared" si="27"/>
        <v/>
      </c>
      <c r="C91" s="154"/>
      <c r="D91" s="155" t="str">
        <f t="shared" si="28"/>
        <v/>
      </c>
      <c r="E91" s="269"/>
      <c r="F91" s="166">
        <f t="shared" si="29"/>
        <v>0</v>
      </c>
      <c r="G91" s="270">
        <f t="shared" si="30"/>
        <v>0</v>
      </c>
    </row>
    <row r="92" spans="1:7" ht="24" customHeight="1" x14ac:dyDescent="0.2">
      <c r="A92" s="153" t="str">
        <f t="shared" si="26"/>
        <v/>
      </c>
      <c r="B92" s="268" t="str">
        <f t="shared" si="27"/>
        <v/>
      </c>
      <c r="C92" s="154"/>
      <c r="D92" s="155" t="str">
        <f t="shared" si="28"/>
        <v/>
      </c>
      <c r="E92" s="269"/>
      <c r="F92" s="166">
        <f t="shared" si="29"/>
        <v>0</v>
      </c>
      <c r="G92" s="270">
        <f t="shared" si="30"/>
        <v>0</v>
      </c>
    </row>
    <row r="93" spans="1:7" ht="24" customHeight="1" x14ac:dyDescent="0.2">
      <c r="A93" s="153" t="str">
        <f t="shared" si="26"/>
        <v/>
      </c>
      <c r="B93" s="268" t="str">
        <f t="shared" si="27"/>
        <v/>
      </c>
      <c r="C93" s="154"/>
      <c r="D93" s="155" t="str">
        <f t="shared" si="28"/>
        <v/>
      </c>
      <c r="E93" s="269"/>
      <c r="F93" s="166">
        <f t="shared" si="29"/>
        <v>0</v>
      </c>
      <c r="G93" s="270">
        <f t="shared" si="30"/>
        <v>0</v>
      </c>
    </row>
    <row r="94" spans="1:7" ht="24" customHeight="1" x14ac:dyDescent="0.2">
      <c r="A94" s="153" t="str">
        <f t="shared" si="26"/>
        <v/>
      </c>
      <c r="B94" s="268" t="str">
        <f t="shared" si="27"/>
        <v/>
      </c>
      <c r="C94" s="154"/>
      <c r="D94" s="155" t="str">
        <f t="shared" si="28"/>
        <v/>
      </c>
      <c r="E94" s="269"/>
      <c r="F94" s="166">
        <f t="shared" si="29"/>
        <v>0</v>
      </c>
      <c r="G94" s="270">
        <f t="shared" si="30"/>
        <v>0</v>
      </c>
    </row>
    <row r="95" spans="1:7" ht="24" customHeight="1" x14ac:dyDescent="0.2">
      <c r="A95" s="153" t="str">
        <f t="shared" si="26"/>
        <v/>
      </c>
      <c r="B95" s="268" t="str">
        <f t="shared" si="27"/>
        <v/>
      </c>
      <c r="C95" s="154"/>
      <c r="D95" s="155" t="str">
        <f t="shared" si="28"/>
        <v/>
      </c>
      <c r="E95" s="269"/>
      <c r="F95" s="166">
        <f t="shared" si="29"/>
        <v>0</v>
      </c>
      <c r="G95" s="270">
        <f t="shared" si="30"/>
        <v>0</v>
      </c>
    </row>
    <row r="96" spans="1:7" ht="24" customHeight="1" x14ac:dyDescent="0.2">
      <c r="A96" s="153" t="str">
        <f t="shared" si="26"/>
        <v/>
      </c>
      <c r="B96" s="268" t="str">
        <f t="shared" si="27"/>
        <v/>
      </c>
      <c r="C96" s="154"/>
      <c r="D96" s="155" t="str">
        <f t="shared" si="28"/>
        <v/>
      </c>
      <c r="E96" s="269"/>
      <c r="F96" s="166">
        <f t="shared" si="29"/>
        <v>0</v>
      </c>
      <c r="G96" s="270">
        <f t="shared" si="30"/>
        <v>0</v>
      </c>
    </row>
    <row r="97" spans="1:7" ht="24" customHeight="1" x14ac:dyDescent="0.2">
      <c r="A97" s="276"/>
      <c r="B97" s="252"/>
      <c r="C97" s="241"/>
      <c r="D97" s="252"/>
      <c r="E97" s="253"/>
      <c r="F97" s="272" t="s">
        <v>40</v>
      </c>
      <c r="G97" s="273">
        <f>SUBTOTAL(9,G88:G96)</f>
        <v>0</v>
      </c>
    </row>
    <row r="98" spans="1:7" ht="24" customHeight="1" thickBot="1" x14ac:dyDescent="0.25">
      <c r="A98" s="277"/>
      <c r="B98" s="278"/>
      <c r="C98" s="279"/>
      <c r="D98" s="278"/>
      <c r="E98" s="280"/>
      <c r="F98" s="281"/>
      <c r="G98" s="282"/>
    </row>
    <row r="99" spans="1:7" ht="24" customHeight="1" thickBot="1" x14ac:dyDescent="0.25">
      <c r="A99" s="283">
        <f>B57</f>
        <v>2</v>
      </c>
      <c r="B99" s="284">
        <f>C57</f>
        <v>0</v>
      </c>
      <c r="C99" s="285"/>
      <c r="D99" s="285" t="s">
        <v>41</v>
      </c>
      <c r="E99" s="286"/>
      <c r="F99" s="287" t="s">
        <v>42</v>
      </c>
      <c r="G99" s="288">
        <f>SUBTOTAL(9,G62:G98)</f>
        <v>0</v>
      </c>
    </row>
    <row r="100" spans="1:7" ht="24" customHeight="1" thickTop="1" thickBot="1" x14ac:dyDescent="0.25"/>
    <row r="101" spans="1:7" ht="24" customHeight="1" thickTop="1" x14ac:dyDescent="0.2">
      <c r="A101" s="344" t="s">
        <v>44</v>
      </c>
      <c r="B101" s="345"/>
      <c r="C101" s="345"/>
      <c r="D101" s="345"/>
      <c r="E101" s="345"/>
      <c r="F101" s="345"/>
      <c r="G101" s="346"/>
    </row>
    <row r="102" spans="1:7" ht="24" customHeight="1" x14ac:dyDescent="0.2">
      <c r="A102" s="243" t="s">
        <v>821</v>
      </c>
      <c r="B102" s="244" t="str">
        <f>Comitente</f>
        <v>DIRECCIÓN PROVINCIAL DEL LOTE HOGAR</v>
      </c>
      <c r="C102" s="238"/>
      <c r="D102" s="245"/>
      <c r="E102" s="245"/>
      <c r="F102" s="246"/>
      <c r="G102" s="247"/>
    </row>
    <row r="103" spans="1:7" ht="24" customHeight="1" x14ac:dyDescent="0.2">
      <c r="A103" s="243" t="s">
        <v>822</v>
      </c>
      <c r="B103" s="244">
        <f>Contratista</f>
        <v>0</v>
      </c>
      <c r="C103" s="239"/>
      <c r="D103" s="239"/>
      <c r="E103" s="239"/>
      <c r="F103" s="248"/>
      <c r="G103" s="249"/>
    </row>
    <row r="104" spans="1:7" ht="24" customHeight="1" x14ac:dyDescent="0.2">
      <c r="A104" s="243" t="s">
        <v>31</v>
      </c>
      <c r="B104" s="244" t="str">
        <f>Obra</f>
        <v>Barrio "VIRGEN DEL ROSARIO" I Etapa</v>
      </c>
      <c r="C104" s="239"/>
      <c r="D104" s="239"/>
      <c r="E104" s="239"/>
      <c r="F104" s="248" t="s">
        <v>45</v>
      </c>
      <c r="G104" s="250">
        <f>Fecha_Base</f>
        <v>0</v>
      </c>
    </row>
    <row r="105" spans="1:7" ht="24" customHeight="1" x14ac:dyDescent="0.2">
      <c r="A105" s="251" t="s">
        <v>820</v>
      </c>
      <c r="B105" s="240" t="str">
        <f>Ubicación</f>
        <v>Calle Independencia s/nº  Distrito "La Puntilla" Dpto San Martin</v>
      </c>
      <c r="C105" s="240"/>
      <c r="D105" s="252"/>
      <c r="E105" s="253"/>
      <c r="F105" s="254"/>
      <c r="G105" s="255"/>
    </row>
    <row r="106" spans="1:7" ht="24" customHeight="1" x14ac:dyDescent="0.2">
      <c r="A106" s="251" t="s">
        <v>46</v>
      </c>
      <c r="B106" s="256" t="str">
        <f>IFERROR(VALUE(LEFT(B107,FIND("-",B107)-1)),"")</f>
        <v/>
      </c>
      <c r="C106" s="241" t="str">
        <f>IFERROR(VLOOKUP(B106,T_Computo_Presupuesto,2,FALSE),"")</f>
        <v/>
      </c>
      <c r="E106" s="253"/>
      <c r="F106" s="254"/>
      <c r="G106" s="255"/>
    </row>
    <row r="107" spans="1:7" ht="24" customHeight="1" x14ac:dyDescent="0.2">
      <c r="A107" s="251" t="s">
        <v>32</v>
      </c>
      <c r="B107" s="257">
        <v>3</v>
      </c>
      <c r="C107" s="241">
        <f>IFERROR(VLOOKUP(B107,T_Computo_Presupuesto,2,FALSE),"")</f>
        <v>0</v>
      </c>
      <c r="D107" s="252"/>
      <c r="E107" s="253"/>
      <c r="F107" s="248" t="s">
        <v>33</v>
      </c>
      <c r="G107" s="258">
        <f>IFERROR(VLOOKUP(B107,T_Computo_Presupuesto,4,FALSE),"")</f>
        <v>0</v>
      </c>
    </row>
    <row r="108" spans="1:7" ht="24" customHeight="1" x14ac:dyDescent="0.2">
      <c r="A108" s="251"/>
      <c r="B108" s="240"/>
      <c r="C108" s="241"/>
      <c r="D108" s="252"/>
      <c r="E108" s="253"/>
      <c r="F108" s="254"/>
      <c r="G108" s="255"/>
    </row>
    <row r="109" spans="1:7" ht="24" customHeight="1" x14ac:dyDescent="0.2">
      <c r="A109" s="366" t="s">
        <v>683</v>
      </c>
      <c r="B109" s="367"/>
      <c r="C109" s="368" t="s">
        <v>0</v>
      </c>
      <c r="D109" s="368" t="s">
        <v>34</v>
      </c>
      <c r="E109" s="370" t="s">
        <v>35</v>
      </c>
      <c r="F109" s="372" t="s">
        <v>36</v>
      </c>
      <c r="G109" s="374" t="s">
        <v>37</v>
      </c>
    </row>
    <row r="110" spans="1:7" s="261" customFormat="1" ht="24" customHeight="1" x14ac:dyDescent="0.2">
      <c r="A110" s="259" t="s">
        <v>684</v>
      </c>
      <c r="B110" s="260" t="s">
        <v>685</v>
      </c>
      <c r="C110" s="369"/>
      <c r="D110" s="369"/>
      <c r="E110" s="371"/>
      <c r="F110" s="373"/>
      <c r="G110" s="375"/>
    </row>
    <row r="111" spans="1:7" ht="24" customHeight="1" x14ac:dyDescent="0.2">
      <c r="A111" s="262"/>
      <c r="B111" s="263"/>
      <c r="C111" s="178" t="s">
        <v>823</v>
      </c>
      <c r="D111" s="264"/>
      <c r="E111" s="265"/>
      <c r="F111" s="266"/>
      <c r="G111" s="267"/>
    </row>
    <row r="112" spans="1:7" ht="24" customHeight="1" x14ac:dyDescent="0.2">
      <c r="A112" s="153" t="str">
        <f t="shared" ref="A112:A125" si="31">IFERROR(VLOOKUP(C112,Tabla_Insumos,4,FALSE),"")</f>
        <v/>
      </c>
      <c r="B112" s="268" t="str">
        <f t="shared" ref="B112:B125" si="32">IFERROR(VLOOKUP(C112,Tabla_Insumos,5,FALSE),"")</f>
        <v/>
      </c>
      <c r="C112" s="154"/>
      <c r="D112" s="155" t="str">
        <f t="shared" ref="D112:D125" si="33">IFERROR(VLOOKUP(C112,Tabla_Insumos,2,FALSE),"")</f>
        <v/>
      </c>
      <c r="E112" s="269"/>
      <c r="F112" s="166">
        <f t="shared" ref="F112:F125" si="34">IFERROR(VLOOKUP(C112,Tabla_Insumos,3,FALSE),0)</f>
        <v>0</v>
      </c>
      <c r="G112" s="270">
        <f>ROUND(E112*F112,2)</f>
        <v>0</v>
      </c>
    </row>
    <row r="113" spans="1:7" ht="24" customHeight="1" x14ac:dyDescent="0.2">
      <c r="A113" s="153" t="str">
        <f t="shared" si="31"/>
        <v/>
      </c>
      <c r="B113" s="268" t="str">
        <f t="shared" si="32"/>
        <v/>
      </c>
      <c r="C113" s="154"/>
      <c r="D113" s="155" t="str">
        <f t="shared" si="33"/>
        <v/>
      </c>
      <c r="E113" s="269"/>
      <c r="F113" s="166">
        <f t="shared" si="34"/>
        <v>0</v>
      </c>
      <c r="G113" s="270">
        <f t="shared" ref="G113:G125" si="35">ROUND(E113*F113,2)</f>
        <v>0</v>
      </c>
    </row>
    <row r="114" spans="1:7" ht="24" customHeight="1" x14ac:dyDescent="0.2">
      <c r="A114" s="153" t="str">
        <f t="shared" si="31"/>
        <v/>
      </c>
      <c r="B114" s="268" t="str">
        <f t="shared" si="32"/>
        <v/>
      </c>
      <c r="C114" s="154"/>
      <c r="D114" s="155" t="str">
        <f t="shared" si="33"/>
        <v/>
      </c>
      <c r="E114" s="269"/>
      <c r="F114" s="166">
        <f t="shared" si="34"/>
        <v>0</v>
      </c>
      <c r="G114" s="270">
        <f t="shared" si="35"/>
        <v>0</v>
      </c>
    </row>
    <row r="115" spans="1:7" ht="24" customHeight="1" x14ac:dyDescent="0.2">
      <c r="A115" s="153" t="str">
        <f t="shared" si="31"/>
        <v/>
      </c>
      <c r="B115" s="268" t="str">
        <f t="shared" si="32"/>
        <v/>
      </c>
      <c r="C115" s="154"/>
      <c r="D115" s="155" t="str">
        <f t="shared" si="33"/>
        <v/>
      </c>
      <c r="E115" s="269"/>
      <c r="F115" s="166">
        <f t="shared" si="34"/>
        <v>0</v>
      </c>
      <c r="G115" s="270">
        <f t="shared" si="35"/>
        <v>0</v>
      </c>
    </row>
    <row r="116" spans="1:7" ht="24" customHeight="1" x14ac:dyDescent="0.2">
      <c r="A116" s="153" t="str">
        <f t="shared" si="31"/>
        <v/>
      </c>
      <c r="B116" s="268" t="str">
        <f t="shared" si="32"/>
        <v/>
      </c>
      <c r="C116" s="154"/>
      <c r="D116" s="155" t="str">
        <f t="shared" si="33"/>
        <v/>
      </c>
      <c r="E116" s="269"/>
      <c r="F116" s="166">
        <f t="shared" si="34"/>
        <v>0</v>
      </c>
      <c r="G116" s="270">
        <f t="shared" ref="G116:G117" si="36">ROUND(E116*F116,2)</f>
        <v>0</v>
      </c>
    </row>
    <row r="117" spans="1:7" ht="24" customHeight="1" x14ac:dyDescent="0.2">
      <c r="A117" s="153" t="str">
        <f t="shared" si="31"/>
        <v/>
      </c>
      <c r="B117" s="268" t="str">
        <f t="shared" si="32"/>
        <v/>
      </c>
      <c r="C117" s="154"/>
      <c r="D117" s="155" t="str">
        <f t="shared" si="33"/>
        <v/>
      </c>
      <c r="E117" s="269"/>
      <c r="F117" s="166">
        <f t="shared" si="34"/>
        <v>0</v>
      </c>
      <c r="G117" s="270">
        <f t="shared" si="36"/>
        <v>0</v>
      </c>
    </row>
    <row r="118" spans="1:7" ht="24" customHeight="1" x14ac:dyDescent="0.2">
      <c r="A118" s="153" t="str">
        <f t="shared" si="31"/>
        <v/>
      </c>
      <c r="B118" s="268" t="str">
        <f t="shared" si="32"/>
        <v/>
      </c>
      <c r="C118" s="154"/>
      <c r="D118" s="155" t="str">
        <f t="shared" si="33"/>
        <v/>
      </c>
      <c r="E118" s="269"/>
      <c r="F118" s="166">
        <f t="shared" si="34"/>
        <v>0</v>
      </c>
      <c r="G118" s="270">
        <f t="shared" si="35"/>
        <v>0</v>
      </c>
    </row>
    <row r="119" spans="1:7" ht="24" customHeight="1" x14ac:dyDescent="0.2">
      <c r="A119" s="153" t="str">
        <f t="shared" si="31"/>
        <v/>
      </c>
      <c r="B119" s="268" t="str">
        <f t="shared" si="32"/>
        <v/>
      </c>
      <c r="C119" s="154"/>
      <c r="D119" s="155" t="str">
        <f t="shared" si="33"/>
        <v/>
      </c>
      <c r="E119" s="269"/>
      <c r="F119" s="166">
        <f t="shared" si="34"/>
        <v>0</v>
      </c>
      <c r="G119" s="270">
        <f t="shared" si="35"/>
        <v>0</v>
      </c>
    </row>
    <row r="120" spans="1:7" ht="24" customHeight="1" x14ac:dyDescent="0.2">
      <c r="A120" s="153" t="str">
        <f t="shared" si="31"/>
        <v/>
      </c>
      <c r="B120" s="268" t="str">
        <f t="shared" si="32"/>
        <v/>
      </c>
      <c r="C120" s="154"/>
      <c r="D120" s="155" t="str">
        <f t="shared" si="33"/>
        <v/>
      </c>
      <c r="E120" s="269"/>
      <c r="F120" s="166">
        <f t="shared" si="34"/>
        <v>0</v>
      </c>
      <c r="G120" s="270">
        <f t="shared" si="35"/>
        <v>0</v>
      </c>
    </row>
    <row r="121" spans="1:7" ht="24" customHeight="1" x14ac:dyDescent="0.2">
      <c r="A121" s="153" t="str">
        <f t="shared" si="31"/>
        <v/>
      </c>
      <c r="B121" s="268" t="str">
        <f t="shared" si="32"/>
        <v/>
      </c>
      <c r="C121" s="154"/>
      <c r="D121" s="155" t="str">
        <f t="shared" si="33"/>
        <v/>
      </c>
      <c r="E121" s="269"/>
      <c r="F121" s="166">
        <f t="shared" si="34"/>
        <v>0</v>
      </c>
      <c r="G121" s="270">
        <f t="shared" si="35"/>
        <v>0</v>
      </c>
    </row>
    <row r="122" spans="1:7" ht="24" customHeight="1" x14ac:dyDescent="0.2">
      <c r="A122" s="153" t="str">
        <f t="shared" si="31"/>
        <v/>
      </c>
      <c r="B122" s="268" t="str">
        <f t="shared" si="32"/>
        <v/>
      </c>
      <c r="C122" s="154"/>
      <c r="D122" s="155" t="str">
        <f t="shared" si="33"/>
        <v/>
      </c>
      <c r="E122" s="269"/>
      <c r="F122" s="166">
        <f t="shared" si="34"/>
        <v>0</v>
      </c>
      <c r="G122" s="270">
        <f t="shared" si="35"/>
        <v>0</v>
      </c>
    </row>
    <row r="123" spans="1:7" ht="24" customHeight="1" x14ac:dyDescent="0.2">
      <c r="A123" s="153" t="str">
        <f t="shared" si="31"/>
        <v/>
      </c>
      <c r="B123" s="268" t="str">
        <f t="shared" si="32"/>
        <v/>
      </c>
      <c r="C123" s="154"/>
      <c r="D123" s="155" t="str">
        <f t="shared" si="33"/>
        <v/>
      </c>
      <c r="E123" s="269"/>
      <c r="F123" s="166">
        <f t="shared" si="34"/>
        <v>0</v>
      </c>
      <c r="G123" s="270">
        <f t="shared" si="35"/>
        <v>0</v>
      </c>
    </row>
    <row r="124" spans="1:7" ht="24" customHeight="1" x14ac:dyDescent="0.2">
      <c r="A124" s="153" t="str">
        <f t="shared" si="31"/>
        <v/>
      </c>
      <c r="B124" s="268" t="str">
        <f t="shared" si="32"/>
        <v/>
      </c>
      <c r="C124" s="154"/>
      <c r="D124" s="155" t="str">
        <f t="shared" si="33"/>
        <v/>
      </c>
      <c r="E124" s="269"/>
      <c r="F124" s="166">
        <f t="shared" si="34"/>
        <v>0</v>
      </c>
      <c r="G124" s="270">
        <f t="shared" si="35"/>
        <v>0</v>
      </c>
    </row>
    <row r="125" spans="1:7" ht="24" customHeight="1" x14ac:dyDescent="0.2">
      <c r="A125" s="153" t="str">
        <f t="shared" si="31"/>
        <v/>
      </c>
      <c r="B125" s="268" t="str">
        <f t="shared" si="32"/>
        <v/>
      </c>
      <c r="C125" s="154"/>
      <c r="D125" s="155" t="str">
        <f t="shared" si="33"/>
        <v/>
      </c>
      <c r="E125" s="269"/>
      <c r="F125" s="166">
        <f t="shared" si="34"/>
        <v>0</v>
      </c>
      <c r="G125" s="270">
        <f t="shared" si="35"/>
        <v>0</v>
      </c>
    </row>
    <row r="126" spans="1:7" ht="24" customHeight="1" x14ac:dyDescent="0.2">
      <c r="A126" s="271"/>
      <c r="B126" s="241"/>
      <c r="C126" s="241"/>
      <c r="D126" s="252"/>
      <c r="E126" s="253"/>
      <c r="F126" s="272" t="s">
        <v>38</v>
      </c>
      <c r="G126" s="273">
        <f>SUBTOTAL(9,G112:G125)</f>
        <v>0</v>
      </c>
    </row>
    <row r="127" spans="1:7" ht="24" customHeight="1" x14ac:dyDescent="0.2">
      <c r="A127" s="271"/>
      <c r="B127" s="241"/>
      <c r="C127" s="274" t="s">
        <v>824</v>
      </c>
      <c r="D127" s="252"/>
      <c r="E127" s="253"/>
      <c r="F127" s="254"/>
      <c r="G127" s="275"/>
    </row>
    <row r="128" spans="1:7" ht="24" customHeight="1" x14ac:dyDescent="0.2">
      <c r="A128" s="153" t="str">
        <f t="shared" ref="A128:A135" si="37">IFERROR(VLOOKUP(C128,Tabla_Insumos,4,FALSE),"")</f>
        <v/>
      </c>
      <c r="B128" s="268" t="str">
        <f t="shared" ref="B128:B135" si="38">IFERROR(VLOOKUP(C128,Tabla_Insumos,5,FALSE),"")</f>
        <v/>
      </c>
      <c r="C128" s="154"/>
      <c r="D128" s="155" t="str">
        <f t="shared" ref="D128:D135" si="39">IFERROR(VLOOKUP(C128,Tabla_Insumos,2,FALSE),"")</f>
        <v/>
      </c>
      <c r="E128" s="269"/>
      <c r="F128" s="166">
        <f t="shared" ref="F128:F135" si="40">IFERROR(VLOOKUP(C128,Tabla_Insumos,3,FALSE),0)</f>
        <v>0</v>
      </c>
      <c r="G128" s="270">
        <f>ROUND(E128*F128,2)</f>
        <v>0</v>
      </c>
    </row>
    <row r="129" spans="1:7" ht="24" customHeight="1" x14ac:dyDescent="0.2">
      <c r="A129" s="153" t="str">
        <f t="shared" si="37"/>
        <v/>
      </c>
      <c r="B129" s="268" t="str">
        <f t="shared" si="38"/>
        <v/>
      </c>
      <c r="C129" s="154"/>
      <c r="D129" s="155" t="str">
        <f t="shared" si="39"/>
        <v/>
      </c>
      <c r="E129" s="269"/>
      <c r="F129" s="166">
        <f t="shared" si="40"/>
        <v>0</v>
      </c>
      <c r="G129" s="270">
        <f>ROUND(E129*F129,2)</f>
        <v>0</v>
      </c>
    </row>
    <row r="130" spans="1:7" ht="24" customHeight="1" x14ac:dyDescent="0.2">
      <c r="A130" s="153" t="str">
        <f t="shared" si="37"/>
        <v/>
      </c>
      <c r="B130" s="268" t="str">
        <f t="shared" si="38"/>
        <v/>
      </c>
      <c r="C130" s="154"/>
      <c r="D130" s="155" t="str">
        <f t="shared" si="39"/>
        <v/>
      </c>
      <c r="E130" s="269"/>
      <c r="F130" s="166">
        <f t="shared" si="40"/>
        <v>0</v>
      </c>
      <c r="G130" s="270">
        <f t="shared" ref="G130:G135" si="41">ROUND(E130*F130,2)</f>
        <v>0</v>
      </c>
    </row>
    <row r="131" spans="1:7" ht="24" customHeight="1" x14ac:dyDescent="0.2">
      <c r="A131" s="153" t="str">
        <f t="shared" si="37"/>
        <v/>
      </c>
      <c r="B131" s="268" t="str">
        <f t="shared" si="38"/>
        <v/>
      </c>
      <c r="C131" s="154"/>
      <c r="D131" s="155" t="str">
        <f t="shared" si="39"/>
        <v/>
      </c>
      <c r="E131" s="269"/>
      <c r="F131" s="166">
        <f t="shared" si="40"/>
        <v>0</v>
      </c>
      <c r="G131" s="270">
        <f t="shared" ref="G131:G132" si="42">ROUND(E131*F131,2)</f>
        <v>0</v>
      </c>
    </row>
    <row r="132" spans="1:7" ht="24" customHeight="1" x14ac:dyDescent="0.2">
      <c r="A132" s="153" t="str">
        <f t="shared" si="37"/>
        <v/>
      </c>
      <c r="B132" s="268" t="str">
        <f t="shared" si="38"/>
        <v/>
      </c>
      <c r="C132" s="154"/>
      <c r="D132" s="155" t="str">
        <f t="shared" si="39"/>
        <v/>
      </c>
      <c r="E132" s="269"/>
      <c r="F132" s="166">
        <f t="shared" si="40"/>
        <v>0</v>
      </c>
      <c r="G132" s="270">
        <f t="shared" si="42"/>
        <v>0</v>
      </c>
    </row>
    <row r="133" spans="1:7" ht="24" customHeight="1" x14ac:dyDescent="0.2">
      <c r="A133" s="153" t="str">
        <f t="shared" si="37"/>
        <v/>
      </c>
      <c r="B133" s="268" t="str">
        <f t="shared" si="38"/>
        <v/>
      </c>
      <c r="C133" s="154"/>
      <c r="D133" s="155" t="str">
        <f t="shared" si="39"/>
        <v/>
      </c>
      <c r="E133" s="269"/>
      <c r="F133" s="166">
        <f t="shared" si="40"/>
        <v>0</v>
      </c>
      <c r="G133" s="270">
        <f t="shared" si="41"/>
        <v>0</v>
      </c>
    </row>
    <row r="134" spans="1:7" ht="24" customHeight="1" x14ac:dyDescent="0.2">
      <c r="A134" s="153" t="str">
        <f t="shared" si="37"/>
        <v/>
      </c>
      <c r="B134" s="268" t="str">
        <f t="shared" si="38"/>
        <v/>
      </c>
      <c r="C134" s="154"/>
      <c r="D134" s="155" t="str">
        <f t="shared" si="39"/>
        <v/>
      </c>
      <c r="E134" s="269"/>
      <c r="F134" s="166">
        <f t="shared" si="40"/>
        <v>0</v>
      </c>
      <c r="G134" s="270">
        <f t="shared" si="41"/>
        <v>0</v>
      </c>
    </row>
    <row r="135" spans="1:7" ht="24" customHeight="1" x14ac:dyDescent="0.2">
      <c r="A135" s="153" t="str">
        <f t="shared" si="37"/>
        <v/>
      </c>
      <c r="B135" s="268" t="str">
        <f t="shared" si="38"/>
        <v/>
      </c>
      <c r="C135" s="154"/>
      <c r="D135" s="155" t="str">
        <f t="shared" si="39"/>
        <v/>
      </c>
      <c r="E135" s="269"/>
      <c r="F135" s="166">
        <f t="shared" si="40"/>
        <v>0</v>
      </c>
      <c r="G135" s="270">
        <f t="shared" si="41"/>
        <v>0</v>
      </c>
    </row>
    <row r="136" spans="1:7" ht="24" customHeight="1" x14ac:dyDescent="0.2">
      <c r="A136" s="271"/>
      <c r="B136" s="241"/>
      <c r="C136" s="241"/>
      <c r="D136" s="252"/>
      <c r="E136" s="253"/>
      <c r="F136" s="272" t="s">
        <v>39</v>
      </c>
      <c r="G136" s="273">
        <f>SUBTOTAL(9,G128:G135)</f>
        <v>0</v>
      </c>
    </row>
    <row r="137" spans="1:7" ht="24" customHeight="1" x14ac:dyDescent="0.2">
      <c r="A137" s="271"/>
      <c r="B137" s="241"/>
      <c r="C137" s="274" t="s">
        <v>825</v>
      </c>
      <c r="D137" s="252"/>
      <c r="E137" s="253"/>
      <c r="F137" s="254"/>
      <c r="G137" s="275"/>
    </row>
    <row r="138" spans="1:7" ht="24" customHeight="1" x14ac:dyDescent="0.2">
      <c r="A138" s="153" t="str">
        <f t="shared" ref="A138:A146" si="43">IFERROR(VLOOKUP(C138,Tabla_Insumos,4,FALSE),"")</f>
        <v/>
      </c>
      <c r="B138" s="268" t="str">
        <f t="shared" ref="B138:B146" si="44">IFERROR(VLOOKUP(C138,Tabla_Insumos,5,FALSE),"")</f>
        <v/>
      </c>
      <c r="C138" s="154"/>
      <c r="D138" s="155" t="str">
        <f t="shared" ref="D138:D146" si="45">IFERROR(VLOOKUP(C138,Tabla_Insumos,2,FALSE),"")</f>
        <v/>
      </c>
      <c r="E138" s="269"/>
      <c r="F138" s="166">
        <f t="shared" ref="F138:F146" si="46">IFERROR(VLOOKUP(C138,Tabla_Insumos,3,FALSE),0)</f>
        <v>0</v>
      </c>
      <c r="G138" s="270">
        <f t="shared" ref="G138:G146" si="47">ROUND(E138*F138,2)</f>
        <v>0</v>
      </c>
    </row>
    <row r="139" spans="1:7" ht="24" customHeight="1" x14ac:dyDescent="0.2">
      <c r="A139" s="153" t="str">
        <f t="shared" si="43"/>
        <v/>
      </c>
      <c r="B139" s="268" t="str">
        <f t="shared" si="44"/>
        <v/>
      </c>
      <c r="C139" s="154"/>
      <c r="D139" s="155" t="str">
        <f t="shared" si="45"/>
        <v/>
      </c>
      <c r="E139" s="269"/>
      <c r="F139" s="166">
        <f t="shared" si="46"/>
        <v>0</v>
      </c>
      <c r="G139" s="270">
        <f t="shared" si="47"/>
        <v>0</v>
      </c>
    </row>
    <row r="140" spans="1:7" ht="24" customHeight="1" x14ac:dyDescent="0.2">
      <c r="A140" s="153" t="str">
        <f t="shared" si="43"/>
        <v/>
      </c>
      <c r="B140" s="268" t="str">
        <f t="shared" si="44"/>
        <v/>
      </c>
      <c r="C140" s="154"/>
      <c r="D140" s="155" t="str">
        <f t="shared" si="45"/>
        <v/>
      </c>
      <c r="E140" s="269"/>
      <c r="F140" s="166">
        <f t="shared" si="46"/>
        <v>0</v>
      </c>
      <c r="G140" s="270">
        <f t="shared" si="47"/>
        <v>0</v>
      </c>
    </row>
    <row r="141" spans="1:7" ht="24" customHeight="1" x14ac:dyDescent="0.2">
      <c r="A141" s="153" t="str">
        <f t="shared" si="43"/>
        <v/>
      </c>
      <c r="B141" s="268" t="str">
        <f t="shared" si="44"/>
        <v/>
      </c>
      <c r="C141" s="154"/>
      <c r="D141" s="155" t="str">
        <f t="shared" si="45"/>
        <v/>
      </c>
      <c r="E141" s="269"/>
      <c r="F141" s="166">
        <f t="shared" si="46"/>
        <v>0</v>
      </c>
      <c r="G141" s="270">
        <f t="shared" si="47"/>
        <v>0</v>
      </c>
    </row>
    <row r="142" spans="1:7" ht="24" customHeight="1" x14ac:dyDescent="0.2">
      <c r="A142" s="153" t="str">
        <f t="shared" si="43"/>
        <v/>
      </c>
      <c r="B142" s="268" t="str">
        <f t="shared" si="44"/>
        <v/>
      </c>
      <c r="C142" s="154"/>
      <c r="D142" s="155" t="str">
        <f t="shared" si="45"/>
        <v/>
      </c>
      <c r="E142" s="269"/>
      <c r="F142" s="166">
        <f t="shared" si="46"/>
        <v>0</v>
      </c>
      <c r="G142" s="270">
        <f t="shared" si="47"/>
        <v>0</v>
      </c>
    </row>
    <row r="143" spans="1:7" ht="24" customHeight="1" x14ac:dyDescent="0.2">
      <c r="A143" s="153" t="str">
        <f t="shared" si="43"/>
        <v/>
      </c>
      <c r="B143" s="268" t="str">
        <f t="shared" si="44"/>
        <v/>
      </c>
      <c r="C143" s="154"/>
      <c r="D143" s="155" t="str">
        <f t="shared" si="45"/>
        <v/>
      </c>
      <c r="E143" s="269"/>
      <c r="F143" s="166">
        <f t="shared" si="46"/>
        <v>0</v>
      </c>
      <c r="G143" s="270">
        <f t="shared" si="47"/>
        <v>0</v>
      </c>
    </row>
    <row r="144" spans="1:7" ht="24" customHeight="1" x14ac:dyDescent="0.2">
      <c r="A144" s="153" t="str">
        <f t="shared" si="43"/>
        <v/>
      </c>
      <c r="B144" s="268" t="str">
        <f t="shared" si="44"/>
        <v/>
      </c>
      <c r="C144" s="154"/>
      <c r="D144" s="155" t="str">
        <f t="shared" si="45"/>
        <v/>
      </c>
      <c r="E144" s="269"/>
      <c r="F144" s="166">
        <f t="shared" si="46"/>
        <v>0</v>
      </c>
      <c r="G144" s="270">
        <f t="shared" si="47"/>
        <v>0</v>
      </c>
    </row>
    <row r="145" spans="1:7" ht="24" customHeight="1" x14ac:dyDescent="0.2">
      <c r="A145" s="153" t="str">
        <f t="shared" si="43"/>
        <v/>
      </c>
      <c r="B145" s="268" t="str">
        <f t="shared" si="44"/>
        <v/>
      </c>
      <c r="C145" s="154"/>
      <c r="D145" s="155" t="str">
        <f t="shared" si="45"/>
        <v/>
      </c>
      <c r="E145" s="269"/>
      <c r="F145" s="166">
        <f t="shared" si="46"/>
        <v>0</v>
      </c>
      <c r="G145" s="270">
        <f t="shared" si="47"/>
        <v>0</v>
      </c>
    </row>
    <row r="146" spans="1:7" ht="24" customHeight="1" x14ac:dyDescent="0.2">
      <c r="A146" s="153" t="str">
        <f t="shared" si="43"/>
        <v/>
      </c>
      <c r="B146" s="268" t="str">
        <f t="shared" si="44"/>
        <v/>
      </c>
      <c r="C146" s="154"/>
      <c r="D146" s="155" t="str">
        <f t="shared" si="45"/>
        <v/>
      </c>
      <c r="E146" s="269"/>
      <c r="F146" s="166">
        <f t="shared" si="46"/>
        <v>0</v>
      </c>
      <c r="G146" s="270">
        <f t="shared" si="47"/>
        <v>0</v>
      </c>
    </row>
    <row r="147" spans="1:7" ht="24" customHeight="1" x14ac:dyDescent="0.2">
      <c r="A147" s="276"/>
      <c r="B147" s="252"/>
      <c r="C147" s="241"/>
      <c r="D147" s="252"/>
      <c r="E147" s="253"/>
      <c r="F147" s="272" t="s">
        <v>40</v>
      </c>
      <c r="G147" s="273">
        <f>SUBTOTAL(9,G138:G146)</f>
        <v>0</v>
      </c>
    </row>
    <row r="148" spans="1:7" ht="24" customHeight="1" thickBot="1" x14ac:dyDescent="0.25">
      <c r="A148" s="277"/>
      <c r="B148" s="278"/>
      <c r="C148" s="279"/>
      <c r="D148" s="278"/>
      <c r="E148" s="280"/>
      <c r="F148" s="281"/>
      <c r="G148" s="282"/>
    </row>
    <row r="149" spans="1:7" ht="24" customHeight="1" thickBot="1" x14ac:dyDescent="0.25">
      <c r="A149" s="283">
        <f>B107</f>
        <v>3</v>
      </c>
      <c r="B149" s="284">
        <f>C107</f>
        <v>0</v>
      </c>
      <c r="C149" s="285"/>
      <c r="D149" s="285" t="s">
        <v>41</v>
      </c>
      <c r="E149" s="286"/>
      <c r="F149" s="287" t="s">
        <v>42</v>
      </c>
      <c r="G149" s="288">
        <f>SUBTOTAL(9,G112:G148)</f>
        <v>0</v>
      </c>
    </row>
    <row r="150" spans="1:7" ht="24" customHeight="1" thickTop="1" thickBot="1" x14ac:dyDescent="0.25"/>
    <row r="151" spans="1:7" ht="24" customHeight="1" thickTop="1" x14ac:dyDescent="0.2">
      <c r="A151" s="344" t="s">
        <v>44</v>
      </c>
      <c r="B151" s="345"/>
      <c r="C151" s="345"/>
      <c r="D151" s="345"/>
      <c r="E151" s="345"/>
      <c r="F151" s="345"/>
      <c r="G151" s="346"/>
    </row>
    <row r="152" spans="1:7" ht="24" customHeight="1" x14ac:dyDescent="0.2">
      <c r="A152" s="243" t="s">
        <v>821</v>
      </c>
      <c r="B152" s="244" t="str">
        <f>Comitente</f>
        <v>DIRECCIÓN PROVINCIAL DEL LOTE HOGAR</v>
      </c>
      <c r="C152" s="238"/>
      <c r="D152" s="245"/>
      <c r="E152" s="245"/>
      <c r="F152" s="246"/>
      <c r="G152" s="247"/>
    </row>
    <row r="153" spans="1:7" ht="24" customHeight="1" x14ac:dyDescent="0.2">
      <c r="A153" s="243" t="s">
        <v>822</v>
      </c>
      <c r="B153" s="244">
        <f>Contratista</f>
        <v>0</v>
      </c>
      <c r="C153" s="239"/>
      <c r="D153" s="239"/>
      <c r="E153" s="239"/>
      <c r="F153" s="248"/>
      <c r="G153" s="249"/>
    </row>
    <row r="154" spans="1:7" ht="24" customHeight="1" x14ac:dyDescent="0.2">
      <c r="A154" s="243" t="s">
        <v>31</v>
      </c>
      <c r="B154" s="244" t="str">
        <f>Obra</f>
        <v>Barrio "VIRGEN DEL ROSARIO" I Etapa</v>
      </c>
      <c r="C154" s="239"/>
      <c r="D154" s="239"/>
      <c r="E154" s="239"/>
      <c r="F154" s="248" t="s">
        <v>45</v>
      </c>
      <c r="G154" s="250">
        <f>Fecha_Base</f>
        <v>0</v>
      </c>
    </row>
    <row r="155" spans="1:7" ht="24" customHeight="1" x14ac:dyDescent="0.2">
      <c r="A155" s="251" t="s">
        <v>820</v>
      </c>
      <c r="B155" s="240" t="str">
        <f>Ubicación</f>
        <v>Calle Independencia s/nº  Distrito "La Puntilla" Dpto San Martin</v>
      </c>
      <c r="C155" s="240"/>
      <c r="D155" s="252"/>
      <c r="E155" s="253"/>
      <c r="F155" s="254"/>
      <c r="G155" s="255"/>
    </row>
    <row r="156" spans="1:7" ht="24" customHeight="1" x14ac:dyDescent="0.2">
      <c r="A156" s="251" t="s">
        <v>46</v>
      </c>
      <c r="B156" s="256" t="str">
        <f>IFERROR(VALUE(LEFT(B157,FIND("-",B157)-1)),"")</f>
        <v/>
      </c>
      <c r="C156" s="241" t="str">
        <f>IFERROR(VLOOKUP(B156,T_Computo_Presupuesto,2,FALSE),"")</f>
        <v/>
      </c>
      <c r="E156" s="253"/>
      <c r="F156" s="254"/>
      <c r="G156" s="255"/>
    </row>
    <row r="157" spans="1:7" ht="24" customHeight="1" x14ac:dyDescent="0.2">
      <c r="A157" s="251" t="s">
        <v>32</v>
      </c>
      <c r="B157" s="256">
        <v>4</v>
      </c>
      <c r="C157" s="241">
        <f>IFERROR(VLOOKUP(B157,T_Computo_Presupuesto,2,FALSE),"")</f>
        <v>0</v>
      </c>
      <c r="D157" s="252"/>
      <c r="E157" s="253"/>
      <c r="F157" s="248" t="s">
        <v>33</v>
      </c>
      <c r="G157" s="258">
        <f>IFERROR(VLOOKUP(B157,T_Computo_Presupuesto,4,FALSE),"")</f>
        <v>0</v>
      </c>
    </row>
    <row r="158" spans="1:7" ht="24" customHeight="1" x14ac:dyDescent="0.2">
      <c r="A158" s="251"/>
      <c r="B158" s="240"/>
      <c r="C158" s="241"/>
      <c r="D158" s="252"/>
      <c r="E158" s="253"/>
      <c r="F158" s="254"/>
      <c r="G158" s="255"/>
    </row>
    <row r="159" spans="1:7" ht="24" customHeight="1" x14ac:dyDescent="0.2">
      <c r="A159" s="366" t="s">
        <v>683</v>
      </c>
      <c r="B159" s="367"/>
      <c r="C159" s="368" t="s">
        <v>0</v>
      </c>
      <c r="D159" s="368" t="s">
        <v>34</v>
      </c>
      <c r="E159" s="370" t="s">
        <v>35</v>
      </c>
      <c r="F159" s="372" t="s">
        <v>36</v>
      </c>
      <c r="G159" s="374" t="s">
        <v>37</v>
      </c>
    </row>
    <row r="160" spans="1:7" s="261" customFormat="1" ht="24" customHeight="1" x14ac:dyDescent="0.2">
      <c r="A160" s="259" t="s">
        <v>684</v>
      </c>
      <c r="B160" s="260" t="s">
        <v>685</v>
      </c>
      <c r="C160" s="369"/>
      <c r="D160" s="369"/>
      <c r="E160" s="371"/>
      <c r="F160" s="373"/>
      <c r="G160" s="375"/>
    </row>
    <row r="161" spans="1:7" ht="24" customHeight="1" x14ac:dyDescent="0.2">
      <c r="A161" s="262"/>
      <c r="B161" s="263"/>
      <c r="C161" s="178" t="s">
        <v>823</v>
      </c>
      <c r="D161" s="264"/>
      <c r="E161" s="265"/>
      <c r="F161" s="266"/>
      <c r="G161" s="267"/>
    </row>
    <row r="162" spans="1:7" ht="24" customHeight="1" x14ac:dyDescent="0.2">
      <c r="A162" s="153" t="str">
        <f t="shared" ref="A162:A175" si="48">IFERROR(VLOOKUP(C162,Tabla_Insumos,4,FALSE),"")</f>
        <v/>
      </c>
      <c r="B162" s="268" t="str">
        <f t="shared" ref="B162:B175" si="49">IFERROR(VLOOKUP(C162,Tabla_Insumos,5,FALSE),"")</f>
        <v/>
      </c>
      <c r="C162" s="154"/>
      <c r="D162" s="155" t="str">
        <f t="shared" ref="D162:D175" si="50">IFERROR(VLOOKUP(C162,Tabla_Insumos,2,FALSE),"")</f>
        <v/>
      </c>
      <c r="E162" s="269"/>
      <c r="F162" s="166">
        <f t="shared" ref="F162:F175" si="51">IFERROR(VLOOKUP(C162,Tabla_Insumos,3,FALSE),0)</f>
        <v>0</v>
      </c>
      <c r="G162" s="270">
        <f>ROUND(E162*F162,2)</f>
        <v>0</v>
      </c>
    </row>
    <row r="163" spans="1:7" ht="24" customHeight="1" x14ac:dyDescent="0.2">
      <c r="A163" s="153" t="str">
        <f t="shared" si="48"/>
        <v/>
      </c>
      <c r="B163" s="268" t="str">
        <f t="shared" si="49"/>
        <v/>
      </c>
      <c r="C163" s="154"/>
      <c r="D163" s="155" t="str">
        <f t="shared" si="50"/>
        <v/>
      </c>
      <c r="E163" s="269"/>
      <c r="F163" s="166">
        <f t="shared" si="51"/>
        <v>0</v>
      </c>
      <c r="G163" s="270">
        <f t="shared" ref="G163:G175" si="52">ROUND(E163*F163,2)</f>
        <v>0</v>
      </c>
    </row>
    <row r="164" spans="1:7" ht="24" customHeight="1" x14ac:dyDescent="0.2">
      <c r="A164" s="153" t="str">
        <f t="shared" si="48"/>
        <v/>
      </c>
      <c r="B164" s="268" t="str">
        <f t="shared" si="49"/>
        <v/>
      </c>
      <c r="C164" s="154"/>
      <c r="D164" s="155" t="str">
        <f t="shared" si="50"/>
        <v/>
      </c>
      <c r="E164" s="269"/>
      <c r="F164" s="166">
        <f t="shared" si="51"/>
        <v>0</v>
      </c>
      <c r="G164" s="270">
        <f t="shared" si="52"/>
        <v>0</v>
      </c>
    </row>
    <row r="165" spans="1:7" ht="24" customHeight="1" x14ac:dyDescent="0.2">
      <c r="A165" s="153" t="str">
        <f t="shared" si="48"/>
        <v/>
      </c>
      <c r="B165" s="268" t="str">
        <f t="shared" si="49"/>
        <v/>
      </c>
      <c r="C165" s="154"/>
      <c r="D165" s="155" t="str">
        <f t="shared" si="50"/>
        <v/>
      </c>
      <c r="E165" s="269"/>
      <c r="F165" s="166">
        <f t="shared" si="51"/>
        <v>0</v>
      </c>
      <c r="G165" s="270">
        <f t="shared" si="52"/>
        <v>0</v>
      </c>
    </row>
    <row r="166" spans="1:7" ht="24" customHeight="1" x14ac:dyDescent="0.2">
      <c r="A166" s="153" t="str">
        <f t="shared" si="48"/>
        <v/>
      </c>
      <c r="B166" s="268" t="str">
        <f t="shared" si="49"/>
        <v/>
      </c>
      <c r="C166" s="154"/>
      <c r="D166" s="155" t="str">
        <f t="shared" si="50"/>
        <v/>
      </c>
      <c r="E166" s="269"/>
      <c r="F166" s="166">
        <f t="shared" si="51"/>
        <v>0</v>
      </c>
      <c r="G166" s="270">
        <f t="shared" si="52"/>
        <v>0</v>
      </c>
    </row>
    <row r="167" spans="1:7" ht="24" customHeight="1" x14ac:dyDescent="0.2">
      <c r="A167" s="153" t="str">
        <f t="shared" si="48"/>
        <v/>
      </c>
      <c r="B167" s="268" t="str">
        <f t="shared" si="49"/>
        <v/>
      </c>
      <c r="C167" s="154"/>
      <c r="D167" s="155" t="str">
        <f t="shared" si="50"/>
        <v/>
      </c>
      <c r="E167" s="269"/>
      <c r="F167" s="166">
        <f t="shared" si="51"/>
        <v>0</v>
      </c>
      <c r="G167" s="270">
        <f t="shared" si="52"/>
        <v>0</v>
      </c>
    </row>
    <row r="168" spans="1:7" ht="24" customHeight="1" x14ac:dyDescent="0.2">
      <c r="A168" s="153" t="str">
        <f t="shared" si="48"/>
        <v/>
      </c>
      <c r="B168" s="268" t="str">
        <f t="shared" si="49"/>
        <v/>
      </c>
      <c r="C168" s="154"/>
      <c r="D168" s="155" t="str">
        <f t="shared" si="50"/>
        <v/>
      </c>
      <c r="E168" s="269"/>
      <c r="F168" s="166">
        <f t="shared" si="51"/>
        <v>0</v>
      </c>
      <c r="G168" s="270">
        <f t="shared" si="52"/>
        <v>0</v>
      </c>
    </row>
    <row r="169" spans="1:7" ht="24" customHeight="1" x14ac:dyDescent="0.2">
      <c r="A169" s="153" t="str">
        <f t="shared" si="48"/>
        <v/>
      </c>
      <c r="B169" s="268" t="str">
        <f t="shared" si="49"/>
        <v/>
      </c>
      <c r="C169" s="154"/>
      <c r="D169" s="155" t="str">
        <f t="shared" si="50"/>
        <v/>
      </c>
      <c r="E169" s="269"/>
      <c r="F169" s="166">
        <f t="shared" si="51"/>
        <v>0</v>
      </c>
      <c r="G169" s="270">
        <f t="shared" si="52"/>
        <v>0</v>
      </c>
    </row>
    <row r="170" spans="1:7" ht="24" customHeight="1" x14ac:dyDescent="0.2">
      <c r="A170" s="153" t="str">
        <f t="shared" si="48"/>
        <v/>
      </c>
      <c r="B170" s="268" t="str">
        <f t="shared" si="49"/>
        <v/>
      </c>
      <c r="C170" s="154"/>
      <c r="D170" s="155" t="str">
        <f t="shared" si="50"/>
        <v/>
      </c>
      <c r="E170" s="269"/>
      <c r="F170" s="166">
        <f t="shared" si="51"/>
        <v>0</v>
      </c>
      <c r="G170" s="270">
        <f t="shared" si="52"/>
        <v>0</v>
      </c>
    </row>
    <row r="171" spans="1:7" ht="24" customHeight="1" x14ac:dyDescent="0.2">
      <c r="A171" s="153" t="str">
        <f t="shared" si="48"/>
        <v/>
      </c>
      <c r="B171" s="268" t="str">
        <f t="shared" si="49"/>
        <v/>
      </c>
      <c r="C171" s="154"/>
      <c r="D171" s="155" t="str">
        <f t="shared" si="50"/>
        <v/>
      </c>
      <c r="E171" s="269"/>
      <c r="F171" s="166">
        <f t="shared" si="51"/>
        <v>0</v>
      </c>
      <c r="G171" s="270">
        <f t="shared" si="52"/>
        <v>0</v>
      </c>
    </row>
    <row r="172" spans="1:7" ht="24" customHeight="1" x14ac:dyDescent="0.2">
      <c r="A172" s="153" t="str">
        <f t="shared" si="48"/>
        <v/>
      </c>
      <c r="B172" s="268" t="str">
        <f t="shared" si="49"/>
        <v/>
      </c>
      <c r="C172" s="154"/>
      <c r="D172" s="155" t="str">
        <f t="shared" si="50"/>
        <v/>
      </c>
      <c r="E172" s="269"/>
      <c r="F172" s="166">
        <f t="shared" si="51"/>
        <v>0</v>
      </c>
      <c r="G172" s="270">
        <f t="shared" si="52"/>
        <v>0</v>
      </c>
    </row>
    <row r="173" spans="1:7" ht="24" customHeight="1" x14ac:dyDescent="0.2">
      <c r="A173" s="153" t="str">
        <f t="shared" si="48"/>
        <v/>
      </c>
      <c r="B173" s="268" t="str">
        <f t="shared" si="49"/>
        <v/>
      </c>
      <c r="C173" s="154"/>
      <c r="D173" s="155" t="str">
        <f t="shared" si="50"/>
        <v/>
      </c>
      <c r="E173" s="269"/>
      <c r="F173" s="166">
        <f t="shared" si="51"/>
        <v>0</v>
      </c>
      <c r="G173" s="270">
        <f t="shared" si="52"/>
        <v>0</v>
      </c>
    </row>
    <row r="174" spans="1:7" ht="24" customHeight="1" x14ac:dyDescent="0.2">
      <c r="A174" s="153" t="str">
        <f t="shared" si="48"/>
        <v/>
      </c>
      <c r="B174" s="268" t="str">
        <f t="shared" si="49"/>
        <v/>
      </c>
      <c r="C174" s="154"/>
      <c r="D174" s="155" t="str">
        <f t="shared" si="50"/>
        <v/>
      </c>
      <c r="E174" s="269"/>
      <c r="F174" s="166">
        <f t="shared" si="51"/>
        <v>0</v>
      </c>
      <c r="G174" s="270">
        <f t="shared" si="52"/>
        <v>0</v>
      </c>
    </row>
    <row r="175" spans="1:7" ht="24" customHeight="1" x14ac:dyDescent="0.2">
      <c r="A175" s="153" t="str">
        <f t="shared" si="48"/>
        <v/>
      </c>
      <c r="B175" s="268" t="str">
        <f t="shared" si="49"/>
        <v/>
      </c>
      <c r="C175" s="154"/>
      <c r="D175" s="155" t="str">
        <f t="shared" si="50"/>
        <v/>
      </c>
      <c r="E175" s="269"/>
      <c r="F175" s="166">
        <f t="shared" si="51"/>
        <v>0</v>
      </c>
      <c r="G175" s="270">
        <f t="shared" si="52"/>
        <v>0</v>
      </c>
    </row>
    <row r="176" spans="1:7" ht="24" customHeight="1" x14ac:dyDescent="0.2">
      <c r="A176" s="271"/>
      <c r="B176" s="241"/>
      <c r="C176" s="241"/>
      <c r="D176" s="252"/>
      <c r="E176" s="253"/>
      <c r="F176" s="272" t="s">
        <v>38</v>
      </c>
      <c r="G176" s="273">
        <f>SUBTOTAL(9,G162:G175)</f>
        <v>0</v>
      </c>
    </row>
    <row r="177" spans="1:7" ht="24" customHeight="1" x14ac:dyDescent="0.2">
      <c r="A177" s="271"/>
      <c r="B177" s="241"/>
      <c r="C177" s="274" t="s">
        <v>824</v>
      </c>
      <c r="D177" s="252"/>
      <c r="E177" s="253"/>
      <c r="F177" s="254"/>
      <c r="G177" s="275"/>
    </row>
    <row r="178" spans="1:7" ht="24" customHeight="1" x14ac:dyDescent="0.2">
      <c r="A178" s="153" t="str">
        <f t="shared" ref="A178:A185" si="53">IFERROR(VLOOKUP(C178,Tabla_Insumos,4,FALSE),"")</f>
        <v/>
      </c>
      <c r="B178" s="268" t="str">
        <f t="shared" ref="B178:B185" si="54">IFERROR(VLOOKUP(C178,Tabla_Insumos,5,FALSE),"")</f>
        <v/>
      </c>
      <c r="C178" s="154"/>
      <c r="D178" s="155" t="str">
        <f t="shared" ref="D178:D185" si="55">IFERROR(VLOOKUP(C178,Tabla_Insumos,2,FALSE),"")</f>
        <v/>
      </c>
      <c r="E178" s="269"/>
      <c r="F178" s="166">
        <f t="shared" ref="F178:F185" si="56">IFERROR(VLOOKUP(C178,Tabla_Insumos,3,FALSE),0)</f>
        <v>0</v>
      </c>
      <c r="G178" s="270">
        <f>ROUND(E178*F178,2)</f>
        <v>0</v>
      </c>
    </row>
    <row r="179" spans="1:7" ht="24" customHeight="1" x14ac:dyDescent="0.2">
      <c r="A179" s="153" t="str">
        <f t="shared" si="53"/>
        <v/>
      </c>
      <c r="B179" s="268" t="str">
        <f t="shared" si="54"/>
        <v/>
      </c>
      <c r="C179" s="154"/>
      <c r="D179" s="155" t="str">
        <f t="shared" si="55"/>
        <v/>
      </c>
      <c r="E179" s="269"/>
      <c r="F179" s="166">
        <f t="shared" si="56"/>
        <v>0</v>
      </c>
      <c r="G179" s="270">
        <f>ROUND(E179*F179,2)</f>
        <v>0</v>
      </c>
    </row>
    <row r="180" spans="1:7" ht="24" customHeight="1" x14ac:dyDescent="0.2">
      <c r="A180" s="153" t="str">
        <f t="shared" si="53"/>
        <v/>
      </c>
      <c r="B180" s="268" t="str">
        <f t="shared" si="54"/>
        <v/>
      </c>
      <c r="C180" s="154"/>
      <c r="D180" s="155" t="str">
        <f t="shared" si="55"/>
        <v/>
      </c>
      <c r="E180" s="269"/>
      <c r="F180" s="166">
        <f t="shared" si="56"/>
        <v>0</v>
      </c>
      <c r="G180" s="270">
        <f t="shared" ref="G180:G185" si="57">ROUND(E180*F180,2)</f>
        <v>0</v>
      </c>
    </row>
    <row r="181" spans="1:7" ht="24" customHeight="1" x14ac:dyDescent="0.2">
      <c r="A181" s="153" t="str">
        <f t="shared" si="53"/>
        <v/>
      </c>
      <c r="B181" s="268" t="str">
        <f t="shared" si="54"/>
        <v/>
      </c>
      <c r="C181" s="154"/>
      <c r="D181" s="155" t="str">
        <f t="shared" si="55"/>
        <v/>
      </c>
      <c r="E181" s="269"/>
      <c r="F181" s="166">
        <f t="shared" si="56"/>
        <v>0</v>
      </c>
      <c r="G181" s="270">
        <f t="shared" si="57"/>
        <v>0</v>
      </c>
    </row>
    <row r="182" spans="1:7" ht="24" customHeight="1" x14ac:dyDescent="0.2">
      <c r="A182" s="153" t="str">
        <f t="shared" si="53"/>
        <v/>
      </c>
      <c r="B182" s="268" t="str">
        <f t="shared" si="54"/>
        <v/>
      </c>
      <c r="C182" s="154"/>
      <c r="D182" s="155" t="str">
        <f t="shared" si="55"/>
        <v/>
      </c>
      <c r="E182" s="269"/>
      <c r="F182" s="166">
        <f t="shared" si="56"/>
        <v>0</v>
      </c>
      <c r="G182" s="270">
        <f t="shared" si="57"/>
        <v>0</v>
      </c>
    </row>
    <row r="183" spans="1:7" ht="24" customHeight="1" x14ac:dyDescent="0.2">
      <c r="A183" s="153" t="str">
        <f t="shared" si="53"/>
        <v/>
      </c>
      <c r="B183" s="268" t="str">
        <f t="shared" si="54"/>
        <v/>
      </c>
      <c r="C183" s="154"/>
      <c r="D183" s="155" t="str">
        <f t="shared" si="55"/>
        <v/>
      </c>
      <c r="E183" s="269"/>
      <c r="F183" s="166">
        <f t="shared" si="56"/>
        <v>0</v>
      </c>
      <c r="G183" s="270">
        <f t="shared" si="57"/>
        <v>0</v>
      </c>
    </row>
    <row r="184" spans="1:7" ht="24" customHeight="1" x14ac:dyDescent="0.2">
      <c r="A184" s="153" t="str">
        <f t="shared" si="53"/>
        <v/>
      </c>
      <c r="B184" s="268" t="str">
        <f t="shared" si="54"/>
        <v/>
      </c>
      <c r="C184" s="154"/>
      <c r="D184" s="155" t="str">
        <f t="shared" si="55"/>
        <v/>
      </c>
      <c r="E184" s="269"/>
      <c r="F184" s="166">
        <f t="shared" si="56"/>
        <v>0</v>
      </c>
      <c r="G184" s="270">
        <f t="shared" si="57"/>
        <v>0</v>
      </c>
    </row>
    <row r="185" spans="1:7" ht="24" customHeight="1" x14ac:dyDescent="0.2">
      <c r="A185" s="153" t="str">
        <f t="shared" si="53"/>
        <v/>
      </c>
      <c r="B185" s="268" t="str">
        <f t="shared" si="54"/>
        <v/>
      </c>
      <c r="C185" s="154"/>
      <c r="D185" s="155" t="str">
        <f t="shared" si="55"/>
        <v/>
      </c>
      <c r="E185" s="269"/>
      <c r="F185" s="166">
        <f t="shared" si="56"/>
        <v>0</v>
      </c>
      <c r="G185" s="270">
        <f t="shared" si="57"/>
        <v>0</v>
      </c>
    </row>
    <row r="186" spans="1:7" ht="24" customHeight="1" x14ac:dyDescent="0.2">
      <c r="A186" s="271"/>
      <c r="B186" s="241"/>
      <c r="C186" s="241"/>
      <c r="D186" s="252"/>
      <c r="E186" s="253"/>
      <c r="F186" s="272" t="s">
        <v>39</v>
      </c>
      <c r="G186" s="273">
        <f>SUBTOTAL(9,G178:G185)</f>
        <v>0</v>
      </c>
    </row>
    <row r="187" spans="1:7" ht="24" customHeight="1" x14ac:dyDescent="0.2">
      <c r="A187" s="271"/>
      <c r="B187" s="241"/>
      <c r="C187" s="274" t="s">
        <v>825</v>
      </c>
      <c r="D187" s="252"/>
      <c r="E187" s="253"/>
      <c r="F187" s="254"/>
      <c r="G187" s="275"/>
    </row>
    <row r="188" spans="1:7" ht="24" customHeight="1" x14ac:dyDescent="0.2">
      <c r="A188" s="153" t="str">
        <f t="shared" ref="A188:A196" si="58">IFERROR(VLOOKUP(C188,Tabla_Insumos,4,FALSE),"")</f>
        <v/>
      </c>
      <c r="B188" s="268" t="str">
        <f t="shared" ref="B188:B196" si="59">IFERROR(VLOOKUP(C188,Tabla_Insumos,5,FALSE),"")</f>
        <v/>
      </c>
      <c r="C188" s="154"/>
      <c r="D188" s="155" t="str">
        <f t="shared" ref="D188:D196" si="60">IFERROR(VLOOKUP(C188,Tabla_Insumos,2,FALSE),"")</f>
        <v/>
      </c>
      <c r="E188" s="269"/>
      <c r="F188" s="166">
        <f t="shared" ref="F188:F196" si="61">IFERROR(VLOOKUP(C188,Tabla_Insumos,3,FALSE),0)</f>
        <v>0</v>
      </c>
      <c r="G188" s="270">
        <f t="shared" ref="G188:G196" si="62">ROUND(E188*F188,2)</f>
        <v>0</v>
      </c>
    </row>
    <row r="189" spans="1:7" ht="24" customHeight="1" x14ac:dyDescent="0.2">
      <c r="A189" s="153" t="str">
        <f t="shared" si="58"/>
        <v/>
      </c>
      <c r="B189" s="268" t="str">
        <f t="shared" si="59"/>
        <v/>
      </c>
      <c r="C189" s="154"/>
      <c r="D189" s="155" t="str">
        <f t="shared" si="60"/>
        <v/>
      </c>
      <c r="E189" s="269"/>
      <c r="F189" s="166">
        <f t="shared" si="61"/>
        <v>0</v>
      </c>
      <c r="G189" s="270">
        <f t="shared" si="62"/>
        <v>0</v>
      </c>
    </row>
    <row r="190" spans="1:7" ht="24" customHeight="1" x14ac:dyDescent="0.2">
      <c r="A190" s="153" t="str">
        <f t="shared" si="58"/>
        <v/>
      </c>
      <c r="B190" s="268" t="str">
        <f t="shared" si="59"/>
        <v/>
      </c>
      <c r="C190" s="154"/>
      <c r="D190" s="155" t="str">
        <f t="shared" si="60"/>
        <v/>
      </c>
      <c r="E190" s="269"/>
      <c r="F190" s="166">
        <f t="shared" si="61"/>
        <v>0</v>
      </c>
      <c r="G190" s="270">
        <f t="shared" si="62"/>
        <v>0</v>
      </c>
    </row>
    <row r="191" spans="1:7" ht="24" customHeight="1" x14ac:dyDescent="0.2">
      <c r="A191" s="153" t="str">
        <f t="shared" si="58"/>
        <v/>
      </c>
      <c r="B191" s="268" t="str">
        <f t="shared" si="59"/>
        <v/>
      </c>
      <c r="C191" s="154"/>
      <c r="D191" s="155" t="str">
        <f t="shared" si="60"/>
        <v/>
      </c>
      <c r="E191" s="269"/>
      <c r="F191" s="166">
        <f t="shared" si="61"/>
        <v>0</v>
      </c>
      <c r="G191" s="270">
        <f t="shared" si="62"/>
        <v>0</v>
      </c>
    </row>
    <row r="192" spans="1:7" ht="24" customHeight="1" x14ac:dyDescent="0.2">
      <c r="A192" s="153" t="str">
        <f t="shared" si="58"/>
        <v/>
      </c>
      <c r="B192" s="268" t="str">
        <f t="shared" si="59"/>
        <v/>
      </c>
      <c r="C192" s="154"/>
      <c r="D192" s="155" t="str">
        <f t="shared" si="60"/>
        <v/>
      </c>
      <c r="E192" s="269"/>
      <c r="F192" s="166">
        <f t="shared" si="61"/>
        <v>0</v>
      </c>
      <c r="G192" s="270">
        <f t="shared" si="62"/>
        <v>0</v>
      </c>
    </row>
    <row r="193" spans="1:7" ht="24" customHeight="1" x14ac:dyDescent="0.2">
      <c r="A193" s="153" t="str">
        <f t="shared" si="58"/>
        <v/>
      </c>
      <c r="B193" s="268" t="str">
        <f t="shared" si="59"/>
        <v/>
      </c>
      <c r="C193" s="154"/>
      <c r="D193" s="155" t="str">
        <f t="shared" si="60"/>
        <v/>
      </c>
      <c r="E193" s="269"/>
      <c r="F193" s="166">
        <f t="shared" si="61"/>
        <v>0</v>
      </c>
      <c r="G193" s="270">
        <f t="shared" si="62"/>
        <v>0</v>
      </c>
    </row>
    <row r="194" spans="1:7" ht="24" customHeight="1" x14ac:dyDescent="0.2">
      <c r="A194" s="153" t="str">
        <f t="shared" si="58"/>
        <v/>
      </c>
      <c r="B194" s="268" t="str">
        <f t="shared" si="59"/>
        <v/>
      </c>
      <c r="C194" s="154"/>
      <c r="D194" s="155" t="str">
        <f t="shared" si="60"/>
        <v/>
      </c>
      <c r="E194" s="269"/>
      <c r="F194" s="166">
        <f t="shared" si="61"/>
        <v>0</v>
      </c>
      <c r="G194" s="270">
        <f t="shared" si="62"/>
        <v>0</v>
      </c>
    </row>
    <row r="195" spans="1:7" ht="24" customHeight="1" x14ac:dyDescent="0.2">
      <c r="A195" s="153" t="str">
        <f t="shared" si="58"/>
        <v/>
      </c>
      <c r="B195" s="268" t="str">
        <f t="shared" si="59"/>
        <v/>
      </c>
      <c r="C195" s="154"/>
      <c r="D195" s="155" t="str">
        <f t="shared" si="60"/>
        <v/>
      </c>
      <c r="E195" s="269"/>
      <c r="F195" s="166">
        <f t="shared" si="61"/>
        <v>0</v>
      </c>
      <c r="G195" s="270">
        <f t="shared" si="62"/>
        <v>0</v>
      </c>
    </row>
    <row r="196" spans="1:7" ht="24" customHeight="1" x14ac:dyDescent="0.2">
      <c r="A196" s="153" t="str">
        <f t="shared" si="58"/>
        <v/>
      </c>
      <c r="B196" s="268" t="str">
        <f t="shared" si="59"/>
        <v/>
      </c>
      <c r="C196" s="154"/>
      <c r="D196" s="155" t="str">
        <f t="shared" si="60"/>
        <v/>
      </c>
      <c r="E196" s="269"/>
      <c r="F196" s="166">
        <f t="shared" si="61"/>
        <v>0</v>
      </c>
      <c r="G196" s="270">
        <f t="shared" si="62"/>
        <v>0</v>
      </c>
    </row>
    <row r="197" spans="1:7" ht="24" customHeight="1" x14ac:dyDescent="0.2">
      <c r="A197" s="276"/>
      <c r="B197" s="252"/>
      <c r="C197" s="241"/>
      <c r="D197" s="252"/>
      <c r="E197" s="253"/>
      <c r="F197" s="272" t="s">
        <v>40</v>
      </c>
      <c r="G197" s="273">
        <f>SUBTOTAL(9,G188:G196)</f>
        <v>0</v>
      </c>
    </row>
    <row r="198" spans="1:7" ht="24" customHeight="1" thickBot="1" x14ac:dyDescent="0.25">
      <c r="A198" s="277"/>
      <c r="B198" s="278"/>
      <c r="C198" s="279"/>
      <c r="D198" s="278"/>
      <c r="E198" s="280"/>
      <c r="F198" s="281"/>
      <c r="G198" s="282"/>
    </row>
    <row r="199" spans="1:7" ht="24" customHeight="1" thickBot="1" x14ac:dyDescent="0.25">
      <c r="A199" s="283">
        <f>B157</f>
        <v>4</v>
      </c>
      <c r="B199" s="284">
        <f>C157</f>
        <v>0</v>
      </c>
      <c r="C199" s="285"/>
      <c r="D199" s="285" t="s">
        <v>41</v>
      </c>
      <c r="E199" s="286"/>
      <c r="F199" s="287" t="s">
        <v>42</v>
      </c>
      <c r="G199" s="288">
        <f>SUBTOTAL(9,G162:G198)</f>
        <v>0</v>
      </c>
    </row>
    <row r="200" spans="1:7" ht="24" customHeight="1" thickTop="1" thickBot="1" x14ac:dyDescent="0.25"/>
    <row r="201" spans="1:7" ht="24" customHeight="1" thickTop="1" x14ac:dyDescent="0.2">
      <c r="A201" s="344" t="s">
        <v>44</v>
      </c>
      <c r="B201" s="345"/>
      <c r="C201" s="345"/>
      <c r="D201" s="345"/>
      <c r="E201" s="345"/>
      <c r="F201" s="345"/>
      <c r="G201" s="346"/>
    </row>
    <row r="202" spans="1:7" ht="24" customHeight="1" x14ac:dyDescent="0.2">
      <c r="A202" s="243" t="s">
        <v>821</v>
      </c>
      <c r="B202" s="244" t="str">
        <f>Comitente</f>
        <v>DIRECCIÓN PROVINCIAL DEL LOTE HOGAR</v>
      </c>
      <c r="C202" s="238"/>
      <c r="D202" s="245"/>
      <c r="E202" s="245"/>
      <c r="F202" s="246"/>
      <c r="G202" s="247"/>
    </row>
    <row r="203" spans="1:7" ht="24" customHeight="1" x14ac:dyDescent="0.2">
      <c r="A203" s="243" t="s">
        <v>822</v>
      </c>
      <c r="B203" s="244">
        <f>Contratista</f>
        <v>0</v>
      </c>
      <c r="C203" s="239"/>
      <c r="D203" s="239"/>
      <c r="E203" s="239"/>
      <c r="F203" s="248"/>
      <c r="G203" s="249"/>
    </row>
    <row r="204" spans="1:7" ht="24" customHeight="1" x14ac:dyDescent="0.2">
      <c r="A204" s="243" t="s">
        <v>31</v>
      </c>
      <c r="B204" s="244" t="str">
        <f>Obra</f>
        <v>Barrio "VIRGEN DEL ROSARIO" I Etapa</v>
      </c>
      <c r="C204" s="239"/>
      <c r="D204" s="239"/>
      <c r="E204" s="239"/>
      <c r="F204" s="248" t="s">
        <v>45</v>
      </c>
      <c r="G204" s="250">
        <f>Fecha_Base</f>
        <v>0</v>
      </c>
    </row>
    <row r="205" spans="1:7" ht="24" customHeight="1" x14ac:dyDescent="0.2">
      <c r="A205" s="251" t="s">
        <v>820</v>
      </c>
      <c r="B205" s="240" t="str">
        <f>Ubicación</f>
        <v>Calle Independencia s/nº  Distrito "La Puntilla" Dpto San Martin</v>
      </c>
      <c r="C205" s="240"/>
      <c r="D205" s="252"/>
      <c r="E205" s="253"/>
      <c r="F205" s="254"/>
      <c r="G205" s="255"/>
    </row>
    <row r="206" spans="1:7" ht="24" customHeight="1" x14ac:dyDescent="0.2">
      <c r="A206" s="251" t="s">
        <v>46</v>
      </c>
      <c r="B206" s="256" t="str">
        <f>IFERROR(VALUE(LEFT(B207,FIND("-",B207)-1)),"")</f>
        <v/>
      </c>
      <c r="C206" s="241" t="str">
        <f>IFERROR(VLOOKUP(B206,T_Computo_Presupuesto,2,FALSE),"")</f>
        <v/>
      </c>
      <c r="E206" s="253"/>
      <c r="F206" s="254"/>
      <c r="G206" s="255"/>
    </row>
    <row r="207" spans="1:7" ht="24" customHeight="1" x14ac:dyDescent="0.2">
      <c r="A207" s="251" t="s">
        <v>32</v>
      </c>
      <c r="B207" s="257">
        <v>5</v>
      </c>
      <c r="C207" s="241">
        <f>IFERROR(VLOOKUP(B207,T_Computo_Presupuesto,2,FALSE),"")</f>
        <v>0</v>
      </c>
      <c r="D207" s="252"/>
      <c r="E207" s="253"/>
      <c r="F207" s="248" t="s">
        <v>33</v>
      </c>
      <c r="G207" s="258">
        <f>IFERROR(VLOOKUP(B207,T_Computo_Presupuesto,4,FALSE),"")</f>
        <v>0</v>
      </c>
    </row>
    <row r="208" spans="1:7" ht="24" customHeight="1" x14ac:dyDescent="0.2">
      <c r="A208" s="251"/>
      <c r="B208" s="240"/>
      <c r="C208" s="241"/>
      <c r="D208" s="252"/>
      <c r="E208" s="253"/>
      <c r="F208" s="254"/>
      <c r="G208" s="255"/>
    </row>
    <row r="209" spans="1:7" ht="24" customHeight="1" x14ac:dyDescent="0.2">
      <c r="A209" s="366" t="s">
        <v>683</v>
      </c>
      <c r="B209" s="367"/>
      <c r="C209" s="368" t="s">
        <v>0</v>
      </c>
      <c r="D209" s="368" t="s">
        <v>34</v>
      </c>
      <c r="E209" s="370" t="s">
        <v>35</v>
      </c>
      <c r="F209" s="372" t="s">
        <v>36</v>
      </c>
      <c r="G209" s="374" t="s">
        <v>37</v>
      </c>
    </row>
    <row r="210" spans="1:7" s="261" customFormat="1" ht="24" customHeight="1" x14ac:dyDescent="0.2">
      <c r="A210" s="259" t="s">
        <v>684</v>
      </c>
      <c r="B210" s="260" t="s">
        <v>685</v>
      </c>
      <c r="C210" s="369"/>
      <c r="D210" s="369"/>
      <c r="E210" s="371"/>
      <c r="F210" s="373"/>
      <c r="G210" s="375"/>
    </row>
    <row r="211" spans="1:7" ht="24" customHeight="1" x14ac:dyDescent="0.2">
      <c r="A211" s="262"/>
      <c r="B211" s="263"/>
      <c r="C211" s="178" t="s">
        <v>823</v>
      </c>
      <c r="D211" s="264"/>
      <c r="E211" s="265"/>
      <c r="F211" s="266"/>
      <c r="G211" s="267"/>
    </row>
    <row r="212" spans="1:7" ht="24" customHeight="1" x14ac:dyDescent="0.2">
      <c r="A212" s="153" t="str">
        <f t="shared" ref="A212:A225" si="63">IFERROR(VLOOKUP(C212,Tabla_Insumos,4,FALSE),"")</f>
        <v/>
      </c>
      <c r="B212" s="268" t="str">
        <f t="shared" ref="B212:B225" si="64">IFERROR(VLOOKUP(C212,Tabla_Insumos,5,FALSE),"")</f>
        <v/>
      </c>
      <c r="C212" s="154"/>
      <c r="D212" s="155" t="str">
        <f t="shared" ref="D212:D225" si="65">IFERROR(VLOOKUP(C212,Tabla_Insumos,2,FALSE),"")</f>
        <v/>
      </c>
      <c r="E212" s="269"/>
      <c r="F212" s="166">
        <f t="shared" ref="F212:F225" si="66">IFERROR(VLOOKUP(C212,Tabla_Insumos,3,FALSE),0)</f>
        <v>0</v>
      </c>
      <c r="G212" s="270">
        <f>ROUND(E212*F212,2)</f>
        <v>0</v>
      </c>
    </row>
    <row r="213" spans="1:7" ht="24" customHeight="1" x14ac:dyDescent="0.2">
      <c r="A213" s="153" t="str">
        <f t="shared" si="63"/>
        <v/>
      </c>
      <c r="B213" s="268" t="str">
        <f t="shared" si="64"/>
        <v/>
      </c>
      <c r="C213" s="154"/>
      <c r="D213" s="155" t="str">
        <f t="shared" si="65"/>
        <v/>
      </c>
      <c r="E213" s="269"/>
      <c r="F213" s="166">
        <f t="shared" si="66"/>
        <v>0</v>
      </c>
      <c r="G213" s="270">
        <f t="shared" ref="G213:G225" si="67">ROUND(E213*F213,2)</f>
        <v>0</v>
      </c>
    </row>
    <row r="214" spans="1:7" ht="24" customHeight="1" x14ac:dyDescent="0.2">
      <c r="A214" s="153" t="str">
        <f t="shared" si="63"/>
        <v/>
      </c>
      <c r="B214" s="268" t="str">
        <f t="shared" si="64"/>
        <v/>
      </c>
      <c r="C214" s="154"/>
      <c r="D214" s="155" t="str">
        <f t="shared" si="65"/>
        <v/>
      </c>
      <c r="E214" s="269"/>
      <c r="F214" s="166">
        <f t="shared" si="66"/>
        <v>0</v>
      </c>
      <c r="G214" s="270">
        <f t="shared" si="67"/>
        <v>0</v>
      </c>
    </row>
    <row r="215" spans="1:7" ht="24" customHeight="1" x14ac:dyDescent="0.2">
      <c r="A215" s="153" t="str">
        <f t="shared" si="63"/>
        <v/>
      </c>
      <c r="B215" s="268" t="str">
        <f t="shared" si="64"/>
        <v/>
      </c>
      <c r="C215" s="154"/>
      <c r="D215" s="155" t="str">
        <f t="shared" si="65"/>
        <v/>
      </c>
      <c r="E215" s="269"/>
      <c r="F215" s="166">
        <f t="shared" si="66"/>
        <v>0</v>
      </c>
      <c r="G215" s="270">
        <f t="shared" si="67"/>
        <v>0</v>
      </c>
    </row>
    <row r="216" spans="1:7" ht="24" customHeight="1" x14ac:dyDescent="0.2">
      <c r="A216" s="153" t="str">
        <f t="shared" si="63"/>
        <v/>
      </c>
      <c r="B216" s="268" t="str">
        <f t="shared" si="64"/>
        <v/>
      </c>
      <c r="C216" s="154"/>
      <c r="D216" s="155" t="str">
        <f t="shared" si="65"/>
        <v/>
      </c>
      <c r="E216" s="269"/>
      <c r="F216" s="166">
        <f t="shared" si="66"/>
        <v>0</v>
      </c>
      <c r="G216" s="270">
        <f t="shared" si="67"/>
        <v>0</v>
      </c>
    </row>
    <row r="217" spans="1:7" ht="24" customHeight="1" x14ac:dyDescent="0.2">
      <c r="A217" s="153" t="str">
        <f t="shared" si="63"/>
        <v/>
      </c>
      <c r="B217" s="268" t="str">
        <f t="shared" si="64"/>
        <v/>
      </c>
      <c r="C217" s="154"/>
      <c r="D217" s="155" t="str">
        <f t="shared" si="65"/>
        <v/>
      </c>
      <c r="E217" s="269"/>
      <c r="F217" s="166">
        <f t="shared" si="66"/>
        <v>0</v>
      </c>
      <c r="G217" s="270">
        <f t="shared" si="67"/>
        <v>0</v>
      </c>
    </row>
    <row r="218" spans="1:7" ht="24" customHeight="1" x14ac:dyDescent="0.2">
      <c r="A218" s="153" t="str">
        <f t="shared" si="63"/>
        <v/>
      </c>
      <c r="B218" s="268" t="str">
        <f t="shared" si="64"/>
        <v/>
      </c>
      <c r="C218" s="154"/>
      <c r="D218" s="155" t="str">
        <f t="shared" si="65"/>
        <v/>
      </c>
      <c r="E218" s="269"/>
      <c r="F218" s="166">
        <f t="shared" si="66"/>
        <v>0</v>
      </c>
      <c r="G218" s="270">
        <f t="shared" si="67"/>
        <v>0</v>
      </c>
    </row>
    <row r="219" spans="1:7" ht="24" customHeight="1" x14ac:dyDescent="0.2">
      <c r="A219" s="153" t="str">
        <f t="shared" si="63"/>
        <v/>
      </c>
      <c r="B219" s="268" t="str">
        <f t="shared" si="64"/>
        <v/>
      </c>
      <c r="C219" s="154"/>
      <c r="D219" s="155" t="str">
        <f t="shared" si="65"/>
        <v/>
      </c>
      <c r="E219" s="269"/>
      <c r="F219" s="166">
        <f t="shared" si="66"/>
        <v>0</v>
      </c>
      <c r="G219" s="270">
        <f t="shared" si="67"/>
        <v>0</v>
      </c>
    </row>
    <row r="220" spans="1:7" ht="24" customHeight="1" x14ac:dyDescent="0.2">
      <c r="A220" s="153" t="str">
        <f t="shared" si="63"/>
        <v/>
      </c>
      <c r="B220" s="268" t="str">
        <f t="shared" si="64"/>
        <v/>
      </c>
      <c r="C220" s="154"/>
      <c r="D220" s="155" t="str">
        <f t="shared" si="65"/>
        <v/>
      </c>
      <c r="E220" s="269"/>
      <c r="F220" s="166">
        <f t="shared" si="66"/>
        <v>0</v>
      </c>
      <c r="G220" s="270">
        <f t="shared" si="67"/>
        <v>0</v>
      </c>
    </row>
    <row r="221" spans="1:7" ht="24" customHeight="1" x14ac:dyDescent="0.2">
      <c r="A221" s="153" t="str">
        <f t="shared" si="63"/>
        <v/>
      </c>
      <c r="B221" s="268" t="str">
        <f t="shared" si="64"/>
        <v/>
      </c>
      <c r="C221" s="154"/>
      <c r="D221" s="155" t="str">
        <f t="shared" si="65"/>
        <v/>
      </c>
      <c r="E221" s="269"/>
      <c r="F221" s="166">
        <f t="shared" si="66"/>
        <v>0</v>
      </c>
      <c r="G221" s="270">
        <f t="shared" si="67"/>
        <v>0</v>
      </c>
    </row>
    <row r="222" spans="1:7" ht="24" customHeight="1" x14ac:dyDescent="0.2">
      <c r="A222" s="153" t="str">
        <f t="shared" si="63"/>
        <v/>
      </c>
      <c r="B222" s="268" t="str">
        <f t="shared" si="64"/>
        <v/>
      </c>
      <c r="C222" s="154"/>
      <c r="D222" s="155" t="str">
        <f t="shared" si="65"/>
        <v/>
      </c>
      <c r="E222" s="269"/>
      <c r="F222" s="166">
        <f t="shared" si="66"/>
        <v>0</v>
      </c>
      <c r="G222" s="270">
        <f t="shared" si="67"/>
        <v>0</v>
      </c>
    </row>
    <row r="223" spans="1:7" ht="24" customHeight="1" x14ac:dyDescent="0.2">
      <c r="A223" s="153" t="str">
        <f t="shared" si="63"/>
        <v/>
      </c>
      <c r="B223" s="268" t="str">
        <f t="shared" si="64"/>
        <v/>
      </c>
      <c r="C223" s="154"/>
      <c r="D223" s="155" t="str">
        <f t="shared" si="65"/>
        <v/>
      </c>
      <c r="E223" s="269"/>
      <c r="F223" s="166">
        <f t="shared" si="66"/>
        <v>0</v>
      </c>
      <c r="G223" s="270">
        <f t="shared" si="67"/>
        <v>0</v>
      </c>
    </row>
    <row r="224" spans="1:7" ht="24" customHeight="1" x14ac:dyDescent="0.2">
      <c r="A224" s="153" t="str">
        <f t="shared" si="63"/>
        <v/>
      </c>
      <c r="B224" s="268" t="str">
        <f t="shared" si="64"/>
        <v/>
      </c>
      <c r="C224" s="154"/>
      <c r="D224" s="155" t="str">
        <f t="shared" si="65"/>
        <v/>
      </c>
      <c r="E224" s="269"/>
      <c r="F224" s="166">
        <f t="shared" si="66"/>
        <v>0</v>
      </c>
      <c r="G224" s="270">
        <f t="shared" si="67"/>
        <v>0</v>
      </c>
    </row>
    <row r="225" spans="1:7" ht="24" customHeight="1" x14ac:dyDescent="0.2">
      <c r="A225" s="153" t="str">
        <f t="shared" si="63"/>
        <v/>
      </c>
      <c r="B225" s="268" t="str">
        <f t="shared" si="64"/>
        <v/>
      </c>
      <c r="C225" s="154"/>
      <c r="D225" s="155" t="str">
        <f t="shared" si="65"/>
        <v/>
      </c>
      <c r="E225" s="269"/>
      <c r="F225" s="166">
        <f t="shared" si="66"/>
        <v>0</v>
      </c>
      <c r="G225" s="270">
        <f t="shared" si="67"/>
        <v>0</v>
      </c>
    </row>
    <row r="226" spans="1:7" ht="24" customHeight="1" x14ac:dyDescent="0.2">
      <c r="A226" s="271"/>
      <c r="B226" s="241"/>
      <c r="C226" s="241"/>
      <c r="D226" s="252"/>
      <c r="E226" s="253"/>
      <c r="F226" s="272" t="s">
        <v>38</v>
      </c>
      <c r="G226" s="273">
        <f>SUBTOTAL(9,G212:G225)</f>
        <v>0</v>
      </c>
    </row>
    <row r="227" spans="1:7" ht="24" customHeight="1" x14ac:dyDescent="0.2">
      <c r="A227" s="271"/>
      <c r="B227" s="241"/>
      <c r="C227" s="274" t="s">
        <v>824</v>
      </c>
      <c r="D227" s="252"/>
      <c r="E227" s="253"/>
      <c r="F227" s="254"/>
      <c r="G227" s="275"/>
    </row>
    <row r="228" spans="1:7" ht="24" customHeight="1" x14ac:dyDescent="0.2">
      <c r="A228" s="153" t="str">
        <f t="shared" ref="A228:A235" si="68">IFERROR(VLOOKUP(C228,Tabla_Insumos,4,FALSE),"")</f>
        <v/>
      </c>
      <c r="B228" s="268" t="str">
        <f t="shared" ref="B228:B235" si="69">IFERROR(VLOOKUP(C228,Tabla_Insumos,5,FALSE),"")</f>
        <v/>
      </c>
      <c r="C228" s="154"/>
      <c r="D228" s="155" t="str">
        <f t="shared" ref="D228:D235" si="70">IFERROR(VLOOKUP(C228,Tabla_Insumos,2,FALSE),"")</f>
        <v/>
      </c>
      <c r="E228" s="269"/>
      <c r="F228" s="166">
        <f t="shared" ref="F228:F235" si="71">IFERROR(VLOOKUP(C228,Tabla_Insumos,3,FALSE),0)</f>
        <v>0</v>
      </c>
      <c r="G228" s="270">
        <f>ROUND(E228*F228,2)</f>
        <v>0</v>
      </c>
    </row>
    <row r="229" spans="1:7" ht="24" customHeight="1" x14ac:dyDescent="0.2">
      <c r="A229" s="153" t="str">
        <f t="shared" si="68"/>
        <v/>
      </c>
      <c r="B229" s="268" t="str">
        <f t="shared" si="69"/>
        <v/>
      </c>
      <c r="C229" s="154"/>
      <c r="D229" s="155" t="str">
        <f t="shared" si="70"/>
        <v/>
      </c>
      <c r="E229" s="269"/>
      <c r="F229" s="166">
        <f t="shared" si="71"/>
        <v>0</v>
      </c>
      <c r="G229" s="270">
        <f>ROUND(E229*F229,2)</f>
        <v>0</v>
      </c>
    </row>
    <row r="230" spans="1:7" ht="24" customHeight="1" x14ac:dyDescent="0.2">
      <c r="A230" s="153" t="str">
        <f t="shared" si="68"/>
        <v/>
      </c>
      <c r="B230" s="268" t="str">
        <f t="shared" si="69"/>
        <v/>
      </c>
      <c r="C230" s="154"/>
      <c r="D230" s="155" t="str">
        <f t="shared" si="70"/>
        <v/>
      </c>
      <c r="E230" s="269"/>
      <c r="F230" s="166">
        <f t="shared" si="71"/>
        <v>0</v>
      </c>
      <c r="G230" s="270">
        <f t="shared" ref="G230:G235" si="72">ROUND(E230*F230,2)</f>
        <v>0</v>
      </c>
    </row>
    <row r="231" spans="1:7" ht="24" customHeight="1" x14ac:dyDescent="0.2">
      <c r="A231" s="153" t="str">
        <f t="shared" si="68"/>
        <v/>
      </c>
      <c r="B231" s="268" t="str">
        <f t="shared" si="69"/>
        <v/>
      </c>
      <c r="C231" s="154"/>
      <c r="D231" s="155" t="str">
        <f t="shared" si="70"/>
        <v/>
      </c>
      <c r="E231" s="269"/>
      <c r="F231" s="166">
        <f t="shared" si="71"/>
        <v>0</v>
      </c>
      <c r="G231" s="270">
        <f t="shared" si="72"/>
        <v>0</v>
      </c>
    </row>
    <row r="232" spans="1:7" ht="24" customHeight="1" x14ac:dyDescent="0.2">
      <c r="A232" s="153" t="str">
        <f t="shared" si="68"/>
        <v/>
      </c>
      <c r="B232" s="268" t="str">
        <f t="shared" si="69"/>
        <v/>
      </c>
      <c r="C232" s="154"/>
      <c r="D232" s="155" t="str">
        <f t="shared" si="70"/>
        <v/>
      </c>
      <c r="E232" s="269"/>
      <c r="F232" s="166">
        <f t="shared" si="71"/>
        <v>0</v>
      </c>
      <c r="G232" s="270">
        <f t="shared" si="72"/>
        <v>0</v>
      </c>
    </row>
    <row r="233" spans="1:7" ht="24" customHeight="1" x14ac:dyDescent="0.2">
      <c r="A233" s="153" t="str">
        <f t="shared" si="68"/>
        <v/>
      </c>
      <c r="B233" s="268" t="str">
        <f t="shared" si="69"/>
        <v/>
      </c>
      <c r="C233" s="154"/>
      <c r="D233" s="155" t="str">
        <f t="shared" si="70"/>
        <v/>
      </c>
      <c r="E233" s="269"/>
      <c r="F233" s="166">
        <f t="shared" si="71"/>
        <v>0</v>
      </c>
      <c r="G233" s="270">
        <f t="shared" si="72"/>
        <v>0</v>
      </c>
    </row>
    <row r="234" spans="1:7" ht="24" customHeight="1" x14ac:dyDescent="0.2">
      <c r="A234" s="153" t="str">
        <f t="shared" si="68"/>
        <v/>
      </c>
      <c r="B234" s="268" t="str">
        <f t="shared" si="69"/>
        <v/>
      </c>
      <c r="C234" s="154"/>
      <c r="D234" s="155" t="str">
        <f t="shared" si="70"/>
        <v/>
      </c>
      <c r="E234" s="269"/>
      <c r="F234" s="166">
        <f t="shared" si="71"/>
        <v>0</v>
      </c>
      <c r="G234" s="270">
        <f t="shared" si="72"/>
        <v>0</v>
      </c>
    </row>
    <row r="235" spans="1:7" ht="24" customHeight="1" x14ac:dyDescent="0.2">
      <c r="A235" s="153" t="str">
        <f t="shared" si="68"/>
        <v/>
      </c>
      <c r="B235" s="268" t="str">
        <f t="shared" si="69"/>
        <v/>
      </c>
      <c r="C235" s="154"/>
      <c r="D235" s="155" t="str">
        <f t="shared" si="70"/>
        <v/>
      </c>
      <c r="E235" s="269"/>
      <c r="F235" s="166">
        <f t="shared" si="71"/>
        <v>0</v>
      </c>
      <c r="G235" s="270">
        <f t="shared" si="72"/>
        <v>0</v>
      </c>
    </row>
    <row r="236" spans="1:7" ht="24" customHeight="1" x14ac:dyDescent="0.2">
      <c r="A236" s="271"/>
      <c r="B236" s="241"/>
      <c r="C236" s="241"/>
      <c r="D236" s="252"/>
      <c r="E236" s="253"/>
      <c r="F236" s="272" t="s">
        <v>39</v>
      </c>
      <c r="G236" s="273">
        <f>SUBTOTAL(9,G228:G235)</f>
        <v>0</v>
      </c>
    </row>
    <row r="237" spans="1:7" ht="24" customHeight="1" x14ac:dyDescent="0.2">
      <c r="A237" s="271"/>
      <c r="B237" s="241"/>
      <c r="C237" s="274" t="s">
        <v>825</v>
      </c>
      <c r="D237" s="252"/>
      <c r="E237" s="253"/>
      <c r="F237" s="254"/>
      <c r="G237" s="275"/>
    </row>
    <row r="238" spans="1:7" ht="24" customHeight="1" x14ac:dyDescent="0.2">
      <c r="A238" s="153" t="str">
        <f t="shared" ref="A238:A246" si="73">IFERROR(VLOOKUP(C238,Tabla_Insumos,4,FALSE),"")</f>
        <v/>
      </c>
      <c r="B238" s="268" t="str">
        <f t="shared" ref="B238:B246" si="74">IFERROR(VLOOKUP(C238,Tabla_Insumos,5,FALSE),"")</f>
        <v/>
      </c>
      <c r="C238" s="154"/>
      <c r="D238" s="155" t="str">
        <f t="shared" ref="D238:D246" si="75">IFERROR(VLOOKUP(C238,Tabla_Insumos,2,FALSE),"")</f>
        <v/>
      </c>
      <c r="E238" s="269"/>
      <c r="F238" s="166">
        <f t="shared" ref="F238:F246" si="76">IFERROR(VLOOKUP(C238,Tabla_Insumos,3,FALSE),0)</f>
        <v>0</v>
      </c>
      <c r="G238" s="270">
        <f t="shared" ref="G238:G246" si="77">ROUND(E238*F238,2)</f>
        <v>0</v>
      </c>
    </row>
    <row r="239" spans="1:7" ht="24" customHeight="1" x14ac:dyDescent="0.2">
      <c r="A239" s="153" t="str">
        <f t="shared" si="73"/>
        <v/>
      </c>
      <c r="B239" s="268" t="str">
        <f t="shared" si="74"/>
        <v/>
      </c>
      <c r="C239" s="154"/>
      <c r="D239" s="155" t="str">
        <f t="shared" si="75"/>
        <v/>
      </c>
      <c r="E239" s="269"/>
      <c r="F239" s="166">
        <f t="shared" si="76"/>
        <v>0</v>
      </c>
      <c r="G239" s="270">
        <f t="shared" si="77"/>
        <v>0</v>
      </c>
    </row>
    <row r="240" spans="1:7" ht="24" customHeight="1" x14ac:dyDescent="0.2">
      <c r="A240" s="153" t="str">
        <f t="shared" si="73"/>
        <v/>
      </c>
      <c r="B240" s="268" t="str">
        <f t="shared" si="74"/>
        <v/>
      </c>
      <c r="C240" s="154"/>
      <c r="D240" s="155" t="str">
        <f t="shared" si="75"/>
        <v/>
      </c>
      <c r="E240" s="269"/>
      <c r="F240" s="166">
        <f t="shared" si="76"/>
        <v>0</v>
      </c>
      <c r="G240" s="270">
        <f t="shared" si="77"/>
        <v>0</v>
      </c>
    </row>
    <row r="241" spans="1:7" ht="24" customHeight="1" x14ac:dyDescent="0.2">
      <c r="A241" s="153" t="str">
        <f t="shared" si="73"/>
        <v/>
      </c>
      <c r="B241" s="268" t="str">
        <f t="shared" si="74"/>
        <v/>
      </c>
      <c r="C241" s="154"/>
      <c r="D241" s="155" t="str">
        <f t="shared" si="75"/>
        <v/>
      </c>
      <c r="E241" s="269"/>
      <c r="F241" s="166">
        <f t="shared" si="76"/>
        <v>0</v>
      </c>
      <c r="G241" s="270">
        <f t="shared" si="77"/>
        <v>0</v>
      </c>
    </row>
    <row r="242" spans="1:7" ht="24" customHeight="1" x14ac:dyDescent="0.2">
      <c r="A242" s="153" t="str">
        <f t="shared" si="73"/>
        <v/>
      </c>
      <c r="B242" s="268" t="str">
        <f t="shared" si="74"/>
        <v/>
      </c>
      <c r="C242" s="154"/>
      <c r="D242" s="155" t="str">
        <f t="shared" si="75"/>
        <v/>
      </c>
      <c r="E242" s="269"/>
      <c r="F242" s="166">
        <f t="shared" si="76"/>
        <v>0</v>
      </c>
      <c r="G242" s="270">
        <f t="shared" si="77"/>
        <v>0</v>
      </c>
    </row>
    <row r="243" spans="1:7" ht="24" customHeight="1" x14ac:dyDescent="0.2">
      <c r="A243" s="153" t="str">
        <f t="shared" si="73"/>
        <v/>
      </c>
      <c r="B243" s="268" t="str">
        <f t="shared" si="74"/>
        <v/>
      </c>
      <c r="C243" s="154"/>
      <c r="D243" s="155" t="str">
        <f t="shared" si="75"/>
        <v/>
      </c>
      <c r="E243" s="269"/>
      <c r="F243" s="166">
        <f t="shared" si="76"/>
        <v>0</v>
      </c>
      <c r="G243" s="270">
        <f t="shared" si="77"/>
        <v>0</v>
      </c>
    </row>
    <row r="244" spans="1:7" ht="24" customHeight="1" x14ac:dyDescent="0.2">
      <c r="A244" s="153" t="str">
        <f t="shared" si="73"/>
        <v/>
      </c>
      <c r="B244" s="268" t="str">
        <f t="shared" si="74"/>
        <v/>
      </c>
      <c r="C244" s="154"/>
      <c r="D244" s="155" t="str">
        <f t="shared" si="75"/>
        <v/>
      </c>
      <c r="E244" s="269"/>
      <c r="F244" s="166">
        <f t="shared" si="76"/>
        <v>0</v>
      </c>
      <c r="G244" s="270">
        <f t="shared" si="77"/>
        <v>0</v>
      </c>
    </row>
    <row r="245" spans="1:7" ht="24" customHeight="1" x14ac:dyDescent="0.2">
      <c r="A245" s="153" t="str">
        <f t="shared" si="73"/>
        <v/>
      </c>
      <c r="B245" s="268" t="str">
        <f t="shared" si="74"/>
        <v/>
      </c>
      <c r="C245" s="154"/>
      <c r="D245" s="155" t="str">
        <f t="shared" si="75"/>
        <v/>
      </c>
      <c r="E245" s="269"/>
      <c r="F245" s="166">
        <f t="shared" si="76"/>
        <v>0</v>
      </c>
      <c r="G245" s="270">
        <f t="shared" si="77"/>
        <v>0</v>
      </c>
    </row>
    <row r="246" spans="1:7" ht="24" customHeight="1" x14ac:dyDescent="0.2">
      <c r="A246" s="153" t="str">
        <f t="shared" si="73"/>
        <v/>
      </c>
      <c r="B246" s="268" t="str">
        <f t="shared" si="74"/>
        <v/>
      </c>
      <c r="C246" s="154"/>
      <c r="D246" s="155" t="str">
        <f t="shared" si="75"/>
        <v/>
      </c>
      <c r="E246" s="269"/>
      <c r="F246" s="166">
        <f t="shared" si="76"/>
        <v>0</v>
      </c>
      <c r="G246" s="270">
        <f t="shared" si="77"/>
        <v>0</v>
      </c>
    </row>
    <row r="247" spans="1:7" ht="24" customHeight="1" x14ac:dyDescent="0.2">
      <c r="A247" s="276"/>
      <c r="B247" s="252"/>
      <c r="C247" s="241"/>
      <c r="D247" s="252"/>
      <c r="E247" s="253"/>
      <c r="F247" s="272" t="s">
        <v>40</v>
      </c>
      <c r="G247" s="273">
        <f>SUBTOTAL(9,G238:G246)</f>
        <v>0</v>
      </c>
    </row>
    <row r="248" spans="1:7" ht="24" customHeight="1" thickBot="1" x14ac:dyDescent="0.25">
      <c r="A248" s="277"/>
      <c r="B248" s="278"/>
      <c r="C248" s="279"/>
      <c r="D248" s="278"/>
      <c r="E248" s="280"/>
      <c r="F248" s="281"/>
      <c r="G248" s="282"/>
    </row>
    <row r="249" spans="1:7" ht="24" customHeight="1" thickBot="1" x14ac:dyDescent="0.25">
      <c r="A249" s="283">
        <f>B207</f>
        <v>5</v>
      </c>
      <c r="B249" s="284">
        <f>C207</f>
        <v>0</v>
      </c>
      <c r="C249" s="285"/>
      <c r="D249" s="285" t="s">
        <v>41</v>
      </c>
      <c r="E249" s="286"/>
      <c r="F249" s="287" t="s">
        <v>42</v>
      </c>
      <c r="G249" s="288">
        <f>SUBTOTAL(9,G212:G248)</f>
        <v>0</v>
      </c>
    </row>
    <row r="250" spans="1:7" ht="24" customHeight="1" thickTop="1" thickBot="1" x14ac:dyDescent="0.25"/>
    <row r="251" spans="1:7" ht="24" customHeight="1" thickTop="1" x14ac:dyDescent="0.2">
      <c r="A251" s="344" t="s">
        <v>44</v>
      </c>
      <c r="B251" s="345"/>
      <c r="C251" s="345"/>
      <c r="D251" s="345"/>
      <c r="E251" s="345"/>
      <c r="F251" s="345"/>
      <c r="G251" s="346"/>
    </row>
    <row r="252" spans="1:7" ht="24" customHeight="1" x14ac:dyDescent="0.2">
      <c r="A252" s="243" t="s">
        <v>821</v>
      </c>
      <c r="B252" s="244" t="str">
        <f>Comitente</f>
        <v>DIRECCIÓN PROVINCIAL DEL LOTE HOGAR</v>
      </c>
      <c r="C252" s="238"/>
      <c r="D252" s="245"/>
      <c r="E252" s="245"/>
      <c r="F252" s="246"/>
      <c r="G252" s="247"/>
    </row>
    <row r="253" spans="1:7" ht="24" customHeight="1" x14ac:dyDescent="0.2">
      <c r="A253" s="243" t="s">
        <v>822</v>
      </c>
      <c r="B253" s="244">
        <f>Contratista</f>
        <v>0</v>
      </c>
      <c r="C253" s="239"/>
      <c r="D253" s="239"/>
      <c r="E253" s="239"/>
      <c r="F253" s="248"/>
      <c r="G253" s="249"/>
    </row>
    <row r="254" spans="1:7" ht="24" customHeight="1" x14ac:dyDescent="0.2">
      <c r="A254" s="243" t="s">
        <v>31</v>
      </c>
      <c r="B254" s="244" t="str">
        <f>Obra</f>
        <v>Barrio "VIRGEN DEL ROSARIO" I Etapa</v>
      </c>
      <c r="C254" s="239"/>
      <c r="D254" s="239"/>
      <c r="E254" s="239"/>
      <c r="F254" s="248" t="s">
        <v>45</v>
      </c>
      <c r="G254" s="250">
        <f>Fecha_Base</f>
        <v>0</v>
      </c>
    </row>
    <row r="255" spans="1:7" ht="24" customHeight="1" x14ac:dyDescent="0.2">
      <c r="A255" s="251" t="s">
        <v>820</v>
      </c>
      <c r="B255" s="240" t="str">
        <f>Ubicación</f>
        <v>Calle Independencia s/nº  Distrito "La Puntilla" Dpto San Martin</v>
      </c>
      <c r="C255" s="240"/>
      <c r="D255" s="252"/>
      <c r="E255" s="253"/>
      <c r="F255" s="254"/>
      <c r="G255" s="255"/>
    </row>
    <row r="256" spans="1:7" ht="24" customHeight="1" x14ac:dyDescent="0.2">
      <c r="A256" s="251" t="s">
        <v>46</v>
      </c>
      <c r="B256" s="256" t="str">
        <f>IFERROR(VALUE(LEFT(B257,FIND("-",B257)-1)),"")</f>
        <v/>
      </c>
      <c r="C256" s="241" t="str">
        <f>IFERROR(VLOOKUP(B256,T_Computo_Presupuesto,2,FALSE),"")</f>
        <v/>
      </c>
      <c r="E256" s="253"/>
      <c r="F256" s="254"/>
      <c r="G256" s="255"/>
    </row>
    <row r="257" spans="1:7" ht="24" customHeight="1" x14ac:dyDescent="0.2">
      <c r="A257" s="251" t="s">
        <v>32</v>
      </c>
      <c r="B257" s="257">
        <v>6</v>
      </c>
      <c r="C257" s="241">
        <f>IFERROR(VLOOKUP(B257,T_Computo_Presupuesto,2,FALSE),"")</f>
        <v>0</v>
      </c>
      <c r="D257" s="252"/>
      <c r="E257" s="253"/>
      <c r="F257" s="248" t="s">
        <v>33</v>
      </c>
      <c r="G257" s="258">
        <f>IFERROR(VLOOKUP(B257,T_Computo_Presupuesto,4,FALSE),"")</f>
        <v>0</v>
      </c>
    </row>
    <row r="258" spans="1:7" ht="24" customHeight="1" x14ac:dyDescent="0.2">
      <c r="A258" s="251"/>
      <c r="B258" s="240"/>
      <c r="C258" s="241"/>
      <c r="D258" s="252"/>
      <c r="E258" s="253"/>
      <c r="F258" s="254"/>
      <c r="G258" s="255"/>
    </row>
    <row r="259" spans="1:7" ht="24" customHeight="1" x14ac:dyDescent="0.2">
      <c r="A259" s="366" t="s">
        <v>683</v>
      </c>
      <c r="B259" s="367"/>
      <c r="C259" s="368" t="s">
        <v>0</v>
      </c>
      <c r="D259" s="368" t="s">
        <v>34</v>
      </c>
      <c r="E259" s="370" t="s">
        <v>35</v>
      </c>
      <c r="F259" s="372" t="s">
        <v>36</v>
      </c>
      <c r="G259" s="374" t="s">
        <v>37</v>
      </c>
    </row>
    <row r="260" spans="1:7" s="261" customFormat="1" ht="24" customHeight="1" x14ac:dyDescent="0.2">
      <c r="A260" s="259" t="s">
        <v>684</v>
      </c>
      <c r="B260" s="260" t="s">
        <v>685</v>
      </c>
      <c r="C260" s="369"/>
      <c r="D260" s="369"/>
      <c r="E260" s="371"/>
      <c r="F260" s="373"/>
      <c r="G260" s="375"/>
    </row>
    <row r="261" spans="1:7" ht="24" customHeight="1" x14ac:dyDescent="0.2">
      <c r="A261" s="262"/>
      <c r="B261" s="263"/>
      <c r="C261" s="178" t="s">
        <v>823</v>
      </c>
      <c r="D261" s="264"/>
      <c r="E261" s="265"/>
      <c r="F261" s="266"/>
      <c r="G261" s="267"/>
    </row>
    <row r="262" spans="1:7" ht="24" customHeight="1" x14ac:dyDescent="0.2">
      <c r="A262" s="153" t="str">
        <f t="shared" ref="A262:A275" si="78">IFERROR(VLOOKUP(C262,Tabla_Insumos,4,FALSE),"")</f>
        <v/>
      </c>
      <c r="B262" s="268" t="str">
        <f t="shared" ref="B262:B275" si="79">IFERROR(VLOOKUP(C262,Tabla_Insumos,5,FALSE),"")</f>
        <v/>
      </c>
      <c r="C262" s="154"/>
      <c r="D262" s="155" t="str">
        <f t="shared" ref="D262:D275" si="80">IFERROR(VLOOKUP(C262,Tabla_Insumos,2,FALSE),"")</f>
        <v/>
      </c>
      <c r="E262" s="269"/>
      <c r="F262" s="166">
        <f t="shared" ref="F262:F275" si="81">IFERROR(VLOOKUP(C262,Tabla_Insumos,3,FALSE),0)</f>
        <v>0</v>
      </c>
      <c r="G262" s="270">
        <f>ROUND(E262*F262,2)</f>
        <v>0</v>
      </c>
    </row>
    <row r="263" spans="1:7" ht="24" customHeight="1" x14ac:dyDescent="0.2">
      <c r="A263" s="153" t="str">
        <f t="shared" si="78"/>
        <v/>
      </c>
      <c r="B263" s="268" t="str">
        <f t="shared" si="79"/>
        <v/>
      </c>
      <c r="C263" s="154"/>
      <c r="D263" s="155" t="str">
        <f t="shared" si="80"/>
        <v/>
      </c>
      <c r="E263" s="269"/>
      <c r="F263" s="166">
        <f t="shared" si="81"/>
        <v>0</v>
      </c>
      <c r="G263" s="270">
        <f t="shared" ref="G263:G275" si="82">ROUND(E263*F263,2)</f>
        <v>0</v>
      </c>
    </row>
    <row r="264" spans="1:7" ht="24" customHeight="1" x14ac:dyDescent="0.2">
      <c r="A264" s="153" t="str">
        <f t="shared" si="78"/>
        <v/>
      </c>
      <c r="B264" s="268" t="str">
        <f t="shared" si="79"/>
        <v/>
      </c>
      <c r="C264" s="154"/>
      <c r="D264" s="155" t="str">
        <f t="shared" si="80"/>
        <v/>
      </c>
      <c r="E264" s="269"/>
      <c r="F264" s="166">
        <f t="shared" si="81"/>
        <v>0</v>
      </c>
      <c r="G264" s="270">
        <f t="shared" si="82"/>
        <v>0</v>
      </c>
    </row>
    <row r="265" spans="1:7" ht="24" customHeight="1" x14ac:dyDescent="0.2">
      <c r="A265" s="153" t="str">
        <f t="shared" si="78"/>
        <v/>
      </c>
      <c r="B265" s="268" t="str">
        <f t="shared" si="79"/>
        <v/>
      </c>
      <c r="C265" s="154"/>
      <c r="D265" s="155" t="str">
        <f t="shared" si="80"/>
        <v/>
      </c>
      <c r="E265" s="269"/>
      <c r="F265" s="166">
        <f t="shared" si="81"/>
        <v>0</v>
      </c>
      <c r="G265" s="270">
        <f t="shared" si="82"/>
        <v>0</v>
      </c>
    </row>
    <row r="266" spans="1:7" ht="24" customHeight="1" x14ac:dyDescent="0.2">
      <c r="A266" s="153" t="str">
        <f t="shared" si="78"/>
        <v/>
      </c>
      <c r="B266" s="268" t="str">
        <f t="shared" si="79"/>
        <v/>
      </c>
      <c r="C266" s="154"/>
      <c r="D266" s="155" t="str">
        <f t="shared" si="80"/>
        <v/>
      </c>
      <c r="E266" s="269"/>
      <c r="F266" s="166">
        <f t="shared" si="81"/>
        <v>0</v>
      </c>
      <c r="G266" s="270">
        <f t="shared" si="82"/>
        <v>0</v>
      </c>
    </row>
    <row r="267" spans="1:7" ht="24" customHeight="1" x14ac:dyDescent="0.2">
      <c r="A267" s="153" t="str">
        <f t="shared" si="78"/>
        <v/>
      </c>
      <c r="B267" s="268" t="str">
        <f t="shared" si="79"/>
        <v/>
      </c>
      <c r="C267" s="154"/>
      <c r="D267" s="155" t="str">
        <f t="shared" si="80"/>
        <v/>
      </c>
      <c r="E267" s="269"/>
      <c r="F267" s="166">
        <f t="shared" si="81"/>
        <v>0</v>
      </c>
      <c r="G267" s="270">
        <f t="shared" si="82"/>
        <v>0</v>
      </c>
    </row>
    <row r="268" spans="1:7" ht="24" customHeight="1" x14ac:dyDescent="0.2">
      <c r="A268" s="153" t="str">
        <f t="shared" si="78"/>
        <v/>
      </c>
      <c r="B268" s="268" t="str">
        <f t="shared" si="79"/>
        <v/>
      </c>
      <c r="C268" s="154"/>
      <c r="D268" s="155" t="str">
        <f t="shared" si="80"/>
        <v/>
      </c>
      <c r="E268" s="269"/>
      <c r="F268" s="166">
        <f t="shared" si="81"/>
        <v>0</v>
      </c>
      <c r="G268" s="270">
        <f t="shared" si="82"/>
        <v>0</v>
      </c>
    </row>
    <row r="269" spans="1:7" ht="24" customHeight="1" x14ac:dyDescent="0.2">
      <c r="A269" s="153" t="str">
        <f t="shared" si="78"/>
        <v/>
      </c>
      <c r="B269" s="268" t="str">
        <f t="shared" si="79"/>
        <v/>
      </c>
      <c r="C269" s="154"/>
      <c r="D269" s="155" t="str">
        <f t="shared" si="80"/>
        <v/>
      </c>
      <c r="E269" s="269"/>
      <c r="F269" s="166">
        <f t="shared" si="81"/>
        <v>0</v>
      </c>
      <c r="G269" s="270">
        <f t="shared" si="82"/>
        <v>0</v>
      </c>
    </row>
    <row r="270" spans="1:7" ht="24" customHeight="1" x14ac:dyDescent="0.2">
      <c r="A270" s="153" t="str">
        <f t="shared" si="78"/>
        <v/>
      </c>
      <c r="B270" s="268" t="str">
        <f t="shared" si="79"/>
        <v/>
      </c>
      <c r="C270" s="154"/>
      <c r="D270" s="155" t="str">
        <f t="shared" si="80"/>
        <v/>
      </c>
      <c r="E270" s="269"/>
      <c r="F270" s="166">
        <f t="shared" si="81"/>
        <v>0</v>
      </c>
      <c r="G270" s="270">
        <f t="shared" si="82"/>
        <v>0</v>
      </c>
    </row>
    <row r="271" spans="1:7" ht="24" customHeight="1" x14ac:dyDescent="0.2">
      <c r="A271" s="153" t="str">
        <f t="shared" si="78"/>
        <v/>
      </c>
      <c r="B271" s="268" t="str">
        <f t="shared" si="79"/>
        <v/>
      </c>
      <c r="C271" s="154"/>
      <c r="D271" s="155" t="str">
        <f t="shared" si="80"/>
        <v/>
      </c>
      <c r="E271" s="269"/>
      <c r="F271" s="166">
        <f t="shared" si="81"/>
        <v>0</v>
      </c>
      <c r="G271" s="270">
        <f t="shared" si="82"/>
        <v>0</v>
      </c>
    </row>
    <row r="272" spans="1:7" ht="24" customHeight="1" x14ac:dyDescent="0.2">
      <c r="A272" s="153" t="str">
        <f t="shared" si="78"/>
        <v/>
      </c>
      <c r="B272" s="268" t="str">
        <f t="shared" si="79"/>
        <v/>
      </c>
      <c r="C272" s="154"/>
      <c r="D272" s="155" t="str">
        <f t="shared" si="80"/>
        <v/>
      </c>
      <c r="E272" s="269"/>
      <c r="F272" s="166">
        <f t="shared" si="81"/>
        <v>0</v>
      </c>
      <c r="G272" s="270">
        <f t="shared" si="82"/>
        <v>0</v>
      </c>
    </row>
    <row r="273" spans="1:7" ht="24" customHeight="1" x14ac:dyDescent="0.2">
      <c r="A273" s="153" t="str">
        <f t="shared" si="78"/>
        <v/>
      </c>
      <c r="B273" s="268" t="str">
        <f t="shared" si="79"/>
        <v/>
      </c>
      <c r="C273" s="154"/>
      <c r="D273" s="155" t="str">
        <f t="shared" si="80"/>
        <v/>
      </c>
      <c r="E273" s="269"/>
      <c r="F273" s="166">
        <f t="shared" si="81"/>
        <v>0</v>
      </c>
      <c r="G273" s="270">
        <f t="shared" si="82"/>
        <v>0</v>
      </c>
    </row>
    <row r="274" spans="1:7" ht="24" customHeight="1" x14ac:dyDescent="0.2">
      <c r="A274" s="153" t="str">
        <f t="shared" si="78"/>
        <v/>
      </c>
      <c r="B274" s="268" t="str">
        <f t="shared" si="79"/>
        <v/>
      </c>
      <c r="C274" s="154"/>
      <c r="D274" s="155" t="str">
        <f t="shared" si="80"/>
        <v/>
      </c>
      <c r="E274" s="269"/>
      <c r="F274" s="166">
        <f t="shared" si="81"/>
        <v>0</v>
      </c>
      <c r="G274" s="270">
        <f t="shared" si="82"/>
        <v>0</v>
      </c>
    </row>
    <row r="275" spans="1:7" ht="24" customHeight="1" x14ac:dyDescent="0.2">
      <c r="A275" s="153" t="str">
        <f t="shared" si="78"/>
        <v/>
      </c>
      <c r="B275" s="268" t="str">
        <f t="shared" si="79"/>
        <v/>
      </c>
      <c r="C275" s="154"/>
      <c r="D275" s="155" t="str">
        <f t="shared" si="80"/>
        <v/>
      </c>
      <c r="E275" s="269"/>
      <c r="F275" s="166">
        <f t="shared" si="81"/>
        <v>0</v>
      </c>
      <c r="G275" s="270">
        <f t="shared" si="82"/>
        <v>0</v>
      </c>
    </row>
    <row r="276" spans="1:7" ht="24" customHeight="1" x14ac:dyDescent="0.2">
      <c r="A276" s="271"/>
      <c r="B276" s="241"/>
      <c r="C276" s="241"/>
      <c r="D276" s="252"/>
      <c r="E276" s="253"/>
      <c r="F276" s="272" t="s">
        <v>38</v>
      </c>
      <c r="G276" s="273">
        <f>SUBTOTAL(9,G262:G275)</f>
        <v>0</v>
      </c>
    </row>
    <row r="277" spans="1:7" ht="24" customHeight="1" x14ac:dyDescent="0.2">
      <c r="A277" s="271"/>
      <c r="B277" s="241"/>
      <c r="C277" s="274" t="s">
        <v>824</v>
      </c>
      <c r="D277" s="252"/>
      <c r="E277" s="253"/>
      <c r="F277" s="254"/>
      <c r="G277" s="275"/>
    </row>
    <row r="278" spans="1:7" ht="24" customHeight="1" x14ac:dyDescent="0.2">
      <c r="A278" s="153" t="str">
        <f t="shared" ref="A278:A285" si="83">IFERROR(VLOOKUP(C278,Tabla_Insumos,4,FALSE),"")</f>
        <v/>
      </c>
      <c r="B278" s="268" t="str">
        <f t="shared" ref="B278:B285" si="84">IFERROR(VLOOKUP(C278,Tabla_Insumos,5,FALSE),"")</f>
        <v/>
      </c>
      <c r="C278" s="154"/>
      <c r="D278" s="155" t="str">
        <f t="shared" ref="D278:D285" si="85">IFERROR(VLOOKUP(C278,Tabla_Insumos,2,FALSE),"")</f>
        <v/>
      </c>
      <c r="E278" s="269">
        <v>0</v>
      </c>
      <c r="F278" s="166">
        <f t="shared" ref="F278:F285" si="86">IFERROR(VLOOKUP(C278,Tabla_Insumos,3,FALSE),0)</f>
        <v>0</v>
      </c>
      <c r="G278" s="270">
        <f>ROUND(E278*F278,2)</f>
        <v>0</v>
      </c>
    </row>
    <row r="279" spans="1:7" ht="24" customHeight="1" x14ac:dyDescent="0.2">
      <c r="A279" s="153" t="str">
        <f t="shared" si="83"/>
        <v/>
      </c>
      <c r="B279" s="268" t="str">
        <f t="shared" si="84"/>
        <v/>
      </c>
      <c r="C279" s="154"/>
      <c r="D279" s="155" t="str">
        <f t="shared" si="85"/>
        <v/>
      </c>
      <c r="E279" s="269"/>
      <c r="F279" s="166">
        <f t="shared" si="86"/>
        <v>0</v>
      </c>
      <c r="G279" s="270">
        <f>ROUND(E279*F279,2)</f>
        <v>0</v>
      </c>
    </row>
    <row r="280" spans="1:7" ht="24" customHeight="1" x14ac:dyDescent="0.2">
      <c r="A280" s="153" t="str">
        <f t="shared" si="83"/>
        <v/>
      </c>
      <c r="B280" s="268" t="str">
        <f t="shared" si="84"/>
        <v/>
      </c>
      <c r="C280" s="154"/>
      <c r="D280" s="155" t="str">
        <f t="shared" si="85"/>
        <v/>
      </c>
      <c r="E280" s="269">
        <v>0</v>
      </c>
      <c r="F280" s="166">
        <f t="shared" si="86"/>
        <v>0</v>
      </c>
      <c r="G280" s="270">
        <f t="shared" ref="G280:G285" si="87">ROUND(E280*F280,2)</f>
        <v>0</v>
      </c>
    </row>
    <row r="281" spans="1:7" ht="24" customHeight="1" x14ac:dyDescent="0.2">
      <c r="A281" s="153" t="str">
        <f t="shared" si="83"/>
        <v/>
      </c>
      <c r="B281" s="268" t="str">
        <f t="shared" si="84"/>
        <v/>
      </c>
      <c r="C281" s="154"/>
      <c r="D281" s="155" t="str">
        <f t="shared" si="85"/>
        <v/>
      </c>
      <c r="E281" s="269"/>
      <c r="F281" s="166">
        <f t="shared" si="86"/>
        <v>0</v>
      </c>
      <c r="G281" s="270">
        <f t="shared" si="87"/>
        <v>0</v>
      </c>
    </row>
    <row r="282" spans="1:7" ht="24" customHeight="1" x14ac:dyDescent="0.2">
      <c r="A282" s="153" t="str">
        <f t="shared" si="83"/>
        <v/>
      </c>
      <c r="B282" s="268" t="str">
        <f t="shared" si="84"/>
        <v/>
      </c>
      <c r="C282" s="154"/>
      <c r="D282" s="155" t="str">
        <f t="shared" si="85"/>
        <v/>
      </c>
      <c r="E282" s="269"/>
      <c r="F282" s="166">
        <f t="shared" si="86"/>
        <v>0</v>
      </c>
      <c r="G282" s="270">
        <f t="shared" si="87"/>
        <v>0</v>
      </c>
    </row>
    <row r="283" spans="1:7" ht="24" customHeight="1" x14ac:dyDescent="0.2">
      <c r="A283" s="153" t="str">
        <f t="shared" si="83"/>
        <v/>
      </c>
      <c r="B283" s="268" t="str">
        <f t="shared" si="84"/>
        <v/>
      </c>
      <c r="C283" s="154"/>
      <c r="D283" s="155" t="str">
        <f t="shared" si="85"/>
        <v/>
      </c>
      <c r="E283" s="269"/>
      <c r="F283" s="166">
        <f t="shared" si="86"/>
        <v>0</v>
      </c>
      <c r="G283" s="270">
        <f t="shared" si="87"/>
        <v>0</v>
      </c>
    </row>
    <row r="284" spans="1:7" ht="24" customHeight="1" x14ac:dyDescent="0.2">
      <c r="A284" s="153" t="str">
        <f t="shared" si="83"/>
        <v/>
      </c>
      <c r="B284" s="268" t="str">
        <f t="shared" si="84"/>
        <v/>
      </c>
      <c r="C284" s="154"/>
      <c r="D284" s="155" t="str">
        <f t="shared" si="85"/>
        <v/>
      </c>
      <c r="E284" s="269"/>
      <c r="F284" s="166">
        <f t="shared" si="86"/>
        <v>0</v>
      </c>
      <c r="G284" s="270">
        <f t="shared" si="87"/>
        <v>0</v>
      </c>
    </row>
    <row r="285" spans="1:7" ht="24" customHeight="1" x14ac:dyDescent="0.2">
      <c r="A285" s="153" t="str">
        <f t="shared" si="83"/>
        <v/>
      </c>
      <c r="B285" s="268" t="str">
        <f t="shared" si="84"/>
        <v/>
      </c>
      <c r="C285" s="154"/>
      <c r="D285" s="155" t="str">
        <f t="shared" si="85"/>
        <v/>
      </c>
      <c r="E285" s="269"/>
      <c r="F285" s="166">
        <f t="shared" si="86"/>
        <v>0</v>
      </c>
      <c r="G285" s="270">
        <f t="shared" si="87"/>
        <v>0</v>
      </c>
    </row>
    <row r="286" spans="1:7" ht="24" customHeight="1" x14ac:dyDescent="0.2">
      <c r="A286" s="271"/>
      <c r="B286" s="241"/>
      <c r="C286" s="241"/>
      <c r="D286" s="252"/>
      <c r="E286" s="253"/>
      <c r="F286" s="272" t="s">
        <v>39</v>
      </c>
      <c r="G286" s="273">
        <f>SUBTOTAL(9,G278:G285)</f>
        <v>0</v>
      </c>
    </row>
    <row r="287" spans="1:7" ht="24" customHeight="1" x14ac:dyDescent="0.2">
      <c r="A287" s="271"/>
      <c r="B287" s="241"/>
      <c r="C287" s="274" t="s">
        <v>825</v>
      </c>
      <c r="D287" s="252"/>
      <c r="E287" s="253"/>
      <c r="F287" s="254"/>
      <c r="G287" s="275"/>
    </row>
    <row r="288" spans="1:7" ht="24" customHeight="1" x14ac:dyDescent="0.2">
      <c r="A288" s="153" t="str">
        <f t="shared" ref="A288:A296" si="88">IFERROR(VLOOKUP(C288,Tabla_Insumos,4,FALSE),"")</f>
        <v/>
      </c>
      <c r="B288" s="268" t="str">
        <f t="shared" ref="B288:B296" si="89">IFERROR(VLOOKUP(C288,Tabla_Insumos,5,FALSE),"")</f>
        <v/>
      </c>
      <c r="C288" s="154"/>
      <c r="D288" s="155" t="str">
        <f t="shared" ref="D288:D296" si="90">IFERROR(VLOOKUP(C288,Tabla_Insumos,2,FALSE),"")</f>
        <v/>
      </c>
      <c r="E288" s="269"/>
      <c r="F288" s="166">
        <f t="shared" ref="F288:F296" si="91">IFERROR(VLOOKUP(C288,Tabla_Insumos,3,FALSE),0)</f>
        <v>0</v>
      </c>
      <c r="G288" s="270">
        <f t="shared" ref="G288:G296" si="92">ROUND(E288*F288,2)</f>
        <v>0</v>
      </c>
    </row>
    <row r="289" spans="1:7" ht="24" customHeight="1" x14ac:dyDescent="0.2">
      <c r="A289" s="153" t="str">
        <f t="shared" si="88"/>
        <v/>
      </c>
      <c r="B289" s="268" t="str">
        <f t="shared" si="89"/>
        <v/>
      </c>
      <c r="C289" s="154"/>
      <c r="D289" s="155" t="str">
        <f t="shared" si="90"/>
        <v/>
      </c>
      <c r="E289" s="269"/>
      <c r="F289" s="166">
        <f t="shared" si="91"/>
        <v>0</v>
      </c>
      <c r="G289" s="270">
        <f t="shared" si="92"/>
        <v>0</v>
      </c>
    </row>
    <row r="290" spans="1:7" ht="24" customHeight="1" x14ac:dyDescent="0.2">
      <c r="A290" s="153" t="str">
        <f t="shared" si="88"/>
        <v/>
      </c>
      <c r="B290" s="268" t="str">
        <f t="shared" si="89"/>
        <v/>
      </c>
      <c r="C290" s="154"/>
      <c r="D290" s="155" t="str">
        <f t="shared" si="90"/>
        <v/>
      </c>
      <c r="E290" s="269"/>
      <c r="F290" s="166">
        <f t="shared" si="91"/>
        <v>0</v>
      </c>
      <c r="G290" s="270">
        <f t="shared" si="92"/>
        <v>0</v>
      </c>
    </row>
    <row r="291" spans="1:7" ht="24" customHeight="1" x14ac:dyDescent="0.2">
      <c r="A291" s="153" t="str">
        <f t="shared" si="88"/>
        <v/>
      </c>
      <c r="B291" s="268" t="str">
        <f t="shared" si="89"/>
        <v/>
      </c>
      <c r="C291" s="154"/>
      <c r="D291" s="155" t="str">
        <f t="shared" si="90"/>
        <v/>
      </c>
      <c r="E291" s="269"/>
      <c r="F291" s="166">
        <f t="shared" si="91"/>
        <v>0</v>
      </c>
      <c r="G291" s="270">
        <f t="shared" si="92"/>
        <v>0</v>
      </c>
    </row>
    <row r="292" spans="1:7" ht="24" customHeight="1" x14ac:dyDescent="0.2">
      <c r="A292" s="153" t="str">
        <f t="shared" si="88"/>
        <v/>
      </c>
      <c r="B292" s="268" t="str">
        <f t="shared" si="89"/>
        <v/>
      </c>
      <c r="C292" s="154"/>
      <c r="D292" s="155" t="str">
        <f t="shared" si="90"/>
        <v/>
      </c>
      <c r="E292" s="269"/>
      <c r="F292" s="166">
        <f t="shared" si="91"/>
        <v>0</v>
      </c>
      <c r="G292" s="270">
        <f t="shared" si="92"/>
        <v>0</v>
      </c>
    </row>
    <row r="293" spans="1:7" ht="24" customHeight="1" x14ac:dyDescent="0.2">
      <c r="A293" s="153" t="str">
        <f t="shared" si="88"/>
        <v/>
      </c>
      <c r="B293" s="268" t="str">
        <f t="shared" si="89"/>
        <v/>
      </c>
      <c r="C293" s="154"/>
      <c r="D293" s="155" t="str">
        <f t="shared" si="90"/>
        <v/>
      </c>
      <c r="E293" s="269"/>
      <c r="F293" s="166">
        <f t="shared" si="91"/>
        <v>0</v>
      </c>
      <c r="G293" s="270">
        <f t="shared" si="92"/>
        <v>0</v>
      </c>
    </row>
    <row r="294" spans="1:7" ht="24" customHeight="1" x14ac:dyDescent="0.2">
      <c r="A294" s="153" t="str">
        <f t="shared" si="88"/>
        <v/>
      </c>
      <c r="B294" s="268" t="str">
        <f t="shared" si="89"/>
        <v/>
      </c>
      <c r="C294" s="154"/>
      <c r="D294" s="155" t="str">
        <f t="shared" si="90"/>
        <v/>
      </c>
      <c r="E294" s="269"/>
      <c r="F294" s="166">
        <f t="shared" si="91"/>
        <v>0</v>
      </c>
      <c r="G294" s="270">
        <f t="shared" si="92"/>
        <v>0</v>
      </c>
    </row>
    <row r="295" spans="1:7" ht="24" customHeight="1" x14ac:dyDescent="0.2">
      <c r="A295" s="153" t="str">
        <f t="shared" si="88"/>
        <v/>
      </c>
      <c r="B295" s="268" t="str">
        <f t="shared" si="89"/>
        <v/>
      </c>
      <c r="C295" s="154"/>
      <c r="D295" s="155" t="str">
        <f t="shared" si="90"/>
        <v/>
      </c>
      <c r="E295" s="269"/>
      <c r="F295" s="166">
        <f t="shared" si="91"/>
        <v>0</v>
      </c>
      <c r="G295" s="270">
        <f t="shared" si="92"/>
        <v>0</v>
      </c>
    </row>
    <row r="296" spans="1:7" ht="24" customHeight="1" x14ac:dyDescent="0.2">
      <c r="A296" s="153" t="str">
        <f t="shared" si="88"/>
        <v/>
      </c>
      <c r="B296" s="268" t="str">
        <f t="shared" si="89"/>
        <v/>
      </c>
      <c r="C296" s="154"/>
      <c r="D296" s="155" t="str">
        <f t="shared" si="90"/>
        <v/>
      </c>
      <c r="E296" s="269"/>
      <c r="F296" s="166">
        <f t="shared" si="91"/>
        <v>0</v>
      </c>
      <c r="G296" s="270">
        <f t="shared" si="92"/>
        <v>0</v>
      </c>
    </row>
    <row r="297" spans="1:7" ht="24" customHeight="1" x14ac:dyDescent="0.2">
      <c r="A297" s="276"/>
      <c r="B297" s="252"/>
      <c r="C297" s="241"/>
      <c r="D297" s="252"/>
      <c r="E297" s="253"/>
      <c r="F297" s="272" t="s">
        <v>40</v>
      </c>
      <c r="G297" s="273">
        <f>SUBTOTAL(9,G288:G296)</f>
        <v>0</v>
      </c>
    </row>
    <row r="298" spans="1:7" ht="24" customHeight="1" thickBot="1" x14ac:dyDescent="0.25">
      <c r="A298" s="277"/>
      <c r="B298" s="278"/>
      <c r="C298" s="279"/>
      <c r="D298" s="278"/>
      <c r="E298" s="280"/>
      <c r="F298" s="281"/>
      <c r="G298" s="282"/>
    </row>
    <row r="299" spans="1:7" ht="24" customHeight="1" thickBot="1" x14ac:dyDescent="0.25">
      <c r="A299" s="283">
        <f>B257</f>
        <v>6</v>
      </c>
      <c r="B299" s="284">
        <f>C257</f>
        <v>0</v>
      </c>
      <c r="C299" s="285"/>
      <c r="D299" s="285" t="s">
        <v>41</v>
      </c>
      <c r="E299" s="286"/>
      <c r="F299" s="287" t="s">
        <v>42</v>
      </c>
      <c r="G299" s="288">
        <f>SUBTOTAL(9,G262:G298)</f>
        <v>0</v>
      </c>
    </row>
    <row r="300" spans="1:7" ht="24" customHeight="1" thickTop="1" thickBot="1" x14ac:dyDescent="0.25"/>
    <row r="301" spans="1:7" ht="24" customHeight="1" thickTop="1" x14ac:dyDescent="0.2">
      <c r="A301" s="344" t="s">
        <v>44</v>
      </c>
      <c r="B301" s="345"/>
      <c r="C301" s="345"/>
      <c r="D301" s="345"/>
      <c r="E301" s="345"/>
      <c r="F301" s="345"/>
      <c r="G301" s="346"/>
    </row>
    <row r="302" spans="1:7" ht="24" customHeight="1" x14ac:dyDescent="0.2">
      <c r="A302" s="243" t="s">
        <v>821</v>
      </c>
      <c r="B302" s="244" t="str">
        <f>Comitente</f>
        <v>DIRECCIÓN PROVINCIAL DEL LOTE HOGAR</v>
      </c>
      <c r="C302" s="238"/>
      <c r="D302" s="245"/>
      <c r="E302" s="245"/>
      <c r="F302" s="246"/>
      <c r="G302" s="247"/>
    </row>
    <row r="303" spans="1:7" ht="24" customHeight="1" x14ac:dyDescent="0.2">
      <c r="A303" s="243" t="s">
        <v>822</v>
      </c>
      <c r="B303" s="244">
        <f>Contratista</f>
        <v>0</v>
      </c>
      <c r="C303" s="239"/>
      <c r="D303" s="239"/>
      <c r="E303" s="239"/>
      <c r="F303" s="248"/>
      <c r="G303" s="249"/>
    </row>
    <row r="304" spans="1:7" ht="24" customHeight="1" x14ac:dyDescent="0.2">
      <c r="A304" s="243" t="s">
        <v>31</v>
      </c>
      <c r="B304" s="244" t="str">
        <f>Obra</f>
        <v>Barrio "VIRGEN DEL ROSARIO" I Etapa</v>
      </c>
      <c r="C304" s="239"/>
      <c r="D304" s="239"/>
      <c r="E304" s="239"/>
      <c r="F304" s="248" t="s">
        <v>45</v>
      </c>
      <c r="G304" s="250">
        <f>Fecha_Base</f>
        <v>0</v>
      </c>
    </row>
    <row r="305" spans="1:7" ht="24" customHeight="1" x14ac:dyDescent="0.2">
      <c r="A305" s="251" t="s">
        <v>820</v>
      </c>
      <c r="B305" s="240" t="str">
        <f>Ubicación</f>
        <v>Calle Independencia s/nº  Distrito "La Puntilla" Dpto San Martin</v>
      </c>
      <c r="C305" s="240"/>
      <c r="D305" s="252"/>
      <c r="E305" s="253"/>
      <c r="F305" s="254"/>
      <c r="G305" s="255"/>
    </row>
    <row r="306" spans="1:7" ht="24" customHeight="1" x14ac:dyDescent="0.2">
      <c r="A306" s="251" t="s">
        <v>46</v>
      </c>
      <c r="B306" s="256" t="str">
        <f>IFERROR(VALUE(LEFT(B307,FIND("-",B307)-1)),"")</f>
        <v/>
      </c>
      <c r="C306" s="241" t="str">
        <f>IFERROR(VLOOKUP(B306,T_Computo_Presupuesto,2,FALSE),"")</f>
        <v/>
      </c>
      <c r="E306" s="253"/>
      <c r="F306" s="254"/>
      <c r="G306" s="255"/>
    </row>
    <row r="307" spans="1:7" ht="24" customHeight="1" x14ac:dyDescent="0.2">
      <c r="A307" s="251" t="s">
        <v>32</v>
      </c>
      <c r="B307" s="257">
        <v>7</v>
      </c>
      <c r="C307" s="241">
        <f>IFERROR(VLOOKUP(B307,T_Computo_Presupuesto,2,FALSE),"")</f>
        <v>0</v>
      </c>
      <c r="D307" s="252"/>
      <c r="E307" s="253"/>
      <c r="F307" s="248" t="s">
        <v>33</v>
      </c>
      <c r="G307" s="258">
        <f>IFERROR(VLOOKUP(B307,T_Computo_Presupuesto,4,FALSE),"")</f>
        <v>0</v>
      </c>
    </row>
    <row r="308" spans="1:7" ht="24" customHeight="1" x14ac:dyDescent="0.2">
      <c r="A308" s="251"/>
      <c r="B308" s="240"/>
      <c r="C308" s="241"/>
      <c r="D308" s="252"/>
      <c r="E308" s="253"/>
      <c r="F308" s="254"/>
      <c r="G308" s="255"/>
    </row>
    <row r="309" spans="1:7" ht="24" customHeight="1" x14ac:dyDescent="0.2">
      <c r="A309" s="366" t="s">
        <v>683</v>
      </c>
      <c r="B309" s="367"/>
      <c r="C309" s="368" t="s">
        <v>0</v>
      </c>
      <c r="D309" s="368" t="s">
        <v>34</v>
      </c>
      <c r="E309" s="370" t="s">
        <v>35</v>
      </c>
      <c r="F309" s="372" t="s">
        <v>36</v>
      </c>
      <c r="G309" s="374" t="s">
        <v>37</v>
      </c>
    </row>
    <row r="310" spans="1:7" ht="24" customHeight="1" x14ac:dyDescent="0.2">
      <c r="A310" s="259" t="s">
        <v>684</v>
      </c>
      <c r="B310" s="260" t="s">
        <v>685</v>
      </c>
      <c r="C310" s="369"/>
      <c r="D310" s="369"/>
      <c r="E310" s="371"/>
      <c r="F310" s="373"/>
      <c r="G310" s="375"/>
    </row>
    <row r="311" spans="1:7" ht="24" customHeight="1" x14ac:dyDescent="0.2">
      <c r="A311" s="335"/>
      <c r="B311" s="263"/>
      <c r="C311" s="334" t="s">
        <v>823</v>
      </c>
      <c r="D311" s="264"/>
      <c r="E311" s="265"/>
      <c r="F311" s="266"/>
      <c r="G311" s="267"/>
    </row>
    <row r="312" spans="1:7" ht="24" customHeight="1" x14ac:dyDescent="0.2">
      <c r="A312" s="153" t="str">
        <f t="shared" ref="A312:A325" si="93">IFERROR(VLOOKUP(C312,Tabla_Insumos,4,FALSE),"")</f>
        <v/>
      </c>
      <c r="B312" s="268" t="str">
        <f t="shared" ref="B312:B325" si="94">IFERROR(VLOOKUP(C312,Tabla_Insumos,5,FALSE),"")</f>
        <v/>
      </c>
      <c r="C312" s="154"/>
      <c r="D312" s="155" t="str">
        <f t="shared" ref="D312:D325" si="95">IFERROR(VLOOKUP(C312,Tabla_Insumos,2,FALSE),"")</f>
        <v/>
      </c>
      <c r="E312" s="269"/>
      <c r="F312" s="165">
        <f t="shared" ref="F312:F325" si="96">IFERROR(VLOOKUP(C312,Tabla_Insumos,3,FALSE),0)</f>
        <v>0</v>
      </c>
      <c r="G312" s="270">
        <f>ROUND(E312*F312,2)</f>
        <v>0</v>
      </c>
    </row>
    <row r="313" spans="1:7" ht="24" customHeight="1" x14ac:dyDescent="0.2">
      <c r="A313" s="153" t="str">
        <f t="shared" si="93"/>
        <v/>
      </c>
      <c r="B313" s="268" t="str">
        <f t="shared" si="94"/>
        <v/>
      </c>
      <c r="C313" s="154"/>
      <c r="D313" s="155" t="str">
        <f t="shared" si="95"/>
        <v/>
      </c>
      <c r="E313" s="269"/>
      <c r="F313" s="165">
        <f t="shared" si="96"/>
        <v>0</v>
      </c>
      <c r="G313" s="270">
        <f t="shared" ref="G313:G325" si="97">ROUND(E313*F313,2)</f>
        <v>0</v>
      </c>
    </row>
    <row r="314" spans="1:7" ht="24" customHeight="1" x14ac:dyDescent="0.2">
      <c r="A314" s="153" t="str">
        <f t="shared" si="93"/>
        <v/>
      </c>
      <c r="B314" s="268" t="str">
        <f t="shared" si="94"/>
        <v/>
      </c>
      <c r="C314" s="154"/>
      <c r="D314" s="155" t="str">
        <f t="shared" si="95"/>
        <v/>
      </c>
      <c r="E314" s="269"/>
      <c r="F314" s="165">
        <f t="shared" si="96"/>
        <v>0</v>
      </c>
      <c r="G314" s="270">
        <f t="shared" si="97"/>
        <v>0</v>
      </c>
    </row>
    <row r="315" spans="1:7" ht="24" customHeight="1" x14ac:dyDescent="0.2">
      <c r="A315" s="153" t="str">
        <f t="shared" si="93"/>
        <v/>
      </c>
      <c r="B315" s="268" t="str">
        <f t="shared" si="94"/>
        <v/>
      </c>
      <c r="C315" s="154"/>
      <c r="D315" s="155" t="str">
        <f t="shared" si="95"/>
        <v/>
      </c>
      <c r="E315" s="269"/>
      <c r="F315" s="165">
        <f t="shared" si="96"/>
        <v>0</v>
      </c>
      <c r="G315" s="270">
        <f t="shared" si="97"/>
        <v>0</v>
      </c>
    </row>
    <row r="316" spans="1:7" ht="24" customHeight="1" x14ac:dyDescent="0.2">
      <c r="A316" s="153" t="str">
        <f t="shared" si="93"/>
        <v/>
      </c>
      <c r="B316" s="268" t="str">
        <f t="shared" si="94"/>
        <v/>
      </c>
      <c r="C316" s="154"/>
      <c r="D316" s="155" t="str">
        <f t="shared" si="95"/>
        <v/>
      </c>
      <c r="E316" s="269"/>
      <c r="F316" s="165">
        <f t="shared" si="96"/>
        <v>0</v>
      </c>
      <c r="G316" s="270">
        <f t="shared" si="97"/>
        <v>0</v>
      </c>
    </row>
    <row r="317" spans="1:7" ht="24" customHeight="1" x14ac:dyDescent="0.2">
      <c r="A317" s="153" t="str">
        <f t="shared" si="93"/>
        <v/>
      </c>
      <c r="B317" s="268" t="str">
        <f t="shared" si="94"/>
        <v/>
      </c>
      <c r="C317" s="154"/>
      <c r="D317" s="155" t="str">
        <f t="shared" si="95"/>
        <v/>
      </c>
      <c r="E317" s="269"/>
      <c r="F317" s="165">
        <f t="shared" si="96"/>
        <v>0</v>
      </c>
      <c r="G317" s="270">
        <f t="shared" si="97"/>
        <v>0</v>
      </c>
    </row>
    <row r="318" spans="1:7" ht="24" customHeight="1" x14ac:dyDescent="0.2">
      <c r="A318" s="153" t="str">
        <f t="shared" si="93"/>
        <v/>
      </c>
      <c r="B318" s="268" t="str">
        <f t="shared" si="94"/>
        <v/>
      </c>
      <c r="C318" s="154"/>
      <c r="D318" s="155" t="str">
        <f t="shared" si="95"/>
        <v/>
      </c>
      <c r="E318" s="269"/>
      <c r="F318" s="165">
        <f t="shared" si="96"/>
        <v>0</v>
      </c>
      <c r="G318" s="270">
        <f t="shared" si="97"/>
        <v>0</v>
      </c>
    </row>
    <row r="319" spans="1:7" ht="24" customHeight="1" x14ac:dyDescent="0.2">
      <c r="A319" s="153" t="str">
        <f t="shared" si="93"/>
        <v/>
      </c>
      <c r="B319" s="268" t="str">
        <f t="shared" si="94"/>
        <v/>
      </c>
      <c r="C319" s="154"/>
      <c r="D319" s="155" t="str">
        <f t="shared" si="95"/>
        <v/>
      </c>
      <c r="E319" s="269"/>
      <c r="F319" s="165">
        <f t="shared" si="96"/>
        <v>0</v>
      </c>
      <c r="G319" s="270">
        <f t="shared" si="97"/>
        <v>0</v>
      </c>
    </row>
    <row r="320" spans="1:7" ht="24" customHeight="1" x14ac:dyDescent="0.2">
      <c r="A320" s="153" t="str">
        <f t="shared" si="93"/>
        <v/>
      </c>
      <c r="B320" s="268" t="str">
        <f t="shared" si="94"/>
        <v/>
      </c>
      <c r="C320" s="154"/>
      <c r="D320" s="155" t="str">
        <f t="shared" si="95"/>
        <v/>
      </c>
      <c r="E320" s="269"/>
      <c r="F320" s="165">
        <f t="shared" si="96"/>
        <v>0</v>
      </c>
      <c r="G320" s="270">
        <f t="shared" si="97"/>
        <v>0</v>
      </c>
    </row>
    <row r="321" spans="1:7" ht="24" customHeight="1" x14ac:dyDescent="0.2">
      <c r="A321" s="153" t="str">
        <f t="shared" si="93"/>
        <v/>
      </c>
      <c r="B321" s="268" t="str">
        <f t="shared" si="94"/>
        <v/>
      </c>
      <c r="C321" s="154"/>
      <c r="D321" s="155" t="str">
        <f t="shared" si="95"/>
        <v/>
      </c>
      <c r="E321" s="269"/>
      <c r="F321" s="165">
        <f t="shared" si="96"/>
        <v>0</v>
      </c>
      <c r="G321" s="270">
        <f t="shared" si="97"/>
        <v>0</v>
      </c>
    </row>
    <row r="322" spans="1:7" ht="24" customHeight="1" x14ac:dyDescent="0.2">
      <c r="A322" s="153" t="str">
        <f t="shared" si="93"/>
        <v/>
      </c>
      <c r="B322" s="268" t="str">
        <f t="shared" si="94"/>
        <v/>
      </c>
      <c r="C322" s="154"/>
      <c r="D322" s="155" t="str">
        <f t="shared" si="95"/>
        <v/>
      </c>
      <c r="E322" s="269"/>
      <c r="F322" s="165">
        <f t="shared" si="96"/>
        <v>0</v>
      </c>
      <c r="G322" s="270">
        <f t="shared" si="97"/>
        <v>0</v>
      </c>
    </row>
    <row r="323" spans="1:7" ht="24" customHeight="1" x14ac:dyDescent="0.2">
      <c r="A323" s="153" t="str">
        <f t="shared" si="93"/>
        <v/>
      </c>
      <c r="B323" s="268" t="str">
        <f t="shared" si="94"/>
        <v/>
      </c>
      <c r="C323" s="154"/>
      <c r="D323" s="155" t="str">
        <f t="shared" si="95"/>
        <v/>
      </c>
      <c r="E323" s="269"/>
      <c r="F323" s="165">
        <f t="shared" si="96"/>
        <v>0</v>
      </c>
      <c r="G323" s="270">
        <f t="shared" si="97"/>
        <v>0</v>
      </c>
    </row>
    <row r="324" spans="1:7" ht="24" customHeight="1" x14ac:dyDescent="0.2">
      <c r="A324" s="153" t="str">
        <f t="shared" si="93"/>
        <v/>
      </c>
      <c r="B324" s="268" t="str">
        <f t="shared" si="94"/>
        <v/>
      </c>
      <c r="C324" s="154"/>
      <c r="D324" s="155" t="str">
        <f t="shared" si="95"/>
        <v/>
      </c>
      <c r="E324" s="269"/>
      <c r="F324" s="165">
        <f t="shared" si="96"/>
        <v>0</v>
      </c>
      <c r="G324" s="270">
        <f t="shared" si="97"/>
        <v>0</v>
      </c>
    </row>
    <row r="325" spans="1:7" ht="24" customHeight="1" x14ac:dyDescent="0.2">
      <c r="A325" s="153" t="str">
        <f t="shared" si="93"/>
        <v/>
      </c>
      <c r="B325" s="268" t="str">
        <f t="shared" si="94"/>
        <v/>
      </c>
      <c r="C325" s="154"/>
      <c r="D325" s="155" t="str">
        <f t="shared" si="95"/>
        <v/>
      </c>
      <c r="E325" s="269"/>
      <c r="F325" s="166">
        <f t="shared" si="96"/>
        <v>0</v>
      </c>
      <c r="G325" s="270">
        <f t="shared" si="97"/>
        <v>0</v>
      </c>
    </row>
    <row r="326" spans="1:7" ht="24" customHeight="1" x14ac:dyDescent="0.2">
      <c r="A326" s="271"/>
      <c r="B326" s="241"/>
      <c r="C326" s="241"/>
      <c r="D326" s="252"/>
      <c r="E326" s="253"/>
      <c r="F326" s="336" t="s">
        <v>38</v>
      </c>
      <c r="G326" s="273">
        <f>SUBTOTAL(9,G312:G325)</f>
        <v>0</v>
      </c>
    </row>
    <row r="327" spans="1:7" ht="24" customHeight="1" x14ac:dyDescent="0.2">
      <c r="A327" s="271"/>
      <c r="B327" s="241"/>
      <c r="C327" s="274" t="s">
        <v>824</v>
      </c>
      <c r="D327" s="252"/>
      <c r="E327" s="253"/>
      <c r="F327" s="254"/>
      <c r="G327" s="275"/>
    </row>
    <row r="328" spans="1:7" ht="24" customHeight="1" x14ac:dyDescent="0.2">
      <c r="A328" s="153" t="str">
        <f t="shared" ref="A328:A335" si="98">IFERROR(VLOOKUP(C328,Tabla_Insumos,4,FALSE),"")</f>
        <v/>
      </c>
      <c r="B328" s="268" t="str">
        <f t="shared" ref="B328:B335" si="99">IFERROR(VLOOKUP(C328,Tabla_Insumos,5,FALSE),"")</f>
        <v/>
      </c>
      <c r="C328" s="154"/>
      <c r="D328" s="155" t="str">
        <f t="shared" ref="D328:D335" si="100">IFERROR(VLOOKUP(C328,Tabla_Insumos,2,FALSE),"")</f>
        <v/>
      </c>
      <c r="E328" s="269"/>
      <c r="F328" s="167">
        <f t="shared" ref="F328:F335" si="101">IFERROR(VLOOKUP(C328,Tabla_Insumos,3,FALSE),0)</f>
        <v>0</v>
      </c>
      <c r="G328" s="270">
        <f>ROUND(E328*F328,2)</f>
        <v>0</v>
      </c>
    </row>
    <row r="329" spans="1:7" ht="24" customHeight="1" x14ac:dyDescent="0.2">
      <c r="A329" s="153" t="str">
        <f t="shared" si="98"/>
        <v/>
      </c>
      <c r="B329" s="268" t="str">
        <f t="shared" si="99"/>
        <v/>
      </c>
      <c r="C329" s="154"/>
      <c r="D329" s="155" t="str">
        <f t="shared" si="100"/>
        <v/>
      </c>
      <c r="E329" s="269"/>
      <c r="F329" s="167">
        <f t="shared" si="101"/>
        <v>0</v>
      </c>
      <c r="G329" s="270">
        <f>ROUND(E329*F329,2)</f>
        <v>0</v>
      </c>
    </row>
    <row r="330" spans="1:7" ht="24" customHeight="1" x14ac:dyDescent="0.2">
      <c r="A330" s="153" t="str">
        <f t="shared" si="98"/>
        <v/>
      </c>
      <c r="B330" s="268" t="str">
        <f t="shared" si="99"/>
        <v/>
      </c>
      <c r="C330" s="154"/>
      <c r="D330" s="155" t="str">
        <f t="shared" si="100"/>
        <v/>
      </c>
      <c r="E330" s="269"/>
      <c r="F330" s="167">
        <f t="shared" si="101"/>
        <v>0</v>
      </c>
      <c r="G330" s="270">
        <f t="shared" ref="G330:G335" si="102">ROUND(E330*F330,2)</f>
        <v>0</v>
      </c>
    </row>
    <row r="331" spans="1:7" ht="24" customHeight="1" x14ac:dyDescent="0.2">
      <c r="A331" s="153" t="str">
        <f t="shared" si="98"/>
        <v/>
      </c>
      <c r="B331" s="268" t="str">
        <f t="shared" si="99"/>
        <v/>
      </c>
      <c r="C331" s="154"/>
      <c r="D331" s="155" t="str">
        <f t="shared" si="100"/>
        <v/>
      </c>
      <c r="E331" s="269"/>
      <c r="F331" s="167">
        <f t="shared" si="101"/>
        <v>0</v>
      </c>
      <c r="G331" s="270">
        <f t="shared" si="102"/>
        <v>0</v>
      </c>
    </row>
    <row r="332" spans="1:7" ht="24" customHeight="1" x14ac:dyDescent="0.2">
      <c r="A332" s="153" t="str">
        <f t="shared" si="98"/>
        <v/>
      </c>
      <c r="B332" s="268" t="str">
        <f t="shared" si="99"/>
        <v/>
      </c>
      <c r="C332" s="154"/>
      <c r="D332" s="155" t="str">
        <f t="shared" si="100"/>
        <v/>
      </c>
      <c r="E332" s="269"/>
      <c r="F332" s="165">
        <f t="shared" si="101"/>
        <v>0</v>
      </c>
      <c r="G332" s="270">
        <f t="shared" si="102"/>
        <v>0</v>
      </c>
    </row>
    <row r="333" spans="1:7" ht="24" customHeight="1" x14ac:dyDescent="0.2">
      <c r="A333" s="153" t="str">
        <f t="shared" si="98"/>
        <v/>
      </c>
      <c r="B333" s="268" t="str">
        <f t="shared" si="99"/>
        <v/>
      </c>
      <c r="C333" s="154"/>
      <c r="D333" s="155" t="str">
        <f t="shared" si="100"/>
        <v/>
      </c>
      <c r="E333" s="269"/>
      <c r="F333" s="165">
        <f t="shared" si="101"/>
        <v>0</v>
      </c>
      <c r="G333" s="270">
        <f t="shared" si="102"/>
        <v>0</v>
      </c>
    </row>
    <row r="334" spans="1:7" ht="24" customHeight="1" x14ac:dyDescent="0.2">
      <c r="A334" s="153" t="str">
        <f t="shared" si="98"/>
        <v/>
      </c>
      <c r="B334" s="268" t="str">
        <f t="shared" si="99"/>
        <v/>
      </c>
      <c r="C334" s="154"/>
      <c r="D334" s="155" t="str">
        <f t="shared" si="100"/>
        <v/>
      </c>
      <c r="E334" s="269"/>
      <c r="F334" s="165">
        <f t="shared" si="101"/>
        <v>0</v>
      </c>
      <c r="G334" s="270">
        <f t="shared" si="102"/>
        <v>0</v>
      </c>
    </row>
    <row r="335" spans="1:7" ht="24" customHeight="1" x14ac:dyDescent="0.2">
      <c r="A335" s="153" t="str">
        <f t="shared" si="98"/>
        <v/>
      </c>
      <c r="B335" s="268" t="str">
        <f t="shared" si="99"/>
        <v/>
      </c>
      <c r="C335" s="154"/>
      <c r="D335" s="155" t="str">
        <f t="shared" si="100"/>
        <v/>
      </c>
      <c r="E335" s="269"/>
      <c r="F335" s="165">
        <f t="shared" si="101"/>
        <v>0</v>
      </c>
      <c r="G335" s="270">
        <f t="shared" si="102"/>
        <v>0</v>
      </c>
    </row>
    <row r="336" spans="1:7" ht="24" customHeight="1" x14ac:dyDescent="0.2">
      <c r="A336" s="271"/>
      <c r="B336" s="241"/>
      <c r="C336" s="241"/>
      <c r="D336" s="252"/>
      <c r="E336" s="253"/>
      <c r="F336" s="336" t="s">
        <v>39</v>
      </c>
      <c r="G336" s="273">
        <f>SUBTOTAL(9,G328:G335)</f>
        <v>0</v>
      </c>
    </row>
    <row r="337" spans="1:7" ht="24" customHeight="1" x14ac:dyDescent="0.2">
      <c r="A337" s="271"/>
      <c r="B337" s="241"/>
      <c r="C337" s="274" t="s">
        <v>825</v>
      </c>
      <c r="D337" s="252"/>
      <c r="E337" s="253"/>
      <c r="F337" s="254"/>
      <c r="G337" s="275"/>
    </row>
    <row r="338" spans="1:7" ht="24" customHeight="1" x14ac:dyDescent="0.2">
      <c r="A338" s="153" t="str">
        <f t="shared" ref="A338:A346" si="103">IFERROR(VLOOKUP(C338,Tabla_Insumos,4,FALSE),"")</f>
        <v/>
      </c>
      <c r="B338" s="268" t="str">
        <f t="shared" ref="B338:B346" si="104">IFERROR(VLOOKUP(C338,Tabla_Insumos,5,FALSE),"")</f>
        <v/>
      </c>
      <c r="C338" s="154"/>
      <c r="D338" s="155" t="str">
        <f t="shared" ref="D338:D346" si="105">IFERROR(VLOOKUP(C338,Tabla_Insumos,2,FALSE),"")</f>
        <v/>
      </c>
      <c r="E338" s="269"/>
      <c r="F338" s="165">
        <f t="shared" ref="F338:F346" si="106">IFERROR(VLOOKUP(C338,Tabla_Insumos,3,FALSE),0)</f>
        <v>0</v>
      </c>
      <c r="G338" s="270">
        <f t="shared" ref="G338:G346" si="107">ROUND(E338*F338,2)</f>
        <v>0</v>
      </c>
    </row>
    <row r="339" spans="1:7" ht="24" customHeight="1" x14ac:dyDescent="0.2">
      <c r="A339" s="153" t="str">
        <f t="shared" si="103"/>
        <v/>
      </c>
      <c r="B339" s="268" t="str">
        <f t="shared" si="104"/>
        <v/>
      </c>
      <c r="C339" s="154"/>
      <c r="D339" s="155" t="str">
        <f t="shared" si="105"/>
        <v/>
      </c>
      <c r="E339" s="269"/>
      <c r="F339" s="165">
        <f t="shared" si="106"/>
        <v>0</v>
      </c>
      <c r="G339" s="270">
        <f t="shared" si="107"/>
        <v>0</v>
      </c>
    </row>
    <row r="340" spans="1:7" ht="24" customHeight="1" x14ac:dyDescent="0.2">
      <c r="A340" s="153" t="str">
        <f t="shared" si="103"/>
        <v/>
      </c>
      <c r="B340" s="268" t="str">
        <f t="shared" si="104"/>
        <v/>
      </c>
      <c r="C340" s="154"/>
      <c r="D340" s="155" t="str">
        <f t="shared" si="105"/>
        <v/>
      </c>
      <c r="E340" s="269"/>
      <c r="F340" s="165">
        <f t="shared" si="106"/>
        <v>0</v>
      </c>
      <c r="G340" s="270">
        <f t="shared" si="107"/>
        <v>0</v>
      </c>
    </row>
    <row r="341" spans="1:7" ht="24" customHeight="1" x14ac:dyDescent="0.2">
      <c r="A341" s="153" t="str">
        <f t="shared" si="103"/>
        <v/>
      </c>
      <c r="B341" s="268" t="str">
        <f t="shared" si="104"/>
        <v/>
      </c>
      <c r="C341" s="154"/>
      <c r="D341" s="155" t="str">
        <f t="shared" si="105"/>
        <v/>
      </c>
      <c r="E341" s="269"/>
      <c r="F341" s="165">
        <f t="shared" si="106"/>
        <v>0</v>
      </c>
      <c r="G341" s="270">
        <f t="shared" si="107"/>
        <v>0</v>
      </c>
    </row>
    <row r="342" spans="1:7" ht="24" customHeight="1" x14ac:dyDescent="0.2">
      <c r="A342" s="153" t="str">
        <f t="shared" si="103"/>
        <v/>
      </c>
      <c r="B342" s="268" t="str">
        <f t="shared" si="104"/>
        <v/>
      </c>
      <c r="C342" s="154"/>
      <c r="D342" s="155" t="str">
        <f t="shared" si="105"/>
        <v/>
      </c>
      <c r="E342" s="269"/>
      <c r="F342" s="165">
        <f t="shared" si="106"/>
        <v>0</v>
      </c>
      <c r="G342" s="270">
        <f t="shared" si="107"/>
        <v>0</v>
      </c>
    </row>
    <row r="343" spans="1:7" ht="24" customHeight="1" x14ac:dyDescent="0.2">
      <c r="A343" s="153" t="str">
        <f t="shared" si="103"/>
        <v/>
      </c>
      <c r="B343" s="268" t="str">
        <f t="shared" si="104"/>
        <v/>
      </c>
      <c r="C343" s="154"/>
      <c r="D343" s="155" t="str">
        <f t="shared" si="105"/>
        <v/>
      </c>
      <c r="E343" s="269"/>
      <c r="F343" s="165">
        <f t="shared" si="106"/>
        <v>0</v>
      </c>
      <c r="G343" s="270">
        <f t="shared" si="107"/>
        <v>0</v>
      </c>
    </row>
    <row r="344" spans="1:7" ht="24" customHeight="1" x14ac:dyDescent="0.2">
      <c r="A344" s="153" t="str">
        <f t="shared" si="103"/>
        <v/>
      </c>
      <c r="B344" s="268" t="str">
        <f t="shared" si="104"/>
        <v/>
      </c>
      <c r="C344" s="154"/>
      <c r="D344" s="155" t="str">
        <f t="shared" si="105"/>
        <v/>
      </c>
      <c r="E344" s="269"/>
      <c r="F344" s="165">
        <f t="shared" si="106"/>
        <v>0</v>
      </c>
      <c r="G344" s="270">
        <f t="shared" si="107"/>
        <v>0</v>
      </c>
    </row>
    <row r="345" spans="1:7" ht="24" customHeight="1" x14ac:dyDescent="0.2">
      <c r="A345" s="153" t="str">
        <f t="shared" si="103"/>
        <v/>
      </c>
      <c r="B345" s="268" t="str">
        <f t="shared" si="104"/>
        <v/>
      </c>
      <c r="C345" s="154"/>
      <c r="D345" s="155" t="str">
        <f t="shared" si="105"/>
        <v/>
      </c>
      <c r="E345" s="269"/>
      <c r="F345" s="165">
        <f t="shared" si="106"/>
        <v>0</v>
      </c>
      <c r="G345" s="270">
        <f t="shared" si="107"/>
        <v>0</v>
      </c>
    </row>
    <row r="346" spans="1:7" ht="24" customHeight="1" x14ac:dyDescent="0.2">
      <c r="A346" s="153" t="str">
        <f t="shared" si="103"/>
        <v/>
      </c>
      <c r="B346" s="268" t="str">
        <f t="shared" si="104"/>
        <v/>
      </c>
      <c r="C346" s="154"/>
      <c r="D346" s="155" t="str">
        <f t="shared" si="105"/>
        <v/>
      </c>
      <c r="E346" s="269"/>
      <c r="F346" s="165">
        <f t="shared" si="106"/>
        <v>0</v>
      </c>
      <c r="G346" s="270">
        <f t="shared" si="107"/>
        <v>0</v>
      </c>
    </row>
    <row r="347" spans="1:7" ht="24" customHeight="1" x14ac:dyDescent="0.2">
      <c r="A347" s="276"/>
      <c r="B347" s="252"/>
      <c r="C347" s="241"/>
      <c r="D347" s="252"/>
      <c r="E347" s="253"/>
      <c r="F347" s="336" t="s">
        <v>40</v>
      </c>
      <c r="G347" s="273">
        <f>SUBTOTAL(9,G338:G346)</f>
        <v>0</v>
      </c>
    </row>
    <row r="348" spans="1:7" ht="24" customHeight="1" thickBot="1" x14ac:dyDescent="0.25">
      <c r="A348" s="277"/>
      <c r="B348" s="278"/>
      <c r="C348" s="279"/>
      <c r="D348" s="278"/>
      <c r="E348" s="280"/>
      <c r="F348" s="281"/>
      <c r="G348" s="282"/>
    </row>
    <row r="349" spans="1:7" ht="24" customHeight="1" thickBot="1" x14ac:dyDescent="0.25">
      <c r="A349" s="283">
        <f>B307</f>
        <v>7</v>
      </c>
      <c r="B349" s="284">
        <f>C307</f>
        <v>0</v>
      </c>
      <c r="C349" s="285"/>
      <c r="D349" s="285" t="s">
        <v>41</v>
      </c>
      <c r="E349" s="286"/>
      <c r="F349" s="287" t="s">
        <v>42</v>
      </c>
      <c r="G349" s="288">
        <f>SUBTOTAL(9,G312:G348)</f>
        <v>0</v>
      </c>
    </row>
    <row r="350" spans="1:7" ht="24" customHeight="1" thickTop="1" thickBot="1" x14ac:dyDescent="0.25"/>
    <row r="351" spans="1:7" ht="24" customHeight="1" thickTop="1" x14ac:dyDescent="0.2">
      <c r="A351" s="344" t="s">
        <v>44</v>
      </c>
      <c r="B351" s="345"/>
      <c r="C351" s="345"/>
      <c r="D351" s="345"/>
      <c r="E351" s="345"/>
      <c r="F351" s="345"/>
      <c r="G351" s="346"/>
    </row>
    <row r="352" spans="1:7" ht="24" customHeight="1" x14ac:dyDescent="0.2">
      <c r="A352" s="243" t="s">
        <v>821</v>
      </c>
      <c r="B352" s="244" t="str">
        <f>Comitente</f>
        <v>DIRECCIÓN PROVINCIAL DEL LOTE HOGAR</v>
      </c>
      <c r="C352" s="238"/>
      <c r="D352" s="245"/>
      <c r="E352" s="245"/>
      <c r="F352" s="246"/>
      <c r="G352" s="247"/>
    </row>
    <row r="353" spans="1:7" ht="24" customHeight="1" x14ac:dyDescent="0.2">
      <c r="A353" s="243" t="s">
        <v>822</v>
      </c>
      <c r="B353" s="244">
        <f>Contratista</f>
        <v>0</v>
      </c>
      <c r="C353" s="239"/>
      <c r="D353" s="239"/>
      <c r="E353" s="239"/>
      <c r="F353" s="248"/>
      <c r="G353" s="249"/>
    </row>
    <row r="354" spans="1:7" ht="24" customHeight="1" x14ac:dyDescent="0.2">
      <c r="A354" s="243" t="s">
        <v>31</v>
      </c>
      <c r="B354" s="244" t="str">
        <f>Obra</f>
        <v>Barrio "VIRGEN DEL ROSARIO" I Etapa</v>
      </c>
      <c r="C354" s="239"/>
      <c r="D354" s="239"/>
      <c r="E354" s="239"/>
      <c r="F354" s="248" t="s">
        <v>45</v>
      </c>
      <c r="G354" s="250">
        <f>Fecha_Base</f>
        <v>0</v>
      </c>
    </row>
    <row r="355" spans="1:7" ht="24" customHeight="1" x14ac:dyDescent="0.2">
      <c r="A355" s="251" t="s">
        <v>820</v>
      </c>
      <c r="B355" s="240" t="str">
        <f>Ubicación</f>
        <v>Calle Independencia s/nº  Distrito "La Puntilla" Dpto San Martin</v>
      </c>
      <c r="C355" s="240"/>
      <c r="D355" s="252"/>
      <c r="E355" s="253"/>
      <c r="F355" s="254"/>
      <c r="G355" s="255"/>
    </row>
    <row r="356" spans="1:7" ht="24" customHeight="1" x14ac:dyDescent="0.2">
      <c r="A356" s="251" t="s">
        <v>46</v>
      </c>
      <c r="B356" s="256" t="str">
        <f>IFERROR(VALUE(LEFT(B357,FIND("-",B357)-1)),"")</f>
        <v/>
      </c>
      <c r="C356" s="241" t="str">
        <f>IFERROR(VLOOKUP(B356,T_Computo_Presupuesto,2,FALSE),"")</f>
        <v/>
      </c>
      <c r="E356" s="253"/>
      <c r="F356" s="254"/>
      <c r="G356" s="255"/>
    </row>
    <row r="357" spans="1:7" ht="24" customHeight="1" x14ac:dyDescent="0.2">
      <c r="A357" s="251" t="s">
        <v>32</v>
      </c>
      <c r="B357" s="257">
        <v>8</v>
      </c>
      <c r="C357" s="241">
        <f>IFERROR(VLOOKUP(B357,T_Computo_Presupuesto,2,FALSE),"")</f>
        <v>0</v>
      </c>
      <c r="D357" s="252"/>
      <c r="E357" s="253"/>
      <c r="F357" s="248" t="s">
        <v>33</v>
      </c>
      <c r="G357" s="258">
        <f>IFERROR(VLOOKUP(B357,T_Computo_Presupuesto,4,FALSE),"")</f>
        <v>0</v>
      </c>
    </row>
    <row r="358" spans="1:7" ht="24" customHeight="1" x14ac:dyDescent="0.2">
      <c r="A358" s="251"/>
      <c r="B358" s="240"/>
      <c r="C358" s="241"/>
      <c r="D358" s="252"/>
      <c r="E358" s="253"/>
      <c r="F358" s="254"/>
      <c r="G358" s="255"/>
    </row>
    <row r="359" spans="1:7" ht="24" customHeight="1" x14ac:dyDescent="0.2">
      <c r="A359" s="366" t="s">
        <v>683</v>
      </c>
      <c r="B359" s="367"/>
      <c r="C359" s="368" t="s">
        <v>0</v>
      </c>
      <c r="D359" s="368" t="s">
        <v>34</v>
      </c>
      <c r="E359" s="370" t="s">
        <v>35</v>
      </c>
      <c r="F359" s="372" t="s">
        <v>36</v>
      </c>
      <c r="G359" s="374" t="s">
        <v>37</v>
      </c>
    </row>
    <row r="360" spans="1:7" ht="24" customHeight="1" x14ac:dyDescent="0.2">
      <c r="A360" s="259" t="s">
        <v>684</v>
      </c>
      <c r="B360" s="260" t="s">
        <v>685</v>
      </c>
      <c r="C360" s="369"/>
      <c r="D360" s="369"/>
      <c r="E360" s="371"/>
      <c r="F360" s="373"/>
      <c r="G360" s="375"/>
    </row>
    <row r="361" spans="1:7" ht="24" customHeight="1" x14ac:dyDescent="0.2">
      <c r="A361" s="335"/>
      <c r="B361" s="263"/>
      <c r="C361" s="334" t="s">
        <v>823</v>
      </c>
      <c r="D361" s="264"/>
      <c r="E361" s="265"/>
      <c r="F361" s="266"/>
      <c r="G361" s="267"/>
    </row>
    <row r="362" spans="1:7" ht="24" customHeight="1" x14ac:dyDescent="0.2">
      <c r="A362" s="153" t="str">
        <f t="shared" ref="A362:A375" si="108">IFERROR(VLOOKUP(C362,Tabla_Insumos,4,FALSE),"")</f>
        <v/>
      </c>
      <c r="B362" s="268" t="str">
        <f t="shared" ref="B362:B375" si="109">IFERROR(VLOOKUP(C362,Tabla_Insumos,5,FALSE),"")</f>
        <v/>
      </c>
      <c r="C362" s="154"/>
      <c r="D362" s="155" t="str">
        <f t="shared" ref="D362:D375" si="110">IFERROR(VLOOKUP(C362,Tabla_Insumos,2,FALSE),"")</f>
        <v/>
      </c>
      <c r="E362" s="269"/>
      <c r="F362" s="166">
        <f t="shared" ref="F362:F375" si="111">IFERROR(VLOOKUP(C362,Tabla_Insumos,3,FALSE),0)</f>
        <v>0</v>
      </c>
      <c r="G362" s="270">
        <f>ROUND(E362*F362,2)</f>
        <v>0</v>
      </c>
    </row>
    <row r="363" spans="1:7" ht="24" customHeight="1" x14ac:dyDescent="0.2">
      <c r="A363" s="153" t="str">
        <f t="shared" si="108"/>
        <v/>
      </c>
      <c r="B363" s="268" t="str">
        <f t="shared" si="109"/>
        <v/>
      </c>
      <c r="C363" s="154"/>
      <c r="D363" s="155" t="str">
        <f t="shared" si="110"/>
        <v/>
      </c>
      <c r="E363" s="269"/>
      <c r="F363" s="166">
        <f t="shared" si="111"/>
        <v>0</v>
      </c>
      <c r="G363" s="270">
        <f t="shared" ref="G363:G375" si="112">ROUND(E363*F363,2)</f>
        <v>0</v>
      </c>
    </row>
    <row r="364" spans="1:7" ht="24" customHeight="1" x14ac:dyDescent="0.2">
      <c r="A364" s="153" t="str">
        <f t="shared" si="108"/>
        <v/>
      </c>
      <c r="B364" s="268" t="str">
        <f t="shared" si="109"/>
        <v/>
      </c>
      <c r="C364" s="154"/>
      <c r="D364" s="155" t="str">
        <f t="shared" si="110"/>
        <v/>
      </c>
      <c r="E364" s="269"/>
      <c r="F364" s="166">
        <f t="shared" si="111"/>
        <v>0</v>
      </c>
      <c r="G364" s="270">
        <f t="shared" si="112"/>
        <v>0</v>
      </c>
    </row>
    <row r="365" spans="1:7" ht="24" customHeight="1" x14ac:dyDescent="0.2">
      <c r="A365" s="153" t="str">
        <f t="shared" si="108"/>
        <v/>
      </c>
      <c r="B365" s="268" t="str">
        <f t="shared" si="109"/>
        <v/>
      </c>
      <c r="C365" s="154"/>
      <c r="D365" s="155" t="str">
        <f t="shared" si="110"/>
        <v/>
      </c>
      <c r="E365" s="269"/>
      <c r="F365" s="166">
        <f t="shared" si="111"/>
        <v>0</v>
      </c>
      <c r="G365" s="270">
        <f t="shared" si="112"/>
        <v>0</v>
      </c>
    </row>
    <row r="366" spans="1:7" ht="24" customHeight="1" x14ac:dyDescent="0.2">
      <c r="A366" s="153" t="str">
        <f t="shared" si="108"/>
        <v/>
      </c>
      <c r="B366" s="268" t="str">
        <f t="shared" si="109"/>
        <v/>
      </c>
      <c r="C366" s="154"/>
      <c r="D366" s="155" t="str">
        <f t="shared" si="110"/>
        <v/>
      </c>
      <c r="E366" s="269"/>
      <c r="F366" s="166">
        <f t="shared" si="111"/>
        <v>0</v>
      </c>
      <c r="G366" s="270">
        <f t="shared" si="112"/>
        <v>0</v>
      </c>
    </row>
    <row r="367" spans="1:7" ht="24" customHeight="1" x14ac:dyDescent="0.2">
      <c r="A367" s="153" t="str">
        <f t="shared" si="108"/>
        <v/>
      </c>
      <c r="B367" s="268" t="str">
        <f t="shared" si="109"/>
        <v/>
      </c>
      <c r="C367" s="154"/>
      <c r="D367" s="155" t="str">
        <f t="shared" si="110"/>
        <v/>
      </c>
      <c r="E367" s="269"/>
      <c r="F367" s="166">
        <f t="shared" si="111"/>
        <v>0</v>
      </c>
      <c r="G367" s="270">
        <f t="shared" si="112"/>
        <v>0</v>
      </c>
    </row>
    <row r="368" spans="1:7" ht="24" customHeight="1" x14ac:dyDescent="0.2">
      <c r="A368" s="153" t="str">
        <f t="shared" si="108"/>
        <v/>
      </c>
      <c r="B368" s="268" t="str">
        <f t="shared" si="109"/>
        <v/>
      </c>
      <c r="C368" s="154"/>
      <c r="D368" s="155" t="str">
        <f t="shared" si="110"/>
        <v/>
      </c>
      <c r="E368" s="269"/>
      <c r="F368" s="166">
        <f t="shared" si="111"/>
        <v>0</v>
      </c>
      <c r="G368" s="270">
        <f t="shared" si="112"/>
        <v>0</v>
      </c>
    </row>
    <row r="369" spans="1:7" ht="24" customHeight="1" x14ac:dyDescent="0.2">
      <c r="A369" s="153" t="str">
        <f t="shared" si="108"/>
        <v/>
      </c>
      <c r="B369" s="268" t="str">
        <f t="shared" si="109"/>
        <v/>
      </c>
      <c r="C369" s="154"/>
      <c r="D369" s="155" t="str">
        <f t="shared" si="110"/>
        <v/>
      </c>
      <c r="E369" s="269"/>
      <c r="F369" s="166">
        <f t="shared" si="111"/>
        <v>0</v>
      </c>
      <c r="G369" s="270">
        <f t="shared" si="112"/>
        <v>0</v>
      </c>
    </row>
    <row r="370" spans="1:7" ht="24" customHeight="1" x14ac:dyDescent="0.2">
      <c r="A370" s="153" t="str">
        <f t="shared" si="108"/>
        <v/>
      </c>
      <c r="B370" s="268" t="str">
        <f t="shared" si="109"/>
        <v/>
      </c>
      <c r="C370" s="154"/>
      <c r="D370" s="155" t="str">
        <f t="shared" si="110"/>
        <v/>
      </c>
      <c r="E370" s="269"/>
      <c r="F370" s="166">
        <f t="shared" si="111"/>
        <v>0</v>
      </c>
      <c r="G370" s="270">
        <f t="shared" si="112"/>
        <v>0</v>
      </c>
    </row>
    <row r="371" spans="1:7" ht="24" customHeight="1" x14ac:dyDescent="0.2">
      <c r="A371" s="153" t="str">
        <f t="shared" si="108"/>
        <v/>
      </c>
      <c r="B371" s="268" t="str">
        <f t="shared" si="109"/>
        <v/>
      </c>
      <c r="C371" s="154"/>
      <c r="D371" s="155" t="str">
        <f t="shared" si="110"/>
        <v/>
      </c>
      <c r="E371" s="269"/>
      <c r="F371" s="166">
        <f t="shared" si="111"/>
        <v>0</v>
      </c>
      <c r="G371" s="270">
        <f t="shared" si="112"/>
        <v>0</v>
      </c>
    </row>
    <row r="372" spans="1:7" ht="24" customHeight="1" x14ac:dyDescent="0.2">
      <c r="A372" s="153" t="str">
        <f t="shared" si="108"/>
        <v/>
      </c>
      <c r="B372" s="268" t="str">
        <f t="shared" si="109"/>
        <v/>
      </c>
      <c r="C372" s="154"/>
      <c r="D372" s="155" t="str">
        <f t="shared" si="110"/>
        <v/>
      </c>
      <c r="E372" s="269"/>
      <c r="F372" s="166">
        <f t="shared" si="111"/>
        <v>0</v>
      </c>
      <c r="G372" s="270">
        <f t="shared" si="112"/>
        <v>0</v>
      </c>
    </row>
    <row r="373" spans="1:7" ht="24" customHeight="1" x14ac:dyDescent="0.2">
      <c r="A373" s="153" t="str">
        <f t="shared" si="108"/>
        <v/>
      </c>
      <c r="B373" s="268" t="str">
        <f t="shared" si="109"/>
        <v/>
      </c>
      <c r="C373" s="154"/>
      <c r="D373" s="155" t="str">
        <f t="shared" si="110"/>
        <v/>
      </c>
      <c r="E373" s="269"/>
      <c r="F373" s="166">
        <f t="shared" si="111"/>
        <v>0</v>
      </c>
      <c r="G373" s="270">
        <f t="shared" si="112"/>
        <v>0</v>
      </c>
    </row>
    <row r="374" spans="1:7" ht="24" customHeight="1" x14ac:dyDescent="0.2">
      <c r="A374" s="153" t="str">
        <f t="shared" si="108"/>
        <v/>
      </c>
      <c r="B374" s="268" t="str">
        <f t="shared" si="109"/>
        <v/>
      </c>
      <c r="C374" s="154"/>
      <c r="D374" s="155" t="str">
        <f t="shared" si="110"/>
        <v/>
      </c>
      <c r="E374" s="269"/>
      <c r="F374" s="166">
        <f t="shared" si="111"/>
        <v>0</v>
      </c>
      <c r="G374" s="270">
        <f t="shared" si="112"/>
        <v>0</v>
      </c>
    </row>
    <row r="375" spans="1:7" ht="24" customHeight="1" x14ac:dyDescent="0.2">
      <c r="A375" s="153" t="str">
        <f t="shared" si="108"/>
        <v/>
      </c>
      <c r="B375" s="268" t="str">
        <f t="shared" si="109"/>
        <v/>
      </c>
      <c r="C375" s="154"/>
      <c r="D375" s="155" t="str">
        <f t="shared" si="110"/>
        <v/>
      </c>
      <c r="E375" s="269"/>
      <c r="F375" s="166">
        <f t="shared" si="111"/>
        <v>0</v>
      </c>
      <c r="G375" s="270">
        <f t="shared" si="112"/>
        <v>0</v>
      </c>
    </row>
    <row r="376" spans="1:7" ht="24" customHeight="1" x14ac:dyDescent="0.2">
      <c r="A376" s="271"/>
      <c r="B376" s="241"/>
      <c r="C376" s="241"/>
      <c r="D376" s="252"/>
      <c r="E376" s="253"/>
      <c r="F376" s="336" t="s">
        <v>38</v>
      </c>
      <c r="G376" s="273">
        <f>SUBTOTAL(9,G362:G375)</f>
        <v>0</v>
      </c>
    </row>
    <row r="377" spans="1:7" ht="24" customHeight="1" x14ac:dyDescent="0.2">
      <c r="A377" s="271"/>
      <c r="B377" s="241"/>
      <c r="C377" s="274" t="s">
        <v>824</v>
      </c>
      <c r="D377" s="252"/>
      <c r="E377" s="253"/>
      <c r="F377" s="254"/>
      <c r="G377" s="275"/>
    </row>
    <row r="378" spans="1:7" ht="24" customHeight="1" x14ac:dyDescent="0.2">
      <c r="A378" s="153" t="str">
        <f t="shared" ref="A378:A385" si="113">IFERROR(VLOOKUP(C378,Tabla_Insumos,4,FALSE),"")</f>
        <v/>
      </c>
      <c r="B378" s="268" t="str">
        <f t="shared" ref="B378:B385" si="114">IFERROR(VLOOKUP(C378,Tabla_Insumos,5,FALSE),"")</f>
        <v/>
      </c>
      <c r="C378" s="154"/>
      <c r="D378" s="155" t="str">
        <f t="shared" ref="D378:D385" si="115">IFERROR(VLOOKUP(C378,Tabla_Insumos,2,FALSE),"")</f>
        <v/>
      </c>
      <c r="E378" s="269"/>
      <c r="F378" s="166">
        <f t="shared" ref="F378:F385" si="116">IFERROR(VLOOKUP(C378,Tabla_Insumos,3,FALSE),0)</f>
        <v>0</v>
      </c>
      <c r="G378" s="270">
        <f>ROUND(E378*F378,2)</f>
        <v>0</v>
      </c>
    </row>
    <row r="379" spans="1:7" ht="24" customHeight="1" x14ac:dyDescent="0.2">
      <c r="A379" s="153" t="str">
        <f t="shared" si="113"/>
        <v/>
      </c>
      <c r="B379" s="268" t="str">
        <f t="shared" si="114"/>
        <v/>
      </c>
      <c r="C379" s="154"/>
      <c r="D379" s="155" t="str">
        <f t="shared" si="115"/>
        <v/>
      </c>
      <c r="E379" s="269"/>
      <c r="F379" s="166">
        <f t="shared" si="116"/>
        <v>0</v>
      </c>
      <c r="G379" s="270">
        <f>ROUND(E379*F379,2)</f>
        <v>0</v>
      </c>
    </row>
    <row r="380" spans="1:7" ht="24" customHeight="1" x14ac:dyDescent="0.2">
      <c r="A380" s="153" t="str">
        <f t="shared" si="113"/>
        <v/>
      </c>
      <c r="B380" s="268" t="str">
        <f t="shared" si="114"/>
        <v/>
      </c>
      <c r="C380" s="154"/>
      <c r="D380" s="155" t="str">
        <f t="shared" si="115"/>
        <v/>
      </c>
      <c r="E380" s="269"/>
      <c r="F380" s="166">
        <f t="shared" si="116"/>
        <v>0</v>
      </c>
      <c r="G380" s="270">
        <f t="shared" ref="G380:G385" si="117">ROUND(E380*F380,2)</f>
        <v>0</v>
      </c>
    </row>
    <row r="381" spans="1:7" ht="24" customHeight="1" x14ac:dyDescent="0.2">
      <c r="A381" s="153" t="str">
        <f t="shared" si="113"/>
        <v/>
      </c>
      <c r="B381" s="268" t="str">
        <f t="shared" si="114"/>
        <v/>
      </c>
      <c r="C381" s="154"/>
      <c r="D381" s="155" t="str">
        <f t="shared" si="115"/>
        <v/>
      </c>
      <c r="E381" s="269"/>
      <c r="F381" s="166">
        <f t="shared" si="116"/>
        <v>0</v>
      </c>
      <c r="G381" s="270">
        <f t="shared" si="117"/>
        <v>0</v>
      </c>
    </row>
    <row r="382" spans="1:7" ht="24" customHeight="1" x14ac:dyDescent="0.2">
      <c r="A382" s="153" t="str">
        <f t="shared" si="113"/>
        <v/>
      </c>
      <c r="B382" s="268" t="str">
        <f t="shared" si="114"/>
        <v/>
      </c>
      <c r="C382" s="154"/>
      <c r="D382" s="155" t="str">
        <f t="shared" si="115"/>
        <v/>
      </c>
      <c r="E382" s="269"/>
      <c r="F382" s="166">
        <f t="shared" si="116"/>
        <v>0</v>
      </c>
      <c r="G382" s="270">
        <f t="shared" si="117"/>
        <v>0</v>
      </c>
    </row>
    <row r="383" spans="1:7" ht="24" customHeight="1" x14ac:dyDescent="0.2">
      <c r="A383" s="153" t="str">
        <f t="shared" si="113"/>
        <v/>
      </c>
      <c r="B383" s="268" t="str">
        <f t="shared" si="114"/>
        <v/>
      </c>
      <c r="C383" s="154"/>
      <c r="D383" s="155" t="str">
        <f t="shared" si="115"/>
        <v/>
      </c>
      <c r="E383" s="269"/>
      <c r="F383" s="166">
        <f t="shared" si="116"/>
        <v>0</v>
      </c>
      <c r="G383" s="270">
        <f t="shared" si="117"/>
        <v>0</v>
      </c>
    </row>
    <row r="384" spans="1:7" ht="24" customHeight="1" x14ac:dyDescent="0.2">
      <c r="A384" s="153" t="str">
        <f t="shared" si="113"/>
        <v/>
      </c>
      <c r="B384" s="268" t="str">
        <f t="shared" si="114"/>
        <v/>
      </c>
      <c r="C384" s="154"/>
      <c r="D384" s="155" t="str">
        <f t="shared" si="115"/>
        <v/>
      </c>
      <c r="E384" s="269"/>
      <c r="F384" s="166">
        <f t="shared" si="116"/>
        <v>0</v>
      </c>
      <c r="G384" s="270">
        <f t="shared" si="117"/>
        <v>0</v>
      </c>
    </row>
    <row r="385" spans="1:7" ht="24" customHeight="1" x14ac:dyDescent="0.2">
      <c r="A385" s="153" t="str">
        <f t="shared" si="113"/>
        <v/>
      </c>
      <c r="B385" s="268" t="str">
        <f t="shared" si="114"/>
        <v/>
      </c>
      <c r="C385" s="154"/>
      <c r="D385" s="155" t="str">
        <f t="shared" si="115"/>
        <v/>
      </c>
      <c r="E385" s="269"/>
      <c r="F385" s="166">
        <f t="shared" si="116"/>
        <v>0</v>
      </c>
      <c r="G385" s="270">
        <f t="shared" si="117"/>
        <v>0</v>
      </c>
    </row>
    <row r="386" spans="1:7" ht="24" customHeight="1" x14ac:dyDescent="0.2">
      <c r="A386" s="271"/>
      <c r="B386" s="241"/>
      <c r="C386" s="241"/>
      <c r="D386" s="252"/>
      <c r="E386" s="253"/>
      <c r="F386" s="336" t="s">
        <v>39</v>
      </c>
      <c r="G386" s="273">
        <f>SUBTOTAL(9,G378:G385)</f>
        <v>0</v>
      </c>
    </row>
    <row r="387" spans="1:7" ht="24" customHeight="1" x14ac:dyDescent="0.2">
      <c r="A387" s="271"/>
      <c r="B387" s="241"/>
      <c r="C387" s="274" t="s">
        <v>825</v>
      </c>
      <c r="D387" s="252"/>
      <c r="E387" s="253"/>
      <c r="F387" s="254"/>
      <c r="G387" s="275"/>
    </row>
    <row r="388" spans="1:7" ht="24" customHeight="1" x14ac:dyDescent="0.2">
      <c r="A388" s="153" t="str">
        <f t="shared" ref="A388:A396" si="118">IFERROR(VLOOKUP(C388,Tabla_Insumos,4,FALSE),"")</f>
        <v/>
      </c>
      <c r="B388" s="268" t="str">
        <f t="shared" ref="B388:B396" si="119">IFERROR(VLOOKUP(C388,Tabla_Insumos,5,FALSE),"")</f>
        <v/>
      </c>
      <c r="C388" s="154"/>
      <c r="D388" s="155" t="str">
        <f t="shared" ref="D388:D396" si="120">IFERROR(VLOOKUP(C388,Tabla_Insumos,2,FALSE),"")</f>
        <v/>
      </c>
      <c r="E388" s="269"/>
      <c r="F388" s="166">
        <f t="shared" ref="F388:F396" si="121">IFERROR(VLOOKUP(C388,Tabla_Insumos,3,FALSE),0)</f>
        <v>0</v>
      </c>
      <c r="G388" s="270">
        <f t="shared" ref="G388:G396" si="122">ROUND(E388*F388,2)</f>
        <v>0</v>
      </c>
    </row>
    <row r="389" spans="1:7" ht="24" customHeight="1" x14ac:dyDescent="0.2">
      <c r="A389" s="153" t="str">
        <f t="shared" si="118"/>
        <v/>
      </c>
      <c r="B389" s="268" t="str">
        <f t="shared" si="119"/>
        <v/>
      </c>
      <c r="C389" s="154"/>
      <c r="D389" s="155" t="str">
        <f t="shared" si="120"/>
        <v/>
      </c>
      <c r="E389" s="269"/>
      <c r="F389" s="166">
        <f t="shared" si="121"/>
        <v>0</v>
      </c>
      <c r="G389" s="270">
        <f t="shared" si="122"/>
        <v>0</v>
      </c>
    </row>
    <row r="390" spans="1:7" ht="24" customHeight="1" x14ac:dyDescent="0.2">
      <c r="A390" s="153" t="str">
        <f t="shared" si="118"/>
        <v/>
      </c>
      <c r="B390" s="268" t="str">
        <f t="shared" si="119"/>
        <v/>
      </c>
      <c r="C390" s="154"/>
      <c r="D390" s="155" t="str">
        <f t="shared" si="120"/>
        <v/>
      </c>
      <c r="E390" s="269"/>
      <c r="F390" s="166">
        <f t="shared" si="121"/>
        <v>0</v>
      </c>
      <c r="G390" s="270">
        <f t="shared" si="122"/>
        <v>0</v>
      </c>
    </row>
    <row r="391" spans="1:7" ht="24" customHeight="1" x14ac:dyDescent="0.2">
      <c r="A391" s="153" t="str">
        <f t="shared" si="118"/>
        <v/>
      </c>
      <c r="B391" s="268" t="str">
        <f t="shared" si="119"/>
        <v/>
      </c>
      <c r="C391" s="154"/>
      <c r="D391" s="155" t="str">
        <f t="shared" si="120"/>
        <v/>
      </c>
      <c r="E391" s="269"/>
      <c r="F391" s="166">
        <f t="shared" si="121"/>
        <v>0</v>
      </c>
      <c r="G391" s="270">
        <f t="shared" si="122"/>
        <v>0</v>
      </c>
    </row>
    <row r="392" spans="1:7" ht="24" customHeight="1" x14ac:dyDescent="0.2">
      <c r="A392" s="153" t="str">
        <f t="shared" si="118"/>
        <v/>
      </c>
      <c r="B392" s="268" t="str">
        <f t="shared" si="119"/>
        <v/>
      </c>
      <c r="C392" s="154"/>
      <c r="D392" s="155" t="str">
        <f t="shared" si="120"/>
        <v/>
      </c>
      <c r="E392" s="269"/>
      <c r="F392" s="166">
        <f t="shared" si="121"/>
        <v>0</v>
      </c>
      <c r="G392" s="270">
        <f t="shared" si="122"/>
        <v>0</v>
      </c>
    </row>
    <row r="393" spans="1:7" ht="24" customHeight="1" x14ac:dyDescent="0.2">
      <c r="A393" s="153" t="str">
        <f t="shared" si="118"/>
        <v/>
      </c>
      <c r="B393" s="268" t="str">
        <f t="shared" si="119"/>
        <v/>
      </c>
      <c r="C393" s="154"/>
      <c r="D393" s="155" t="str">
        <f t="shared" si="120"/>
        <v/>
      </c>
      <c r="E393" s="269"/>
      <c r="F393" s="166">
        <f t="shared" si="121"/>
        <v>0</v>
      </c>
      <c r="G393" s="270">
        <f t="shared" si="122"/>
        <v>0</v>
      </c>
    </row>
    <row r="394" spans="1:7" ht="24" customHeight="1" x14ac:dyDescent="0.2">
      <c r="A394" s="153" t="str">
        <f t="shared" si="118"/>
        <v/>
      </c>
      <c r="B394" s="268" t="str">
        <f t="shared" si="119"/>
        <v/>
      </c>
      <c r="C394" s="154"/>
      <c r="D394" s="155" t="str">
        <f t="shared" si="120"/>
        <v/>
      </c>
      <c r="E394" s="269"/>
      <c r="F394" s="166">
        <f t="shared" si="121"/>
        <v>0</v>
      </c>
      <c r="G394" s="270">
        <f t="shared" si="122"/>
        <v>0</v>
      </c>
    </row>
    <row r="395" spans="1:7" ht="24" customHeight="1" x14ac:dyDescent="0.2">
      <c r="A395" s="153" t="str">
        <f t="shared" si="118"/>
        <v/>
      </c>
      <c r="B395" s="268" t="str">
        <f t="shared" si="119"/>
        <v/>
      </c>
      <c r="C395" s="154"/>
      <c r="D395" s="155" t="str">
        <f t="shared" si="120"/>
        <v/>
      </c>
      <c r="E395" s="269"/>
      <c r="F395" s="166">
        <f t="shared" si="121"/>
        <v>0</v>
      </c>
      <c r="G395" s="270">
        <f t="shared" si="122"/>
        <v>0</v>
      </c>
    </row>
    <row r="396" spans="1:7" ht="24" customHeight="1" x14ac:dyDescent="0.2">
      <c r="A396" s="153" t="str">
        <f t="shared" si="118"/>
        <v/>
      </c>
      <c r="B396" s="268" t="str">
        <f t="shared" si="119"/>
        <v/>
      </c>
      <c r="C396" s="154"/>
      <c r="D396" s="155" t="str">
        <f t="shared" si="120"/>
        <v/>
      </c>
      <c r="E396" s="269"/>
      <c r="F396" s="166">
        <f t="shared" si="121"/>
        <v>0</v>
      </c>
      <c r="G396" s="270">
        <f t="shared" si="122"/>
        <v>0</v>
      </c>
    </row>
    <row r="397" spans="1:7" ht="24" customHeight="1" x14ac:dyDescent="0.2">
      <c r="A397" s="276"/>
      <c r="B397" s="252"/>
      <c r="C397" s="241"/>
      <c r="D397" s="252"/>
      <c r="E397" s="253"/>
      <c r="F397" s="336" t="s">
        <v>40</v>
      </c>
      <c r="G397" s="273">
        <f>SUBTOTAL(9,G388:G396)</f>
        <v>0</v>
      </c>
    </row>
    <row r="398" spans="1:7" ht="24" customHeight="1" thickBot="1" x14ac:dyDescent="0.25">
      <c r="A398" s="277"/>
      <c r="B398" s="278"/>
      <c r="C398" s="279"/>
      <c r="D398" s="278"/>
      <c r="E398" s="280"/>
      <c r="F398" s="281"/>
      <c r="G398" s="282"/>
    </row>
    <row r="399" spans="1:7" ht="24" customHeight="1" thickBot="1" x14ac:dyDescent="0.25">
      <c r="A399" s="283">
        <f>B357</f>
        <v>8</v>
      </c>
      <c r="B399" s="284">
        <f>C357</f>
        <v>0</v>
      </c>
      <c r="C399" s="285"/>
      <c r="D399" s="285" t="s">
        <v>41</v>
      </c>
      <c r="E399" s="286"/>
      <c r="F399" s="287" t="s">
        <v>42</v>
      </c>
      <c r="G399" s="288">
        <f>SUBTOTAL(9,G362:G398)</f>
        <v>0</v>
      </c>
    </row>
    <row r="400" spans="1:7" ht="24" customHeight="1" thickTop="1" thickBot="1" x14ac:dyDescent="0.25"/>
    <row r="401" spans="1:7" ht="24" customHeight="1" thickTop="1" x14ac:dyDescent="0.2">
      <c r="A401" s="344" t="s">
        <v>44</v>
      </c>
      <c r="B401" s="345"/>
      <c r="C401" s="345"/>
      <c r="D401" s="345"/>
      <c r="E401" s="345"/>
      <c r="F401" s="345"/>
      <c r="G401" s="346"/>
    </row>
    <row r="402" spans="1:7" ht="24" customHeight="1" x14ac:dyDescent="0.2">
      <c r="A402" s="243" t="s">
        <v>821</v>
      </c>
      <c r="B402" s="244" t="str">
        <f>Comitente</f>
        <v>DIRECCIÓN PROVINCIAL DEL LOTE HOGAR</v>
      </c>
      <c r="C402" s="238"/>
      <c r="D402" s="245"/>
      <c r="E402" s="245"/>
      <c r="F402" s="246"/>
      <c r="G402" s="247"/>
    </row>
    <row r="403" spans="1:7" ht="24" customHeight="1" x14ac:dyDescent="0.2">
      <c r="A403" s="243" t="s">
        <v>822</v>
      </c>
      <c r="B403" s="244">
        <f>Contratista</f>
        <v>0</v>
      </c>
      <c r="C403" s="239"/>
      <c r="D403" s="239"/>
      <c r="E403" s="239"/>
      <c r="F403" s="248"/>
      <c r="G403" s="249"/>
    </row>
    <row r="404" spans="1:7" ht="24" customHeight="1" x14ac:dyDescent="0.2">
      <c r="A404" s="243" t="s">
        <v>31</v>
      </c>
      <c r="B404" s="244" t="str">
        <f>Obra</f>
        <v>Barrio "VIRGEN DEL ROSARIO" I Etapa</v>
      </c>
      <c r="C404" s="239"/>
      <c r="D404" s="239"/>
      <c r="E404" s="239"/>
      <c r="F404" s="248" t="s">
        <v>45</v>
      </c>
      <c r="G404" s="250">
        <f>Fecha_Base</f>
        <v>0</v>
      </c>
    </row>
    <row r="405" spans="1:7" ht="24" customHeight="1" x14ac:dyDescent="0.2">
      <c r="A405" s="251" t="s">
        <v>820</v>
      </c>
      <c r="B405" s="240" t="str">
        <f>Ubicación</f>
        <v>Calle Independencia s/nº  Distrito "La Puntilla" Dpto San Martin</v>
      </c>
      <c r="C405" s="240"/>
      <c r="D405" s="252"/>
      <c r="E405" s="253"/>
      <c r="F405" s="254"/>
      <c r="G405" s="255"/>
    </row>
    <row r="406" spans="1:7" ht="24" customHeight="1" x14ac:dyDescent="0.2">
      <c r="A406" s="251" t="s">
        <v>46</v>
      </c>
      <c r="B406" s="256" t="str">
        <f>IFERROR(VALUE(LEFT(B407,FIND("-",B407)-1)),"")</f>
        <v/>
      </c>
      <c r="C406" s="241" t="str">
        <f>IFERROR(VLOOKUP(B406,T_Computo_Presupuesto,2,FALSE),"")</f>
        <v/>
      </c>
      <c r="E406" s="253"/>
      <c r="F406" s="254"/>
      <c r="G406" s="255"/>
    </row>
    <row r="407" spans="1:7" ht="24" customHeight="1" x14ac:dyDescent="0.2">
      <c r="A407" s="251" t="s">
        <v>32</v>
      </c>
      <c r="B407" s="257">
        <v>9</v>
      </c>
      <c r="C407" s="241">
        <f>IFERROR(VLOOKUP(B407,T_Computo_Presupuesto,2,FALSE),"")</f>
        <v>0</v>
      </c>
      <c r="D407" s="252"/>
      <c r="E407" s="253"/>
      <c r="F407" s="248" t="s">
        <v>33</v>
      </c>
      <c r="G407" s="258">
        <f>IFERROR(VLOOKUP(B407,T_Computo_Presupuesto,4,FALSE),"")</f>
        <v>0</v>
      </c>
    </row>
    <row r="408" spans="1:7" ht="24" customHeight="1" x14ac:dyDescent="0.2">
      <c r="A408" s="251"/>
      <c r="B408" s="240"/>
      <c r="C408" s="241"/>
      <c r="D408" s="252"/>
      <c r="E408" s="253"/>
      <c r="F408" s="254"/>
      <c r="G408" s="255"/>
    </row>
    <row r="409" spans="1:7" ht="24" customHeight="1" x14ac:dyDescent="0.2">
      <c r="A409" s="366" t="s">
        <v>683</v>
      </c>
      <c r="B409" s="367"/>
      <c r="C409" s="368" t="s">
        <v>0</v>
      </c>
      <c r="D409" s="368" t="s">
        <v>34</v>
      </c>
      <c r="E409" s="370" t="s">
        <v>35</v>
      </c>
      <c r="F409" s="372" t="s">
        <v>36</v>
      </c>
      <c r="G409" s="374" t="s">
        <v>37</v>
      </c>
    </row>
    <row r="410" spans="1:7" ht="24" customHeight="1" x14ac:dyDescent="0.2">
      <c r="A410" s="259" t="s">
        <v>684</v>
      </c>
      <c r="B410" s="260" t="s">
        <v>685</v>
      </c>
      <c r="C410" s="369"/>
      <c r="D410" s="369"/>
      <c r="E410" s="371"/>
      <c r="F410" s="373"/>
      <c r="G410" s="375"/>
    </row>
    <row r="411" spans="1:7" ht="24" customHeight="1" x14ac:dyDescent="0.2">
      <c r="A411" s="335"/>
      <c r="B411" s="263"/>
      <c r="C411" s="334" t="s">
        <v>823</v>
      </c>
      <c r="D411" s="264"/>
      <c r="E411" s="265"/>
      <c r="F411" s="266"/>
      <c r="G411" s="267"/>
    </row>
    <row r="412" spans="1:7" ht="24" customHeight="1" x14ac:dyDescent="0.2">
      <c r="A412" s="153" t="str">
        <f t="shared" ref="A412:A425" si="123">IFERROR(VLOOKUP(C412,Tabla_Insumos,4,FALSE),"")</f>
        <v/>
      </c>
      <c r="B412" s="268" t="str">
        <f t="shared" ref="B412:B425" si="124">IFERROR(VLOOKUP(C412,Tabla_Insumos,5,FALSE),"")</f>
        <v/>
      </c>
      <c r="C412" s="154"/>
      <c r="D412" s="155" t="str">
        <f t="shared" ref="D412:D425" si="125">IFERROR(VLOOKUP(C412,Tabla_Insumos,2,FALSE),"")</f>
        <v/>
      </c>
      <c r="E412" s="269"/>
      <c r="F412" s="166">
        <f t="shared" ref="F412:F425" si="126">IFERROR(VLOOKUP(C412,Tabla_Insumos,3,FALSE),0)</f>
        <v>0</v>
      </c>
      <c r="G412" s="270">
        <f>ROUND(E412*F412,2)</f>
        <v>0</v>
      </c>
    </row>
    <row r="413" spans="1:7" ht="24" customHeight="1" x14ac:dyDescent="0.2">
      <c r="A413" s="153" t="str">
        <f t="shared" si="123"/>
        <v/>
      </c>
      <c r="B413" s="268" t="str">
        <f t="shared" si="124"/>
        <v/>
      </c>
      <c r="C413" s="154"/>
      <c r="D413" s="155" t="str">
        <f t="shared" si="125"/>
        <v/>
      </c>
      <c r="E413" s="269"/>
      <c r="F413" s="166">
        <f t="shared" si="126"/>
        <v>0</v>
      </c>
      <c r="G413" s="270">
        <f t="shared" ref="G413:G425" si="127">ROUND(E413*F413,2)</f>
        <v>0</v>
      </c>
    </row>
    <row r="414" spans="1:7" ht="24" customHeight="1" x14ac:dyDescent="0.2">
      <c r="A414" s="153" t="str">
        <f t="shared" si="123"/>
        <v/>
      </c>
      <c r="B414" s="268" t="str">
        <f t="shared" si="124"/>
        <v/>
      </c>
      <c r="C414" s="154"/>
      <c r="D414" s="155" t="str">
        <f t="shared" si="125"/>
        <v/>
      </c>
      <c r="E414" s="269"/>
      <c r="F414" s="166">
        <f t="shared" si="126"/>
        <v>0</v>
      </c>
      <c r="G414" s="270">
        <f t="shared" si="127"/>
        <v>0</v>
      </c>
    </row>
    <row r="415" spans="1:7" ht="24" customHeight="1" x14ac:dyDescent="0.2">
      <c r="A415" s="153" t="str">
        <f t="shared" si="123"/>
        <v/>
      </c>
      <c r="B415" s="268" t="str">
        <f t="shared" si="124"/>
        <v/>
      </c>
      <c r="C415" s="154"/>
      <c r="D415" s="155" t="str">
        <f t="shared" si="125"/>
        <v/>
      </c>
      <c r="E415" s="269"/>
      <c r="F415" s="166">
        <f t="shared" si="126"/>
        <v>0</v>
      </c>
      <c r="G415" s="270">
        <f t="shared" si="127"/>
        <v>0</v>
      </c>
    </row>
    <row r="416" spans="1:7" ht="24" customHeight="1" x14ac:dyDescent="0.2">
      <c r="A416" s="153" t="str">
        <f t="shared" si="123"/>
        <v/>
      </c>
      <c r="B416" s="268" t="str">
        <f t="shared" si="124"/>
        <v/>
      </c>
      <c r="C416" s="154"/>
      <c r="D416" s="155" t="str">
        <f t="shared" si="125"/>
        <v/>
      </c>
      <c r="E416" s="269"/>
      <c r="F416" s="166">
        <f t="shared" si="126"/>
        <v>0</v>
      </c>
      <c r="G416" s="270">
        <f t="shared" si="127"/>
        <v>0</v>
      </c>
    </row>
    <row r="417" spans="1:7" ht="24" customHeight="1" x14ac:dyDescent="0.2">
      <c r="A417" s="153" t="str">
        <f t="shared" si="123"/>
        <v/>
      </c>
      <c r="B417" s="268" t="str">
        <f t="shared" si="124"/>
        <v/>
      </c>
      <c r="C417" s="154"/>
      <c r="D417" s="155" t="str">
        <f t="shared" si="125"/>
        <v/>
      </c>
      <c r="E417" s="269"/>
      <c r="F417" s="166">
        <f t="shared" si="126"/>
        <v>0</v>
      </c>
      <c r="G417" s="270">
        <f t="shared" si="127"/>
        <v>0</v>
      </c>
    </row>
    <row r="418" spans="1:7" ht="24" customHeight="1" x14ac:dyDescent="0.2">
      <c r="A418" s="153" t="str">
        <f t="shared" si="123"/>
        <v/>
      </c>
      <c r="B418" s="268" t="str">
        <f t="shared" si="124"/>
        <v/>
      </c>
      <c r="C418" s="154"/>
      <c r="D418" s="155" t="str">
        <f t="shared" si="125"/>
        <v/>
      </c>
      <c r="E418" s="269"/>
      <c r="F418" s="166">
        <f t="shared" si="126"/>
        <v>0</v>
      </c>
      <c r="G418" s="270">
        <f t="shared" si="127"/>
        <v>0</v>
      </c>
    </row>
    <row r="419" spans="1:7" ht="24" customHeight="1" x14ac:dyDescent="0.2">
      <c r="A419" s="153" t="str">
        <f t="shared" si="123"/>
        <v/>
      </c>
      <c r="B419" s="268" t="str">
        <f t="shared" si="124"/>
        <v/>
      </c>
      <c r="C419" s="154"/>
      <c r="D419" s="155" t="str">
        <f t="shared" si="125"/>
        <v/>
      </c>
      <c r="E419" s="269"/>
      <c r="F419" s="166">
        <f t="shared" si="126"/>
        <v>0</v>
      </c>
      <c r="G419" s="270">
        <f t="shared" si="127"/>
        <v>0</v>
      </c>
    </row>
    <row r="420" spans="1:7" ht="24" customHeight="1" x14ac:dyDescent="0.2">
      <c r="A420" s="153" t="str">
        <f t="shared" si="123"/>
        <v/>
      </c>
      <c r="B420" s="268" t="str">
        <f t="shared" si="124"/>
        <v/>
      </c>
      <c r="C420" s="154"/>
      <c r="D420" s="155" t="str">
        <f t="shared" si="125"/>
        <v/>
      </c>
      <c r="E420" s="269"/>
      <c r="F420" s="166">
        <f t="shared" si="126"/>
        <v>0</v>
      </c>
      <c r="G420" s="270">
        <f t="shared" si="127"/>
        <v>0</v>
      </c>
    </row>
    <row r="421" spans="1:7" ht="24" customHeight="1" x14ac:dyDescent="0.2">
      <c r="A421" s="153" t="str">
        <f t="shared" si="123"/>
        <v/>
      </c>
      <c r="B421" s="268" t="str">
        <f t="shared" si="124"/>
        <v/>
      </c>
      <c r="C421" s="154"/>
      <c r="D421" s="155" t="str">
        <f t="shared" si="125"/>
        <v/>
      </c>
      <c r="E421" s="269"/>
      <c r="F421" s="166">
        <f t="shared" si="126"/>
        <v>0</v>
      </c>
      <c r="G421" s="270">
        <f t="shared" si="127"/>
        <v>0</v>
      </c>
    </row>
    <row r="422" spans="1:7" ht="24" customHeight="1" x14ac:dyDescent="0.2">
      <c r="A422" s="153" t="str">
        <f t="shared" si="123"/>
        <v/>
      </c>
      <c r="B422" s="268" t="str">
        <f t="shared" si="124"/>
        <v/>
      </c>
      <c r="C422" s="154"/>
      <c r="D422" s="155" t="str">
        <f t="shared" si="125"/>
        <v/>
      </c>
      <c r="E422" s="269"/>
      <c r="F422" s="166">
        <f t="shared" si="126"/>
        <v>0</v>
      </c>
      <c r="G422" s="270">
        <f t="shared" si="127"/>
        <v>0</v>
      </c>
    </row>
    <row r="423" spans="1:7" ht="24" customHeight="1" x14ac:dyDescent="0.2">
      <c r="A423" s="153" t="str">
        <f t="shared" si="123"/>
        <v/>
      </c>
      <c r="B423" s="268" t="str">
        <f t="shared" si="124"/>
        <v/>
      </c>
      <c r="C423" s="154"/>
      <c r="D423" s="155" t="str">
        <f t="shared" si="125"/>
        <v/>
      </c>
      <c r="E423" s="269"/>
      <c r="F423" s="166">
        <f t="shared" si="126"/>
        <v>0</v>
      </c>
      <c r="G423" s="270">
        <f t="shared" si="127"/>
        <v>0</v>
      </c>
    </row>
    <row r="424" spans="1:7" ht="24" customHeight="1" x14ac:dyDescent="0.2">
      <c r="A424" s="153" t="str">
        <f t="shared" si="123"/>
        <v/>
      </c>
      <c r="B424" s="268" t="str">
        <f t="shared" si="124"/>
        <v/>
      </c>
      <c r="C424" s="154"/>
      <c r="D424" s="155" t="str">
        <f t="shared" si="125"/>
        <v/>
      </c>
      <c r="E424" s="269"/>
      <c r="F424" s="166">
        <f t="shared" si="126"/>
        <v>0</v>
      </c>
      <c r="G424" s="270">
        <f t="shared" si="127"/>
        <v>0</v>
      </c>
    </row>
    <row r="425" spans="1:7" ht="24" customHeight="1" x14ac:dyDescent="0.2">
      <c r="A425" s="153" t="str">
        <f t="shared" si="123"/>
        <v/>
      </c>
      <c r="B425" s="268" t="str">
        <f t="shared" si="124"/>
        <v/>
      </c>
      <c r="C425" s="154"/>
      <c r="D425" s="155" t="str">
        <f t="shared" si="125"/>
        <v/>
      </c>
      <c r="E425" s="269"/>
      <c r="F425" s="166">
        <f t="shared" si="126"/>
        <v>0</v>
      </c>
      <c r="G425" s="270">
        <f t="shared" si="127"/>
        <v>0</v>
      </c>
    </row>
    <row r="426" spans="1:7" ht="24" customHeight="1" x14ac:dyDescent="0.2">
      <c r="A426" s="271"/>
      <c r="B426" s="241"/>
      <c r="C426" s="241"/>
      <c r="D426" s="252"/>
      <c r="E426" s="253"/>
      <c r="F426" s="336" t="s">
        <v>38</v>
      </c>
      <c r="G426" s="273">
        <f>SUBTOTAL(9,G412:G425)</f>
        <v>0</v>
      </c>
    </row>
    <row r="427" spans="1:7" ht="24" customHeight="1" x14ac:dyDescent="0.2">
      <c r="A427" s="271"/>
      <c r="B427" s="241"/>
      <c r="C427" s="274" t="s">
        <v>824</v>
      </c>
      <c r="D427" s="252"/>
      <c r="E427" s="253"/>
      <c r="F427" s="254"/>
      <c r="G427" s="275"/>
    </row>
    <row r="428" spans="1:7" ht="24" customHeight="1" x14ac:dyDescent="0.2">
      <c r="A428" s="153" t="str">
        <f t="shared" ref="A428:A435" si="128">IFERROR(VLOOKUP(C428,Tabla_Insumos,4,FALSE),"")</f>
        <v/>
      </c>
      <c r="B428" s="268" t="str">
        <f t="shared" ref="B428:B435" si="129">IFERROR(VLOOKUP(C428,Tabla_Insumos,5,FALSE),"")</f>
        <v/>
      </c>
      <c r="C428" s="154"/>
      <c r="D428" s="155" t="str">
        <f t="shared" ref="D428:D435" si="130">IFERROR(VLOOKUP(C428,Tabla_Insumos,2,FALSE),"")</f>
        <v/>
      </c>
      <c r="E428" s="269"/>
      <c r="F428" s="166">
        <f t="shared" ref="F428:F435" si="131">IFERROR(VLOOKUP(C428,Tabla_Insumos,3,FALSE),0)</f>
        <v>0</v>
      </c>
      <c r="G428" s="270">
        <f>ROUND(E428*F428,2)</f>
        <v>0</v>
      </c>
    </row>
    <row r="429" spans="1:7" ht="24" customHeight="1" x14ac:dyDescent="0.2">
      <c r="A429" s="153" t="str">
        <f t="shared" si="128"/>
        <v/>
      </c>
      <c r="B429" s="268" t="str">
        <f t="shared" si="129"/>
        <v/>
      </c>
      <c r="C429" s="154"/>
      <c r="D429" s="155" t="str">
        <f t="shared" si="130"/>
        <v/>
      </c>
      <c r="E429" s="269"/>
      <c r="F429" s="166">
        <f t="shared" si="131"/>
        <v>0</v>
      </c>
      <c r="G429" s="270">
        <f>ROUND(E429*F429,2)</f>
        <v>0</v>
      </c>
    </row>
    <row r="430" spans="1:7" ht="24" customHeight="1" x14ac:dyDescent="0.2">
      <c r="A430" s="153" t="str">
        <f t="shared" si="128"/>
        <v/>
      </c>
      <c r="B430" s="268" t="str">
        <f t="shared" si="129"/>
        <v/>
      </c>
      <c r="C430" s="154"/>
      <c r="D430" s="155" t="str">
        <f t="shared" si="130"/>
        <v/>
      </c>
      <c r="E430" s="269"/>
      <c r="F430" s="166">
        <f t="shared" si="131"/>
        <v>0</v>
      </c>
      <c r="G430" s="270">
        <f t="shared" ref="G430:G435" si="132">ROUND(E430*F430,2)</f>
        <v>0</v>
      </c>
    </row>
    <row r="431" spans="1:7" ht="24" customHeight="1" x14ac:dyDescent="0.2">
      <c r="A431" s="153" t="str">
        <f t="shared" si="128"/>
        <v/>
      </c>
      <c r="B431" s="268" t="str">
        <f t="shared" si="129"/>
        <v/>
      </c>
      <c r="C431" s="154"/>
      <c r="D431" s="155" t="str">
        <f t="shared" si="130"/>
        <v/>
      </c>
      <c r="E431" s="269"/>
      <c r="F431" s="166">
        <f t="shared" si="131"/>
        <v>0</v>
      </c>
      <c r="G431" s="270">
        <f t="shared" si="132"/>
        <v>0</v>
      </c>
    </row>
    <row r="432" spans="1:7" ht="24" customHeight="1" x14ac:dyDescent="0.2">
      <c r="A432" s="153" t="str">
        <f t="shared" si="128"/>
        <v/>
      </c>
      <c r="B432" s="268" t="str">
        <f t="shared" si="129"/>
        <v/>
      </c>
      <c r="C432" s="154"/>
      <c r="D432" s="155" t="str">
        <f t="shared" si="130"/>
        <v/>
      </c>
      <c r="E432" s="269"/>
      <c r="F432" s="166">
        <f t="shared" si="131"/>
        <v>0</v>
      </c>
      <c r="G432" s="270">
        <f t="shared" si="132"/>
        <v>0</v>
      </c>
    </row>
    <row r="433" spans="1:7" ht="24" customHeight="1" x14ac:dyDescent="0.2">
      <c r="A433" s="153" t="str">
        <f t="shared" si="128"/>
        <v/>
      </c>
      <c r="B433" s="268" t="str">
        <f t="shared" si="129"/>
        <v/>
      </c>
      <c r="C433" s="154"/>
      <c r="D433" s="155" t="str">
        <f t="shared" si="130"/>
        <v/>
      </c>
      <c r="E433" s="269"/>
      <c r="F433" s="166">
        <f t="shared" si="131"/>
        <v>0</v>
      </c>
      <c r="G433" s="270">
        <f t="shared" si="132"/>
        <v>0</v>
      </c>
    </row>
    <row r="434" spans="1:7" ht="24" customHeight="1" x14ac:dyDescent="0.2">
      <c r="A434" s="153" t="str">
        <f t="shared" si="128"/>
        <v/>
      </c>
      <c r="B434" s="268" t="str">
        <f t="shared" si="129"/>
        <v/>
      </c>
      <c r="C434" s="154"/>
      <c r="D434" s="155" t="str">
        <f t="shared" si="130"/>
        <v/>
      </c>
      <c r="E434" s="269"/>
      <c r="F434" s="166">
        <f t="shared" si="131"/>
        <v>0</v>
      </c>
      <c r="G434" s="270">
        <f t="shared" si="132"/>
        <v>0</v>
      </c>
    </row>
    <row r="435" spans="1:7" ht="24" customHeight="1" x14ac:dyDescent="0.2">
      <c r="A435" s="153" t="str">
        <f t="shared" si="128"/>
        <v/>
      </c>
      <c r="B435" s="268" t="str">
        <f t="shared" si="129"/>
        <v/>
      </c>
      <c r="C435" s="154"/>
      <c r="D435" s="155" t="str">
        <f t="shared" si="130"/>
        <v/>
      </c>
      <c r="E435" s="269"/>
      <c r="F435" s="166">
        <f t="shared" si="131"/>
        <v>0</v>
      </c>
      <c r="G435" s="270">
        <f t="shared" si="132"/>
        <v>0</v>
      </c>
    </row>
    <row r="436" spans="1:7" ht="24" customHeight="1" x14ac:dyDescent="0.2">
      <c r="A436" s="271"/>
      <c r="B436" s="241"/>
      <c r="C436" s="241"/>
      <c r="D436" s="252"/>
      <c r="E436" s="253"/>
      <c r="F436" s="336" t="s">
        <v>39</v>
      </c>
      <c r="G436" s="273">
        <f>SUBTOTAL(9,G428:G435)</f>
        <v>0</v>
      </c>
    </row>
    <row r="437" spans="1:7" ht="24" customHeight="1" x14ac:dyDescent="0.2">
      <c r="A437" s="271"/>
      <c r="B437" s="241"/>
      <c r="C437" s="274" t="s">
        <v>825</v>
      </c>
      <c r="D437" s="252"/>
      <c r="E437" s="253"/>
      <c r="F437" s="254"/>
      <c r="G437" s="275"/>
    </row>
    <row r="438" spans="1:7" ht="24" customHeight="1" x14ac:dyDescent="0.2">
      <c r="A438" s="153" t="str">
        <f t="shared" ref="A438:A446" si="133">IFERROR(VLOOKUP(C438,Tabla_Insumos,4,FALSE),"")</f>
        <v/>
      </c>
      <c r="B438" s="268" t="str">
        <f t="shared" ref="B438:B446" si="134">IFERROR(VLOOKUP(C438,Tabla_Insumos,5,FALSE),"")</f>
        <v/>
      </c>
      <c r="C438" s="154"/>
      <c r="D438" s="155" t="str">
        <f t="shared" ref="D438:D446" si="135">IFERROR(VLOOKUP(C438,Tabla_Insumos,2,FALSE),"")</f>
        <v/>
      </c>
      <c r="E438" s="269"/>
      <c r="F438" s="166">
        <f t="shared" ref="F438:F446" si="136">IFERROR(VLOOKUP(C438,Tabla_Insumos,3,FALSE),0)</f>
        <v>0</v>
      </c>
      <c r="G438" s="270">
        <f t="shared" ref="G438:G446" si="137">ROUND(E438*F438,2)</f>
        <v>0</v>
      </c>
    </row>
    <row r="439" spans="1:7" ht="24" customHeight="1" x14ac:dyDescent="0.2">
      <c r="A439" s="153" t="str">
        <f t="shared" si="133"/>
        <v/>
      </c>
      <c r="B439" s="268" t="str">
        <f t="shared" si="134"/>
        <v/>
      </c>
      <c r="C439" s="154"/>
      <c r="D439" s="155" t="str">
        <f t="shared" si="135"/>
        <v/>
      </c>
      <c r="E439" s="269"/>
      <c r="F439" s="166">
        <f t="shared" si="136"/>
        <v>0</v>
      </c>
      <c r="G439" s="270">
        <f t="shared" si="137"/>
        <v>0</v>
      </c>
    </row>
    <row r="440" spans="1:7" ht="24" customHeight="1" x14ac:dyDescent="0.2">
      <c r="A440" s="153" t="str">
        <f t="shared" si="133"/>
        <v/>
      </c>
      <c r="B440" s="268" t="str">
        <f t="shared" si="134"/>
        <v/>
      </c>
      <c r="C440" s="154"/>
      <c r="D440" s="155" t="str">
        <f t="shared" si="135"/>
        <v/>
      </c>
      <c r="E440" s="269"/>
      <c r="F440" s="166">
        <f t="shared" si="136"/>
        <v>0</v>
      </c>
      <c r="G440" s="270">
        <f t="shared" si="137"/>
        <v>0</v>
      </c>
    </row>
    <row r="441" spans="1:7" ht="24" customHeight="1" x14ac:dyDescent="0.2">
      <c r="A441" s="153" t="str">
        <f t="shared" si="133"/>
        <v/>
      </c>
      <c r="B441" s="268" t="str">
        <f t="shared" si="134"/>
        <v/>
      </c>
      <c r="C441" s="154"/>
      <c r="D441" s="155" t="str">
        <f t="shared" si="135"/>
        <v/>
      </c>
      <c r="E441" s="269"/>
      <c r="F441" s="166">
        <f t="shared" si="136"/>
        <v>0</v>
      </c>
      <c r="G441" s="270">
        <f t="shared" si="137"/>
        <v>0</v>
      </c>
    </row>
    <row r="442" spans="1:7" ht="24" customHeight="1" x14ac:dyDescent="0.2">
      <c r="A442" s="153" t="str">
        <f t="shared" si="133"/>
        <v/>
      </c>
      <c r="B442" s="268" t="str">
        <f t="shared" si="134"/>
        <v/>
      </c>
      <c r="C442" s="154"/>
      <c r="D442" s="155" t="str">
        <f t="shared" si="135"/>
        <v/>
      </c>
      <c r="E442" s="269"/>
      <c r="F442" s="166">
        <f t="shared" si="136"/>
        <v>0</v>
      </c>
      <c r="G442" s="270">
        <f t="shared" si="137"/>
        <v>0</v>
      </c>
    </row>
    <row r="443" spans="1:7" ht="24" customHeight="1" x14ac:dyDescent="0.2">
      <c r="A443" s="153" t="str">
        <f t="shared" si="133"/>
        <v/>
      </c>
      <c r="B443" s="268" t="str">
        <f t="shared" si="134"/>
        <v/>
      </c>
      <c r="C443" s="154"/>
      <c r="D443" s="155" t="str">
        <f t="shared" si="135"/>
        <v/>
      </c>
      <c r="E443" s="269"/>
      <c r="F443" s="166">
        <f t="shared" si="136"/>
        <v>0</v>
      </c>
      <c r="G443" s="270">
        <f t="shared" si="137"/>
        <v>0</v>
      </c>
    </row>
    <row r="444" spans="1:7" ht="24" customHeight="1" x14ac:dyDescent="0.2">
      <c r="A444" s="153" t="str">
        <f t="shared" si="133"/>
        <v/>
      </c>
      <c r="B444" s="268" t="str">
        <f t="shared" si="134"/>
        <v/>
      </c>
      <c r="C444" s="154"/>
      <c r="D444" s="155" t="str">
        <f t="shared" si="135"/>
        <v/>
      </c>
      <c r="E444" s="269"/>
      <c r="F444" s="166">
        <f t="shared" si="136"/>
        <v>0</v>
      </c>
      <c r="G444" s="270">
        <f t="shared" si="137"/>
        <v>0</v>
      </c>
    </row>
    <row r="445" spans="1:7" ht="24" customHeight="1" x14ac:dyDescent="0.2">
      <c r="A445" s="153" t="str">
        <f t="shared" si="133"/>
        <v/>
      </c>
      <c r="B445" s="268" t="str">
        <f t="shared" si="134"/>
        <v/>
      </c>
      <c r="C445" s="154"/>
      <c r="D445" s="155" t="str">
        <f t="shared" si="135"/>
        <v/>
      </c>
      <c r="E445" s="269"/>
      <c r="F445" s="166">
        <f t="shared" si="136"/>
        <v>0</v>
      </c>
      <c r="G445" s="270">
        <f t="shared" si="137"/>
        <v>0</v>
      </c>
    </row>
    <row r="446" spans="1:7" ht="24" customHeight="1" x14ac:dyDescent="0.2">
      <c r="A446" s="153" t="str">
        <f t="shared" si="133"/>
        <v/>
      </c>
      <c r="B446" s="268" t="str">
        <f t="shared" si="134"/>
        <v/>
      </c>
      <c r="C446" s="154"/>
      <c r="D446" s="155" t="str">
        <f t="shared" si="135"/>
        <v/>
      </c>
      <c r="E446" s="269"/>
      <c r="F446" s="166">
        <f t="shared" si="136"/>
        <v>0</v>
      </c>
      <c r="G446" s="270">
        <f t="shared" si="137"/>
        <v>0</v>
      </c>
    </row>
    <row r="447" spans="1:7" ht="24" customHeight="1" x14ac:dyDescent="0.2">
      <c r="A447" s="276"/>
      <c r="B447" s="252"/>
      <c r="C447" s="241"/>
      <c r="D447" s="252"/>
      <c r="E447" s="253"/>
      <c r="F447" s="336" t="s">
        <v>40</v>
      </c>
      <c r="G447" s="273">
        <f>SUBTOTAL(9,G438:G446)</f>
        <v>0</v>
      </c>
    </row>
    <row r="448" spans="1:7" ht="24" customHeight="1" thickBot="1" x14ac:dyDescent="0.25">
      <c r="A448" s="277"/>
      <c r="B448" s="278"/>
      <c r="C448" s="279"/>
      <c r="D448" s="278"/>
      <c r="E448" s="280"/>
      <c r="F448" s="281"/>
      <c r="G448" s="282"/>
    </row>
    <row r="449" spans="1:7" ht="24" customHeight="1" thickBot="1" x14ac:dyDescent="0.25">
      <c r="A449" s="283">
        <f>B407</f>
        <v>9</v>
      </c>
      <c r="B449" s="284">
        <f>C407</f>
        <v>0</v>
      </c>
      <c r="C449" s="285"/>
      <c r="D449" s="285" t="s">
        <v>41</v>
      </c>
      <c r="E449" s="286"/>
      <c r="F449" s="287" t="s">
        <v>42</v>
      </c>
      <c r="G449" s="288">
        <f>SUBTOTAL(9,G412:G448)</f>
        <v>0</v>
      </c>
    </row>
    <row r="450" spans="1:7" ht="24" customHeight="1" thickTop="1" thickBot="1" x14ac:dyDescent="0.25"/>
    <row r="451" spans="1:7" ht="24" customHeight="1" thickTop="1" x14ac:dyDescent="0.2">
      <c r="A451" s="344" t="s">
        <v>44</v>
      </c>
      <c r="B451" s="345"/>
      <c r="C451" s="345"/>
      <c r="D451" s="345"/>
      <c r="E451" s="345"/>
      <c r="F451" s="345"/>
      <c r="G451" s="346"/>
    </row>
    <row r="452" spans="1:7" ht="24" customHeight="1" x14ac:dyDescent="0.2">
      <c r="A452" s="243" t="s">
        <v>821</v>
      </c>
      <c r="B452" s="244" t="str">
        <f>Comitente</f>
        <v>DIRECCIÓN PROVINCIAL DEL LOTE HOGAR</v>
      </c>
      <c r="C452" s="238"/>
      <c r="D452" s="245"/>
      <c r="E452" s="245"/>
      <c r="F452" s="246"/>
      <c r="G452" s="247"/>
    </row>
    <row r="453" spans="1:7" ht="24" customHeight="1" x14ac:dyDescent="0.2">
      <c r="A453" s="243" t="s">
        <v>822</v>
      </c>
      <c r="B453" s="244">
        <f>Contratista</f>
        <v>0</v>
      </c>
      <c r="C453" s="239"/>
      <c r="D453" s="239"/>
      <c r="E453" s="239"/>
      <c r="F453" s="248"/>
      <c r="G453" s="249"/>
    </row>
    <row r="454" spans="1:7" ht="24" customHeight="1" x14ac:dyDescent="0.2">
      <c r="A454" s="243" t="s">
        <v>31</v>
      </c>
      <c r="B454" s="244" t="str">
        <f>Obra</f>
        <v>Barrio "VIRGEN DEL ROSARIO" I Etapa</v>
      </c>
      <c r="C454" s="239"/>
      <c r="D454" s="239"/>
      <c r="E454" s="239"/>
      <c r="F454" s="248" t="s">
        <v>45</v>
      </c>
      <c r="G454" s="250">
        <f>Fecha_Base</f>
        <v>0</v>
      </c>
    </row>
    <row r="455" spans="1:7" ht="24" customHeight="1" x14ac:dyDescent="0.2">
      <c r="A455" s="251" t="s">
        <v>820</v>
      </c>
      <c r="B455" s="240" t="str">
        <f>Ubicación</f>
        <v>Calle Independencia s/nº  Distrito "La Puntilla" Dpto San Martin</v>
      </c>
      <c r="C455" s="240"/>
      <c r="D455" s="252"/>
      <c r="E455" s="253"/>
      <c r="F455" s="254"/>
      <c r="G455" s="255"/>
    </row>
    <row r="456" spans="1:7" ht="24" customHeight="1" x14ac:dyDescent="0.2">
      <c r="A456" s="251" t="s">
        <v>46</v>
      </c>
      <c r="B456" s="256" t="str">
        <f>IFERROR(VALUE(LEFT(B457,FIND("-",B457)-1)),"")</f>
        <v/>
      </c>
      <c r="C456" s="241" t="str">
        <f>IFERROR(VLOOKUP(B456,T_Computo_Presupuesto,2,FALSE),"")</f>
        <v/>
      </c>
      <c r="E456" s="253"/>
      <c r="F456" s="254"/>
      <c r="G456" s="255"/>
    </row>
    <row r="457" spans="1:7" ht="24" customHeight="1" x14ac:dyDescent="0.2">
      <c r="A457" s="251" t="s">
        <v>32</v>
      </c>
      <c r="B457" s="256">
        <v>10</v>
      </c>
      <c r="C457" s="241">
        <f>IFERROR(VLOOKUP(B457,T_Computo_Presupuesto,2,FALSE),"")</f>
        <v>0</v>
      </c>
      <c r="D457" s="252"/>
      <c r="E457" s="253"/>
      <c r="F457" s="248" t="s">
        <v>33</v>
      </c>
      <c r="G457" s="258">
        <f>IFERROR(VLOOKUP(B457,T_Computo_Presupuesto,4,FALSE),"")</f>
        <v>0</v>
      </c>
    </row>
    <row r="458" spans="1:7" ht="24" customHeight="1" x14ac:dyDescent="0.2">
      <c r="A458" s="251"/>
      <c r="B458" s="240"/>
      <c r="C458" s="241"/>
      <c r="D458" s="252"/>
      <c r="E458" s="253"/>
      <c r="F458" s="254"/>
      <c r="G458" s="255"/>
    </row>
    <row r="459" spans="1:7" ht="24" customHeight="1" x14ac:dyDescent="0.2">
      <c r="A459" s="366" t="s">
        <v>683</v>
      </c>
      <c r="B459" s="367"/>
      <c r="C459" s="368" t="s">
        <v>0</v>
      </c>
      <c r="D459" s="368" t="s">
        <v>34</v>
      </c>
      <c r="E459" s="370" t="s">
        <v>35</v>
      </c>
      <c r="F459" s="372" t="s">
        <v>36</v>
      </c>
      <c r="G459" s="374" t="s">
        <v>37</v>
      </c>
    </row>
    <row r="460" spans="1:7" ht="24" customHeight="1" x14ac:dyDescent="0.2">
      <c r="A460" s="259" t="s">
        <v>684</v>
      </c>
      <c r="B460" s="260" t="s">
        <v>685</v>
      </c>
      <c r="C460" s="369"/>
      <c r="D460" s="369"/>
      <c r="E460" s="371"/>
      <c r="F460" s="373"/>
      <c r="G460" s="375"/>
    </row>
    <row r="461" spans="1:7" ht="24" customHeight="1" x14ac:dyDescent="0.2">
      <c r="A461" s="335"/>
      <c r="B461" s="263"/>
      <c r="C461" s="334" t="s">
        <v>823</v>
      </c>
      <c r="D461" s="264"/>
      <c r="E461" s="265"/>
      <c r="F461" s="266"/>
      <c r="G461" s="267"/>
    </row>
    <row r="462" spans="1:7" ht="24" customHeight="1" x14ac:dyDescent="0.2">
      <c r="A462" s="153" t="str">
        <f t="shared" ref="A462:A475" si="138">IFERROR(VLOOKUP(C462,Tabla_Insumos,4,FALSE),"")</f>
        <v/>
      </c>
      <c r="B462" s="268" t="str">
        <f t="shared" ref="B462:B475" si="139">IFERROR(VLOOKUP(C462,Tabla_Insumos,5,FALSE),"")</f>
        <v/>
      </c>
      <c r="C462" s="154"/>
      <c r="D462" s="155" t="str">
        <f t="shared" ref="D462:D475" si="140">IFERROR(VLOOKUP(C462,Tabla_Insumos,2,FALSE),"")</f>
        <v/>
      </c>
      <c r="E462" s="269"/>
      <c r="F462" s="166">
        <f t="shared" ref="F462:F475" si="141">IFERROR(VLOOKUP(C462,Tabla_Insumos,3,FALSE),0)</f>
        <v>0</v>
      </c>
      <c r="G462" s="270">
        <f>ROUND(E462*F462,2)</f>
        <v>0</v>
      </c>
    </row>
    <row r="463" spans="1:7" ht="24" customHeight="1" x14ac:dyDescent="0.2">
      <c r="A463" s="153" t="str">
        <f t="shared" si="138"/>
        <v/>
      </c>
      <c r="B463" s="268" t="str">
        <f t="shared" si="139"/>
        <v/>
      </c>
      <c r="C463" s="154"/>
      <c r="D463" s="155" t="str">
        <f t="shared" si="140"/>
        <v/>
      </c>
      <c r="E463" s="269"/>
      <c r="F463" s="166">
        <f t="shared" si="141"/>
        <v>0</v>
      </c>
      <c r="G463" s="270">
        <f t="shared" ref="G463:G475" si="142">ROUND(E463*F463,2)</f>
        <v>0</v>
      </c>
    </row>
    <row r="464" spans="1:7" ht="24" customHeight="1" x14ac:dyDescent="0.2">
      <c r="A464" s="153" t="str">
        <f t="shared" si="138"/>
        <v/>
      </c>
      <c r="B464" s="268" t="str">
        <f t="shared" si="139"/>
        <v/>
      </c>
      <c r="C464" s="154"/>
      <c r="D464" s="155" t="str">
        <f t="shared" si="140"/>
        <v/>
      </c>
      <c r="E464" s="269"/>
      <c r="F464" s="166">
        <f t="shared" si="141"/>
        <v>0</v>
      </c>
      <c r="G464" s="270">
        <f t="shared" si="142"/>
        <v>0</v>
      </c>
    </row>
    <row r="465" spans="1:7" ht="24" customHeight="1" x14ac:dyDescent="0.2">
      <c r="A465" s="153" t="str">
        <f t="shared" si="138"/>
        <v/>
      </c>
      <c r="B465" s="268" t="str">
        <f t="shared" si="139"/>
        <v/>
      </c>
      <c r="C465" s="154"/>
      <c r="D465" s="155" t="str">
        <f t="shared" si="140"/>
        <v/>
      </c>
      <c r="E465" s="269"/>
      <c r="F465" s="166">
        <f t="shared" si="141"/>
        <v>0</v>
      </c>
      <c r="G465" s="270">
        <f t="shared" si="142"/>
        <v>0</v>
      </c>
    </row>
    <row r="466" spans="1:7" ht="24" customHeight="1" x14ac:dyDescent="0.2">
      <c r="A466" s="153" t="str">
        <f t="shared" si="138"/>
        <v/>
      </c>
      <c r="B466" s="268" t="str">
        <f t="shared" si="139"/>
        <v/>
      </c>
      <c r="C466" s="154"/>
      <c r="D466" s="155" t="str">
        <f t="shared" si="140"/>
        <v/>
      </c>
      <c r="E466" s="269"/>
      <c r="F466" s="166">
        <f t="shared" si="141"/>
        <v>0</v>
      </c>
      <c r="G466" s="270">
        <f t="shared" si="142"/>
        <v>0</v>
      </c>
    </row>
    <row r="467" spans="1:7" ht="24" customHeight="1" x14ac:dyDescent="0.2">
      <c r="A467" s="153" t="str">
        <f t="shared" si="138"/>
        <v/>
      </c>
      <c r="B467" s="268" t="str">
        <f t="shared" si="139"/>
        <v/>
      </c>
      <c r="C467" s="154"/>
      <c r="D467" s="155" t="str">
        <f t="shared" si="140"/>
        <v/>
      </c>
      <c r="E467" s="269"/>
      <c r="F467" s="166">
        <f t="shared" si="141"/>
        <v>0</v>
      </c>
      <c r="G467" s="270">
        <f t="shared" si="142"/>
        <v>0</v>
      </c>
    </row>
    <row r="468" spans="1:7" ht="24" customHeight="1" x14ac:dyDescent="0.2">
      <c r="A468" s="153" t="str">
        <f t="shared" si="138"/>
        <v/>
      </c>
      <c r="B468" s="268" t="str">
        <f t="shared" si="139"/>
        <v/>
      </c>
      <c r="C468" s="154"/>
      <c r="D468" s="155" t="str">
        <f t="shared" si="140"/>
        <v/>
      </c>
      <c r="E468" s="269"/>
      <c r="F468" s="166">
        <f t="shared" si="141"/>
        <v>0</v>
      </c>
      <c r="G468" s="270">
        <f t="shared" si="142"/>
        <v>0</v>
      </c>
    </row>
    <row r="469" spans="1:7" ht="24" customHeight="1" x14ac:dyDescent="0.2">
      <c r="A469" s="153" t="str">
        <f t="shared" si="138"/>
        <v/>
      </c>
      <c r="B469" s="268" t="str">
        <f t="shared" si="139"/>
        <v/>
      </c>
      <c r="C469" s="154"/>
      <c r="D469" s="155" t="str">
        <f t="shared" si="140"/>
        <v/>
      </c>
      <c r="E469" s="269"/>
      <c r="F469" s="166">
        <f t="shared" si="141"/>
        <v>0</v>
      </c>
      <c r="G469" s="270">
        <f t="shared" si="142"/>
        <v>0</v>
      </c>
    </row>
    <row r="470" spans="1:7" ht="24" customHeight="1" x14ac:dyDescent="0.2">
      <c r="A470" s="153" t="str">
        <f t="shared" si="138"/>
        <v/>
      </c>
      <c r="B470" s="268" t="str">
        <f t="shared" si="139"/>
        <v/>
      </c>
      <c r="C470" s="154"/>
      <c r="D470" s="155" t="str">
        <f t="shared" si="140"/>
        <v/>
      </c>
      <c r="E470" s="269"/>
      <c r="F470" s="166">
        <f t="shared" si="141"/>
        <v>0</v>
      </c>
      <c r="G470" s="270">
        <f t="shared" si="142"/>
        <v>0</v>
      </c>
    </row>
    <row r="471" spans="1:7" ht="24" customHeight="1" x14ac:dyDescent="0.2">
      <c r="A471" s="153" t="str">
        <f t="shared" si="138"/>
        <v/>
      </c>
      <c r="B471" s="268" t="str">
        <f t="shared" si="139"/>
        <v/>
      </c>
      <c r="C471" s="154"/>
      <c r="D471" s="155" t="str">
        <f t="shared" si="140"/>
        <v/>
      </c>
      <c r="E471" s="269"/>
      <c r="F471" s="166">
        <f t="shared" si="141"/>
        <v>0</v>
      </c>
      <c r="G471" s="270">
        <f t="shared" si="142"/>
        <v>0</v>
      </c>
    </row>
    <row r="472" spans="1:7" ht="24" customHeight="1" x14ac:dyDescent="0.2">
      <c r="A472" s="153" t="str">
        <f t="shared" si="138"/>
        <v/>
      </c>
      <c r="B472" s="268" t="str">
        <f t="shared" si="139"/>
        <v/>
      </c>
      <c r="C472" s="154"/>
      <c r="D472" s="155" t="str">
        <f t="shared" si="140"/>
        <v/>
      </c>
      <c r="E472" s="269"/>
      <c r="F472" s="166">
        <f t="shared" si="141"/>
        <v>0</v>
      </c>
      <c r="G472" s="270">
        <f t="shared" si="142"/>
        <v>0</v>
      </c>
    </row>
    <row r="473" spans="1:7" ht="24" customHeight="1" x14ac:dyDescent="0.2">
      <c r="A473" s="153" t="str">
        <f t="shared" si="138"/>
        <v/>
      </c>
      <c r="B473" s="268" t="str">
        <f t="shared" si="139"/>
        <v/>
      </c>
      <c r="C473" s="154"/>
      <c r="D473" s="155" t="str">
        <f t="shared" si="140"/>
        <v/>
      </c>
      <c r="E473" s="269"/>
      <c r="F473" s="166">
        <f t="shared" si="141"/>
        <v>0</v>
      </c>
      <c r="G473" s="270">
        <f t="shared" si="142"/>
        <v>0</v>
      </c>
    </row>
    <row r="474" spans="1:7" ht="24" customHeight="1" x14ac:dyDescent="0.2">
      <c r="A474" s="153" t="str">
        <f t="shared" si="138"/>
        <v/>
      </c>
      <c r="B474" s="268" t="str">
        <f t="shared" si="139"/>
        <v/>
      </c>
      <c r="C474" s="154"/>
      <c r="D474" s="155" t="str">
        <f t="shared" si="140"/>
        <v/>
      </c>
      <c r="E474" s="269"/>
      <c r="F474" s="166">
        <f t="shared" si="141"/>
        <v>0</v>
      </c>
      <c r="G474" s="270">
        <f t="shared" si="142"/>
        <v>0</v>
      </c>
    </row>
    <row r="475" spans="1:7" ht="24" customHeight="1" x14ac:dyDescent="0.2">
      <c r="A475" s="153" t="str">
        <f t="shared" si="138"/>
        <v/>
      </c>
      <c r="B475" s="268" t="str">
        <f t="shared" si="139"/>
        <v/>
      </c>
      <c r="C475" s="154"/>
      <c r="D475" s="155" t="str">
        <f t="shared" si="140"/>
        <v/>
      </c>
      <c r="E475" s="269"/>
      <c r="F475" s="166">
        <f t="shared" si="141"/>
        <v>0</v>
      </c>
      <c r="G475" s="270">
        <f t="shared" si="142"/>
        <v>0</v>
      </c>
    </row>
    <row r="476" spans="1:7" ht="24" customHeight="1" x14ac:dyDescent="0.2">
      <c r="A476" s="271"/>
      <c r="B476" s="241"/>
      <c r="C476" s="241"/>
      <c r="D476" s="252"/>
      <c r="E476" s="253"/>
      <c r="F476" s="336" t="s">
        <v>38</v>
      </c>
      <c r="G476" s="273">
        <f>SUBTOTAL(9,G462:G475)</f>
        <v>0</v>
      </c>
    </row>
    <row r="477" spans="1:7" ht="24" customHeight="1" x14ac:dyDescent="0.2">
      <c r="A477" s="271"/>
      <c r="B477" s="241"/>
      <c r="C477" s="274" t="s">
        <v>824</v>
      </c>
      <c r="D477" s="252"/>
      <c r="E477" s="253"/>
      <c r="F477" s="254"/>
      <c r="G477" s="275"/>
    </row>
    <row r="478" spans="1:7" ht="24" customHeight="1" x14ac:dyDescent="0.2">
      <c r="A478" s="153" t="str">
        <f t="shared" ref="A478:A485" si="143">IFERROR(VLOOKUP(C478,Tabla_Insumos,4,FALSE),"")</f>
        <v/>
      </c>
      <c r="B478" s="268" t="str">
        <f t="shared" ref="B478:B485" si="144">IFERROR(VLOOKUP(C478,Tabla_Insumos,5,FALSE),"")</f>
        <v/>
      </c>
      <c r="C478" s="154"/>
      <c r="D478" s="155" t="str">
        <f t="shared" ref="D478:D485" si="145">IFERROR(VLOOKUP(C478,Tabla_Insumos,2,FALSE),"")</f>
        <v/>
      </c>
      <c r="E478" s="269"/>
      <c r="F478" s="166">
        <f t="shared" ref="F478:F485" si="146">IFERROR(VLOOKUP(C478,Tabla_Insumos,3,FALSE),0)</f>
        <v>0</v>
      </c>
      <c r="G478" s="270">
        <f>ROUND(E478*F478,2)</f>
        <v>0</v>
      </c>
    </row>
    <row r="479" spans="1:7" ht="24" customHeight="1" x14ac:dyDescent="0.2">
      <c r="A479" s="153" t="str">
        <f t="shared" si="143"/>
        <v/>
      </c>
      <c r="B479" s="268" t="str">
        <f t="shared" si="144"/>
        <v/>
      </c>
      <c r="C479" s="154"/>
      <c r="D479" s="155" t="str">
        <f t="shared" si="145"/>
        <v/>
      </c>
      <c r="E479" s="269"/>
      <c r="F479" s="166">
        <f t="shared" si="146"/>
        <v>0</v>
      </c>
      <c r="G479" s="270">
        <f>ROUND(E479*F479,2)</f>
        <v>0</v>
      </c>
    </row>
    <row r="480" spans="1:7" ht="24" customHeight="1" x14ac:dyDescent="0.2">
      <c r="A480" s="153" t="str">
        <f t="shared" si="143"/>
        <v/>
      </c>
      <c r="B480" s="268" t="str">
        <f t="shared" si="144"/>
        <v/>
      </c>
      <c r="C480" s="154"/>
      <c r="D480" s="155" t="str">
        <f t="shared" si="145"/>
        <v/>
      </c>
      <c r="E480" s="269"/>
      <c r="F480" s="166">
        <f t="shared" si="146"/>
        <v>0</v>
      </c>
      <c r="G480" s="270">
        <f t="shared" ref="G480:G485" si="147">ROUND(E480*F480,2)</f>
        <v>0</v>
      </c>
    </row>
    <row r="481" spans="1:7" ht="24" customHeight="1" x14ac:dyDescent="0.2">
      <c r="A481" s="153" t="str">
        <f t="shared" si="143"/>
        <v/>
      </c>
      <c r="B481" s="268" t="str">
        <f t="shared" si="144"/>
        <v/>
      </c>
      <c r="C481" s="154"/>
      <c r="D481" s="155" t="str">
        <f t="shared" si="145"/>
        <v/>
      </c>
      <c r="E481" s="269"/>
      <c r="F481" s="166">
        <f t="shared" si="146"/>
        <v>0</v>
      </c>
      <c r="G481" s="270">
        <f t="shared" si="147"/>
        <v>0</v>
      </c>
    </row>
    <row r="482" spans="1:7" ht="24" customHeight="1" x14ac:dyDescent="0.2">
      <c r="A482" s="153" t="str">
        <f t="shared" si="143"/>
        <v/>
      </c>
      <c r="B482" s="268" t="str">
        <f t="shared" si="144"/>
        <v/>
      </c>
      <c r="C482" s="154"/>
      <c r="D482" s="155" t="str">
        <f t="shared" si="145"/>
        <v/>
      </c>
      <c r="E482" s="269"/>
      <c r="F482" s="166">
        <f t="shared" si="146"/>
        <v>0</v>
      </c>
      <c r="G482" s="270">
        <f t="shared" si="147"/>
        <v>0</v>
      </c>
    </row>
    <row r="483" spans="1:7" ht="24" customHeight="1" x14ac:dyDescent="0.2">
      <c r="A483" s="153" t="str">
        <f t="shared" si="143"/>
        <v/>
      </c>
      <c r="B483" s="268" t="str">
        <f t="shared" si="144"/>
        <v/>
      </c>
      <c r="C483" s="154"/>
      <c r="D483" s="155" t="str">
        <f t="shared" si="145"/>
        <v/>
      </c>
      <c r="E483" s="269"/>
      <c r="F483" s="166">
        <f t="shared" si="146"/>
        <v>0</v>
      </c>
      <c r="G483" s="270">
        <f t="shared" si="147"/>
        <v>0</v>
      </c>
    </row>
    <row r="484" spans="1:7" ht="24" customHeight="1" x14ac:dyDescent="0.2">
      <c r="A484" s="153" t="str">
        <f t="shared" si="143"/>
        <v/>
      </c>
      <c r="B484" s="268" t="str">
        <f t="shared" si="144"/>
        <v/>
      </c>
      <c r="C484" s="154"/>
      <c r="D484" s="155" t="str">
        <f t="shared" si="145"/>
        <v/>
      </c>
      <c r="E484" s="269"/>
      <c r="F484" s="166">
        <f t="shared" si="146"/>
        <v>0</v>
      </c>
      <c r="G484" s="270">
        <f t="shared" si="147"/>
        <v>0</v>
      </c>
    </row>
    <row r="485" spans="1:7" ht="24" customHeight="1" x14ac:dyDescent="0.2">
      <c r="A485" s="153" t="str">
        <f t="shared" si="143"/>
        <v/>
      </c>
      <c r="B485" s="268" t="str">
        <f t="shared" si="144"/>
        <v/>
      </c>
      <c r="C485" s="154"/>
      <c r="D485" s="155" t="str">
        <f t="shared" si="145"/>
        <v/>
      </c>
      <c r="E485" s="269"/>
      <c r="F485" s="166">
        <f t="shared" si="146"/>
        <v>0</v>
      </c>
      <c r="G485" s="270">
        <f t="shared" si="147"/>
        <v>0</v>
      </c>
    </row>
    <row r="486" spans="1:7" ht="24" customHeight="1" x14ac:dyDescent="0.2">
      <c r="A486" s="271"/>
      <c r="B486" s="241"/>
      <c r="C486" s="241"/>
      <c r="D486" s="252"/>
      <c r="E486" s="253"/>
      <c r="F486" s="336" t="s">
        <v>39</v>
      </c>
      <c r="G486" s="273">
        <f>SUBTOTAL(9,G478:G485)</f>
        <v>0</v>
      </c>
    </row>
    <row r="487" spans="1:7" ht="24" customHeight="1" x14ac:dyDescent="0.2">
      <c r="A487" s="271"/>
      <c r="B487" s="241"/>
      <c r="C487" s="274" t="s">
        <v>825</v>
      </c>
      <c r="D487" s="252"/>
      <c r="E487" s="253"/>
      <c r="F487" s="254"/>
      <c r="G487" s="275"/>
    </row>
    <row r="488" spans="1:7" ht="24" customHeight="1" x14ac:dyDescent="0.2">
      <c r="A488" s="153" t="str">
        <f t="shared" ref="A488:A496" si="148">IFERROR(VLOOKUP(C488,Tabla_Insumos,4,FALSE),"")</f>
        <v/>
      </c>
      <c r="B488" s="268" t="str">
        <f t="shared" ref="B488:B496" si="149">IFERROR(VLOOKUP(C488,Tabla_Insumos,5,FALSE),"")</f>
        <v/>
      </c>
      <c r="C488" s="154"/>
      <c r="D488" s="155" t="str">
        <f t="shared" ref="D488:D496" si="150">IFERROR(VLOOKUP(C488,Tabla_Insumos,2,FALSE),"")</f>
        <v/>
      </c>
      <c r="E488" s="269"/>
      <c r="F488" s="166">
        <f t="shared" ref="F488:F496" si="151">IFERROR(VLOOKUP(C488,Tabla_Insumos,3,FALSE),0)</f>
        <v>0</v>
      </c>
      <c r="G488" s="270">
        <f t="shared" ref="G488:G496" si="152">ROUND(E488*F488,2)</f>
        <v>0</v>
      </c>
    </row>
    <row r="489" spans="1:7" ht="24" customHeight="1" x14ac:dyDescent="0.2">
      <c r="A489" s="153" t="str">
        <f t="shared" si="148"/>
        <v/>
      </c>
      <c r="B489" s="268" t="str">
        <f t="shared" si="149"/>
        <v/>
      </c>
      <c r="C489" s="154"/>
      <c r="D489" s="155" t="str">
        <f t="shared" si="150"/>
        <v/>
      </c>
      <c r="E489" s="269"/>
      <c r="F489" s="166">
        <f t="shared" si="151"/>
        <v>0</v>
      </c>
      <c r="G489" s="270">
        <f t="shared" si="152"/>
        <v>0</v>
      </c>
    </row>
    <row r="490" spans="1:7" ht="24" customHeight="1" x14ac:dyDescent="0.2">
      <c r="A490" s="153" t="str">
        <f t="shared" si="148"/>
        <v/>
      </c>
      <c r="B490" s="268" t="str">
        <f t="shared" si="149"/>
        <v/>
      </c>
      <c r="C490" s="154"/>
      <c r="D490" s="155" t="str">
        <f t="shared" si="150"/>
        <v/>
      </c>
      <c r="E490" s="269"/>
      <c r="F490" s="166">
        <f t="shared" si="151"/>
        <v>0</v>
      </c>
      <c r="G490" s="270">
        <f t="shared" si="152"/>
        <v>0</v>
      </c>
    </row>
    <row r="491" spans="1:7" ht="24" customHeight="1" x14ac:dyDescent="0.2">
      <c r="A491" s="153" t="str">
        <f t="shared" si="148"/>
        <v/>
      </c>
      <c r="B491" s="268" t="str">
        <f t="shared" si="149"/>
        <v/>
      </c>
      <c r="C491" s="154"/>
      <c r="D491" s="155" t="str">
        <f t="shared" si="150"/>
        <v/>
      </c>
      <c r="E491" s="269"/>
      <c r="F491" s="166">
        <f t="shared" si="151"/>
        <v>0</v>
      </c>
      <c r="G491" s="270">
        <f t="shared" si="152"/>
        <v>0</v>
      </c>
    </row>
    <row r="492" spans="1:7" ht="24" customHeight="1" x14ac:dyDescent="0.2">
      <c r="A492" s="153" t="str">
        <f t="shared" si="148"/>
        <v/>
      </c>
      <c r="B492" s="268" t="str">
        <f t="shared" si="149"/>
        <v/>
      </c>
      <c r="C492" s="154"/>
      <c r="D492" s="155" t="str">
        <f t="shared" si="150"/>
        <v/>
      </c>
      <c r="E492" s="269"/>
      <c r="F492" s="166">
        <f t="shared" si="151"/>
        <v>0</v>
      </c>
      <c r="G492" s="270">
        <f t="shared" si="152"/>
        <v>0</v>
      </c>
    </row>
    <row r="493" spans="1:7" ht="24" customHeight="1" x14ac:dyDescent="0.2">
      <c r="A493" s="153" t="str">
        <f t="shared" si="148"/>
        <v/>
      </c>
      <c r="B493" s="268" t="str">
        <f t="shared" si="149"/>
        <v/>
      </c>
      <c r="C493" s="154"/>
      <c r="D493" s="155" t="str">
        <f t="shared" si="150"/>
        <v/>
      </c>
      <c r="E493" s="269"/>
      <c r="F493" s="166">
        <f t="shared" si="151"/>
        <v>0</v>
      </c>
      <c r="G493" s="270">
        <f t="shared" si="152"/>
        <v>0</v>
      </c>
    </row>
    <row r="494" spans="1:7" ht="24" customHeight="1" x14ac:dyDescent="0.2">
      <c r="A494" s="153" t="str">
        <f t="shared" si="148"/>
        <v/>
      </c>
      <c r="B494" s="268" t="str">
        <f t="shared" si="149"/>
        <v/>
      </c>
      <c r="C494" s="154"/>
      <c r="D494" s="155" t="str">
        <f t="shared" si="150"/>
        <v/>
      </c>
      <c r="E494" s="269"/>
      <c r="F494" s="166">
        <f t="shared" si="151"/>
        <v>0</v>
      </c>
      <c r="G494" s="270">
        <f t="shared" si="152"/>
        <v>0</v>
      </c>
    </row>
    <row r="495" spans="1:7" ht="24" customHeight="1" x14ac:dyDescent="0.2">
      <c r="A495" s="153" t="str">
        <f t="shared" si="148"/>
        <v/>
      </c>
      <c r="B495" s="268" t="str">
        <f t="shared" si="149"/>
        <v/>
      </c>
      <c r="C495" s="154"/>
      <c r="D495" s="155" t="str">
        <f t="shared" si="150"/>
        <v/>
      </c>
      <c r="E495" s="269"/>
      <c r="F495" s="166">
        <f t="shared" si="151"/>
        <v>0</v>
      </c>
      <c r="G495" s="270">
        <f t="shared" si="152"/>
        <v>0</v>
      </c>
    </row>
    <row r="496" spans="1:7" ht="24" customHeight="1" x14ac:dyDescent="0.2">
      <c r="A496" s="153" t="str">
        <f t="shared" si="148"/>
        <v/>
      </c>
      <c r="B496" s="268" t="str">
        <f t="shared" si="149"/>
        <v/>
      </c>
      <c r="C496" s="154"/>
      <c r="D496" s="155" t="str">
        <f t="shared" si="150"/>
        <v/>
      </c>
      <c r="E496" s="269"/>
      <c r="F496" s="166">
        <f t="shared" si="151"/>
        <v>0</v>
      </c>
      <c r="G496" s="270">
        <f t="shared" si="152"/>
        <v>0</v>
      </c>
    </row>
    <row r="497" spans="1:7" ht="24" customHeight="1" x14ac:dyDescent="0.2">
      <c r="A497" s="276"/>
      <c r="B497" s="252"/>
      <c r="C497" s="241"/>
      <c r="D497" s="252"/>
      <c r="E497" s="253"/>
      <c r="F497" s="336" t="s">
        <v>40</v>
      </c>
      <c r="G497" s="273">
        <f>SUBTOTAL(9,G488:G496)</f>
        <v>0</v>
      </c>
    </row>
    <row r="498" spans="1:7" ht="24" customHeight="1" thickBot="1" x14ac:dyDescent="0.25">
      <c r="A498" s="277"/>
      <c r="B498" s="278"/>
      <c r="C498" s="279"/>
      <c r="D498" s="278"/>
      <c r="E498" s="280"/>
      <c r="F498" s="281"/>
      <c r="G498" s="282"/>
    </row>
    <row r="499" spans="1:7" ht="24" customHeight="1" thickBot="1" x14ac:dyDescent="0.25">
      <c r="A499" s="283">
        <f>B457</f>
        <v>10</v>
      </c>
      <c r="B499" s="284">
        <f>C457</f>
        <v>0</v>
      </c>
      <c r="C499" s="285"/>
      <c r="D499" s="285" t="s">
        <v>41</v>
      </c>
      <c r="E499" s="286"/>
      <c r="F499" s="287" t="s">
        <v>42</v>
      </c>
      <c r="G499" s="288">
        <f>SUBTOTAL(9,G462:G498)</f>
        <v>0</v>
      </c>
    </row>
    <row r="500" spans="1:7" ht="24" customHeight="1" thickTop="1" thickBot="1" x14ac:dyDescent="0.25"/>
    <row r="501" spans="1:7" ht="24" customHeight="1" thickTop="1" x14ac:dyDescent="0.2">
      <c r="A501" s="344" t="s">
        <v>44</v>
      </c>
      <c r="B501" s="345"/>
      <c r="C501" s="345"/>
      <c r="D501" s="345"/>
      <c r="E501" s="345"/>
      <c r="F501" s="345"/>
      <c r="G501" s="346"/>
    </row>
    <row r="502" spans="1:7" ht="24" customHeight="1" x14ac:dyDescent="0.2">
      <c r="A502" s="243" t="s">
        <v>821</v>
      </c>
      <c r="B502" s="244" t="str">
        <f>Comitente</f>
        <v>DIRECCIÓN PROVINCIAL DEL LOTE HOGAR</v>
      </c>
      <c r="C502" s="238"/>
      <c r="D502" s="245"/>
      <c r="E502" s="245"/>
      <c r="F502" s="246"/>
      <c r="G502" s="247"/>
    </row>
    <row r="503" spans="1:7" ht="24" customHeight="1" x14ac:dyDescent="0.2">
      <c r="A503" s="243" t="s">
        <v>822</v>
      </c>
      <c r="B503" s="244">
        <f>Contratista</f>
        <v>0</v>
      </c>
      <c r="C503" s="239"/>
      <c r="D503" s="239"/>
      <c r="E503" s="239"/>
      <c r="F503" s="248"/>
      <c r="G503" s="249"/>
    </row>
    <row r="504" spans="1:7" ht="24" customHeight="1" x14ac:dyDescent="0.2">
      <c r="A504" s="243" t="s">
        <v>31</v>
      </c>
      <c r="B504" s="244" t="str">
        <f>Obra</f>
        <v>Barrio "VIRGEN DEL ROSARIO" I Etapa</v>
      </c>
      <c r="C504" s="239"/>
      <c r="D504" s="239"/>
      <c r="E504" s="239"/>
      <c r="F504" s="248" t="s">
        <v>45</v>
      </c>
      <c r="G504" s="250">
        <f>Fecha_Base</f>
        <v>0</v>
      </c>
    </row>
    <row r="505" spans="1:7" ht="24" customHeight="1" x14ac:dyDescent="0.2">
      <c r="A505" s="251" t="s">
        <v>820</v>
      </c>
      <c r="B505" s="240" t="str">
        <f>Ubicación</f>
        <v>Calle Independencia s/nº  Distrito "La Puntilla" Dpto San Martin</v>
      </c>
      <c r="C505" s="240"/>
      <c r="D505" s="252"/>
      <c r="E505" s="253"/>
      <c r="F505" s="254"/>
      <c r="G505" s="255"/>
    </row>
    <row r="506" spans="1:7" ht="24" customHeight="1" x14ac:dyDescent="0.2">
      <c r="A506" s="251" t="s">
        <v>46</v>
      </c>
      <c r="B506" s="256" t="str">
        <f>IFERROR(VALUE(LEFT(B507,FIND("-",B507)-1)),"")</f>
        <v/>
      </c>
      <c r="C506" s="241" t="str">
        <f>IFERROR(VLOOKUP(B506,T_Computo_Presupuesto,2,FALSE),"")</f>
        <v/>
      </c>
      <c r="E506" s="253"/>
      <c r="F506" s="254"/>
      <c r="G506" s="255"/>
    </row>
    <row r="507" spans="1:7" ht="24" customHeight="1" x14ac:dyDescent="0.2">
      <c r="A507" s="251" t="s">
        <v>32</v>
      </c>
      <c r="B507" s="257"/>
      <c r="C507" s="241" t="str">
        <f>IFERROR(VLOOKUP(B507,T_Computo_Presupuesto,2,FALSE),"")</f>
        <v/>
      </c>
      <c r="D507" s="252"/>
      <c r="E507" s="253"/>
      <c r="F507" s="248" t="s">
        <v>33</v>
      </c>
      <c r="G507" s="258" t="str">
        <f>IFERROR(VLOOKUP(B507,T_Computo_Presupuesto,4,FALSE),"")</f>
        <v/>
      </c>
    </row>
    <row r="508" spans="1:7" ht="24" customHeight="1" x14ac:dyDescent="0.2">
      <c r="A508" s="251"/>
      <c r="B508" s="240"/>
      <c r="C508" s="241"/>
      <c r="D508" s="252"/>
      <c r="E508" s="253"/>
      <c r="F508" s="254"/>
      <c r="G508" s="255"/>
    </row>
    <row r="509" spans="1:7" ht="24" customHeight="1" x14ac:dyDescent="0.2">
      <c r="A509" s="366" t="s">
        <v>683</v>
      </c>
      <c r="B509" s="367"/>
      <c r="C509" s="368" t="s">
        <v>0</v>
      </c>
      <c r="D509" s="368" t="s">
        <v>34</v>
      </c>
      <c r="E509" s="370" t="s">
        <v>35</v>
      </c>
      <c r="F509" s="372" t="s">
        <v>36</v>
      </c>
      <c r="G509" s="374" t="s">
        <v>37</v>
      </c>
    </row>
    <row r="510" spans="1:7" ht="24" customHeight="1" x14ac:dyDescent="0.2">
      <c r="A510" s="259" t="s">
        <v>684</v>
      </c>
      <c r="B510" s="260" t="s">
        <v>685</v>
      </c>
      <c r="C510" s="369"/>
      <c r="D510" s="369"/>
      <c r="E510" s="371"/>
      <c r="F510" s="373"/>
      <c r="G510" s="375"/>
    </row>
    <row r="511" spans="1:7" ht="24" customHeight="1" x14ac:dyDescent="0.2">
      <c r="A511" s="335"/>
      <c r="B511" s="263"/>
      <c r="C511" s="334" t="s">
        <v>823</v>
      </c>
      <c r="D511" s="264"/>
      <c r="E511" s="265"/>
      <c r="F511" s="266"/>
      <c r="G511" s="267"/>
    </row>
    <row r="512" spans="1:7" ht="24" customHeight="1" x14ac:dyDescent="0.2">
      <c r="A512" s="153" t="str">
        <f t="shared" ref="A512:A525" si="153">IFERROR(VLOOKUP(C512,Tabla_Insumos,4,FALSE),"")</f>
        <v/>
      </c>
      <c r="B512" s="268" t="str">
        <f t="shared" ref="B512:B525" si="154">IFERROR(VLOOKUP(C512,Tabla_Insumos,5,FALSE),"")</f>
        <v/>
      </c>
      <c r="C512" s="154"/>
      <c r="D512" s="155" t="str">
        <f t="shared" ref="D512:D525" si="155">IFERROR(VLOOKUP(C512,Tabla_Insumos,2,FALSE),"")</f>
        <v/>
      </c>
      <c r="E512" s="269"/>
      <c r="F512" s="166">
        <f t="shared" ref="F512:F525" si="156">IFERROR(VLOOKUP(C512,Tabla_Insumos,3,FALSE),0)</f>
        <v>0</v>
      </c>
      <c r="G512" s="270">
        <f>ROUND(E512*F512,2)</f>
        <v>0</v>
      </c>
    </row>
    <row r="513" spans="1:7" ht="24" customHeight="1" x14ac:dyDescent="0.2">
      <c r="A513" s="153" t="str">
        <f t="shared" si="153"/>
        <v/>
      </c>
      <c r="B513" s="268" t="str">
        <f t="shared" si="154"/>
        <v/>
      </c>
      <c r="C513" s="154"/>
      <c r="D513" s="155" t="str">
        <f t="shared" si="155"/>
        <v/>
      </c>
      <c r="E513" s="269"/>
      <c r="F513" s="166">
        <f t="shared" si="156"/>
        <v>0</v>
      </c>
      <c r="G513" s="270">
        <f t="shared" ref="G513:G525" si="157">ROUND(E513*F513,2)</f>
        <v>0</v>
      </c>
    </row>
    <row r="514" spans="1:7" ht="24" customHeight="1" x14ac:dyDescent="0.2">
      <c r="A514" s="153" t="str">
        <f t="shared" si="153"/>
        <v/>
      </c>
      <c r="B514" s="268" t="str">
        <f t="shared" si="154"/>
        <v/>
      </c>
      <c r="C514" s="154"/>
      <c r="D514" s="155" t="str">
        <f t="shared" si="155"/>
        <v/>
      </c>
      <c r="E514" s="269"/>
      <c r="F514" s="166">
        <f t="shared" si="156"/>
        <v>0</v>
      </c>
      <c r="G514" s="270">
        <f t="shared" si="157"/>
        <v>0</v>
      </c>
    </row>
    <row r="515" spans="1:7" ht="24" customHeight="1" x14ac:dyDescent="0.2">
      <c r="A515" s="153" t="str">
        <f t="shared" si="153"/>
        <v/>
      </c>
      <c r="B515" s="268" t="str">
        <f t="shared" si="154"/>
        <v/>
      </c>
      <c r="C515" s="154"/>
      <c r="D515" s="155" t="str">
        <f t="shared" si="155"/>
        <v/>
      </c>
      <c r="E515" s="269"/>
      <c r="F515" s="166">
        <f t="shared" si="156"/>
        <v>0</v>
      </c>
      <c r="G515" s="270">
        <f t="shared" si="157"/>
        <v>0</v>
      </c>
    </row>
    <row r="516" spans="1:7" ht="24" customHeight="1" x14ac:dyDescent="0.2">
      <c r="A516" s="153" t="str">
        <f t="shared" si="153"/>
        <v/>
      </c>
      <c r="B516" s="268" t="str">
        <f t="shared" si="154"/>
        <v/>
      </c>
      <c r="C516" s="154"/>
      <c r="D516" s="155" t="str">
        <f t="shared" si="155"/>
        <v/>
      </c>
      <c r="E516" s="269"/>
      <c r="F516" s="166">
        <f t="shared" si="156"/>
        <v>0</v>
      </c>
      <c r="G516" s="270">
        <f t="shared" si="157"/>
        <v>0</v>
      </c>
    </row>
    <row r="517" spans="1:7" ht="24" customHeight="1" x14ac:dyDescent="0.2">
      <c r="A517" s="153" t="str">
        <f t="shared" si="153"/>
        <v/>
      </c>
      <c r="B517" s="268" t="str">
        <f t="shared" si="154"/>
        <v/>
      </c>
      <c r="C517" s="154"/>
      <c r="D517" s="155" t="str">
        <f t="shared" si="155"/>
        <v/>
      </c>
      <c r="E517" s="269"/>
      <c r="F517" s="166">
        <f t="shared" si="156"/>
        <v>0</v>
      </c>
      <c r="G517" s="270">
        <f t="shared" si="157"/>
        <v>0</v>
      </c>
    </row>
    <row r="518" spans="1:7" ht="24" customHeight="1" x14ac:dyDescent="0.2">
      <c r="A518" s="153" t="str">
        <f t="shared" si="153"/>
        <v/>
      </c>
      <c r="B518" s="268" t="str">
        <f t="shared" si="154"/>
        <v/>
      </c>
      <c r="C518" s="154"/>
      <c r="D518" s="155" t="str">
        <f t="shared" si="155"/>
        <v/>
      </c>
      <c r="E518" s="269"/>
      <c r="F518" s="166">
        <f t="shared" si="156"/>
        <v>0</v>
      </c>
      <c r="G518" s="270">
        <f t="shared" si="157"/>
        <v>0</v>
      </c>
    </row>
    <row r="519" spans="1:7" ht="24" customHeight="1" x14ac:dyDescent="0.2">
      <c r="A519" s="153" t="str">
        <f t="shared" si="153"/>
        <v/>
      </c>
      <c r="B519" s="268" t="str">
        <f t="shared" si="154"/>
        <v/>
      </c>
      <c r="C519" s="154"/>
      <c r="D519" s="155" t="str">
        <f t="shared" si="155"/>
        <v/>
      </c>
      <c r="E519" s="269"/>
      <c r="F519" s="166">
        <f t="shared" si="156"/>
        <v>0</v>
      </c>
      <c r="G519" s="270">
        <f t="shared" si="157"/>
        <v>0</v>
      </c>
    </row>
    <row r="520" spans="1:7" ht="24" customHeight="1" x14ac:dyDescent="0.2">
      <c r="A520" s="153" t="str">
        <f t="shared" si="153"/>
        <v/>
      </c>
      <c r="B520" s="268" t="str">
        <f t="shared" si="154"/>
        <v/>
      </c>
      <c r="C520" s="154"/>
      <c r="D520" s="155" t="str">
        <f t="shared" si="155"/>
        <v/>
      </c>
      <c r="E520" s="269"/>
      <c r="F520" s="166">
        <f t="shared" si="156"/>
        <v>0</v>
      </c>
      <c r="G520" s="270">
        <f t="shared" si="157"/>
        <v>0</v>
      </c>
    </row>
    <row r="521" spans="1:7" ht="24" customHeight="1" x14ac:dyDescent="0.2">
      <c r="A521" s="153" t="str">
        <f t="shared" si="153"/>
        <v/>
      </c>
      <c r="B521" s="268" t="str">
        <f t="shared" si="154"/>
        <v/>
      </c>
      <c r="C521" s="154"/>
      <c r="D521" s="155" t="str">
        <f t="shared" si="155"/>
        <v/>
      </c>
      <c r="E521" s="269"/>
      <c r="F521" s="166">
        <f t="shared" si="156"/>
        <v>0</v>
      </c>
      <c r="G521" s="270">
        <f t="shared" si="157"/>
        <v>0</v>
      </c>
    </row>
    <row r="522" spans="1:7" ht="24" customHeight="1" x14ac:dyDescent="0.2">
      <c r="A522" s="153" t="str">
        <f t="shared" si="153"/>
        <v/>
      </c>
      <c r="B522" s="268" t="str">
        <f t="shared" si="154"/>
        <v/>
      </c>
      <c r="C522" s="154"/>
      <c r="D522" s="155" t="str">
        <f t="shared" si="155"/>
        <v/>
      </c>
      <c r="E522" s="269"/>
      <c r="F522" s="166">
        <f t="shared" si="156"/>
        <v>0</v>
      </c>
      <c r="G522" s="270">
        <f t="shared" si="157"/>
        <v>0</v>
      </c>
    </row>
    <row r="523" spans="1:7" ht="24" customHeight="1" x14ac:dyDescent="0.2">
      <c r="A523" s="153" t="str">
        <f t="shared" si="153"/>
        <v/>
      </c>
      <c r="B523" s="268" t="str">
        <f t="shared" si="154"/>
        <v/>
      </c>
      <c r="C523" s="154"/>
      <c r="D523" s="155" t="str">
        <f t="shared" si="155"/>
        <v/>
      </c>
      <c r="E523" s="269"/>
      <c r="F523" s="166">
        <f t="shared" si="156"/>
        <v>0</v>
      </c>
      <c r="G523" s="270">
        <f t="shared" si="157"/>
        <v>0</v>
      </c>
    </row>
    <row r="524" spans="1:7" ht="24" customHeight="1" x14ac:dyDescent="0.2">
      <c r="A524" s="153" t="str">
        <f t="shared" si="153"/>
        <v/>
      </c>
      <c r="B524" s="268" t="str">
        <f t="shared" si="154"/>
        <v/>
      </c>
      <c r="C524" s="154"/>
      <c r="D524" s="155" t="str">
        <f t="shared" si="155"/>
        <v/>
      </c>
      <c r="E524" s="269"/>
      <c r="F524" s="166">
        <f t="shared" si="156"/>
        <v>0</v>
      </c>
      <c r="G524" s="270">
        <f t="shared" si="157"/>
        <v>0</v>
      </c>
    </row>
    <row r="525" spans="1:7" ht="24" customHeight="1" x14ac:dyDescent="0.2">
      <c r="A525" s="153" t="str">
        <f t="shared" si="153"/>
        <v/>
      </c>
      <c r="B525" s="268" t="str">
        <f t="shared" si="154"/>
        <v/>
      </c>
      <c r="C525" s="154"/>
      <c r="D525" s="155" t="str">
        <f t="shared" si="155"/>
        <v/>
      </c>
      <c r="E525" s="269"/>
      <c r="F525" s="166">
        <f t="shared" si="156"/>
        <v>0</v>
      </c>
      <c r="G525" s="270">
        <f t="shared" si="157"/>
        <v>0</v>
      </c>
    </row>
    <row r="526" spans="1:7" ht="24" customHeight="1" x14ac:dyDescent="0.2">
      <c r="A526" s="271"/>
      <c r="B526" s="241"/>
      <c r="C526" s="241"/>
      <c r="D526" s="252"/>
      <c r="E526" s="253"/>
      <c r="F526" s="336" t="s">
        <v>38</v>
      </c>
      <c r="G526" s="273">
        <f>SUBTOTAL(9,G512:G525)</f>
        <v>0</v>
      </c>
    </row>
    <row r="527" spans="1:7" ht="24" customHeight="1" x14ac:dyDescent="0.2">
      <c r="A527" s="271"/>
      <c r="B527" s="241"/>
      <c r="C527" s="274" t="s">
        <v>824</v>
      </c>
      <c r="D527" s="252"/>
      <c r="E527" s="253"/>
      <c r="F527" s="254"/>
      <c r="G527" s="275"/>
    </row>
    <row r="528" spans="1:7" ht="24" customHeight="1" x14ac:dyDescent="0.2">
      <c r="A528" s="153" t="str">
        <f t="shared" ref="A528:A535" si="158">IFERROR(VLOOKUP(C528,Tabla_Insumos,4,FALSE),"")</f>
        <v/>
      </c>
      <c r="B528" s="268" t="str">
        <f t="shared" ref="B528:B535" si="159">IFERROR(VLOOKUP(C528,Tabla_Insumos,5,FALSE),"")</f>
        <v/>
      </c>
      <c r="C528" s="154"/>
      <c r="D528" s="155" t="str">
        <f t="shared" ref="D528:D535" si="160">IFERROR(VLOOKUP(C528,Tabla_Insumos,2,FALSE),"")</f>
        <v/>
      </c>
      <c r="E528" s="269"/>
      <c r="F528" s="166">
        <f t="shared" ref="F528:F535" si="161">IFERROR(VLOOKUP(C528,Tabla_Insumos,3,FALSE),0)</f>
        <v>0</v>
      </c>
      <c r="G528" s="270">
        <f>ROUND(E528*F528,2)</f>
        <v>0</v>
      </c>
    </row>
    <row r="529" spans="1:7" ht="24" customHeight="1" x14ac:dyDescent="0.2">
      <c r="A529" s="153" t="str">
        <f t="shared" si="158"/>
        <v/>
      </c>
      <c r="B529" s="268" t="str">
        <f t="shared" si="159"/>
        <v/>
      </c>
      <c r="C529" s="154"/>
      <c r="D529" s="155" t="str">
        <f t="shared" si="160"/>
        <v/>
      </c>
      <c r="E529" s="269"/>
      <c r="F529" s="166">
        <f t="shared" si="161"/>
        <v>0</v>
      </c>
      <c r="G529" s="270">
        <f>ROUND(E529*F529,2)</f>
        <v>0</v>
      </c>
    </row>
    <row r="530" spans="1:7" ht="24" customHeight="1" x14ac:dyDescent="0.2">
      <c r="A530" s="153" t="str">
        <f t="shared" si="158"/>
        <v/>
      </c>
      <c r="B530" s="268" t="str">
        <f t="shared" si="159"/>
        <v/>
      </c>
      <c r="C530" s="154"/>
      <c r="D530" s="155" t="str">
        <f t="shared" si="160"/>
        <v/>
      </c>
      <c r="E530" s="269"/>
      <c r="F530" s="166">
        <f t="shared" si="161"/>
        <v>0</v>
      </c>
      <c r="G530" s="270">
        <f t="shared" ref="G530:G535" si="162">ROUND(E530*F530,2)</f>
        <v>0</v>
      </c>
    </row>
    <row r="531" spans="1:7" ht="24" customHeight="1" x14ac:dyDescent="0.2">
      <c r="A531" s="153" t="str">
        <f t="shared" si="158"/>
        <v/>
      </c>
      <c r="B531" s="268" t="str">
        <f t="shared" si="159"/>
        <v/>
      </c>
      <c r="C531" s="154"/>
      <c r="D531" s="155" t="str">
        <f t="shared" si="160"/>
        <v/>
      </c>
      <c r="E531" s="269"/>
      <c r="F531" s="166">
        <f t="shared" si="161"/>
        <v>0</v>
      </c>
      <c r="G531" s="270">
        <f t="shared" si="162"/>
        <v>0</v>
      </c>
    </row>
    <row r="532" spans="1:7" ht="24" customHeight="1" x14ac:dyDescent="0.2">
      <c r="A532" s="153" t="str">
        <f t="shared" si="158"/>
        <v/>
      </c>
      <c r="B532" s="268" t="str">
        <f t="shared" si="159"/>
        <v/>
      </c>
      <c r="C532" s="154"/>
      <c r="D532" s="155" t="str">
        <f t="shared" si="160"/>
        <v/>
      </c>
      <c r="E532" s="269"/>
      <c r="F532" s="166">
        <f t="shared" si="161"/>
        <v>0</v>
      </c>
      <c r="G532" s="270">
        <f t="shared" si="162"/>
        <v>0</v>
      </c>
    </row>
    <row r="533" spans="1:7" ht="24" customHeight="1" x14ac:dyDescent="0.2">
      <c r="A533" s="153" t="str">
        <f t="shared" si="158"/>
        <v/>
      </c>
      <c r="B533" s="268" t="str">
        <f t="shared" si="159"/>
        <v/>
      </c>
      <c r="C533" s="154"/>
      <c r="D533" s="155" t="str">
        <f t="shared" si="160"/>
        <v/>
      </c>
      <c r="E533" s="269"/>
      <c r="F533" s="166">
        <f t="shared" si="161"/>
        <v>0</v>
      </c>
      <c r="G533" s="270">
        <f t="shared" si="162"/>
        <v>0</v>
      </c>
    </row>
    <row r="534" spans="1:7" ht="24" customHeight="1" x14ac:dyDescent="0.2">
      <c r="A534" s="153" t="str">
        <f t="shared" si="158"/>
        <v/>
      </c>
      <c r="B534" s="268" t="str">
        <f t="shared" si="159"/>
        <v/>
      </c>
      <c r="C534" s="154"/>
      <c r="D534" s="155" t="str">
        <f t="shared" si="160"/>
        <v/>
      </c>
      <c r="E534" s="269"/>
      <c r="F534" s="166">
        <f t="shared" si="161"/>
        <v>0</v>
      </c>
      <c r="G534" s="270">
        <f t="shared" si="162"/>
        <v>0</v>
      </c>
    </row>
    <row r="535" spans="1:7" ht="24" customHeight="1" x14ac:dyDescent="0.2">
      <c r="A535" s="153" t="str">
        <f t="shared" si="158"/>
        <v/>
      </c>
      <c r="B535" s="268" t="str">
        <f t="shared" si="159"/>
        <v/>
      </c>
      <c r="C535" s="154"/>
      <c r="D535" s="155" t="str">
        <f t="shared" si="160"/>
        <v/>
      </c>
      <c r="E535" s="269"/>
      <c r="F535" s="166">
        <f t="shared" si="161"/>
        <v>0</v>
      </c>
      <c r="G535" s="270">
        <f t="shared" si="162"/>
        <v>0</v>
      </c>
    </row>
    <row r="536" spans="1:7" ht="24" customHeight="1" x14ac:dyDescent="0.2">
      <c r="A536" s="271"/>
      <c r="B536" s="241"/>
      <c r="C536" s="241"/>
      <c r="D536" s="252"/>
      <c r="E536" s="253"/>
      <c r="F536" s="336" t="s">
        <v>39</v>
      </c>
      <c r="G536" s="273">
        <f>SUBTOTAL(9,G528:G535)</f>
        <v>0</v>
      </c>
    </row>
    <row r="537" spans="1:7" ht="24" customHeight="1" x14ac:dyDescent="0.2">
      <c r="A537" s="271"/>
      <c r="B537" s="241"/>
      <c r="C537" s="274" t="s">
        <v>825</v>
      </c>
      <c r="D537" s="252"/>
      <c r="E537" s="253"/>
      <c r="F537" s="254"/>
      <c r="G537" s="275"/>
    </row>
    <row r="538" spans="1:7" ht="24" customHeight="1" x14ac:dyDescent="0.2">
      <c r="A538" s="153" t="str">
        <f t="shared" ref="A538:A546" si="163">IFERROR(VLOOKUP(C538,Tabla_Insumos,4,FALSE),"")</f>
        <v/>
      </c>
      <c r="B538" s="268" t="str">
        <f t="shared" ref="B538:B546" si="164">IFERROR(VLOOKUP(C538,Tabla_Insumos,5,FALSE),"")</f>
        <v/>
      </c>
      <c r="C538" s="154"/>
      <c r="D538" s="155" t="str">
        <f t="shared" ref="D538:D546" si="165">IFERROR(VLOOKUP(C538,Tabla_Insumos,2,FALSE),"")</f>
        <v/>
      </c>
      <c r="E538" s="269"/>
      <c r="F538" s="166">
        <f t="shared" ref="F538:F546" si="166">IFERROR(VLOOKUP(C538,Tabla_Insumos,3,FALSE),0)</f>
        <v>0</v>
      </c>
      <c r="G538" s="270">
        <f t="shared" ref="G538:G546" si="167">ROUND(E538*F538,2)</f>
        <v>0</v>
      </c>
    </row>
    <row r="539" spans="1:7" ht="24" customHeight="1" x14ac:dyDescent="0.2">
      <c r="A539" s="153" t="str">
        <f t="shared" si="163"/>
        <v/>
      </c>
      <c r="B539" s="268" t="str">
        <f t="shared" si="164"/>
        <v/>
      </c>
      <c r="C539" s="154"/>
      <c r="D539" s="155" t="str">
        <f t="shared" si="165"/>
        <v/>
      </c>
      <c r="E539" s="269"/>
      <c r="F539" s="166">
        <f t="shared" si="166"/>
        <v>0</v>
      </c>
      <c r="G539" s="270">
        <f t="shared" si="167"/>
        <v>0</v>
      </c>
    </row>
    <row r="540" spans="1:7" ht="24" customHeight="1" x14ac:dyDescent="0.2">
      <c r="A540" s="153" t="str">
        <f t="shared" si="163"/>
        <v/>
      </c>
      <c r="B540" s="268" t="str">
        <f t="shared" si="164"/>
        <v/>
      </c>
      <c r="C540" s="154"/>
      <c r="D540" s="155" t="str">
        <f t="shared" si="165"/>
        <v/>
      </c>
      <c r="E540" s="269"/>
      <c r="F540" s="166">
        <f t="shared" si="166"/>
        <v>0</v>
      </c>
      <c r="G540" s="270">
        <f t="shared" si="167"/>
        <v>0</v>
      </c>
    </row>
    <row r="541" spans="1:7" ht="24" customHeight="1" x14ac:dyDescent="0.2">
      <c r="A541" s="153" t="str">
        <f t="shared" si="163"/>
        <v/>
      </c>
      <c r="B541" s="268" t="str">
        <f t="shared" si="164"/>
        <v/>
      </c>
      <c r="C541" s="154"/>
      <c r="D541" s="155" t="str">
        <f t="shared" si="165"/>
        <v/>
      </c>
      <c r="E541" s="269"/>
      <c r="F541" s="166">
        <f t="shared" si="166"/>
        <v>0</v>
      </c>
      <c r="G541" s="270">
        <f t="shared" si="167"/>
        <v>0</v>
      </c>
    </row>
    <row r="542" spans="1:7" ht="24" customHeight="1" x14ac:dyDescent="0.2">
      <c r="A542" s="153" t="str">
        <f t="shared" si="163"/>
        <v/>
      </c>
      <c r="B542" s="268" t="str">
        <f t="shared" si="164"/>
        <v/>
      </c>
      <c r="C542" s="154"/>
      <c r="D542" s="155" t="str">
        <f t="shared" si="165"/>
        <v/>
      </c>
      <c r="E542" s="269"/>
      <c r="F542" s="166">
        <f t="shared" si="166"/>
        <v>0</v>
      </c>
      <c r="G542" s="270">
        <f t="shared" si="167"/>
        <v>0</v>
      </c>
    </row>
    <row r="543" spans="1:7" ht="24" customHeight="1" x14ac:dyDescent="0.2">
      <c r="A543" s="153" t="str">
        <f t="shared" si="163"/>
        <v/>
      </c>
      <c r="B543" s="268" t="str">
        <f t="shared" si="164"/>
        <v/>
      </c>
      <c r="C543" s="154"/>
      <c r="D543" s="155" t="str">
        <f t="shared" si="165"/>
        <v/>
      </c>
      <c r="E543" s="269"/>
      <c r="F543" s="166">
        <f t="shared" si="166"/>
        <v>0</v>
      </c>
      <c r="G543" s="270">
        <f t="shared" si="167"/>
        <v>0</v>
      </c>
    </row>
    <row r="544" spans="1:7" ht="24" customHeight="1" x14ac:dyDescent="0.2">
      <c r="A544" s="153" t="str">
        <f t="shared" si="163"/>
        <v/>
      </c>
      <c r="B544" s="268" t="str">
        <f t="shared" si="164"/>
        <v/>
      </c>
      <c r="C544" s="154"/>
      <c r="D544" s="155" t="str">
        <f t="shared" si="165"/>
        <v/>
      </c>
      <c r="E544" s="269"/>
      <c r="F544" s="166">
        <f t="shared" si="166"/>
        <v>0</v>
      </c>
      <c r="G544" s="270">
        <f t="shared" si="167"/>
        <v>0</v>
      </c>
    </row>
    <row r="545" spans="1:7" ht="24" customHeight="1" x14ac:dyDescent="0.2">
      <c r="A545" s="153" t="str">
        <f t="shared" si="163"/>
        <v/>
      </c>
      <c r="B545" s="268" t="str">
        <f t="shared" si="164"/>
        <v/>
      </c>
      <c r="C545" s="154"/>
      <c r="D545" s="155" t="str">
        <f t="shared" si="165"/>
        <v/>
      </c>
      <c r="E545" s="269"/>
      <c r="F545" s="166">
        <f t="shared" si="166"/>
        <v>0</v>
      </c>
      <c r="G545" s="270">
        <f t="shared" si="167"/>
        <v>0</v>
      </c>
    </row>
    <row r="546" spans="1:7" ht="24" customHeight="1" x14ac:dyDescent="0.2">
      <c r="A546" s="153" t="str">
        <f t="shared" si="163"/>
        <v/>
      </c>
      <c r="B546" s="268" t="str">
        <f t="shared" si="164"/>
        <v/>
      </c>
      <c r="C546" s="154"/>
      <c r="D546" s="155" t="str">
        <f t="shared" si="165"/>
        <v/>
      </c>
      <c r="E546" s="269"/>
      <c r="F546" s="166">
        <f t="shared" si="166"/>
        <v>0</v>
      </c>
      <c r="G546" s="270">
        <f t="shared" si="167"/>
        <v>0</v>
      </c>
    </row>
    <row r="547" spans="1:7" ht="24" customHeight="1" x14ac:dyDescent="0.2">
      <c r="A547" s="276"/>
      <c r="B547" s="252"/>
      <c r="C547" s="241"/>
      <c r="D547" s="252"/>
      <c r="E547" s="253"/>
      <c r="F547" s="336" t="s">
        <v>40</v>
      </c>
      <c r="G547" s="273">
        <f>SUBTOTAL(9,G538:G546)</f>
        <v>0</v>
      </c>
    </row>
    <row r="548" spans="1:7" ht="24" customHeight="1" thickBot="1" x14ac:dyDescent="0.25">
      <c r="A548" s="277"/>
      <c r="B548" s="278"/>
      <c r="C548" s="279"/>
      <c r="D548" s="278"/>
      <c r="E548" s="280"/>
      <c r="F548" s="281"/>
      <c r="G548" s="282"/>
    </row>
    <row r="549" spans="1:7" ht="24" customHeight="1" thickBot="1" x14ac:dyDescent="0.25">
      <c r="A549" s="283">
        <f>B507</f>
        <v>0</v>
      </c>
      <c r="B549" s="284" t="str">
        <f>C507</f>
        <v/>
      </c>
      <c r="C549" s="285"/>
      <c r="D549" s="285" t="s">
        <v>41</v>
      </c>
      <c r="E549" s="286"/>
      <c r="F549" s="287" t="s">
        <v>42</v>
      </c>
      <c r="G549" s="288">
        <f>SUBTOTAL(9,G512:G548)</f>
        <v>0</v>
      </c>
    </row>
    <row r="550" spans="1:7" ht="24" customHeight="1" thickTop="1" thickBot="1" x14ac:dyDescent="0.25"/>
    <row r="551" spans="1:7" ht="24" customHeight="1" thickTop="1" x14ac:dyDescent="0.2">
      <c r="A551" s="344" t="s">
        <v>44</v>
      </c>
      <c r="B551" s="345"/>
      <c r="C551" s="345"/>
      <c r="D551" s="345"/>
      <c r="E551" s="345"/>
      <c r="F551" s="345"/>
      <c r="G551" s="346"/>
    </row>
    <row r="552" spans="1:7" ht="24" customHeight="1" x14ac:dyDescent="0.2">
      <c r="A552" s="243" t="s">
        <v>821</v>
      </c>
      <c r="B552" s="244" t="str">
        <f>Comitente</f>
        <v>DIRECCIÓN PROVINCIAL DEL LOTE HOGAR</v>
      </c>
      <c r="C552" s="238"/>
      <c r="D552" s="245"/>
      <c r="E552" s="245"/>
      <c r="F552" s="246"/>
      <c r="G552" s="247"/>
    </row>
    <row r="553" spans="1:7" ht="24" customHeight="1" x14ac:dyDescent="0.2">
      <c r="A553" s="243" t="s">
        <v>822</v>
      </c>
      <c r="B553" s="244">
        <f>Contratista</f>
        <v>0</v>
      </c>
      <c r="C553" s="239"/>
      <c r="D553" s="239"/>
      <c r="E553" s="239"/>
      <c r="F553" s="248"/>
      <c r="G553" s="249"/>
    </row>
    <row r="554" spans="1:7" ht="24" customHeight="1" x14ac:dyDescent="0.2">
      <c r="A554" s="243" t="s">
        <v>31</v>
      </c>
      <c r="B554" s="244" t="str">
        <f>Obra</f>
        <v>Barrio "VIRGEN DEL ROSARIO" I Etapa</v>
      </c>
      <c r="C554" s="239"/>
      <c r="D554" s="239"/>
      <c r="E554" s="239"/>
      <c r="F554" s="248" t="s">
        <v>45</v>
      </c>
      <c r="G554" s="250">
        <f>Fecha_Base</f>
        <v>0</v>
      </c>
    </row>
    <row r="555" spans="1:7" ht="24" customHeight="1" x14ac:dyDescent="0.2">
      <c r="A555" s="251" t="s">
        <v>820</v>
      </c>
      <c r="B555" s="240" t="str">
        <f>Ubicación</f>
        <v>Calle Independencia s/nº  Distrito "La Puntilla" Dpto San Martin</v>
      </c>
      <c r="C555" s="240"/>
      <c r="D555" s="252"/>
      <c r="E555" s="253"/>
      <c r="F555" s="254"/>
      <c r="G555" s="255"/>
    </row>
    <row r="556" spans="1:7" ht="24" customHeight="1" x14ac:dyDescent="0.2">
      <c r="A556" s="251" t="s">
        <v>46</v>
      </c>
      <c r="B556" s="256" t="str">
        <f>IFERROR(VALUE(LEFT(B557,FIND("-",B557)-1)),"")</f>
        <v/>
      </c>
      <c r="C556" s="241" t="str">
        <f>IFERROR(VLOOKUP(B556,T_Computo_Presupuesto,2,FALSE),"")</f>
        <v/>
      </c>
      <c r="E556" s="253"/>
      <c r="F556" s="254"/>
      <c r="G556" s="255"/>
    </row>
    <row r="557" spans="1:7" ht="24" customHeight="1" x14ac:dyDescent="0.2">
      <c r="A557" s="251" t="s">
        <v>32</v>
      </c>
      <c r="B557" s="257"/>
      <c r="C557" s="241" t="str">
        <f>IFERROR(VLOOKUP(B557,T_Computo_Presupuesto,2,FALSE),"")</f>
        <v/>
      </c>
      <c r="D557" s="252"/>
      <c r="E557" s="253"/>
      <c r="F557" s="248" t="s">
        <v>33</v>
      </c>
      <c r="G557" s="258" t="str">
        <f>IFERROR(VLOOKUP(B557,T_Computo_Presupuesto,4,FALSE),"")</f>
        <v/>
      </c>
    </row>
    <row r="558" spans="1:7" ht="24" customHeight="1" x14ac:dyDescent="0.2">
      <c r="A558" s="251"/>
      <c r="B558" s="240"/>
      <c r="C558" s="241"/>
      <c r="D558" s="252"/>
      <c r="E558" s="253"/>
      <c r="F558" s="254"/>
      <c r="G558" s="255"/>
    </row>
    <row r="559" spans="1:7" ht="24" customHeight="1" x14ac:dyDescent="0.2">
      <c r="A559" s="366" t="s">
        <v>683</v>
      </c>
      <c r="B559" s="367"/>
      <c r="C559" s="368" t="s">
        <v>0</v>
      </c>
      <c r="D559" s="368" t="s">
        <v>34</v>
      </c>
      <c r="E559" s="370" t="s">
        <v>35</v>
      </c>
      <c r="F559" s="372" t="s">
        <v>36</v>
      </c>
      <c r="G559" s="374" t="s">
        <v>37</v>
      </c>
    </row>
    <row r="560" spans="1:7" ht="24" customHeight="1" x14ac:dyDescent="0.2">
      <c r="A560" s="259" t="s">
        <v>684</v>
      </c>
      <c r="B560" s="260" t="s">
        <v>685</v>
      </c>
      <c r="C560" s="369"/>
      <c r="D560" s="369"/>
      <c r="E560" s="371"/>
      <c r="F560" s="373"/>
      <c r="G560" s="375"/>
    </row>
    <row r="561" spans="1:7" ht="24" customHeight="1" x14ac:dyDescent="0.2">
      <c r="A561" s="335"/>
      <c r="B561" s="263"/>
      <c r="C561" s="334" t="s">
        <v>823</v>
      </c>
      <c r="D561" s="264"/>
      <c r="E561" s="265"/>
      <c r="F561" s="266"/>
      <c r="G561" s="267"/>
    </row>
    <row r="562" spans="1:7" ht="24" customHeight="1" x14ac:dyDescent="0.2">
      <c r="A562" s="153" t="str">
        <f t="shared" ref="A562:A575" si="168">IFERROR(VLOOKUP(C562,Tabla_Insumos,4,FALSE),"")</f>
        <v/>
      </c>
      <c r="B562" s="268" t="str">
        <f t="shared" ref="B562:B575" si="169">IFERROR(VLOOKUP(C562,Tabla_Insumos,5,FALSE),"")</f>
        <v/>
      </c>
      <c r="C562" s="154"/>
      <c r="D562" s="155" t="str">
        <f t="shared" ref="D562:D575" si="170">IFERROR(VLOOKUP(C562,Tabla_Insumos,2,FALSE),"")</f>
        <v/>
      </c>
      <c r="E562" s="269"/>
      <c r="F562" s="166">
        <f t="shared" ref="F562:F575" si="171">IFERROR(VLOOKUP(C562,Tabla_Insumos,3,FALSE),0)</f>
        <v>0</v>
      </c>
      <c r="G562" s="270">
        <f>ROUND(E562*F562,2)</f>
        <v>0</v>
      </c>
    </row>
    <row r="563" spans="1:7" ht="24" customHeight="1" x14ac:dyDescent="0.2">
      <c r="A563" s="153" t="str">
        <f t="shared" si="168"/>
        <v/>
      </c>
      <c r="B563" s="268" t="str">
        <f t="shared" si="169"/>
        <v/>
      </c>
      <c r="C563" s="154"/>
      <c r="D563" s="155" t="str">
        <f t="shared" si="170"/>
        <v/>
      </c>
      <c r="E563" s="269"/>
      <c r="F563" s="166">
        <f t="shared" si="171"/>
        <v>0</v>
      </c>
      <c r="G563" s="270">
        <f t="shared" ref="G563:G575" si="172">ROUND(E563*F563,2)</f>
        <v>0</v>
      </c>
    </row>
    <row r="564" spans="1:7" ht="24" customHeight="1" x14ac:dyDescent="0.2">
      <c r="A564" s="153" t="str">
        <f t="shared" si="168"/>
        <v/>
      </c>
      <c r="B564" s="268" t="str">
        <f t="shared" si="169"/>
        <v/>
      </c>
      <c r="C564" s="154"/>
      <c r="D564" s="155" t="str">
        <f t="shared" si="170"/>
        <v/>
      </c>
      <c r="E564" s="269"/>
      <c r="F564" s="166">
        <f t="shared" si="171"/>
        <v>0</v>
      </c>
      <c r="G564" s="270">
        <f t="shared" si="172"/>
        <v>0</v>
      </c>
    </row>
    <row r="565" spans="1:7" ht="24" customHeight="1" x14ac:dyDescent="0.2">
      <c r="A565" s="153" t="str">
        <f t="shared" si="168"/>
        <v/>
      </c>
      <c r="B565" s="268" t="str">
        <f t="shared" si="169"/>
        <v/>
      </c>
      <c r="C565" s="154"/>
      <c r="D565" s="155" t="str">
        <f t="shared" si="170"/>
        <v/>
      </c>
      <c r="E565" s="269"/>
      <c r="F565" s="166">
        <f t="shared" si="171"/>
        <v>0</v>
      </c>
      <c r="G565" s="270">
        <f t="shared" si="172"/>
        <v>0</v>
      </c>
    </row>
    <row r="566" spans="1:7" ht="24" customHeight="1" x14ac:dyDescent="0.2">
      <c r="A566" s="153" t="str">
        <f t="shared" si="168"/>
        <v/>
      </c>
      <c r="B566" s="268" t="str">
        <f t="shared" si="169"/>
        <v/>
      </c>
      <c r="C566" s="154"/>
      <c r="D566" s="155" t="str">
        <f t="shared" si="170"/>
        <v/>
      </c>
      <c r="E566" s="269"/>
      <c r="F566" s="166">
        <f t="shared" si="171"/>
        <v>0</v>
      </c>
      <c r="G566" s="270">
        <f t="shared" si="172"/>
        <v>0</v>
      </c>
    </row>
    <row r="567" spans="1:7" ht="24" customHeight="1" x14ac:dyDescent="0.2">
      <c r="A567" s="153" t="str">
        <f t="shared" si="168"/>
        <v/>
      </c>
      <c r="B567" s="268" t="str">
        <f t="shared" si="169"/>
        <v/>
      </c>
      <c r="C567" s="154"/>
      <c r="D567" s="155" t="str">
        <f t="shared" si="170"/>
        <v/>
      </c>
      <c r="E567" s="269"/>
      <c r="F567" s="166">
        <f t="shared" si="171"/>
        <v>0</v>
      </c>
      <c r="G567" s="270">
        <f t="shared" si="172"/>
        <v>0</v>
      </c>
    </row>
    <row r="568" spans="1:7" ht="24" customHeight="1" x14ac:dyDescent="0.2">
      <c r="A568" s="153" t="str">
        <f t="shared" si="168"/>
        <v/>
      </c>
      <c r="B568" s="268" t="str">
        <f t="shared" si="169"/>
        <v/>
      </c>
      <c r="C568" s="154"/>
      <c r="D568" s="155" t="str">
        <f t="shared" si="170"/>
        <v/>
      </c>
      <c r="E568" s="269"/>
      <c r="F568" s="166">
        <f t="shared" si="171"/>
        <v>0</v>
      </c>
      <c r="G568" s="270">
        <f t="shared" si="172"/>
        <v>0</v>
      </c>
    </row>
    <row r="569" spans="1:7" ht="24" customHeight="1" x14ac:dyDescent="0.2">
      <c r="A569" s="153" t="str">
        <f t="shared" si="168"/>
        <v/>
      </c>
      <c r="B569" s="268" t="str">
        <f t="shared" si="169"/>
        <v/>
      </c>
      <c r="C569" s="154"/>
      <c r="D569" s="155" t="str">
        <f t="shared" si="170"/>
        <v/>
      </c>
      <c r="E569" s="269"/>
      <c r="F569" s="166">
        <f t="shared" si="171"/>
        <v>0</v>
      </c>
      <c r="G569" s="270">
        <f t="shared" si="172"/>
        <v>0</v>
      </c>
    </row>
    <row r="570" spans="1:7" ht="24" customHeight="1" x14ac:dyDescent="0.2">
      <c r="A570" s="153" t="str">
        <f t="shared" si="168"/>
        <v/>
      </c>
      <c r="B570" s="268" t="str">
        <f t="shared" si="169"/>
        <v/>
      </c>
      <c r="C570" s="154"/>
      <c r="D570" s="155" t="str">
        <f t="shared" si="170"/>
        <v/>
      </c>
      <c r="E570" s="269"/>
      <c r="F570" s="166">
        <f t="shared" si="171"/>
        <v>0</v>
      </c>
      <c r="G570" s="270">
        <f t="shared" si="172"/>
        <v>0</v>
      </c>
    </row>
    <row r="571" spans="1:7" ht="24" customHeight="1" x14ac:dyDescent="0.2">
      <c r="A571" s="153" t="str">
        <f t="shared" si="168"/>
        <v/>
      </c>
      <c r="B571" s="268" t="str">
        <f t="shared" si="169"/>
        <v/>
      </c>
      <c r="C571" s="154"/>
      <c r="D571" s="155" t="str">
        <f t="shared" si="170"/>
        <v/>
      </c>
      <c r="E571" s="269"/>
      <c r="F571" s="166">
        <f t="shared" si="171"/>
        <v>0</v>
      </c>
      <c r="G571" s="270">
        <f t="shared" si="172"/>
        <v>0</v>
      </c>
    </row>
    <row r="572" spans="1:7" ht="24" customHeight="1" x14ac:dyDescent="0.2">
      <c r="A572" s="153" t="str">
        <f t="shared" si="168"/>
        <v/>
      </c>
      <c r="B572" s="268" t="str">
        <f t="shared" si="169"/>
        <v/>
      </c>
      <c r="C572" s="154"/>
      <c r="D572" s="155" t="str">
        <f t="shared" si="170"/>
        <v/>
      </c>
      <c r="E572" s="269"/>
      <c r="F572" s="166">
        <f t="shared" si="171"/>
        <v>0</v>
      </c>
      <c r="G572" s="270">
        <f t="shared" si="172"/>
        <v>0</v>
      </c>
    </row>
    <row r="573" spans="1:7" ht="24" customHeight="1" x14ac:dyDescent="0.2">
      <c r="A573" s="153" t="str">
        <f t="shared" si="168"/>
        <v/>
      </c>
      <c r="B573" s="268" t="str">
        <f t="shared" si="169"/>
        <v/>
      </c>
      <c r="C573" s="154"/>
      <c r="D573" s="155" t="str">
        <f t="shared" si="170"/>
        <v/>
      </c>
      <c r="E573" s="269"/>
      <c r="F573" s="166">
        <f t="shared" si="171"/>
        <v>0</v>
      </c>
      <c r="G573" s="270">
        <f t="shared" si="172"/>
        <v>0</v>
      </c>
    </row>
    <row r="574" spans="1:7" ht="24" customHeight="1" x14ac:dyDescent="0.2">
      <c r="A574" s="153" t="str">
        <f t="shared" si="168"/>
        <v/>
      </c>
      <c r="B574" s="268" t="str">
        <f t="shared" si="169"/>
        <v/>
      </c>
      <c r="C574" s="154"/>
      <c r="D574" s="155" t="str">
        <f t="shared" si="170"/>
        <v/>
      </c>
      <c r="E574" s="269"/>
      <c r="F574" s="166">
        <f t="shared" si="171"/>
        <v>0</v>
      </c>
      <c r="G574" s="270">
        <f t="shared" si="172"/>
        <v>0</v>
      </c>
    </row>
    <row r="575" spans="1:7" ht="24" customHeight="1" x14ac:dyDescent="0.2">
      <c r="A575" s="153" t="str">
        <f t="shared" si="168"/>
        <v/>
      </c>
      <c r="B575" s="268" t="str">
        <f t="shared" si="169"/>
        <v/>
      </c>
      <c r="C575" s="154"/>
      <c r="D575" s="155" t="str">
        <f t="shared" si="170"/>
        <v/>
      </c>
      <c r="E575" s="269"/>
      <c r="F575" s="166">
        <f t="shared" si="171"/>
        <v>0</v>
      </c>
      <c r="G575" s="270">
        <f t="shared" si="172"/>
        <v>0</v>
      </c>
    </row>
    <row r="576" spans="1:7" ht="24" customHeight="1" x14ac:dyDescent="0.2">
      <c r="A576" s="271"/>
      <c r="B576" s="241"/>
      <c r="C576" s="241"/>
      <c r="D576" s="252"/>
      <c r="E576" s="253"/>
      <c r="F576" s="336" t="s">
        <v>38</v>
      </c>
      <c r="G576" s="273">
        <f>SUBTOTAL(9,G562:G575)</f>
        <v>0</v>
      </c>
    </row>
    <row r="577" spans="1:7" ht="24" customHeight="1" x14ac:dyDescent="0.2">
      <c r="A577" s="271"/>
      <c r="B577" s="241"/>
      <c r="C577" s="274" t="s">
        <v>824</v>
      </c>
      <c r="D577" s="252"/>
      <c r="E577" s="253"/>
      <c r="F577" s="254"/>
      <c r="G577" s="275"/>
    </row>
    <row r="578" spans="1:7" ht="24" customHeight="1" x14ac:dyDescent="0.2">
      <c r="A578" s="153" t="str">
        <f t="shared" ref="A578:A585" si="173">IFERROR(VLOOKUP(C578,Tabla_Insumos,4,FALSE),"")</f>
        <v/>
      </c>
      <c r="B578" s="268" t="str">
        <f t="shared" ref="B578:B585" si="174">IFERROR(VLOOKUP(C578,Tabla_Insumos,5,FALSE),"")</f>
        <v/>
      </c>
      <c r="C578" s="154"/>
      <c r="D578" s="155" t="str">
        <f t="shared" ref="D578:D585" si="175">IFERROR(VLOOKUP(C578,Tabla_Insumos,2,FALSE),"")</f>
        <v/>
      </c>
      <c r="E578" s="269">
        <v>0</v>
      </c>
      <c r="F578" s="166">
        <f t="shared" ref="F578:F585" si="176">IFERROR(VLOOKUP(C578,Tabla_Insumos,3,FALSE),0)</f>
        <v>0</v>
      </c>
      <c r="G578" s="270">
        <f>ROUND(E578*F578,2)</f>
        <v>0</v>
      </c>
    </row>
    <row r="579" spans="1:7" ht="24" customHeight="1" x14ac:dyDescent="0.2">
      <c r="A579" s="153" t="str">
        <f t="shared" si="173"/>
        <v/>
      </c>
      <c r="B579" s="268" t="str">
        <f t="shared" si="174"/>
        <v/>
      </c>
      <c r="C579" s="154"/>
      <c r="D579" s="155" t="str">
        <f t="shared" si="175"/>
        <v/>
      </c>
      <c r="E579" s="269"/>
      <c r="F579" s="166">
        <f t="shared" si="176"/>
        <v>0</v>
      </c>
      <c r="G579" s="270">
        <f>ROUND(E579*F579,2)</f>
        <v>0</v>
      </c>
    </row>
    <row r="580" spans="1:7" ht="24" customHeight="1" x14ac:dyDescent="0.2">
      <c r="A580" s="153" t="str">
        <f t="shared" si="173"/>
        <v/>
      </c>
      <c r="B580" s="268" t="str">
        <f t="shared" si="174"/>
        <v/>
      </c>
      <c r="C580" s="154"/>
      <c r="D580" s="155" t="str">
        <f t="shared" si="175"/>
        <v/>
      </c>
      <c r="E580" s="269">
        <v>0</v>
      </c>
      <c r="F580" s="166">
        <f t="shared" si="176"/>
        <v>0</v>
      </c>
      <c r="G580" s="270">
        <f t="shared" ref="G580:G585" si="177">ROUND(E580*F580,2)</f>
        <v>0</v>
      </c>
    </row>
    <row r="581" spans="1:7" ht="24" customHeight="1" x14ac:dyDescent="0.2">
      <c r="A581" s="153" t="str">
        <f t="shared" si="173"/>
        <v/>
      </c>
      <c r="B581" s="268" t="str">
        <f t="shared" si="174"/>
        <v/>
      </c>
      <c r="C581" s="154"/>
      <c r="D581" s="155" t="str">
        <f t="shared" si="175"/>
        <v/>
      </c>
      <c r="E581" s="269"/>
      <c r="F581" s="166">
        <f t="shared" si="176"/>
        <v>0</v>
      </c>
      <c r="G581" s="270">
        <f t="shared" si="177"/>
        <v>0</v>
      </c>
    </row>
    <row r="582" spans="1:7" ht="24" customHeight="1" x14ac:dyDescent="0.2">
      <c r="A582" s="153" t="str">
        <f t="shared" si="173"/>
        <v/>
      </c>
      <c r="B582" s="268" t="str">
        <f t="shared" si="174"/>
        <v/>
      </c>
      <c r="C582" s="154"/>
      <c r="D582" s="155" t="str">
        <f t="shared" si="175"/>
        <v/>
      </c>
      <c r="E582" s="269"/>
      <c r="F582" s="166">
        <f t="shared" si="176"/>
        <v>0</v>
      </c>
      <c r="G582" s="270">
        <f t="shared" si="177"/>
        <v>0</v>
      </c>
    </row>
    <row r="583" spans="1:7" ht="24" customHeight="1" x14ac:dyDescent="0.2">
      <c r="A583" s="153" t="str">
        <f t="shared" si="173"/>
        <v/>
      </c>
      <c r="B583" s="268" t="str">
        <f t="shared" si="174"/>
        <v/>
      </c>
      <c r="C583" s="154"/>
      <c r="D583" s="155" t="str">
        <f t="shared" si="175"/>
        <v/>
      </c>
      <c r="E583" s="269"/>
      <c r="F583" s="166">
        <f t="shared" si="176"/>
        <v>0</v>
      </c>
      <c r="G583" s="270">
        <f t="shared" si="177"/>
        <v>0</v>
      </c>
    </row>
    <row r="584" spans="1:7" ht="24" customHeight="1" x14ac:dyDescent="0.2">
      <c r="A584" s="153" t="str">
        <f t="shared" si="173"/>
        <v/>
      </c>
      <c r="B584" s="268" t="str">
        <f t="shared" si="174"/>
        <v/>
      </c>
      <c r="C584" s="154"/>
      <c r="D584" s="155" t="str">
        <f t="shared" si="175"/>
        <v/>
      </c>
      <c r="E584" s="269"/>
      <c r="F584" s="166">
        <f t="shared" si="176"/>
        <v>0</v>
      </c>
      <c r="G584" s="270">
        <f t="shared" si="177"/>
        <v>0</v>
      </c>
    </row>
    <row r="585" spans="1:7" ht="24" customHeight="1" x14ac:dyDescent="0.2">
      <c r="A585" s="153" t="str">
        <f t="shared" si="173"/>
        <v/>
      </c>
      <c r="B585" s="268" t="str">
        <f t="shared" si="174"/>
        <v/>
      </c>
      <c r="C585" s="154"/>
      <c r="D585" s="155" t="str">
        <f t="shared" si="175"/>
        <v/>
      </c>
      <c r="E585" s="269"/>
      <c r="F585" s="166">
        <f t="shared" si="176"/>
        <v>0</v>
      </c>
      <c r="G585" s="270">
        <f t="shared" si="177"/>
        <v>0</v>
      </c>
    </row>
    <row r="586" spans="1:7" ht="24" customHeight="1" x14ac:dyDescent="0.2">
      <c r="A586" s="271"/>
      <c r="B586" s="241"/>
      <c r="C586" s="241"/>
      <c r="D586" s="252"/>
      <c r="E586" s="253"/>
      <c r="F586" s="336" t="s">
        <v>39</v>
      </c>
      <c r="G586" s="273">
        <f>SUBTOTAL(9,G578:G585)</f>
        <v>0</v>
      </c>
    </row>
    <row r="587" spans="1:7" ht="24" customHeight="1" x14ac:dyDescent="0.2">
      <c r="A587" s="271"/>
      <c r="B587" s="241"/>
      <c r="C587" s="274" t="s">
        <v>825</v>
      </c>
      <c r="D587" s="252"/>
      <c r="E587" s="253"/>
      <c r="F587" s="254"/>
      <c r="G587" s="275"/>
    </row>
    <row r="588" spans="1:7" ht="24" customHeight="1" x14ac:dyDescent="0.2">
      <c r="A588" s="153" t="str">
        <f t="shared" ref="A588:A596" si="178">IFERROR(VLOOKUP(C588,Tabla_Insumos,4,FALSE),"")</f>
        <v/>
      </c>
      <c r="B588" s="268" t="str">
        <f t="shared" ref="B588:B596" si="179">IFERROR(VLOOKUP(C588,Tabla_Insumos,5,FALSE),"")</f>
        <v/>
      </c>
      <c r="C588" s="154"/>
      <c r="D588" s="155" t="str">
        <f t="shared" ref="D588:D596" si="180">IFERROR(VLOOKUP(C588,Tabla_Insumos,2,FALSE),"")</f>
        <v/>
      </c>
      <c r="E588" s="269"/>
      <c r="F588" s="166">
        <f t="shared" ref="F588:F596" si="181">IFERROR(VLOOKUP(C588,Tabla_Insumos,3,FALSE),0)</f>
        <v>0</v>
      </c>
      <c r="G588" s="270">
        <f t="shared" ref="G588:G596" si="182">ROUND(E588*F588,2)</f>
        <v>0</v>
      </c>
    </row>
    <row r="589" spans="1:7" ht="24" customHeight="1" x14ac:dyDescent="0.2">
      <c r="A589" s="153" t="str">
        <f t="shared" si="178"/>
        <v/>
      </c>
      <c r="B589" s="268" t="str">
        <f t="shared" si="179"/>
        <v/>
      </c>
      <c r="C589" s="154"/>
      <c r="D589" s="155" t="str">
        <f t="shared" si="180"/>
        <v/>
      </c>
      <c r="E589" s="269"/>
      <c r="F589" s="166">
        <f t="shared" si="181"/>
        <v>0</v>
      </c>
      <c r="G589" s="270">
        <f t="shared" si="182"/>
        <v>0</v>
      </c>
    </row>
    <row r="590" spans="1:7" ht="24" customHeight="1" x14ac:dyDescent="0.2">
      <c r="A590" s="153" t="str">
        <f t="shared" si="178"/>
        <v/>
      </c>
      <c r="B590" s="268" t="str">
        <f t="shared" si="179"/>
        <v/>
      </c>
      <c r="C590" s="154"/>
      <c r="D590" s="155" t="str">
        <f t="shared" si="180"/>
        <v/>
      </c>
      <c r="E590" s="269"/>
      <c r="F590" s="166">
        <f t="shared" si="181"/>
        <v>0</v>
      </c>
      <c r="G590" s="270">
        <f t="shared" si="182"/>
        <v>0</v>
      </c>
    </row>
    <row r="591" spans="1:7" ht="24" customHeight="1" x14ac:dyDescent="0.2">
      <c r="A591" s="153" t="str">
        <f t="shared" si="178"/>
        <v/>
      </c>
      <c r="B591" s="268" t="str">
        <f t="shared" si="179"/>
        <v/>
      </c>
      <c r="C591" s="154"/>
      <c r="D591" s="155" t="str">
        <f t="shared" si="180"/>
        <v/>
      </c>
      <c r="E591" s="269"/>
      <c r="F591" s="166">
        <f t="shared" si="181"/>
        <v>0</v>
      </c>
      <c r="G591" s="270">
        <f t="shared" si="182"/>
        <v>0</v>
      </c>
    </row>
    <row r="592" spans="1:7" ht="24" customHeight="1" x14ac:dyDescent="0.2">
      <c r="A592" s="153" t="str">
        <f t="shared" si="178"/>
        <v/>
      </c>
      <c r="B592" s="268" t="str">
        <f t="shared" si="179"/>
        <v/>
      </c>
      <c r="C592" s="154"/>
      <c r="D592" s="155" t="str">
        <f t="shared" si="180"/>
        <v/>
      </c>
      <c r="E592" s="269"/>
      <c r="F592" s="166">
        <f t="shared" si="181"/>
        <v>0</v>
      </c>
      <c r="G592" s="270">
        <f t="shared" si="182"/>
        <v>0</v>
      </c>
    </row>
    <row r="593" spans="1:7" ht="24" customHeight="1" x14ac:dyDescent="0.2">
      <c r="A593" s="153" t="str">
        <f t="shared" si="178"/>
        <v/>
      </c>
      <c r="B593" s="268" t="str">
        <f t="shared" si="179"/>
        <v/>
      </c>
      <c r="C593" s="154"/>
      <c r="D593" s="155" t="str">
        <f t="shared" si="180"/>
        <v/>
      </c>
      <c r="E593" s="269"/>
      <c r="F593" s="166">
        <f t="shared" si="181"/>
        <v>0</v>
      </c>
      <c r="G593" s="270">
        <f t="shared" si="182"/>
        <v>0</v>
      </c>
    </row>
    <row r="594" spans="1:7" ht="24" customHeight="1" x14ac:dyDescent="0.2">
      <c r="A594" s="153" t="str">
        <f t="shared" si="178"/>
        <v/>
      </c>
      <c r="B594" s="268" t="str">
        <f t="shared" si="179"/>
        <v/>
      </c>
      <c r="C594" s="154"/>
      <c r="D594" s="155" t="str">
        <f t="shared" si="180"/>
        <v/>
      </c>
      <c r="E594" s="269"/>
      <c r="F594" s="166">
        <f t="shared" si="181"/>
        <v>0</v>
      </c>
      <c r="G594" s="270">
        <f t="shared" si="182"/>
        <v>0</v>
      </c>
    </row>
    <row r="595" spans="1:7" ht="24" customHeight="1" x14ac:dyDescent="0.2">
      <c r="A595" s="153" t="str">
        <f t="shared" si="178"/>
        <v/>
      </c>
      <c r="B595" s="268" t="str">
        <f t="shared" si="179"/>
        <v/>
      </c>
      <c r="C595" s="154"/>
      <c r="D595" s="155" t="str">
        <f t="shared" si="180"/>
        <v/>
      </c>
      <c r="E595" s="269"/>
      <c r="F595" s="166">
        <f t="shared" si="181"/>
        <v>0</v>
      </c>
      <c r="G595" s="270">
        <f t="shared" si="182"/>
        <v>0</v>
      </c>
    </row>
    <row r="596" spans="1:7" ht="24" customHeight="1" x14ac:dyDescent="0.2">
      <c r="A596" s="153" t="str">
        <f t="shared" si="178"/>
        <v/>
      </c>
      <c r="B596" s="268" t="str">
        <f t="shared" si="179"/>
        <v/>
      </c>
      <c r="C596" s="154"/>
      <c r="D596" s="155" t="str">
        <f t="shared" si="180"/>
        <v/>
      </c>
      <c r="E596" s="269"/>
      <c r="F596" s="166">
        <f t="shared" si="181"/>
        <v>0</v>
      </c>
      <c r="G596" s="270">
        <f t="shared" si="182"/>
        <v>0</v>
      </c>
    </row>
    <row r="597" spans="1:7" ht="24" customHeight="1" x14ac:dyDescent="0.2">
      <c r="A597" s="276"/>
      <c r="B597" s="252"/>
      <c r="C597" s="241"/>
      <c r="D597" s="252"/>
      <c r="E597" s="253"/>
      <c r="F597" s="336" t="s">
        <v>40</v>
      </c>
      <c r="G597" s="273">
        <f>SUBTOTAL(9,G588:G596)</f>
        <v>0</v>
      </c>
    </row>
    <row r="598" spans="1:7" ht="24" customHeight="1" thickBot="1" x14ac:dyDescent="0.25">
      <c r="A598" s="277"/>
      <c r="B598" s="278"/>
      <c r="C598" s="279"/>
      <c r="D598" s="278"/>
      <c r="E598" s="280"/>
      <c r="F598" s="281"/>
      <c r="G598" s="282"/>
    </row>
    <row r="599" spans="1:7" ht="24" customHeight="1" thickBot="1" x14ac:dyDescent="0.25">
      <c r="A599" s="283">
        <f>B557</f>
        <v>0</v>
      </c>
      <c r="B599" s="284" t="str">
        <f>C557</f>
        <v/>
      </c>
      <c r="C599" s="285"/>
      <c r="D599" s="285" t="s">
        <v>41</v>
      </c>
      <c r="E599" s="286"/>
      <c r="F599" s="287" t="s">
        <v>42</v>
      </c>
      <c r="G599" s="288">
        <f>SUBTOTAL(9,G562:G598)</f>
        <v>0</v>
      </c>
    </row>
    <row r="600" spans="1:7" ht="24" customHeight="1" thickTop="1" thickBot="1" x14ac:dyDescent="0.25"/>
    <row r="601" spans="1:7" ht="24" customHeight="1" thickTop="1" x14ac:dyDescent="0.2">
      <c r="A601" s="344" t="s">
        <v>44</v>
      </c>
      <c r="B601" s="345"/>
      <c r="C601" s="345"/>
      <c r="D601" s="345"/>
      <c r="E601" s="345"/>
      <c r="F601" s="345"/>
      <c r="G601" s="346"/>
    </row>
    <row r="602" spans="1:7" ht="24" customHeight="1" x14ac:dyDescent="0.2">
      <c r="A602" s="243" t="s">
        <v>821</v>
      </c>
      <c r="B602" s="244" t="str">
        <f>Comitente</f>
        <v>DIRECCIÓN PROVINCIAL DEL LOTE HOGAR</v>
      </c>
      <c r="C602" s="238"/>
      <c r="D602" s="245"/>
      <c r="E602" s="245"/>
      <c r="F602" s="246"/>
      <c r="G602" s="247"/>
    </row>
    <row r="603" spans="1:7" ht="24" customHeight="1" x14ac:dyDescent="0.2">
      <c r="A603" s="243" t="s">
        <v>822</v>
      </c>
      <c r="B603" s="244">
        <f>Contratista</f>
        <v>0</v>
      </c>
      <c r="C603" s="239"/>
      <c r="D603" s="239"/>
      <c r="E603" s="239"/>
      <c r="F603" s="248"/>
      <c r="G603" s="249"/>
    </row>
    <row r="604" spans="1:7" ht="24" customHeight="1" x14ac:dyDescent="0.2">
      <c r="A604" s="243" t="s">
        <v>31</v>
      </c>
      <c r="B604" s="244" t="str">
        <f>Obra</f>
        <v>Barrio "VIRGEN DEL ROSARIO" I Etapa</v>
      </c>
      <c r="C604" s="239"/>
      <c r="D604" s="239"/>
      <c r="E604" s="239"/>
      <c r="F604" s="248" t="s">
        <v>45</v>
      </c>
      <c r="G604" s="250">
        <f>Fecha_Base</f>
        <v>0</v>
      </c>
    </row>
    <row r="605" spans="1:7" ht="24" customHeight="1" x14ac:dyDescent="0.2">
      <c r="A605" s="251" t="s">
        <v>820</v>
      </c>
      <c r="B605" s="240" t="str">
        <f>Ubicación</f>
        <v>Calle Independencia s/nº  Distrito "La Puntilla" Dpto San Martin</v>
      </c>
      <c r="C605" s="240"/>
      <c r="D605" s="252"/>
      <c r="E605" s="253"/>
      <c r="F605" s="254"/>
      <c r="G605" s="255"/>
    </row>
    <row r="606" spans="1:7" ht="24" customHeight="1" x14ac:dyDescent="0.2">
      <c r="A606" s="251" t="s">
        <v>46</v>
      </c>
      <c r="B606" s="256" t="str">
        <f>IFERROR(VALUE(LEFT(B607,FIND("-",B607)-1)),"")</f>
        <v/>
      </c>
      <c r="C606" s="241" t="str">
        <f>IFERROR(VLOOKUP(B606,T_Computo_Presupuesto,2,FALSE),"")</f>
        <v/>
      </c>
      <c r="E606" s="253"/>
      <c r="F606" s="254"/>
      <c r="G606" s="255"/>
    </row>
    <row r="607" spans="1:7" ht="24" customHeight="1" x14ac:dyDescent="0.2">
      <c r="A607" s="251" t="s">
        <v>32</v>
      </c>
      <c r="B607" s="257"/>
      <c r="C607" s="241" t="str">
        <f>IFERROR(VLOOKUP(B607,T_Computo_Presupuesto,2,FALSE),"")</f>
        <v/>
      </c>
      <c r="D607" s="252"/>
      <c r="E607" s="253"/>
      <c r="F607" s="248" t="s">
        <v>33</v>
      </c>
      <c r="G607" s="258" t="str">
        <f>IFERROR(VLOOKUP(B607,T_Computo_Presupuesto,4,FALSE),"")</f>
        <v/>
      </c>
    </row>
    <row r="608" spans="1:7" ht="24" customHeight="1" x14ac:dyDescent="0.2">
      <c r="A608" s="251"/>
      <c r="B608" s="240"/>
      <c r="C608" s="241"/>
      <c r="D608" s="252"/>
      <c r="E608" s="253"/>
      <c r="F608" s="254"/>
      <c r="G608" s="255"/>
    </row>
    <row r="609" spans="1:7" ht="24" customHeight="1" x14ac:dyDescent="0.2">
      <c r="A609" s="366" t="s">
        <v>683</v>
      </c>
      <c r="B609" s="367"/>
      <c r="C609" s="368" t="s">
        <v>0</v>
      </c>
      <c r="D609" s="368" t="s">
        <v>34</v>
      </c>
      <c r="E609" s="370" t="s">
        <v>35</v>
      </c>
      <c r="F609" s="372" t="s">
        <v>36</v>
      </c>
      <c r="G609" s="374" t="s">
        <v>37</v>
      </c>
    </row>
    <row r="610" spans="1:7" ht="24" customHeight="1" x14ac:dyDescent="0.2">
      <c r="A610" s="259" t="s">
        <v>684</v>
      </c>
      <c r="B610" s="260" t="s">
        <v>685</v>
      </c>
      <c r="C610" s="369"/>
      <c r="D610" s="369"/>
      <c r="E610" s="371"/>
      <c r="F610" s="373"/>
      <c r="G610" s="375"/>
    </row>
    <row r="611" spans="1:7" ht="24" customHeight="1" x14ac:dyDescent="0.2">
      <c r="A611" s="335"/>
      <c r="B611" s="263"/>
      <c r="C611" s="334" t="s">
        <v>823</v>
      </c>
      <c r="D611" s="264"/>
      <c r="E611" s="265"/>
      <c r="F611" s="266"/>
      <c r="G611" s="267"/>
    </row>
    <row r="612" spans="1:7" ht="24" customHeight="1" x14ac:dyDescent="0.2">
      <c r="A612" s="153" t="str">
        <f t="shared" ref="A612:A625" si="183">IFERROR(VLOOKUP(C612,Tabla_Insumos,4,FALSE),"")</f>
        <v/>
      </c>
      <c r="B612" s="268" t="str">
        <f t="shared" ref="B612:B625" si="184">IFERROR(VLOOKUP(C612,Tabla_Insumos,5,FALSE),"")</f>
        <v/>
      </c>
      <c r="C612" s="154"/>
      <c r="D612" s="155" t="str">
        <f t="shared" ref="D612:D625" si="185">IFERROR(VLOOKUP(C612,Tabla_Insumos,2,FALSE),"")</f>
        <v/>
      </c>
      <c r="E612" s="269"/>
      <c r="F612" s="165">
        <f t="shared" ref="F612:F625" si="186">IFERROR(VLOOKUP(C612,Tabla_Insumos,3,FALSE),0)</f>
        <v>0</v>
      </c>
      <c r="G612" s="270">
        <f>ROUND(E612*F612,2)</f>
        <v>0</v>
      </c>
    </row>
    <row r="613" spans="1:7" ht="24" customHeight="1" x14ac:dyDescent="0.2">
      <c r="A613" s="153" t="str">
        <f t="shared" si="183"/>
        <v/>
      </c>
      <c r="B613" s="268" t="str">
        <f t="shared" si="184"/>
        <v/>
      </c>
      <c r="C613" s="154"/>
      <c r="D613" s="155" t="str">
        <f t="shared" si="185"/>
        <v/>
      </c>
      <c r="E613" s="269"/>
      <c r="F613" s="165">
        <f t="shared" si="186"/>
        <v>0</v>
      </c>
      <c r="G613" s="270">
        <f t="shared" ref="G613:G625" si="187">ROUND(E613*F613,2)</f>
        <v>0</v>
      </c>
    </row>
    <row r="614" spans="1:7" ht="24" customHeight="1" x14ac:dyDescent="0.2">
      <c r="A614" s="153" t="str">
        <f t="shared" si="183"/>
        <v/>
      </c>
      <c r="B614" s="268" t="str">
        <f t="shared" si="184"/>
        <v/>
      </c>
      <c r="C614" s="154"/>
      <c r="D614" s="155" t="str">
        <f t="shared" si="185"/>
        <v/>
      </c>
      <c r="E614" s="269"/>
      <c r="F614" s="165">
        <f t="shared" si="186"/>
        <v>0</v>
      </c>
      <c r="G614" s="270">
        <f t="shared" si="187"/>
        <v>0</v>
      </c>
    </row>
    <row r="615" spans="1:7" ht="24" customHeight="1" x14ac:dyDescent="0.2">
      <c r="A615" s="153" t="str">
        <f t="shared" si="183"/>
        <v/>
      </c>
      <c r="B615" s="268" t="str">
        <f t="shared" si="184"/>
        <v/>
      </c>
      <c r="C615" s="154"/>
      <c r="D615" s="155" t="str">
        <f t="shared" si="185"/>
        <v/>
      </c>
      <c r="E615" s="269"/>
      <c r="F615" s="165">
        <f t="shared" si="186"/>
        <v>0</v>
      </c>
      <c r="G615" s="270">
        <f t="shared" si="187"/>
        <v>0</v>
      </c>
    </row>
    <row r="616" spans="1:7" ht="24" customHeight="1" x14ac:dyDescent="0.2">
      <c r="A616" s="153" t="str">
        <f t="shared" si="183"/>
        <v/>
      </c>
      <c r="B616" s="268" t="str">
        <f t="shared" si="184"/>
        <v/>
      </c>
      <c r="C616" s="154"/>
      <c r="D616" s="155" t="str">
        <f t="shared" si="185"/>
        <v/>
      </c>
      <c r="E616" s="269"/>
      <c r="F616" s="165">
        <f t="shared" si="186"/>
        <v>0</v>
      </c>
      <c r="G616" s="270">
        <f t="shared" si="187"/>
        <v>0</v>
      </c>
    </row>
    <row r="617" spans="1:7" ht="24" customHeight="1" x14ac:dyDescent="0.2">
      <c r="A617" s="153" t="str">
        <f t="shared" si="183"/>
        <v/>
      </c>
      <c r="B617" s="268" t="str">
        <f t="shared" si="184"/>
        <v/>
      </c>
      <c r="C617" s="154"/>
      <c r="D617" s="155" t="str">
        <f t="shared" si="185"/>
        <v/>
      </c>
      <c r="E617" s="269"/>
      <c r="F617" s="165">
        <f t="shared" si="186"/>
        <v>0</v>
      </c>
      <c r="G617" s="270">
        <f t="shared" si="187"/>
        <v>0</v>
      </c>
    </row>
    <row r="618" spans="1:7" ht="24" customHeight="1" x14ac:dyDescent="0.2">
      <c r="A618" s="153" t="str">
        <f t="shared" si="183"/>
        <v/>
      </c>
      <c r="B618" s="268" t="str">
        <f t="shared" si="184"/>
        <v/>
      </c>
      <c r="C618" s="154"/>
      <c r="D618" s="155" t="str">
        <f t="shared" si="185"/>
        <v/>
      </c>
      <c r="E618" s="269"/>
      <c r="F618" s="165">
        <f t="shared" si="186"/>
        <v>0</v>
      </c>
      <c r="G618" s="270">
        <f t="shared" si="187"/>
        <v>0</v>
      </c>
    </row>
    <row r="619" spans="1:7" ht="24" customHeight="1" x14ac:dyDescent="0.2">
      <c r="A619" s="153" t="str">
        <f t="shared" si="183"/>
        <v/>
      </c>
      <c r="B619" s="268" t="str">
        <f t="shared" si="184"/>
        <v/>
      </c>
      <c r="C619" s="154"/>
      <c r="D619" s="155" t="str">
        <f t="shared" si="185"/>
        <v/>
      </c>
      <c r="E619" s="269"/>
      <c r="F619" s="165">
        <f t="shared" si="186"/>
        <v>0</v>
      </c>
      <c r="G619" s="270">
        <f t="shared" si="187"/>
        <v>0</v>
      </c>
    </row>
    <row r="620" spans="1:7" ht="24" customHeight="1" x14ac:dyDescent="0.2">
      <c r="A620" s="153" t="str">
        <f t="shared" si="183"/>
        <v/>
      </c>
      <c r="B620" s="268" t="str">
        <f t="shared" si="184"/>
        <v/>
      </c>
      <c r="C620" s="154"/>
      <c r="D620" s="155" t="str">
        <f t="shared" si="185"/>
        <v/>
      </c>
      <c r="E620" s="269"/>
      <c r="F620" s="165">
        <f t="shared" si="186"/>
        <v>0</v>
      </c>
      <c r="G620" s="270">
        <f t="shared" si="187"/>
        <v>0</v>
      </c>
    </row>
    <row r="621" spans="1:7" ht="24" customHeight="1" x14ac:dyDescent="0.2">
      <c r="A621" s="153" t="str">
        <f t="shared" si="183"/>
        <v/>
      </c>
      <c r="B621" s="268" t="str">
        <f t="shared" si="184"/>
        <v/>
      </c>
      <c r="C621" s="154"/>
      <c r="D621" s="155" t="str">
        <f t="shared" si="185"/>
        <v/>
      </c>
      <c r="E621" s="269"/>
      <c r="F621" s="165">
        <f t="shared" si="186"/>
        <v>0</v>
      </c>
      <c r="G621" s="270">
        <f t="shared" si="187"/>
        <v>0</v>
      </c>
    </row>
    <row r="622" spans="1:7" ht="24" customHeight="1" x14ac:dyDescent="0.2">
      <c r="A622" s="153" t="str">
        <f t="shared" si="183"/>
        <v/>
      </c>
      <c r="B622" s="268" t="str">
        <f t="shared" si="184"/>
        <v/>
      </c>
      <c r="C622" s="154"/>
      <c r="D622" s="155" t="str">
        <f t="shared" si="185"/>
        <v/>
      </c>
      <c r="E622" s="269"/>
      <c r="F622" s="165">
        <f t="shared" si="186"/>
        <v>0</v>
      </c>
      <c r="G622" s="270">
        <f t="shared" si="187"/>
        <v>0</v>
      </c>
    </row>
    <row r="623" spans="1:7" ht="24" customHeight="1" x14ac:dyDescent="0.2">
      <c r="A623" s="153" t="str">
        <f t="shared" si="183"/>
        <v/>
      </c>
      <c r="B623" s="268" t="str">
        <f t="shared" si="184"/>
        <v/>
      </c>
      <c r="C623" s="154"/>
      <c r="D623" s="155" t="str">
        <f t="shared" si="185"/>
        <v/>
      </c>
      <c r="E623" s="269"/>
      <c r="F623" s="165">
        <f t="shared" si="186"/>
        <v>0</v>
      </c>
      <c r="G623" s="270">
        <f t="shared" si="187"/>
        <v>0</v>
      </c>
    </row>
    <row r="624" spans="1:7" ht="24" customHeight="1" x14ac:dyDescent="0.2">
      <c r="A624" s="153" t="str">
        <f t="shared" si="183"/>
        <v/>
      </c>
      <c r="B624" s="268" t="str">
        <f t="shared" si="184"/>
        <v/>
      </c>
      <c r="C624" s="154"/>
      <c r="D624" s="155" t="str">
        <f t="shared" si="185"/>
        <v/>
      </c>
      <c r="E624" s="269"/>
      <c r="F624" s="165">
        <f t="shared" si="186"/>
        <v>0</v>
      </c>
      <c r="G624" s="270">
        <f t="shared" si="187"/>
        <v>0</v>
      </c>
    </row>
    <row r="625" spans="1:7" ht="24" customHeight="1" x14ac:dyDescent="0.2">
      <c r="A625" s="153" t="str">
        <f t="shared" si="183"/>
        <v/>
      </c>
      <c r="B625" s="268" t="str">
        <f t="shared" si="184"/>
        <v/>
      </c>
      <c r="C625" s="154"/>
      <c r="D625" s="155" t="str">
        <f t="shared" si="185"/>
        <v/>
      </c>
      <c r="E625" s="269"/>
      <c r="F625" s="166">
        <f t="shared" si="186"/>
        <v>0</v>
      </c>
      <c r="G625" s="270">
        <f t="shared" si="187"/>
        <v>0</v>
      </c>
    </row>
    <row r="626" spans="1:7" ht="24" customHeight="1" x14ac:dyDescent="0.2">
      <c r="A626" s="271"/>
      <c r="B626" s="241"/>
      <c r="C626" s="241"/>
      <c r="D626" s="252"/>
      <c r="E626" s="253"/>
      <c r="F626" s="336" t="s">
        <v>38</v>
      </c>
      <c r="G626" s="273">
        <f>SUBTOTAL(9,G612:G625)</f>
        <v>0</v>
      </c>
    </row>
    <row r="627" spans="1:7" ht="24" customHeight="1" x14ac:dyDescent="0.2">
      <c r="A627" s="271"/>
      <c r="B627" s="241"/>
      <c r="C627" s="274" t="s">
        <v>824</v>
      </c>
      <c r="D627" s="252"/>
      <c r="E627" s="253"/>
      <c r="F627" s="254"/>
      <c r="G627" s="275"/>
    </row>
    <row r="628" spans="1:7" ht="24" customHeight="1" x14ac:dyDescent="0.2">
      <c r="A628" s="153" t="str">
        <f t="shared" ref="A628:A635" si="188">IFERROR(VLOOKUP(C628,Tabla_Insumos,4,FALSE),"")</f>
        <v/>
      </c>
      <c r="B628" s="268" t="str">
        <f t="shared" ref="B628:B635" si="189">IFERROR(VLOOKUP(C628,Tabla_Insumos,5,FALSE),"")</f>
        <v/>
      </c>
      <c r="C628" s="154"/>
      <c r="D628" s="155" t="str">
        <f t="shared" ref="D628:D635" si="190">IFERROR(VLOOKUP(C628,Tabla_Insumos,2,FALSE),"")</f>
        <v/>
      </c>
      <c r="E628" s="269"/>
      <c r="F628" s="167">
        <f t="shared" ref="F628:F635" si="191">IFERROR(VLOOKUP(C628,Tabla_Insumos,3,FALSE),0)</f>
        <v>0</v>
      </c>
      <c r="G628" s="270">
        <f>ROUND(E628*F628,2)</f>
        <v>0</v>
      </c>
    </row>
    <row r="629" spans="1:7" ht="24" customHeight="1" x14ac:dyDescent="0.2">
      <c r="A629" s="153" t="str">
        <f t="shared" si="188"/>
        <v/>
      </c>
      <c r="B629" s="268" t="str">
        <f t="shared" si="189"/>
        <v/>
      </c>
      <c r="C629" s="154"/>
      <c r="D629" s="155" t="str">
        <f t="shared" si="190"/>
        <v/>
      </c>
      <c r="E629" s="269"/>
      <c r="F629" s="167">
        <f t="shared" si="191"/>
        <v>0</v>
      </c>
      <c r="G629" s="270">
        <f>ROUND(E629*F629,2)</f>
        <v>0</v>
      </c>
    </row>
    <row r="630" spans="1:7" ht="24" customHeight="1" x14ac:dyDescent="0.2">
      <c r="A630" s="153" t="str">
        <f t="shared" si="188"/>
        <v/>
      </c>
      <c r="B630" s="268" t="str">
        <f t="shared" si="189"/>
        <v/>
      </c>
      <c r="C630" s="154"/>
      <c r="D630" s="155" t="str">
        <f t="shared" si="190"/>
        <v/>
      </c>
      <c r="E630" s="269"/>
      <c r="F630" s="167">
        <f t="shared" si="191"/>
        <v>0</v>
      </c>
      <c r="G630" s="270">
        <f t="shared" ref="G630:G635" si="192">ROUND(E630*F630,2)</f>
        <v>0</v>
      </c>
    </row>
    <row r="631" spans="1:7" ht="24" customHeight="1" x14ac:dyDescent="0.2">
      <c r="A631" s="153" t="str">
        <f t="shared" si="188"/>
        <v/>
      </c>
      <c r="B631" s="268" t="str">
        <f t="shared" si="189"/>
        <v/>
      </c>
      <c r="C631" s="154"/>
      <c r="D631" s="155" t="str">
        <f t="shared" si="190"/>
        <v/>
      </c>
      <c r="E631" s="269"/>
      <c r="F631" s="167">
        <f t="shared" si="191"/>
        <v>0</v>
      </c>
      <c r="G631" s="270">
        <f t="shared" si="192"/>
        <v>0</v>
      </c>
    </row>
    <row r="632" spans="1:7" ht="24" customHeight="1" x14ac:dyDescent="0.2">
      <c r="A632" s="153" t="str">
        <f t="shared" si="188"/>
        <v/>
      </c>
      <c r="B632" s="268" t="str">
        <f t="shared" si="189"/>
        <v/>
      </c>
      <c r="C632" s="154"/>
      <c r="D632" s="155" t="str">
        <f t="shared" si="190"/>
        <v/>
      </c>
      <c r="E632" s="269"/>
      <c r="F632" s="165">
        <f t="shared" si="191"/>
        <v>0</v>
      </c>
      <c r="G632" s="270">
        <f t="shared" si="192"/>
        <v>0</v>
      </c>
    </row>
    <row r="633" spans="1:7" ht="24" customHeight="1" x14ac:dyDescent="0.2">
      <c r="A633" s="153" t="str">
        <f t="shared" si="188"/>
        <v/>
      </c>
      <c r="B633" s="268" t="str">
        <f t="shared" si="189"/>
        <v/>
      </c>
      <c r="C633" s="154"/>
      <c r="D633" s="155" t="str">
        <f t="shared" si="190"/>
        <v/>
      </c>
      <c r="E633" s="269"/>
      <c r="F633" s="165">
        <f t="shared" si="191"/>
        <v>0</v>
      </c>
      <c r="G633" s="270">
        <f t="shared" si="192"/>
        <v>0</v>
      </c>
    </row>
    <row r="634" spans="1:7" ht="24" customHeight="1" x14ac:dyDescent="0.2">
      <c r="A634" s="153" t="str">
        <f t="shared" si="188"/>
        <v/>
      </c>
      <c r="B634" s="268" t="str">
        <f t="shared" si="189"/>
        <v/>
      </c>
      <c r="C634" s="154"/>
      <c r="D634" s="155" t="str">
        <f t="shared" si="190"/>
        <v/>
      </c>
      <c r="E634" s="269"/>
      <c r="F634" s="165">
        <f t="shared" si="191"/>
        <v>0</v>
      </c>
      <c r="G634" s="270">
        <f t="shared" si="192"/>
        <v>0</v>
      </c>
    </row>
    <row r="635" spans="1:7" ht="24" customHeight="1" x14ac:dyDescent="0.2">
      <c r="A635" s="153" t="str">
        <f t="shared" si="188"/>
        <v/>
      </c>
      <c r="B635" s="268" t="str">
        <f t="shared" si="189"/>
        <v/>
      </c>
      <c r="C635" s="154"/>
      <c r="D635" s="155" t="str">
        <f t="shared" si="190"/>
        <v/>
      </c>
      <c r="E635" s="269"/>
      <c r="F635" s="165">
        <f t="shared" si="191"/>
        <v>0</v>
      </c>
      <c r="G635" s="270">
        <f t="shared" si="192"/>
        <v>0</v>
      </c>
    </row>
    <row r="636" spans="1:7" ht="24" customHeight="1" x14ac:dyDescent="0.2">
      <c r="A636" s="271"/>
      <c r="B636" s="241"/>
      <c r="C636" s="241"/>
      <c r="D636" s="252"/>
      <c r="E636" s="253"/>
      <c r="F636" s="336" t="s">
        <v>39</v>
      </c>
      <c r="G636" s="273">
        <f>SUBTOTAL(9,G628:G635)</f>
        <v>0</v>
      </c>
    </row>
    <row r="637" spans="1:7" ht="24" customHeight="1" x14ac:dyDescent="0.2">
      <c r="A637" s="271"/>
      <c r="B637" s="241"/>
      <c r="C637" s="274" t="s">
        <v>825</v>
      </c>
      <c r="D637" s="252"/>
      <c r="E637" s="253"/>
      <c r="F637" s="254"/>
      <c r="G637" s="275"/>
    </row>
    <row r="638" spans="1:7" ht="24" customHeight="1" x14ac:dyDescent="0.2">
      <c r="A638" s="153" t="str">
        <f t="shared" ref="A638:A646" si="193">IFERROR(VLOOKUP(C638,Tabla_Insumos,4,FALSE),"")</f>
        <v/>
      </c>
      <c r="B638" s="268" t="str">
        <f t="shared" ref="B638:B646" si="194">IFERROR(VLOOKUP(C638,Tabla_Insumos,5,FALSE),"")</f>
        <v/>
      </c>
      <c r="C638" s="154"/>
      <c r="D638" s="155" t="str">
        <f t="shared" ref="D638:D646" si="195">IFERROR(VLOOKUP(C638,Tabla_Insumos,2,FALSE),"")</f>
        <v/>
      </c>
      <c r="E638" s="269"/>
      <c r="F638" s="165">
        <f t="shared" ref="F638:F646" si="196">IFERROR(VLOOKUP(C638,Tabla_Insumos,3,FALSE),0)</f>
        <v>0</v>
      </c>
      <c r="G638" s="270">
        <f t="shared" ref="G638:G646" si="197">ROUND(E638*F638,2)</f>
        <v>0</v>
      </c>
    </row>
    <row r="639" spans="1:7" ht="24" customHeight="1" x14ac:dyDescent="0.2">
      <c r="A639" s="153" t="str">
        <f t="shared" si="193"/>
        <v/>
      </c>
      <c r="B639" s="268" t="str">
        <f t="shared" si="194"/>
        <v/>
      </c>
      <c r="C639" s="154"/>
      <c r="D639" s="155" t="str">
        <f t="shared" si="195"/>
        <v/>
      </c>
      <c r="E639" s="269"/>
      <c r="F639" s="165">
        <f t="shared" si="196"/>
        <v>0</v>
      </c>
      <c r="G639" s="270">
        <f t="shared" si="197"/>
        <v>0</v>
      </c>
    </row>
    <row r="640" spans="1:7" ht="24" customHeight="1" x14ac:dyDescent="0.2">
      <c r="A640" s="153" t="str">
        <f t="shared" si="193"/>
        <v/>
      </c>
      <c r="B640" s="268" t="str">
        <f t="shared" si="194"/>
        <v/>
      </c>
      <c r="C640" s="154"/>
      <c r="D640" s="155" t="str">
        <f t="shared" si="195"/>
        <v/>
      </c>
      <c r="E640" s="269"/>
      <c r="F640" s="165">
        <f t="shared" si="196"/>
        <v>0</v>
      </c>
      <c r="G640" s="270">
        <f t="shared" si="197"/>
        <v>0</v>
      </c>
    </row>
    <row r="641" spans="1:7" ht="24" customHeight="1" x14ac:dyDescent="0.2">
      <c r="A641" s="153" t="str">
        <f t="shared" si="193"/>
        <v/>
      </c>
      <c r="B641" s="268" t="str">
        <f t="shared" si="194"/>
        <v/>
      </c>
      <c r="C641" s="154"/>
      <c r="D641" s="155" t="str">
        <f t="shared" si="195"/>
        <v/>
      </c>
      <c r="E641" s="269"/>
      <c r="F641" s="165">
        <f t="shared" si="196"/>
        <v>0</v>
      </c>
      <c r="G641" s="270">
        <f t="shared" si="197"/>
        <v>0</v>
      </c>
    </row>
    <row r="642" spans="1:7" ht="24" customHeight="1" x14ac:dyDescent="0.2">
      <c r="A642" s="153" t="str">
        <f t="shared" si="193"/>
        <v/>
      </c>
      <c r="B642" s="268" t="str">
        <f t="shared" si="194"/>
        <v/>
      </c>
      <c r="C642" s="154"/>
      <c r="D642" s="155" t="str">
        <f t="shared" si="195"/>
        <v/>
      </c>
      <c r="E642" s="269"/>
      <c r="F642" s="165">
        <f t="shared" si="196"/>
        <v>0</v>
      </c>
      <c r="G642" s="270">
        <f t="shared" si="197"/>
        <v>0</v>
      </c>
    </row>
    <row r="643" spans="1:7" ht="24" customHeight="1" x14ac:dyDescent="0.2">
      <c r="A643" s="153" t="str">
        <f t="shared" si="193"/>
        <v/>
      </c>
      <c r="B643" s="268" t="str">
        <f t="shared" si="194"/>
        <v/>
      </c>
      <c r="C643" s="154"/>
      <c r="D643" s="155" t="str">
        <f t="shared" si="195"/>
        <v/>
      </c>
      <c r="E643" s="269"/>
      <c r="F643" s="165">
        <f t="shared" si="196"/>
        <v>0</v>
      </c>
      <c r="G643" s="270">
        <f t="shared" si="197"/>
        <v>0</v>
      </c>
    </row>
    <row r="644" spans="1:7" ht="24" customHeight="1" x14ac:dyDescent="0.2">
      <c r="A644" s="153" t="str">
        <f t="shared" si="193"/>
        <v/>
      </c>
      <c r="B644" s="268" t="str">
        <f t="shared" si="194"/>
        <v/>
      </c>
      <c r="C644" s="154"/>
      <c r="D644" s="155" t="str">
        <f t="shared" si="195"/>
        <v/>
      </c>
      <c r="E644" s="269"/>
      <c r="F644" s="165">
        <f t="shared" si="196"/>
        <v>0</v>
      </c>
      <c r="G644" s="270">
        <f t="shared" si="197"/>
        <v>0</v>
      </c>
    </row>
    <row r="645" spans="1:7" ht="24" customHeight="1" x14ac:dyDescent="0.2">
      <c r="A645" s="153" t="str">
        <f t="shared" si="193"/>
        <v/>
      </c>
      <c r="B645" s="268" t="str">
        <f t="shared" si="194"/>
        <v/>
      </c>
      <c r="C645" s="154"/>
      <c r="D645" s="155" t="str">
        <f t="shared" si="195"/>
        <v/>
      </c>
      <c r="E645" s="269"/>
      <c r="F645" s="165">
        <f t="shared" si="196"/>
        <v>0</v>
      </c>
      <c r="G645" s="270">
        <f t="shared" si="197"/>
        <v>0</v>
      </c>
    </row>
    <row r="646" spans="1:7" ht="24" customHeight="1" x14ac:dyDescent="0.2">
      <c r="A646" s="153" t="str">
        <f t="shared" si="193"/>
        <v/>
      </c>
      <c r="B646" s="268" t="str">
        <f t="shared" si="194"/>
        <v/>
      </c>
      <c r="C646" s="154"/>
      <c r="D646" s="155" t="str">
        <f t="shared" si="195"/>
        <v/>
      </c>
      <c r="E646" s="269"/>
      <c r="F646" s="165">
        <f t="shared" si="196"/>
        <v>0</v>
      </c>
      <c r="G646" s="270">
        <f t="shared" si="197"/>
        <v>0</v>
      </c>
    </row>
    <row r="647" spans="1:7" ht="24" customHeight="1" x14ac:dyDescent="0.2">
      <c r="A647" s="276"/>
      <c r="B647" s="252"/>
      <c r="C647" s="241"/>
      <c r="D647" s="252"/>
      <c r="E647" s="253"/>
      <c r="F647" s="336" t="s">
        <v>40</v>
      </c>
      <c r="G647" s="273">
        <f>SUBTOTAL(9,G638:G646)</f>
        <v>0</v>
      </c>
    </row>
    <row r="648" spans="1:7" ht="24" customHeight="1" thickBot="1" x14ac:dyDescent="0.25">
      <c r="A648" s="277"/>
      <c r="B648" s="278"/>
      <c r="C648" s="279"/>
      <c r="D648" s="278"/>
      <c r="E648" s="280"/>
      <c r="F648" s="281"/>
      <c r="G648" s="282"/>
    </row>
    <row r="649" spans="1:7" ht="24" customHeight="1" thickBot="1" x14ac:dyDescent="0.25">
      <c r="A649" s="283">
        <f>B607</f>
        <v>0</v>
      </c>
      <c r="B649" s="284" t="str">
        <f>C607</f>
        <v/>
      </c>
      <c r="C649" s="285"/>
      <c r="D649" s="285" t="s">
        <v>41</v>
      </c>
      <c r="E649" s="286"/>
      <c r="F649" s="287" t="s">
        <v>42</v>
      </c>
      <c r="G649" s="288">
        <f>SUBTOTAL(9,G612:G648)</f>
        <v>0</v>
      </c>
    </row>
    <row r="650" spans="1:7" ht="24" customHeight="1" thickTop="1" thickBot="1" x14ac:dyDescent="0.25"/>
    <row r="651" spans="1:7" ht="24" customHeight="1" thickTop="1" x14ac:dyDescent="0.2">
      <c r="A651" s="344" t="s">
        <v>44</v>
      </c>
      <c r="B651" s="345"/>
      <c r="C651" s="345"/>
      <c r="D651" s="345"/>
      <c r="E651" s="345"/>
      <c r="F651" s="345"/>
      <c r="G651" s="346"/>
    </row>
    <row r="652" spans="1:7" ht="24" customHeight="1" x14ac:dyDescent="0.2">
      <c r="A652" s="243" t="s">
        <v>821</v>
      </c>
      <c r="B652" s="244" t="str">
        <f>Comitente</f>
        <v>DIRECCIÓN PROVINCIAL DEL LOTE HOGAR</v>
      </c>
      <c r="C652" s="238"/>
      <c r="D652" s="245"/>
      <c r="E652" s="245"/>
      <c r="F652" s="246"/>
      <c r="G652" s="247"/>
    </row>
    <row r="653" spans="1:7" ht="24" customHeight="1" x14ac:dyDescent="0.2">
      <c r="A653" s="243" t="s">
        <v>822</v>
      </c>
      <c r="B653" s="244">
        <f>Contratista</f>
        <v>0</v>
      </c>
      <c r="C653" s="239"/>
      <c r="D653" s="239"/>
      <c r="E653" s="239"/>
      <c r="F653" s="248"/>
      <c r="G653" s="249"/>
    </row>
    <row r="654" spans="1:7" ht="24" customHeight="1" x14ac:dyDescent="0.2">
      <c r="A654" s="243" t="s">
        <v>31</v>
      </c>
      <c r="B654" s="244" t="str">
        <f>Obra</f>
        <v>Barrio "VIRGEN DEL ROSARIO" I Etapa</v>
      </c>
      <c r="C654" s="239"/>
      <c r="D654" s="239"/>
      <c r="E654" s="239"/>
      <c r="F654" s="248" t="s">
        <v>45</v>
      </c>
      <c r="G654" s="250">
        <f>Fecha_Base</f>
        <v>0</v>
      </c>
    </row>
    <row r="655" spans="1:7" ht="24" customHeight="1" x14ac:dyDescent="0.2">
      <c r="A655" s="251" t="s">
        <v>820</v>
      </c>
      <c r="B655" s="240" t="str">
        <f>Ubicación</f>
        <v>Calle Independencia s/nº  Distrito "La Puntilla" Dpto San Martin</v>
      </c>
      <c r="C655" s="240"/>
      <c r="D655" s="252"/>
      <c r="E655" s="253"/>
      <c r="F655" s="254"/>
      <c r="G655" s="255"/>
    </row>
    <row r="656" spans="1:7" ht="24" customHeight="1" x14ac:dyDescent="0.2">
      <c r="A656" s="251" t="s">
        <v>46</v>
      </c>
      <c r="B656" s="256" t="str">
        <f>IFERROR(VALUE(LEFT(B657,FIND("-",B657)-1)),"")</f>
        <v/>
      </c>
      <c r="C656" s="241" t="str">
        <f>IFERROR(VLOOKUP(B656,T_Computo_Presupuesto,2,FALSE),"")</f>
        <v/>
      </c>
      <c r="E656" s="253"/>
      <c r="F656" s="254"/>
      <c r="G656" s="255"/>
    </row>
    <row r="657" spans="1:7" ht="24" customHeight="1" x14ac:dyDescent="0.2">
      <c r="A657" s="251" t="s">
        <v>32</v>
      </c>
      <c r="B657" s="257"/>
      <c r="C657" s="241" t="str">
        <f>IFERROR(VLOOKUP(B657,T_Computo_Presupuesto,2,FALSE),"")</f>
        <v/>
      </c>
      <c r="D657" s="252"/>
      <c r="E657" s="253"/>
      <c r="F657" s="248" t="s">
        <v>33</v>
      </c>
      <c r="G657" s="258" t="str">
        <f>IFERROR(VLOOKUP(B657,T_Computo_Presupuesto,4,FALSE),"")</f>
        <v/>
      </c>
    </row>
    <row r="658" spans="1:7" ht="24" customHeight="1" x14ac:dyDescent="0.2">
      <c r="A658" s="251"/>
      <c r="B658" s="240"/>
      <c r="C658" s="241"/>
      <c r="D658" s="252"/>
      <c r="E658" s="253"/>
      <c r="F658" s="254"/>
      <c r="G658" s="255"/>
    </row>
    <row r="659" spans="1:7" ht="24" customHeight="1" x14ac:dyDescent="0.2">
      <c r="A659" s="366" t="s">
        <v>683</v>
      </c>
      <c r="B659" s="367"/>
      <c r="C659" s="368" t="s">
        <v>0</v>
      </c>
      <c r="D659" s="368" t="s">
        <v>34</v>
      </c>
      <c r="E659" s="370" t="s">
        <v>35</v>
      </c>
      <c r="F659" s="372" t="s">
        <v>36</v>
      </c>
      <c r="G659" s="374" t="s">
        <v>37</v>
      </c>
    </row>
    <row r="660" spans="1:7" ht="24" customHeight="1" x14ac:dyDescent="0.2">
      <c r="A660" s="259" t="s">
        <v>684</v>
      </c>
      <c r="B660" s="260" t="s">
        <v>685</v>
      </c>
      <c r="C660" s="369"/>
      <c r="D660" s="369"/>
      <c r="E660" s="371"/>
      <c r="F660" s="373"/>
      <c r="G660" s="375"/>
    </row>
    <row r="661" spans="1:7" ht="24" customHeight="1" x14ac:dyDescent="0.2">
      <c r="A661" s="335"/>
      <c r="B661" s="263"/>
      <c r="C661" s="334" t="s">
        <v>823</v>
      </c>
      <c r="D661" s="264"/>
      <c r="E661" s="265"/>
      <c r="F661" s="266"/>
      <c r="G661" s="267"/>
    </row>
    <row r="662" spans="1:7" ht="24" customHeight="1" x14ac:dyDescent="0.2">
      <c r="A662" s="153" t="str">
        <f t="shared" ref="A662:A675" si="198">IFERROR(VLOOKUP(C662,Tabla_Insumos,4,FALSE),"")</f>
        <v/>
      </c>
      <c r="B662" s="268" t="str">
        <f t="shared" ref="B662:B675" si="199">IFERROR(VLOOKUP(C662,Tabla_Insumos,5,FALSE),"")</f>
        <v/>
      </c>
      <c r="C662" s="154"/>
      <c r="D662" s="155" t="str">
        <f t="shared" ref="D662:D675" si="200">IFERROR(VLOOKUP(C662,Tabla_Insumos,2,FALSE),"")</f>
        <v/>
      </c>
      <c r="E662" s="269"/>
      <c r="F662" s="166">
        <f t="shared" ref="F662:F675" si="201">IFERROR(VLOOKUP(C662,Tabla_Insumos,3,FALSE),0)</f>
        <v>0</v>
      </c>
      <c r="G662" s="270">
        <f>ROUND(E662*F662,2)</f>
        <v>0</v>
      </c>
    </row>
    <row r="663" spans="1:7" ht="24" customHeight="1" x14ac:dyDescent="0.2">
      <c r="A663" s="153" t="str">
        <f t="shared" si="198"/>
        <v/>
      </c>
      <c r="B663" s="268" t="str">
        <f t="shared" si="199"/>
        <v/>
      </c>
      <c r="C663" s="154"/>
      <c r="D663" s="155" t="str">
        <f t="shared" si="200"/>
        <v/>
      </c>
      <c r="E663" s="269"/>
      <c r="F663" s="166">
        <f t="shared" si="201"/>
        <v>0</v>
      </c>
      <c r="G663" s="270">
        <f t="shared" ref="G663:G675" si="202">ROUND(E663*F663,2)</f>
        <v>0</v>
      </c>
    </row>
    <row r="664" spans="1:7" ht="24" customHeight="1" x14ac:dyDescent="0.2">
      <c r="A664" s="153" t="str">
        <f t="shared" si="198"/>
        <v/>
      </c>
      <c r="B664" s="268" t="str">
        <f t="shared" si="199"/>
        <v/>
      </c>
      <c r="C664" s="154"/>
      <c r="D664" s="155" t="str">
        <f t="shared" si="200"/>
        <v/>
      </c>
      <c r="E664" s="269"/>
      <c r="F664" s="166">
        <f t="shared" si="201"/>
        <v>0</v>
      </c>
      <c r="G664" s="270">
        <f t="shared" si="202"/>
        <v>0</v>
      </c>
    </row>
    <row r="665" spans="1:7" ht="24" customHeight="1" x14ac:dyDescent="0.2">
      <c r="A665" s="153" t="str">
        <f t="shared" si="198"/>
        <v/>
      </c>
      <c r="B665" s="268" t="str">
        <f t="shared" si="199"/>
        <v/>
      </c>
      <c r="C665" s="154"/>
      <c r="D665" s="155" t="str">
        <f t="shared" si="200"/>
        <v/>
      </c>
      <c r="E665" s="269"/>
      <c r="F665" s="166">
        <f t="shared" si="201"/>
        <v>0</v>
      </c>
      <c r="G665" s="270">
        <f t="shared" si="202"/>
        <v>0</v>
      </c>
    </row>
    <row r="666" spans="1:7" ht="24" customHeight="1" x14ac:dyDescent="0.2">
      <c r="A666" s="153" t="str">
        <f t="shared" si="198"/>
        <v/>
      </c>
      <c r="B666" s="268" t="str">
        <f t="shared" si="199"/>
        <v/>
      </c>
      <c r="C666" s="154"/>
      <c r="D666" s="155" t="str">
        <f t="shared" si="200"/>
        <v/>
      </c>
      <c r="E666" s="269"/>
      <c r="F666" s="166">
        <f t="shared" si="201"/>
        <v>0</v>
      </c>
      <c r="G666" s="270">
        <f t="shared" si="202"/>
        <v>0</v>
      </c>
    </row>
    <row r="667" spans="1:7" ht="24" customHeight="1" x14ac:dyDescent="0.2">
      <c r="A667" s="153" t="str">
        <f t="shared" si="198"/>
        <v/>
      </c>
      <c r="B667" s="268" t="str">
        <f t="shared" si="199"/>
        <v/>
      </c>
      <c r="C667" s="154"/>
      <c r="D667" s="155" t="str">
        <f t="shared" si="200"/>
        <v/>
      </c>
      <c r="E667" s="269"/>
      <c r="F667" s="166">
        <f t="shared" si="201"/>
        <v>0</v>
      </c>
      <c r="G667" s="270">
        <f t="shared" si="202"/>
        <v>0</v>
      </c>
    </row>
    <row r="668" spans="1:7" ht="24" customHeight="1" x14ac:dyDescent="0.2">
      <c r="A668" s="153" t="str">
        <f t="shared" si="198"/>
        <v/>
      </c>
      <c r="B668" s="268" t="str">
        <f t="shared" si="199"/>
        <v/>
      </c>
      <c r="C668" s="154"/>
      <c r="D668" s="155" t="str">
        <f t="shared" si="200"/>
        <v/>
      </c>
      <c r="E668" s="269"/>
      <c r="F668" s="166">
        <f t="shared" si="201"/>
        <v>0</v>
      </c>
      <c r="G668" s="270">
        <f t="shared" si="202"/>
        <v>0</v>
      </c>
    </row>
    <row r="669" spans="1:7" ht="24" customHeight="1" x14ac:dyDescent="0.2">
      <c r="A669" s="153" t="str">
        <f t="shared" si="198"/>
        <v/>
      </c>
      <c r="B669" s="268" t="str">
        <f t="shared" si="199"/>
        <v/>
      </c>
      <c r="C669" s="154"/>
      <c r="D669" s="155" t="str">
        <f t="shared" si="200"/>
        <v/>
      </c>
      <c r="E669" s="269"/>
      <c r="F669" s="166">
        <f t="shared" si="201"/>
        <v>0</v>
      </c>
      <c r="G669" s="270">
        <f t="shared" si="202"/>
        <v>0</v>
      </c>
    </row>
    <row r="670" spans="1:7" ht="24" customHeight="1" x14ac:dyDescent="0.2">
      <c r="A670" s="153" t="str">
        <f t="shared" si="198"/>
        <v/>
      </c>
      <c r="B670" s="268" t="str">
        <f t="shared" si="199"/>
        <v/>
      </c>
      <c r="C670" s="154"/>
      <c r="D670" s="155" t="str">
        <f t="shared" si="200"/>
        <v/>
      </c>
      <c r="E670" s="269"/>
      <c r="F670" s="166">
        <f t="shared" si="201"/>
        <v>0</v>
      </c>
      <c r="G670" s="270">
        <f t="shared" si="202"/>
        <v>0</v>
      </c>
    </row>
    <row r="671" spans="1:7" ht="24" customHeight="1" x14ac:dyDescent="0.2">
      <c r="A671" s="153" t="str">
        <f t="shared" si="198"/>
        <v/>
      </c>
      <c r="B671" s="268" t="str">
        <f t="shared" si="199"/>
        <v/>
      </c>
      <c r="C671" s="154"/>
      <c r="D671" s="155" t="str">
        <f t="shared" si="200"/>
        <v/>
      </c>
      <c r="E671" s="269"/>
      <c r="F671" s="166">
        <f t="shared" si="201"/>
        <v>0</v>
      </c>
      <c r="G671" s="270">
        <f t="shared" si="202"/>
        <v>0</v>
      </c>
    </row>
    <row r="672" spans="1:7" ht="24" customHeight="1" x14ac:dyDescent="0.2">
      <c r="A672" s="153" t="str">
        <f t="shared" si="198"/>
        <v/>
      </c>
      <c r="B672" s="268" t="str">
        <f t="shared" si="199"/>
        <v/>
      </c>
      <c r="C672" s="154"/>
      <c r="D672" s="155" t="str">
        <f t="shared" si="200"/>
        <v/>
      </c>
      <c r="E672" s="269"/>
      <c r="F672" s="166">
        <f t="shared" si="201"/>
        <v>0</v>
      </c>
      <c r="G672" s="270">
        <f t="shared" si="202"/>
        <v>0</v>
      </c>
    </row>
    <row r="673" spans="1:7" ht="24" customHeight="1" x14ac:dyDescent="0.2">
      <c r="A673" s="153" t="str">
        <f t="shared" si="198"/>
        <v/>
      </c>
      <c r="B673" s="268" t="str">
        <f t="shared" si="199"/>
        <v/>
      </c>
      <c r="C673" s="154"/>
      <c r="D673" s="155" t="str">
        <f t="shared" si="200"/>
        <v/>
      </c>
      <c r="E673" s="269"/>
      <c r="F673" s="166">
        <f t="shared" si="201"/>
        <v>0</v>
      </c>
      <c r="G673" s="270">
        <f t="shared" si="202"/>
        <v>0</v>
      </c>
    </row>
    <row r="674" spans="1:7" ht="24" customHeight="1" x14ac:dyDescent="0.2">
      <c r="A674" s="153" t="str">
        <f t="shared" si="198"/>
        <v/>
      </c>
      <c r="B674" s="268" t="str">
        <f t="shared" si="199"/>
        <v/>
      </c>
      <c r="C674" s="154"/>
      <c r="D674" s="155" t="str">
        <f t="shared" si="200"/>
        <v/>
      </c>
      <c r="E674" s="269"/>
      <c r="F674" s="166">
        <f t="shared" si="201"/>
        <v>0</v>
      </c>
      <c r="G674" s="270">
        <f t="shared" si="202"/>
        <v>0</v>
      </c>
    </row>
    <row r="675" spans="1:7" ht="24" customHeight="1" x14ac:dyDescent="0.2">
      <c r="A675" s="153" t="str">
        <f t="shared" si="198"/>
        <v/>
      </c>
      <c r="B675" s="268" t="str">
        <f t="shared" si="199"/>
        <v/>
      </c>
      <c r="C675" s="154"/>
      <c r="D675" s="155" t="str">
        <f t="shared" si="200"/>
        <v/>
      </c>
      <c r="E675" s="269"/>
      <c r="F675" s="166">
        <f t="shared" si="201"/>
        <v>0</v>
      </c>
      <c r="G675" s="270">
        <f t="shared" si="202"/>
        <v>0</v>
      </c>
    </row>
    <row r="676" spans="1:7" ht="24" customHeight="1" x14ac:dyDescent="0.2">
      <c r="A676" s="271"/>
      <c r="B676" s="241"/>
      <c r="C676" s="241"/>
      <c r="D676" s="252"/>
      <c r="E676" s="253"/>
      <c r="F676" s="336" t="s">
        <v>38</v>
      </c>
      <c r="G676" s="273">
        <f>SUBTOTAL(9,G662:G675)</f>
        <v>0</v>
      </c>
    </row>
    <row r="677" spans="1:7" ht="24" customHeight="1" x14ac:dyDescent="0.2">
      <c r="A677" s="271"/>
      <c r="B677" s="241"/>
      <c r="C677" s="274" t="s">
        <v>824</v>
      </c>
      <c r="D677" s="252"/>
      <c r="E677" s="253"/>
      <c r="F677" s="254"/>
      <c r="G677" s="275"/>
    </row>
    <row r="678" spans="1:7" ht="24" customHeight="1" x14ac:dyDescent="0.2">
      <c r="A678" s="153" t="str">
        <f t="shared" ref="A678:A685" si="203">IFERROR(VLOOKUP(C678,Tabla_Insumos,4,FALSE),"")</f>
        <v/>
      </c>
      <c r="B678" s="268" t="str">
        <f t="shared" ref="B678:B685" si="204">IFERROR(VLOOKUP(C678,Tabla_Insumos,5,FALSE),"")</f>
        <v/>
      </c>
      <c r="C678" s="154"/>
      <c r="D678" s="155" t="str">
        <f t="shared" ref="D678:D685" si="205">IFERROR(VLOOKUP(C678,Tabla_Insumos,2,FALSE),"")</f>
        <v/>
      </c>
      <c r="E678" s="269"/>
      <c r="F678" s="166">
        <f t="shared" ref="F678:F685" si="206">IFERROR(VLOOKUP(C678,Tabla_Insumos,3,FALSE),0)</f>
        <v>0</v>
      </c>
      <c r="G678" s="270">
        <f>ROUND(E678*F678,2)</f>
        <v>0</v>
      </c>
    </row>
    <row r="679" spans="1:7" ht="24" customHeight="1" x14ac:dyDescent="0.2">
      <c r="A679" s="153" t="str">
        <f t="shared" si="203"/>
        <v/>
      </c>
      <c r="B679" s="268" t="str">
        <f t="shared" si="204"/>
        <v/>
      </c>
      <c r="C679" s="154"/>
      <c r="D679" s="155" t="str">
        <f t="shared" si="205"/>
        <v/>
      </c>
      <c r="E679" s="269"/>
      <c r="F679" s="166">
        <f t="shared" si="206"/>
        <v>0</v>
      </c>
      <c r="G679" s="270">
        <f>ROUND(E679*F679,2)</f>
        <v>0</v>
      </c>
    </row>
    <row r="680" spans="1:7" ht="24" customHeight="1" x14ac:dyDescent="0.2">
      <c r="A680" s="153" t="str">
        <f t="shared" si="203"/>
        <v/>
      </c>
      <c r="B680" s="268" t="str">
        <f t="shared" si="204"/>
        <v/>
      </c>
      <c r="C680" s="154"/>
      <c r="D680" s="155" t="str">
        <f t="shared" si="205"/>
        <v/>
      </c>
      <c r="E680" s="269"/>
      <c r="F680" s="166">
        <f t="shared" si="206"/>
        <v>0</v>
      </c>
      <c r="G680" s="270">
        <f t="shared" ref="G680:G685" si="207">ROUND(E680*F680,2)</f>
        <v>0</v>
      </c>
    </row>
    <row r="681" spans="1:7" ht="24" customHeight="1" x14ac:dyDescent="0.2">
      <c r="A681" s="153" t="str">
        <f t="shared" si="203"/>
        <v/>
      </c>
      <c r="B681" s="268" t="str">
        <f t="shared" si="204"/>
        <v/>
      </c>
      <c r="C681" s="154"/>
      <c r="D681" s="155" t="str">
        <f t="shared" si="205"/>
        <v/>
      </c>
      <c r="E681" s="269"/>
      <c r="F681" s="166">
        <f t="shared" si="206"/>
        <v>0</v>
      </c>
      <c r="G681" s="270">
        <f t="shared" si="207"/>
        <v>0</v>
      </c>
    </row>
    <row r="682" spans="1:7" ht="24" customHeight="1" x14ac:dyDescent="0.2">
      <c r="A682" s="153" t="str">
        <f t="shared" si="203"/>
        <v/>
      </c>
      <c r="B682" s="268" t="str">
        <f t="shared" si="204"/>
        <v/>
      </c>
      <c r="C682" s="154"/>
      <c r="D682" s="155" t="str">
        <f t="shared" si="205"/>
        <v/>
      </c>
      <c r="E682" s="269"/>
      <c r="F682" s="166">
        <f t="shared" si="206"/>
        <v>0</v>
      </c>
      <c r="G682" s="270">
        <f t="shared" si="207"/>
        <v>0</v>
      </c>
    </row>
    <row r="683" spans="1:7" ht="24" customHeight="1" x14ac:dyDescent="0.2">
      <c r="A683" s="153" t="str">
        <f t="shared" si="203"/>
        <v/>
      </c>
      <c r="B683" s="268" t="str">
        <f t="shared" si="204"/>
        <v/>
      </c>
      <c r="C683" s="154"/>
      <c r="D683" s="155" t="str">
        <f t="shared" si="205"/>
        <v/>
      </c>
      <c r="E683" s="269"/>
      <c r="F683" s="166">
        <f t="shared" si="206"/>
        <v>0</v>
      </c>
      <c r="G683" s="270">
        <f t="shared" si="207"/>
        <v>0</v>
      </c>
    </row>
    <row r="684" spans="1:7" ht="24" customHeight="1" x14ac:dyDescent="0.2">
      <c r="A684" s="153" t="str">
        <f t="shared" si="203"/>
        <v/>
      </c>
      <c r="B684" s="268" t="str">
        <f t="shared" si="204"/>
        <v/>
      </c>
      <c r="C684" s="154"/>
      <c r="D684" s="155" t="str">
        <f t="shared" si="205"/>
        <v/>
      </c>
      <c r="E684" s="269"/>
      <c r="F684" s="166">
        <f t="shared" si="206"/>
        <v>0</v>
      </c>
      <c r="G684" s="270">
        <f t="shared" si="207"/>
        <v>0</v>
      </c>
    </row>
    <row r="685" spans="1:7" ht="24" customHeight="1" x14ac:dyDescent="0.2">
      <c r="A685" s="153" t="str">
        <f t="shared" si="203"/>
        <v/>
      </c>
      <c r="B685" s="268" t="str">
        <f t="shared" si="204"/>
        <v/>
      </c>
      <c r="C685" s="154"/>
      <c r="D685" s="155" t="str">
        <f t="shared" si="205"/>
        <v/>
      </c>
      <c r="E685" s="269"/>
      <c r="F685" s="166">
        <f t="shared" si="206"/>
        <v>0</v>
      </c>
      <c r="G685" s="270">
        <f t="shared" si="207"/>
        <v>0</v>
      </c>
    </row>
    <row r="686" spans="1:7" ht="24" customHeight="1" x14ac:dyDescent="0.2">
      <c r="A686" s="271"/>
      <c r="B686" s="241"/>
      <c r="C686" s="241"/>
      <c r="D686" s="252"/>
      <c r="E686" s="253"/>
      <c r="F686" s="336" t="s">
        <v>39</v>
      </c>
      <c r="G686" s="273">
        <f>SUBTOTAL(9,G678:G685)</f>
        <v>0</v>
      </c>
    </row>
    <row r="687" spans="1:7" ht="24" customHeight="1" x14ac:dyDescent="0.2">
      <c r="A687" s="271"/>
      <c r="B687" s="241"/>
      <c r="C687" s="274" t="s">
        <v>825</v>
      </c>
      <c r="D687" s="252"/>
      <c r="E687" s="253"/>
      <c r="F687" s="254"/>
      <c r="G687" s="275"/>
    </row>
    <row r="688" spans="1:7" ht="24" customHeight="1" x14ac:dyDescent="0.2">
      <c r="A688" s="153" t="str">
        <f t="shared" ref="A688:A696" si="208">IFERROR(VLOOKUP(C688,Tabla_Insumos,4,FALSE),"")</f>
        <v/>
      </c>
      <c r="B688" s="268" t="str">
        <f t="shared" ref="B688:B696" si="209">IFERROR(VLOOKUP(C688,Tabla_Insumos,5,FALSE),"")</f>
        <v/>
      </c>
      <c r="C688" s="154"/>
      <c r="D688" s="155" t="str">
        <f t="shared" ref="D688:D696" si="210">IFERROR(VLOOKUP(C688,Tabla_Insumos,2,FALSE),"")</f>
        <v/>
      </c>
      <c r="E688" s="269"/>
      <c r="F688" s="166">
        <f t="shared" ref="F688:F696" si="211">IFERROR(VLOOKUP(C688,Tabla_Insumos,3,FALSE),0)</f>
        <v>0</v>
      </c>
      <c r="G688" s="270">
        <f t="shared" ref="G688:G696" si="212">ROUND(E688*F688,2)</f>
        <v>0</v>
      </c>
    </row>
    <row r="689" spans="1:7" ht="24" customHeight="1" x14ac:dyDescent="0.2">
      <c r="A689" s="153" t="str">
        <f t="shared" si="208"/>
        <v/>
      </c>
      <c r="B689" s="268" t="str">
        <f t="shared" si="209"/>
        <v/>
      </c>
      <c r="C689" s="154"/>
      <c r="D689" s="155" t="str">
        <f t="shared" si="210"/>
        <v/>
      </c>
      <c r="E689" s="269"/>
      <c r="F689" s="166">
        <f t="shared" si="211"/>
        <v>0</v>
      </c>
      <c r="G689" s="270">
        <f t="shared" si="212"/>
        <v>0</v>
      </c>
    </row>
    <row r="690" spans="1:7" ht="24" customHeight="1" x14ac:dyDescent="0.2">
      <c r="A690" s="153" t="str">
        <f t="shared" si="208"/>
        <v/>
      </c>
      <c r="B690" s="268" t="str">
        <f t="shared" si="209"/>
        <v/>
      </c>
      <c r="C690" s="154"/>
      <c r="D690" s="155" t="str">
        <f t="shared" si="210"/>
        <v/>
      </c>
      <c r="E690" s="269"/>
      <c r="F690" s="166">
        <f t="shared" si="211"/>
        <v>0</v>
      </c>
      <c r="G690" s="270">
        <f t="shared" si="212"/>
        <v>0</v>
      </c>
    </row>
    <row r="691" spans="1:7" ht="24" customHeight="1" x14ac:dyDescent="0.2">
      <c r="A691" s="153" t="str">
        <f t="shared" si="208"/>
        <v/>
      </c>
      <c r="B691" s="268" t="str">
        <f t="shared" si="209"/>
        <v/>
      </c>
      <c r="C691" s="154"/>
      <c r="D691" s="155" t="str">
        <f t="shared" si="210"/>
        <v/>
      </c>
      <c r="E691" s="269"/>
      <c r="F691" s="166">
        <f t="shared" si="211"/>
        <v>0</v>
      </c>
      <c r="G691" s="270">
        <f t="shared" si="212"/>
        <v>0</v>
      </c>
    </row>
    <row r="692" spans="1:7" ht="24" customHeight="1" x14ac:dyDescent="0.2">
      <c r="A692" s="153" t="str">
        <f t="shared" si="208"/>
        <v/>
      </c>
      <c r="B692" s="268" t="str">
        <f t="shared" si="209"/>
        <v/>
      </c>
      <c r="C692" s="154"/>
      <c r="D692" s="155" t="str">
        <f t="shared" si="210"/>
        <v/>
      </c>
      <c r="E692" s="269"/>
      <c r="F692" s="166">
        <f t="shared" si="211"/>
        <v>0</v>
      </c>
      <c r="G692" s="270">
        <f t="shared" si="212"/>
        <v>0</v>
      </c>
    </row>
    <row r="693" spans="1:7" ht="24" customHeight="1" x14ac:dyDescent="0.2">
      <c r="A693" s="153" t="str">
        <f t="shared" si="208"/>
        <v/>
      </c>
      <c r="B693" s="268" t="str">
        <f t="shared" si="209"/>
        <v/>
      </c>
      <c r="C693" s="154"/>
      <c r="D693" s="155" t="str">
        <f t="shared" si="210"/>
        <v/>
      </c>
      <c r="E693" s="269"/>
      <c r="F693" s="166">
        <f t="shared" si="211"/>
        <v>0</v>
      </c>
      <c r="G693" s="270">
        <f t="shared" si="212"/>
        <v>0</v>
      </c>
    </row>
    <row r="694" spans="1:7" ht="24" customHeight="1" x14ac:dyDescent="0.2">
      <c r="A694" s="153" t="str">
        <f t="shared" si="208"/>
        <v/>
      </c>
      <c r="B694" s="268" t="str">
        <f t="shared" si="209"/>
        <v/>
      </c>
      <c r="C694" s="154"/>
      <c r="D694" s="155" t="str">
        <f t="shared" si="210"/>
        <v/>
      </c>
      <c r="E694" s="269"/>
      <c r="F694" s="166">
        <f t="shared" si="211"/>
        <v>0</v>
      </c>
      <c r="G694" s="270">
        <f t="shared" si="212"/>
        <v>0</v>
      </c>
    </row>
    <row r="695" spans="1:7" ht="24" customHeight="1" x14ac:dyDescent="0.2">
      <c r="A695" s="153" t="str">
        <f t="shared" si="208"/>
        <v/>
      </c>
      <c r="B695" s="268" t="str">
        <f t="shared" si="209"/>
        <v/>
      </c>
      <c r="C695" s="154"/>
      <c r="D695" s="155" t="str">
        <f t="shared" si="210"/>
        <v/>
      </c>
      <c r="E695" s="269"/>
      <c r="F695" s="166">
        <f t="shared" si="211"/>
        <v>0</v>
      </c>
      <c r="G695" s="270">
        <f t="shared" si="212"/>
        <v>0</v>
      </c>
    </row>
    <row r="696" spans="1:7" ht="24" customHeight="1" x14ac:dyDescent="0.2">
      <c r="A696" s="153" t="str">
        <f t="shared" si="208"/>
        <v/>
      </c>
      <c r="B696" s="268" t="str">
        <f t="shared" si="209"/>
        <v/>
      </c>
      <c r="C696" s="154"/>
      <c r="D696" s="155" t="str">
        <f t="shared" si="210"/>
        <v/>
      </c>
      <c r="E696" s="269"/>
      <c r="F696" s="166">
        <f t="shared" si="211"/>
        <v>0</v>
      </c>
      <c r="G696" s="270">
        <f t="shared" si="212"/>
        <v>0</v>
      </c>
    </row>
    <row r="697" spans="1:7" ht="24" customHeight="1" x14ac:dyDescent="0.2">
      <c r="A697" s="276"/>
      <c r="B697" s="252"/>
      <c r="C697" s="241"/>
      <c r="D697" s="252"/>
      <c r="E697" s="253"/>
      <c r="F697" s="336" t="s">
        <v>40</v>
      </c>
      <c r="G697" s="273">
        <f>SUBTOTAL(9,G688:G696)</f>
        <v>0</v>
      </c>
    </row>
    <row r="698" spans="1:7" ht="24" customHeight="1" thickBot="1" x14ac:dyDescent="0.25">
      <c r="A698" s="277"/>
      <c r="B698" s="278"/>
      <c r="C698" s="279"/>
      <c r="D698" s="278"/>
      <c r="E698" s="280"/>
      <c r="F698" s="281"/>
      <c r="G698" s="282"/>
    </row>
    <row r="699" spans="1:7" ht="24" customHeight="1" thickBot="1" x14ac:dyDescent="0.25">
      <c r="A699" s="283">
        <f>B657</f>
        <v>0</v>
      </c>
      <c r="B699" s="284" t="str">
        <f>C657</f>
        <v/>
      </c>
      <c r="C699" s="285"/>
      <c r="D699" s="285" t="s">
        <v>41</v>
      </c>
      <c r="E699" s="286"/>
      <c r="F699" s="287" t="s">
        <v>42</v>
      </c>
      <c r="G699" s="288">
        <f>SUBTOTAL(9,G662:G698)</f>
        <v>0</v>
      </c>
    </row>
    <row r="700" spans="1:7" ht="24" customHeight="1" thickTop="1" thickBot="1" x14ac:dyDescent="0.25"/>
    <row r="701" spans="1:7" ht="24" customHeight="1" thickTop="1" x14ac:dyDescent="0.2">
      <c r="A701" s="344" t="s">
        <v>44</v>
      </c>
      <c r="B701" s="345"/>
      <c r="C701" s="345"/>
      <c r="D701" s="345"/>
      <c r="E701" s="345"/>
      <c r="F701" s="345"/>
      <c r="G701" s="346"/>
    </row>
    <row r="702" spans="1:7" ht="24" customHeight="1" x14ac:dyDescent="0.2">
      <c r="A702" s="243" t="s">
        <v>821</v>
      </c>
      <c r="B702" s="244" t="str">
        <f>Comitente</f>
        <v>DIRECCIÓN PROVINCIAL DEL LOTE HOGAR</v>
      </c>
      <c r="C702" s="238"/>
      <c r="D702" s="245"/>
      <c r="E702" s="245"/>
      <c r="F702" s="246"/>
      <c r="G702" s="247"/>
    </row>
    <row r="703" spans="1:7" ht="24" customHeight="1" x14ac:dyDescent="0.2">
      <c r="A703" s="243" t="s">
        <v>822</v>
      </c>
      <c r="B703" s="244">
        <f>Contratista</f>
        <v>0</v>
      </c>
      <c r="C703" s="239"/>
      <c r="D703" s="239"/>
      <c r="E703" s="239"/>
      <c r="F703" s="248"/>
      <c r="G703" s="249"/>
    </row>
    <row r="704" spans="1:7" ht="24" customHeight="1" x14ac:dyDescent="0.2">
      <c r="A704" s="243" t="s">
        <v>31</v>
      </c>
      <c r="B704" s="244" t="str">
        <f>Obra</f>
        <v>Barrio "VIRGEN DEL ROSARIO" I Etapa</v>
      </c>
      <c r="C704" s="239"/>
      <c r="D704" s="239"/>
      <c r="E704" s="239"/>
      <c r="F704" s="248" t="s">
        <v>45</v>
      </c>
      <c r="G704" s="250">
        <f>Fecha_Base</f>
        <v>0</v>
      </c>
    </row>
    <row r="705" spans="1:7" ht="24" customHeight="1" x14ac:dyDescent="0.2">
      <c r="A705" s="251" t="s">
        <v>820</v>
      </c>
      <c r="B705" s="240" t="str">
        <f>Ubicación</f>
        <v>Calle Independencia s/nº  Distrito "La Puntilla" Dpto San Martin</v>
      </c>
      <c r="C705" s="240"/>
      <c r="D705" s="252"/>
      <c r="E705" s="253"/>
      <c r="F705" s="254"/>
      <c r="G705" s="255"/>
    </row>
    <row r="706" spans="1:7" ht="24" customHeight="1" x14ac:dyDescent="0.2">
      <c r="A706" s="251" t="s">
        <v>46</v>
      </c>
      <c r="B706" s="256" t="str">
        <f>IFERROR(VALUE(LEFT(B707,FIND("-",B707)-1)),"")</f>
        <v/>
      </c>
      <c r="C706" s="241" t="str">
        <f>IFERROR(VLOOKUP(B706,T_Computo_Presupuesto,2,FALSE),"")</f>
        <v/>
      </c>
      <c r="E706" s="253"/>
      <c r="F706" s="254"/>
      <c r="G706" s="255"/>
    </row>
    <row r="707" spans="1:7" ht="24" customHeight="1" x14ac:dyDescent="0.2">
      <c r="A707" s="251" t="s">
        <v>32</v>
      </c>
      <c r="B707" s="257"/>
      <c r="C707" s="241" t="str">
        <f>IFERROR(VLOOKUP(B707,T_Computo_Presupuesto,2,FALSE),"")</f>
        <v/>
      </c>
      <c r="D707" s="252"/>
      <c r="E707" s="253"/>
      <c r="F707" s="248" t="s">
        <v>33</v>
      </c>
      <c r="G707" s="258" t="str">
        <f>IFERROR(VLOOKUP(B707,T_Computo_Presupuesto,4,FALSE),"")</f>
        <v/>
      </c>
    </row>
    <row r="708" spans="1:7" ht="24" customHeight="1" x14ac:dyDescent="0.2">
      <c r="A708" s="251"/>
      <c r="B708" s="240"/>
      <c r="C708" s="241"/>
      <c r="D708" s="252"/>
      <c r="E708" s="253"/>
      <c r="F708" s="254"/>
      <c r="G708" s="255"/>
    </row>
    <row r="709" spans="1:7" ht="24" customHeight="1" x14ac:dyDescent="0.2">
      <c r="A709" s="366" t="s">
        <v>683</v>
      </c>
      <c r="B709" s="367"/>
      <c r="C709" s="368" t="s">
        <v>0</v>
      </c>
      <c r="D709" s="368" t="s">
        <v>34</v>
      </c>
      <c r="E709" s="370" t="s">
        <v>35</v>
      </c>
      <c r="F709" s="372" t="s">
        <v>36</v>
      </c>
      <c r="G709" s="374" t="s">
        <v>37</v>
      </c>
    </row>
    <row r="710" spans="1:7" ht="24" customHeight="1" x14ac:dyDescent="0.2">
      <c r="A710" s="259" t="s">
        <v>684</v>
      </c>
      <c r="B710" s="260" t="s">
        <v>685</v>
      </c>
      <c r="C710" s="369"/>
      <c r="D710" s="369"/>
      <c r="E710" s="371"/>
      <c r="F710" s="373"/>
      <c r="G710" s="375"/>
    </row>
    <row r="711" spans="1:7" ht="24" customHeight="1" x14ac:dyDescent="0.2">
      <c r="A711" s="335"/>
      <c r="B711" s="263"/>
      <c r="C711" s="334" t="s">
        <v>823</v>
      </c>
      <c r="D711" s="264"/>
      <c r="E711" s="265"/>
      <c r="F711" s="266"/>
      <c r="G711" s="267"/>
    </row>
    <row r="712" spans="1:7" ht="24" customHeight="1" x14ac:dyDescent="0.2">
      <c r="A712" s="153" t="str">
        <f t="shared" ref="A712:A725" si="213">IFERROR(VLOOKUP(C712,Tabla_Insumos,4,FALSE),"")</f>
        <v/>
      </c>
      <c r="B712" s="268" t="str">
        <f t="shared" ref="B712:B725" si="214">IFERROR(VLOOKUP(C712,Tabla_Insumos,5,FALSE),"")</f>
        <v/>
      </c>
      <c r="C712" s="154"/>
      <c r="D712" s="155" t="str">
        <f t="shared" ref="D712:D725" si="215">IFERROR(VLOOKUP(C712,Tabla_Insumos,2,FALSE),"")</f>
        <v/>
      </c>
      <c r="E712" s="269"/>
      <c r="F712" s="166">
        <f t="shared" ref="F712:F725" si="216">IFERROR(VLOOKUP(C712,Tabla_Insumos,3,FALSE),0)</f>
        <v>0</v>
      </c>
      <c r="G712" s="270">
        <f>ROUND(E712*F712,2)</f>
        <v>0</v>
      </c>
    </row>
    <row r="713" spans="1:7" ht="24" customHeight="1" x14ac:dyDescent="0.2">
      <c r="A713" s="153" t="str">
        <f t="shared" si="213"/>
        <v/>
      </c>
      <c r="B713" s="268" t="str">
        <f t="shared" si="214"/>
        <v/>
      </c>
      <c r="C713" s="154"/>
      <c r="D713" s="155" t="str">
        <f t="shared" si="215"/>
        <v/>
      </c>
      <c r="E713" s="269"/>
      <c r="F713" s="166">
        <f t="shared" si="216"/>
        <v>0</v>
      </c>
      <c r="G713" s="270">
        <f t="shared" ref="G713:G725" si="217">ROUND(E713*F713,2)</f>
        <v>0</v>
      </c>
    </row>
    <row r="714" spans="1:7" ht="24" customHeight="1" x14ac:dyDescent="0.2">
      <c r="A714" s="153" t="str">
        <f t="shared" si="213"/>
        <v/>
      </c>
      <c r="B714" s="268" t="str">
        <f t="shared" si="214"/>
        <v/>
      </c>
      <c r="C714" s="154"/>
      <c r="D714" s="155" t="str">
        <f t="shared" si="215"/>
        <v/>
      </c>
      <c r="E714" s="269"/>
      <c r="F714" s="166">
        <f t="shared" si="216"/>
        <v>0</v>
      </c>
      <c r="G714" s="270">
        <f t="shared" si="217"/>
        <v>0</v>
      </c>
    </row>
    <row r="715" spans="1:7" ht="24" customHeight="1" x14ac:dyDescent="0.2">
      <c r="A715" s="153" t="str">
        <f t="shared" si="213"/>
        <v/>
      </c>
      <c r="B715" s="268" t="str">
        <f t="shared" si="214"/>
        <v/>
      </c>
      <c r="C715" s="154"/>
      <c r="D715" s="155" t="str">
        <f t="shared" si="215"/>
        <v/>
      </c>
      <c r="E715" s="269"/>
      <c r="F715" s="166">
        <f t="shared" si="216"/>
        <v>0</v>
      </c>
      <c r="G715" s="270">
        <f t="shared" si="217"/>
        <v>0</v>
      </c>
    </row>
    <row r="716" spans="1:7" ht="24" customHeight="1" x14ac:dyDescent="0.2">
      <c r="A716" s="153" t="str">
        <f t="shared" si="213"/>
        <v/>
      </c>
      <c r="B716" s="268" t="str">
        <f t="shared" si="214"/>
        <v/>
      </c>
      <c r="C716" s="154"/>
      <c r="D716" s="155" t="str">
        <f t="shared" si="215"/>
        <v/>
      </c>
      <c r="E716" s="269"/>
      <c r="F716" s="166">
        <f t="shared" si="216"/>
        <v>0</v>
      </c>
      <c r="G716" s="270">
        <f t="shared" si="217"/>
        <v>0</v>
      </c>
    </row>
    <row r="717" spans="1:7" ht="24" customHeight="1" x14ac:dyDescent="0.2">
      <c r="A717" s="153" t="str">
        <f t="shared" si="213"/>
        <v/>
      </c>
      <c r="B717" s="268" t="str">
        <f t="shared" si="214"/>
        <v/>
      </c>
      <c r="C717" s="154"/>
      <c r="D717" s="155" t="str">
        <f t="shared" si="215"/>
        <v/>
      </c>
      <c r="E717" s="269"/>
      <c r="F717" s="166">
        <f t="shared" si="216"/>
        <v>0</v>
      </c>
      <c r="G717" s="270">
        <f t="shared" si="217"/>
        <v>0</v>
      </c>
    </row>
    <row r="718" spans="1:7" ht="24" customHeight="1" x14ac:dyDescent="0.2">
      <c r="A718" s="153" t="str">
        <f t="shared" si="213"/>
        <v/>
      </c>
      <c r="B718" s="268" t="str">
        <f t="shared" si="214"/>
        <v/>
      </c>
      <c r="C718" s="154"/>
      <c r="D718" s="155" t="str">
        <f t="shared" si="215"/>
        <v/>
      </c>
      <c r="E718" s="269"/>
      <c r="F718" s="166">
        <f t="shared" si="216"/>
        <v>0</v>
      </c>
      <c r="G718" s="270">
        <f t="shared" si="217"/>
        <v>0</v>
      </c>
    </row>
    <row r="719" spans="1:7" ht="24" customHeight="1" x14ac:dyDescent="0.2">
      <c r="A719" s="153" t="str">
        <f t="shared" si="213"/>
        <v/>
      </c>
      <c r="B719" s="268" t="str">
        <f t="shared" si="214"/>
        <v/>
      </c>
      <c r="C719" s="154"/>
      <c r="D719" s="155" t="str">
        <f t="shared" si="215"/>
        <v/>
      </c>
      <c r="E719" s="269"/>
      <c r="F719" s="166">
        <f t="shared" si="216"/>
        <v>0</v>
      </c>
      <c r="G719" s="270">
        <f t="shared" si="217"/>
        <v>0</v>
      </c>
    </row>
    <row r="720" spans="1:7" ht="24" customHeight="1" x14ac:dyDescent="0.2">
      <c r="A720" s="153" t="str">
        <f t="shared" si="213"/>
        <v/>
      </c>
      <c r="B720" s="268" t="str">
        <f t="shared" si="214"/>
        <v/>
      </c>
      <c r="C720" s="154"/>
      <c r="D720" s="155" t="str">
        <f t="shared" si="215"/>
        <v/>
      </c>
      <c r="E720" s="269"/>
      <c r="F720" s="166">
        <f t="shared" si="216"/>
        <v>0</v>
      </c>
      <c r="G720" s="270">
        <f t="shared" si="217"/>
        <v>0</v>
      </c>
    </row>
    <row r="721" spans="1:7" ht="24" customHeight="1" x14ac:dyDescent="0.2">
      <c r="A721" s="153" t="str">
        <f t="shared" si="213"/>
        <v/>
      </c>
      <c r="B721" s="268" t="str">
        <f t="shared" si="214"/>
        <v/>
      </c>
      <c r="C721" s="154"/>
      <c r="D721" s="155" t="str">
        <f t="shared" si="215"/>
        <v/>
      </c>
      <c r="E721" s="269"/>
      <c r="F721" s="166">
        <f t="shared" si="216"/>
        <v>0</v>
      </c>
      <c r="G721" s="270">
        <f t="shared" si="217"/>
        <v>0</v>
      </c>
    </row>
    <row r="722" spans="1:7" ht="24" customHeight="1" x14ac:dyDescent="0.2">
      <c r="A722" s="153" t="str">
        <f t="shared" si="213"/>
        <v/>
      </c>
      <c r="B722" s="268" t="str">
        <f t="shared" si="214"/>
        <v/>
      </c>
      <c r="C722" s="154"/>
      <c r="D722" s="155" t="str">
        <f t="shared" si="215"/>
        <v/>
      </c>
      <c r="E722" s="269"/>
      <c r="F722" s="166">
        <f t="shared" si="216"/>
        <v>0</v>
      </c>
      <c r="G722" s="270">
        <f t="shared" si="217"/>
        <v>0</v>
      </c>
    </row>
    <row r="723" spans="1:7" ht="24" customHeight="1" x14ac:dyDescent="0.2">
      <c r="A723" s="153" t="str">
        <f t="shared" si="213"/>
        <v/>
      </c>
      <c r="B723" s="268" t="str">
        <f t="shared" si="214"/>
        <v/>
      </c>
      <c r="C723" s="154"/>
      <c r="D723" s="155" t="str">
        <f t="shared" si="215"/>
        <v/>
      </c>
      <c r="E723" s="269"/>
      <c r="F723" s="166">
        <f t="shared" si="216"/>
        <v>0</v>
      </c>
      <c r="G723" s="270">
        <f t="shared" si="217"/>
        <v>0</v>
      </c>
    </row>
    <row r="724" spans="1:7" ht="24" customHeight="1" x14ac:dyDescent="0.2">
      <c r="A724" s="153" t="str">
        <f t="shared" si="213"/>
        <v/>
      </c>
      <c r="B724" s="268" t="str">
        <f t="shared" si="214"/>
        <v/>
      </c>
      <c r="C724" s="154"/>
      <c r="D724" s="155" t="str">
        <f t="shared" si="215"/>
        <v/>
      </c>
      <c r="E724" s="269"/>
      <c r="F724" s="166">
        <f t="shared" si="216"/>
        <v>0</v>
      </c>
      <c r="G724" s="270">
        <f t="shared" si="217"/>
        <v>0</v>
      </c>
    </row>
    <row r="725" spans="1:7" ht="24" customHeight="1" x14ac:dyDescent="0.2">
      <c r="A725" s="153" t="str">
        <f t="shared" si="213"/>
        <v/>
      </c>
      <c r="B725" s="268" t="str">
        <f t="shared" si="214"/>
        <v/>
      </c>
      <c r="C725" s="154"/>
      <c r="D725" s="155" t="str">
        <f t="shared" si="215"/>
        <v/>
      </c>
      <c r="E725" s="269"/>
      <c r="F725" s="166">
        <f t="shared" si="216"/>
        <v>0</v>
      </c>
      <c r="G725" s="270">
        <f t="shared" si="217"/>
        <v>0</v>
      </c>
    </row>
    <row r="726" spans="1:7" ht="24" customHeight="1" x14ac:dyDescent="0.2">
      <c r="A726" s="271"/>
      <c r="B726" s="241"/>
      <c r="C726" s="241"/>
      <c r="D726" s="252"/>
      <c r="E726" s="253"/>
      <c r="F726" s="336" t="s">
        <v>38</v>
      </c>
      <c r="G726" s="273">
        <f>SUBTOTAL(9,G712:G725)</f>
        <v>0</v>
      </c>
    </row>
    <row r="727" spans="1:7" ht="24" customHeight="1" x14ac:dyDescent="0.2">
      <c r="A727" s="271"/>
      <c r="B727" s="241"/>
      <c r="C727" s="274" t="s">
        <v>824</v>
      </c>
      <c r="D727" s="252"/>
      <c r="E727" s="253"/>
      <c r="F727" s="254"/>
      <c r="G727" s="275"/>
    </row>
    <row r="728" spans="1:7" ht="24" customHeight="1" x14ac:dyDescent="0.2">
      <c r="A728" s="153" t="str">
        <f t="shared" ref="A728:A735" si="218">IFERROR(VLOOKUP(C728,Tabla_Insumos,4,FALSE),"")</f>
        <v/>
      </c>
      <c r="B728" s="268" t="str">
        <f t="shared" ref="B728:B735" si="219">IFERROR(VLOOKUP(C728,Tabla_Insumos,5,FALSE),"")</f>
        <v/>
      </c>
      <c r="C728" s="154"/>
      <c r="D728" s="155" t="str">
        <f t="shared" ref="D728:D735" si="220">IFERROR(VLOOKUP(C728,Tabla_Insumos,2,FALSE),"")</f>
        <v/>
      </c>
      <c r="E728" s="269"/>
      <c r="F728" s="166">
        <f t="shared" ref="F728:F735" si="221">IFERROR(VLOOKUP(C728,Tabla_Insumos,3,FALSE),0)</f>
        <v>0</v>
      </c>
      <c r="G728" s="270">
        <f>ROUND(E728*F728,2)</f>
        <v>0</v>
      </c>
    </row>
    <row r="729" spans="1:7" ht="24" customHeight="1" x14ac:dyDescent="0.2">
      <c r="A729" s="153" t="str">
        <f t="shared" si="218"/>
        <v/>
      </c>
      <c r="B729" s="268" t="str">
        <f t="shared" si="219"/>
        <v/>
      </c>
      <c r="C729" s="154"/>
      <c r="D729" s="155" t="str">
        <f t="shared" si="220"/>
        <v/>
      </c>
      <c r="E729" s="269"/>
      <c r="F729" s="166">
        <f t="shared" si="221"/>
        <v>0</v>
      </c>
      <c r="G729" s="270">
        <f>ROUND(E729*F729,2)</f>
        <v>0</v>
      </c>
    </row>
    <row r="730" spans="1:7" ht="24" customHeight="1" x14ac:dyDescent="0.2">
      <c r="A730" s="153" t="str">
        <f t="shared" si="218"/>
        <v/>
      </c>
      <c r="B730" s="268" t="str">
        <f t="shared" si="219"/>
        <v/>
      </c>
      <c r="C730" s="154"/>
      <c r="D730" s="155" t="str">
        <f t="shared" si="220"/>
        <v/>
      </c>
      <c r="E730" s="269"/>
      <c r="F730" s="166">
        <f t="shared" si="221"/>
        <v>0</v>
      </c>
      <c r="G730" s="270">
        <f t="shared" ref="G730:G735" si="222">ROUND(E730*F730,2)</f>
        <v>0</v>
      </c>
    </row>
    <row r="731" spans="1:7" ht="24" customHeight="1" x14ac:dyDescent="0.2">
      <c r="A731" s="153" t="str">
        <f t="shared" si="218"/>
        <v/>
      </c>
      <c r="B731" s="268" t="str">
        <f t="shared" si="219"/>
        <v/>
      </c>
      <c r="C731" s="154"/>
      <c r="D731" s="155" t="str">
        <f t="shared" si="220"/>
        <v/>
      </c>
      <c r="E731" s="269"/>
      <c r="F731" s="166">
        <f t="shared" si="221"/>
        <v>0</v>
      </c>
      <c r="G731" s="270">
        <f t="shared" si="222"/>
        <v>0</v>
      </c>
    </row>
    <row r="732" spans="1:7" ht="24" customHeight="1" x14ac:dyDescent="0.2">
      <c r="A732" s="153" t="str">
        <f t="shared" si="218"/>
        <v/>
      </c>
      <c r="B732" s="268" t="str">
        <f t="shared" si="219"/>
        <v/>
      </c>
      <c r="C732" s="154"/>
      <c r="D732" s="155" t="str">
        <f t="shared" si="220"/>
        <v/>
      </c>
      <c r="E732" s="269"/>
      <c r="F732" s="166">
        <f t="shared" si="221"/>
        <v>0</v>
      </c>
      <c r="G732" s="270">
        <f t="shared" si="222"/>
        <v>0</v>
      </c>
    </row>
    <row r="733" spans="1:7" ht="24" customHeight="1" x14ac:dyDescent="0.2">
      <c r="A733" s="153" t="str">
        <f t="shared" si="218"/>
        <v/>
      </c>
      <c r="B733" s="268" t="str">
        <f t="shared" si="219"/>
        <v/>
      </c>
      <c r="C733" s="154"/>
      <c r="D733" s="155" t="str">
        <f t="shared" si="220"/>
        <v/>
      </c>
      <c r="E733" s="269"/>
      <c r="F733" s="166">
        <f t="shared" si="221"/>
        <v>0</v>
      </c>
      <c r="G733" s="270">
        <f t="shared" si="222"/>
        <v>0</v>
      </c>
    </row>
    <row r="734" spans="1:7" ht="24" customHeight="1" x14ac:dyDescent="0.2">
      <c r="A734" s="153" t="str">
        <f t="shared" si="218"/>
        <v/>
      </c>
      <c r="B734" s="268" t="str">
        <f t="shared" si="219"/>
        <v/>
      </c>
      <c r="C734" s="154"/>
      <c r="D734" s="155" t="str">
        <f t="shared" si="220"/>
        <v/>
      </c>
      <c r="E734" s="269"/>
      <c r="F734" s="166">
        <f t="shared" si="221"/>
        <v>0</v>
      </c>
      <c r="G734" s="270">
        <f t="shared" si="222"/>
        <v>0</v>
      </c>
    </row>
    <row r="735" spans="1:7" ht="24" customHeight="1" x14ac:dyDescent="0.2">
      <c r="A735" s="153" t="str">
        <f t="shared" si="218"/>
        <v/>
      </c>
      <c r="B735" s="268" t="str">
        <f t="shared" si="219"/>
        <v/>
      </c>
      <c r="C735" s="154"/>
      <c r="D735" s="155" t="str">
        <f t="shared" si="220"/>
        <v/>
      </c>
      <c r="E735" s="269"/>
      <c r="F735" s="166">
        <f t="shared" si="221"/>
        <v>0</v>
      </c>
      <c r="G735" s="270">
        <f t="shared" si="222"/>
        <v>0</v>
      </c>
    </row>
    <row r="736" spans="1:7" ht="24" customHeight="1" x14ac:dyDescent="0.2">
      <c r="A736" s="271"/>
      <c r="B736" s="241"/>
      <c r="C736" s="241"/>
      <c r="D736" s="252"/>
      <c r="E736" s="253"/>
      <c r="F736" s="336" t="s">
        <v>39</v>
      </c>
      <c r="G736" s="273">
        <f>SUBTOTAL(9,G728:G735)</f>
        <v>0</v>
      </c>
    </row>
    <row r="737" spans="1:7" ht="24" customHeight="1" x14ac:dyDescent="0.2">
      <c r="A737" s="271"/>
      <c r="B737" s="241"/>
      <c r="C737" s="274" t="s">
        <v>825</v>
      </c>
      <c r="D737" s="252"/>
      <c r="E737" s="253"/>
      <c r="F737" s="254"/>
      <c r="G737" s="275"/>
    </row>
    <row r="738" spans="1:7" ht="24" customHeight="1" x14ac:dyDescent="0.2">
      <c r="A738" s="153" t="str">
        <f t="shared" ref="A738:A746" si="223">IFERROR(VLOOKUP(C738,Tabla_Insumos,4,FALSE),"")</f>
        <v/>
      </c>
      <c r="B738" s="268" t="str">
        <f t="shared" ref="B738:B746" si="224">IFERROR(VLOOKUP(C738,Tabla_Insumos,5,FALSE),"")</f>
        <v/>
      </c>
      <c r="C738" s="154"/>
      <c r="D738" s="155" t="str">
        <f t="shared" ref="D738:D746" si="225">IFERROR(VLOOKUP(C738,Tabla_Insumos,2,FALSE),"")</f>
        <v/>
      </c>
      <c r="E738" s="269"/>
      <c r="F738" s="166">
        <f t="shared" ref="F738:F746" si="226">IFERROR(VLOOKUP(C738,Tabla_Insumos,3,FALSE),0)</f>
        <v>0</v>
      </c>
      <c r="G738" s="270">
        <f t="shared" ref="G738:G746" si="227">ROUND(E738*F738,2)</f>
        <v>0</v>
      </c>
    </row>
    <row r="739" spans="1:7" ht="24" customHeight="1" x14ac:dyDescent="0.2">
      <c r="A739" s="153" t="str">
        <f t="shared" si="223"/>
        <v/>
      </c>
      <c r="B739" s="268" t="str">
        <f t="shared" si="224"/>
        <v/>
      </c>
      <c r="C739" s="154"/>
      <c r="D739" s="155" t="str">
        <f t="shared" si="225"/>
        <v/>
      </c>
      <c r="E739" s="269"/>
      <c r="F739" s="166">
        <f t="shared" si="226"/>
        <v>0</v>
      </c>
      <c r="G739" s="270">
        <f t="shared" si="227"/>
        <v>0</v>
      </c>
    </row>
    <row r="740" spans="1:7" ht="24" customHeight="1" x14ac:dyDescent="0.2">
      <c r="A740" s="153" t="str">
        <f t="shared" si="223"/>
        <v/>
      </c>
      <c r="B740" s="268" t="str">
        <f t="shared" si="224"/>
        <v/>
      </c>
      <c r="C740" s="154"/>
      <c r="D740" s="155" t="str">
        <f t="shared" si="225"/>
        <v/>
      </c>
      <c r="E740" s="269"/>
      <c r="F740" s="166">
        <f t="shared" si="226"/>
        <v>0</v>
      </c>
      <c r="G740" s="270">
        <f t="shared" si="227"/>
        <v>0</v>
      </c>
    </row>
    <row r="741" spans="1:7" ht="24" customHeight="1" x14ac:dyDescent="0.2">
      <c r="A741" s="153" t="str">
        <f t="shared" si="223"/>
        <v/>
      </c>
      <c r="B741" s="268" t="str">
        <f t="shared" si="224"/>
        <v/>
      </c>
      <c r="C741" s="154"/>
      <c r="D741" s="155" t="str">
        <f t="shared" si="225"/>
        <v/>
      </c>
      <c r="E741" s="269"/>
      <c r="F741" s="166">
        <f t="shared" si="226"/>
        <v>0</v>
      </c>
      <c r="G741" s="270">
        <f t="shared" si="227"/>
        <v>0</v>
      </c>
    </row>
    <row r="742" spans="1:7" ht="24" customHeight="1" x14ac:dyDescent="0.2">
      <c r="A742" s="153" t="str">
        <f t="shared" si="223"/>
        <v/>
      </c>
      <c r="B742" s="268" t="str">
        <f t="shared" si="224"/>
        <v/>
      </c>
      <c r="C742" s="154"/>
      <c r="D742" s="155" t="str">
        <f t="shared" si="225"/>
        <v/>
      </c>
      <c r="E742" s="269"/>
      <c r="F742" s="166">
        <f t="shared" si="226"/>
        <v>0</v>
      </c>
      <c r="G742" s="270">
        <f t="shared" si="227"/>
        <v>0</v>
      </c>
    </row>
    <row r="743" spans="1:7" ht="24" customHeight="1" x14ac:dyDescent="0.2">
      <c r="A743" s="153" t="str">
        <f t="shared" si="223"/>
        <v/>
      </c>
      <c r="B743" s="268" t="str">
        <f t="shared" si="224"/>
        <v/>
      </c>
      <c r="C743" s="154"/>
      <c r="D743" s="155" t="str">
        <f t="shared" si="225"/>
        <v/>
      </c>
      <c r="E743" s="269"/>
      <c r="F743" s="166">
        <f t="shared" si="226"/>
        <v>0</v>
      </c>
      <c r="G743" s="270">
        <f t="shared" si="227"/>
        <v>0</v>
      </c>
    </row>
    <row r="744" spans="1:7" ht="24" customHeight="1" x14ac:dyDescent="0.2">
      <c r="A744" s="153" t="str">
        <f t="shared" si="223"/>
        <v/>
      </c>
      <c r="B744" s="268" t="str">
        <f t="shared" si="224"/>
        <v/>
      </c>
      <c r="C744" s="154"/>
      <c r="D744" s="155" t="str">
        <f t="shared" si="225"/>
        <v/>
      </c>
      <c r="E744" s="269"/>
      <c r="F744" s="166">
        <f t="shared" si="226"/>
        <v>0</v>
      </c>
      <c r="G744" s="270">
        <f t="shared" si="227"/>
        <v>0</v>
      </c>
    </row>
    <row r="745" spans="1:7" ht="24" customHeight="1" x14ac:dyDescent="0.2">
      <c r="A745" s="153" t="str">
        <f t="shared" si="223"/>
        <v/>
      </c>
      <c r="B745" s="268" t="str">
        <f t="shared" si="224"/>
        <v/>
      </c>
      <c r="C745" s="154"/>
      <c r="D745" s="155" t="str">
        <f t="shared" si="225"/>
        <v/>
      </c>
      <c r="E745" s="269"/>
      <c r="F745" s="166">
        <f t="shared" si="226"/>
        <v>0</v>
      </c>
      <c r="G745" s="270">
        <f t="shared" si="227"/>
        <v>0</v>
      </c>
    </row>
    <row r="746" spans="1:7" ht="24" customHeight="1" x14ac:dyDescent="0.2">
      <c r="A746" s="153" t="str">
        <f t="shared" si="223"/>
        <v/>
      </c>
      <c r="B746" s="268" t="str">
        <f t="shared" si="224"/>
        <v/>
      </c>
      <c r="C746" s="154"/>
      <c r="D746" s="155" t="str">
        <f t="shared" si="225"/>
        <v/>
      </c>
      <c r="E746" s="269"/>
      <c r="F746" s="166">
        <f t="shared" si="226"/>
        <v>0</v>
      </c>
      <c r="G746" s="270">
        <f t="shared" si="227"/>
        <v>0</v>
      </c>
    </row>
    <row r="747" spans="1:7" ht="24" customHeight="1" x14ac:dyDescent="0.2">
      <c r="A747" s="276"/>
      <c r="B747" s="252"/>
      <c r="C747" s="241"/>
      <c r="D747" s="252"/>
      <c r="E747" s="253"/>
      <c r="F747" s="336" t="s">
        <v>40</v>
      </c>
      <c r="G747" s="273">
        <f>SUBTOTAL(9,G738:G746)</f>
        <v>0</v>
      </c>
    </row>
    <row r="748" spans="1:7" ht="24" customHeight="1" thickBot="1" x14ac:dyDescent="0.25">
      <c r="A748" s="277"/>
      <c r="B748" s="278"/>
      <c r="C748" s="279"/>
      <c r="D748" s="278"/>
      <c r="E748" s="280"/>
      <c r="F748" s="281"/>
      <c r="G748" s="282"/>
    </row>
    <row r="749" spans="1:7" ht="24" customHeight="1" thickBot="1" x14ac:dyDescent="0.25">
      <c r="A749" s="283">
        <f>B707</f>
        <v>0</v>
      </c>
      <c r="B749" s="284" t="str">
        <f>C707</f>
        <v/>
      </c>
      <c r="C749" s="285"/>
      <c r="D749" s="285" t="s">
        <v>41</v>
      </c>
      <c r="E749" s="286"/>
      <c r="F749" s="287" t="s">
        <v>42</v>
      </c>
      <c r="G749" s="288">
        <f>SUBTOTAL(9,G712:G748)</f>
        <v>0</v>
      </c>
    </row>
    <row r="750" spans="1:7" ht="24" customHeight="1" thickTop="1" thickBot="1" x14ac:dyDescent="0.25"/>
    <row r="751" spans="1:7" ht="24" customHeight="1" thickTop="1" x14ac:dyDescent="0.2">
      <c r="A751" s="344" t="s">
        <v>44</v>
      </c>
      <c r="B751" s="345"/>
      <c r="C751" s="345"/>
      <c r="D751" s="345"/>
      <c r="E751" s="345"/>
      <c r="F751" s="345"/>
      <c r="G751" s="346"/>
    </row>
    <row r="752" spans="1:7" ht="24" customHeight="1" x14ac:dyDescent="0.2">
      <c r="A752" s="243" t="s">
        <v>821</v>
      </c>
      <c r="B752" s="244" t="str">
        <f>Comitente</f>
        <v>DIRECCIÓN PROVINCIAL DEL LOTE HOGAR</v>
      </c>
      <c r="C752" s="238"/>
      <c r="D752" s="245"/>
      <c r="E752" s="245"/>
      <c r="F752" s="246"/>
      <c r="G752" s="247"/>
    </row>
    <row r="753" spans="1:7" ht="24" customHeight="1" x14ac:dyDescent="0.2">
      <c r="A753" s="243" t="s">
        <v>822</v>
      </c>
      <c r="B753" s="244">
        <f>Contratista</f>
        <v>0</v>
      </c>
      <c r="C753" s="239"/>
      <c r="D753" s="239"/>
      <c r="E753" s="239"/>
      <c r="F753" s="248"/>
      <c r="G753" s="249"/>
    </row>
    <row r="754" spans="1:7" ht="24" customHeight="1" x14ac:dyDescent="0.2">
      <c r="A754" s="243" t="s">
        <v>31</v>
      </c>
      <c r="B754" s="244" t="str">
        <f>Obra</f>
        <v>Barrio "VIRGEN DEL ROSARIO" I Etapa</v>
      </c>
      <c r="C754" s="239"/>
      <c r="D754" s="239"/>
      <c r="E754" s="239"/>
      <c r="F754" s="248" t="s">
        <v>45</v>
      </c>
      <c r="G754" s="250">
        <f>Fecha_Base</f>
        <v>0</v>
      </c>
    </row>
    <row r="755" spans="1:7" ht="24" customHeight="1" x14ac:dyDescent="0.2">
      <c r="A755" s="251" t="s">
        <v>820</v>
      </c>
      <c r="B755" s="240" t="str">
        <f>Ubicación</f>
        <v>Calle Independencia s/nº  Distrito "La Puntilla" Dpto San Martin</v>
      </c>
      <c r="C755" s="240"/>
      <c r="D755" s="252"/>
      <c r="E755" s="253"/>
      <c r="F755" s="254"/>
      <c r="G755" s="255"/>
    </row>
    <row r="756" spans="1:7" ht="24" customHeight="1" x14ac:dyDescent="0.2">
      <c r="A756" s="251" t="s">
        <v>46</v>
      </c>
      <c r="B756" s="256" t="str">
        <f>IFERROR(VALUE(LEFT(B757,FIND("-",B757)-1)),"")</f>
        <v/>
      </c>
      <c r="C756" s="241" t="str">
        <f>IFERROR(VLOOKUP(B756,T_Computo_Presupuesto,2,FALSE),"")</f>
        <v/>
      </c>
      <c r="E756" s="253"/>
      <c r="F756" s="254"/>
      <c r="G756" s="255"/>
    </row>
    <row r="757" spans="1:7" ht="24" customHeight="1" x14ac:dyDescent="0.2">
      <c r="A757" s="251" t="s">
        <v>32</v>
      </c>
      <c r="B757" s="256"/>
      <c r="C757" s="241" t="str">
        <f>IFERROR(VLOOKUP(B757,T_Computo_Presupuesto,2,FALSE),"")</f>
        <v/>
      </c>
      <c r="D757" s="252"/>
      <c r="E757" s="253"/>
      <c r="F757" s="248" t="s">
        <v>33</v>
      </c>
      <c r="G757" s="258" t="str">
        <f>IFERROR(VLOOKUP(B757,T_Computo_Presupuesto,4,FALSE),"")</f>
        <v/>
      </c>
    </row>
    <row r="758" spans="1:7" ht="24" customHeight="1" x14ac:dyDescent="0.2">
      <c r="A758" s="251"/>
      <c r="B758" s="240"/>
      <c r="C758" s="241"/>
      <c r="D758" s="252"/>
      <c r="E758" s="253"/>
      <c r="F758" s="254"/>
      <c r="G758" s="255"/>
    </row>
    <row r="759" spans="1:7" ht="24" customHeight="1" x14ac:dyDescent="0.2">
      <c r="A759" s="366" t="s">
        <v>683</v>
      </c>
      <c r="B759" s="367"/>
      <c r="C759" s="368" t="s">
        <v>0</v>
      </c>
      <c r="D759" s="368" t="s">
        <v>34</v>
      </c>
      <c r="E759" s="370" t="s">
        <v>35</v>
      </c>
      <c r="F759" s="372" t="s">
        <v>36</v>
      </c>
      <c r="G759" s="374" t="s">
        <v>37</v>
      </c>
    </row>
    <row r="760" spans="1:7" ht="24" customHeight="1" x14ac:dyDescent="0.2">
      <c r="A760" s="259" t="s">
        <v>684</v>
      </c>
      <c r="B760" s="260" t="s">
        <v>685</v>
      </c>
      <c r="C760" s="369"/>
      <c r="D760" s="369"/>
      <c r="E760" s="371"/>
      <c r="F760" s="373"/>
      <c r="G760" s="375"/>
    </row>
    <row r="761" spans="1:7" ht="24" customHeight="1" x14ac:dyDescent="0.2">
      <c r="A761" s="335"/>
      <c r="B761" s="263"/>
      <c r="C761" s="334" t="s">
        <v>823</v>
      </c>
      <c r="D761" s="264"/>
      <c r="E761" s="265"/>
      <c r="F761" s="266"/>
      <c r="G761" s="267"/>
    </row>
    <row r="762" spans="1:7" ht="24" customHeight="1" x14ac:dyDescent="0.2">
      <c r="A762" s="153" t="str">
        <f t="shared" ref="A762:A775" si="228">IFERROR(VLOOKUP(C762,Tabla_Insumos,4,FALSE),"")</f>
        <v/>
      </c>
      <c r="B762" s="268" t="str">
        <f t="shared" ref="B762:B775" si="229">IFERROR(VLOOKUP(C762,Tabla_Insumos,5,FALSE),"")</f>
        <v/>
      </c>
      <c r="C762" s="154"/>
      <c r="D762" s="155" t="str">
        <f t="shared" ref="D762:D775" si="230">IFERROR(VLOOKUP(C762,Tabla_Insumos,2,FALSE),"")</f>
        <v/>
      </c>
      <c r="E762" s="269"/>
      <c r="F762" s="166">
        <f t="shared" ref="F762:F775" si="231">IFERROR(VLOOKUP(C762,Tabla_Insumos,3,FALSE),0)</f>
        <v>0</v>
      </c>
      <c r="G762" s="270">
        <f>ROUND(E762*F762,2)</f>
        <v>0</v>
      </c>
    </row>
    <row r="763" spans="1:7" ht="24" customHeight="1" x14ac:dyDescent="0.2">
      <c r="A763" s="153" t="str">
        <f t="shared" si="228"/>
        <v/>
      </c>
      <c r="B763" s="268" t="str">
        <f t="shared" si="229"/>
        <v/>
      </c>
      <c r="C763" s="154"/>
      <c r="D763" s="155" t="str">
        <f t="shared" si="230"/>
        <v/>
      </c>
      <c r="E763" s="269"/>
      <c r="F763" s="166">
        <f t="shared" si="231"/>
        <v>0</v>
      </c>
      <c r="G763" s="270">
        <f t="shared" ref="G763:G775" si="232">ROUND(E763*F763,2)</f>
        <v>0</v>
      </c>
    </row>
    <row r="764" spans="1:7" ht="24" customHeight="1" x14ac:dyDescent="0.2">
      <c r="A764" s="153" t="str">
        <f t="shared" si="228"/>
        <v/>
      </c>
      <c r="B764" s="268" t="str">
        <f t="shared" si="229"/>
        <v/>
      </c>
      <c r="C764" s="154"/>
      <c r="D764" s="155" t="str">
        <f t="shared" si="230"/>
        <v/>
      </c>
      <c r="E764" s="269"/>
      <c r="F764" s="166">
        <f t="shared" si="231"/>
        <v>0</v>
      </c>
      <c r="G764" s="270">
        <f t="shared" si="232"/>
        <v>0</v>
      </c>
    </row>
    <row r="765" spans="1:7" ht="24" customHeight="1" x14ac:dyDescent="0.2">
      <c r="A765" s="153" t="str">
        <f t="shared" si="228"/>
        <v/>
      </c>
      <c r="B765" s="268" t="str">
        <f t="shared" si="229"/>
        <v/>
      </c>
      <c r="C765" s="154"/>
      <c r="D765" s="155" t="str">
        <f t="shared" si="230"/>
        <v/>
      </c>
      <c r="E765" s="269"/>
      <c r="F765" s="166">
        <f t="shared" si="231"/>
        <v>0</v>
      </c>
      <c r="G765" s="270">
        <f t="shared" si="232"/>
        <v>0</v>
      </c>
    </row>
    <row r="766" spans="1:7" ht="24" customHeight="1" x14ac:dyDescent="0.2">
      <c r="A766" s="153" t="str">
        <f t="shared" si="228"/>
        <v/>
      </c>
      <c r="B766" s="268" t="str">
        <f t="shared" si="229"/>
        <v/>
      </c>
      <c r="C766" s="154"/>
      <c r="D766" s="155" t="str">
        <f t="shared" si="230"/>
        <v/>
      </c>
      <c r="E766" s="269"/>
      <c r="F766" s="166">
        <f t="shared" si="231"/>
        <v>0</v>
      </c>
      <c r="G766" s="270">
        <f t="shared" si="232"/>
        <v>0</v>
      </c>
    </row>
    <row r="767" spans="1:7" ht="24" customHeight="1" x14ac:dyDescent="0.2">
      <c r="A767" s="153" t="str">
        <f t="shared" si="228"/>
        <v/>
      </c>
      <c r="B767" s="268" t="str">
        <f t="shared" si="229"/>
        <v/>
      </c>
      <c r="C767" s="154"/>
      <c r="D767" s="155" t="str">
        <f t="shared" si="230"/>
        <v/>
      </c>
      <c r="E767" s="269"/>
      <c r="F767" s="166">
        <f t="shared" si="231"/>
        <v>0</v>
      </c>
      <c r="G767" s="270">
        <f t="shared" si="232"/>
        <v>0</v>
      </c>
    </row>
    <row r="768" spans="1:7" ht="24" customHeight="1" x14ac:dyDescent="0.2">
      <c r="A768" s="153" t="str">
        <f t="shared" si="228"/>
        <v/>
      </c>
      <c r="B768" s="268" t="str">
        <f t="shared" si="229"/>
        <v/>
      </c>
      <c r="C768" s="154"/>
      <c r="D768" s="155" t="str">
        <f t="shared" si="230"/>
        <v/>
      </c>
      <c r="E768" s="269"/>
      <c r="F768" s="166">
        <f t="shared" si="231"/>
        <v>0</v>
      </c>
      <c r="G768" s="270">
        <f t="shared" si="232"/>
        <v>0</v>
      </c>
    </row>
    <row r="769" spans="1:7" ht="24" customHeight="1" x14ac:dyDescent="0.2">
      <c r="A769" s="153" t="str">
        <f t="shared" si="228"/>
        <v/>
      </c>
      <c r="B769" s="268" t="str">
        <f t="shared" si="229"/>
        <v/>
      </c>
      <c r="C769" s="154"/>
      <c r="D769" s="155" t="str">
        <f t="shared" si="230"/>
        <v/>
      </c>
      <c r="E769" s="269"/>
      <c r="F769" s="166">
        <f t="shared" si="231"/>
        <v>0</v>
      </c>
      <c r="G769" s="270">
        <f t="shared" si="232"/>
        <v>0</v>
      </c>
    </row>
    <row r="770" spans="1:7" ht="24" customHeight="1" x14ac:dyDescent="0.2">
      <c r="A770" s="153" t="str">
        <f t="shared" si="228"/>
        <v/>
      </c>
      <c r="B770" s="268" t="str">
        <f t="shared" si="229"/>
        <v/>
      </c>
      <c r="C770" s="154"/>
      <c r="D770" s="155" t="str">
        <f t="shared" si="230"/>
        <v/>
      </c>
      <c r="E770" s="269"/>
      <c r="F770" s="166">
        <f t="shared" si="231"/>
        <v>0</v>
      </c>
      <c r="G770" s="270">
        <f t="shared" si="232"/>
        <v>0</v>
      </c>
    </row>
    <row r="771" spans="1:7" ht="24" customHeight="1" x14ac:dyDescent="0.2">
      <c r="A771" s="153" t="str">
        <f t="shared" si="228"/>
        <v/>
      </c>
      <c r="B771" s="268" t="str">
        <f t="shared" si="229"/>
        <v/>
      </c>
      <c r="C771" s="154"/>
      <c r="D771" s="155" t="str">
        <f t="shared" si="230"/>
        <v/>
      </c>
      <c r="E771" s="269"/>
      <c r="F771" s="166">
        <f t="shared" si="231"/>
        <v>0</v>
      </c>
      <c r="G771" s="270">
        <f t="shared" si="232"/>
        <v>0</v>
      </c>
    </row>
    <row r="772" spans="1:7" ht="24" customHeight="1" x14ac:dyDescent="0.2">
      <c r="A772" s="153" t="str">
        <f t="shared" si="228"/>
        <v/>
      </c>
      <c r="B772" s="268" t="str">
        <f t="shared" si="229"/>
        <v/>
      </c>
      <c r="C772" s="154"/>
      <c r="D772" s="155" t="str">
        <f t="shared" si="230"/>
        <v/>
      </c>
      <c r="E772" s="269"/>
      <c r="F772" s="166">
        <f t="shared" si="231"/>
        <v>0</v>
      </c>
      <c r="G772" s="270">
        <f t="shared" si="232"/>
        <v>0</v>
      </c>
    </row>
    <row r="773" spans="1:7" ht="24" customHeight="1" x14ac:dyDescent="0.2">
      <c r="A773" s="153" t="str">
        <f t="shared" si="228"/>
        <v/>
      </c>
      <c r="B773" s="268" t="str">
        <f t="shared" si="229"/>
        <v/>
      </c>
      <c r="C773" s="154"/>
      <c r="D773" s="155" t="str">
        <f t="shared" si="230"/>
        <v/>
      </c>
      <c r="E773" s="269"/>
      <c r="F773" s="166">
        <f t="shared" si="231"/>
        <v>0</v>
      </c>
      <c r="G773" s="270">
        <f t="shared" si="232"/>
        <v>0</v>
      </c>
    </row>
    <row r="774" spans="1:7" ht="24" customHeight="1" x14ac:dyDescent="0.2">
      <c r="A774" s="153" t="str">
        <f t="shared" si="228"/>
        <v/>
      </c>
      <c r="B774" s="268" t="str">
        <f t="shared" si="229"/>
        <v/>
      </c>
      <c r="C774" s="154"/>
      <c r="D774" s="155" t="str">
        <f t="shared" si="230"/>
        <v/>
      </c>
      <c r="E774" s="269"/>
      <c r="F774" s="166">
        <f t="shared" si="231"/>
        <v>0</v>
      </c>
      <c r="G774" s="270">
        <f t="shared" si="232"/>
        <v>0</v>
      </c>
    </row>
    <row r="775" spans="1:7" ht="24" customHeight="1" x14ac:dyDescent="0.2">
      <c r="A775" s="153" t="str">
        <f t="shared" si="228"/>
        <v/>
      </c>
      <c r="B775" s="268" t="str">
        <f t="shared" si="229"/>
        <v/>
      </c>
      <c r="C775" s="154"/>
      <c r="D775" s="155" t="str">
        <f t="shared" si="230"/>
        <v/>
      </c>
      <c r="E775" s="269"/>
      <c r="F775" s="166">
        <f t="shared" si="231"/>
        <v>0</v>
      </c>
      <c r="G775" s="270">
        <f t="shared" si="232"/>
        <v>0</v>
      </c>
    </row>
    <row r="776" spans="1:7" ht="24" customHeight="1" x14ac:dyDescent="0.2">
      <c r="A776" s="271"/>
      <c r="B776" s="241"/>
      <c r="C776" s="241"/>
      <c r="D776" s="252"/>
      <c r="E776" s="253"/>
      <c r="F776" s="336" t="s">
        <v>38</v>
      </c>
      <c r="G776" s="273">
        <f>SUBTOTAL(9,G762:G775)</f>
        <v>0</v>
      </c>
    </row>
    <row r="777" spans="1:7" ht="24" customHeight="1" x14ac:dyDescent="0.2">
      <c r="A777" s="271"/>
      <c r="B777" s="241"/>
      <c r="C777" s="274" t="s">
        <v>824</v>
      </c>
      <c r="D777" s="252"/>
      <c r="E777" s="253"/>
      <c r="F777" s="254"/>
      <c r="G777" s="275"/>
    </row>
    <row r="778" spans="1:7" ht="24" customHeight="1" x14ac:dyDescent="0.2">
      <c r="A778" s="153" t="str">
        <f t="shared" ref="A778:A785" si="233">IFERROR(VLOOKUP(C778,Tabla_Insumos,4,FALSE),"")</f>
        <v/>
      </c>
      <c r="B778" s="268" t="str">
        <f t="shared" ref="B778:B785" si="234">IFERROR(VLOOKUP(C778,Tabla_Insumos,5,FALSE),"")</f>
        <v/>
      </c>
      <c r="C778" s="154"/>
      <c r="D778" s="155" t="str">
        <f t="shared" ref="D778:D785" si="235">IFERROR(VLOOKUP(C778,Tabla_Insumos,2,FALSE),"")</f>
        <v/>
      </c>
      <c r="E778" s="269"/>
      <c r="F778" s="166">
        <f t="shared" ref="F778:F785" si="236">IFERROR(VLOOKUP(C778,Tabla_Insumos,3,FALSE),0)</f>
        <v>0</v>
      </c>
      <c r="G778" s="270">
        <f>ROUND(E778*F778,2)</f>
        <v>0</v>
      </c>
    </row>
    <row r="779" spans="1:7" ht="24" customHeight="1" x14ac:dyDescent="0.2">
      <c r="A779" s="153" t="str">
        <f t="shared" si="233"/>
        <v/>
      </c>
      <c r="B779" s="268" t="str">
        <f t="shared" si="234"/>
        <v/>
      </c>
      <c r="C779" s="154"/>
      <c r="D779" s="155" t="str">
        <f t="shared" si="235"/>
        <v/>
      </c>
      <c r="E779" s="269"/>
      <c r="F779" s="166">
        <f t="shared" si="236"/>
        <v>0</v>
      </c>
      <c r="G779" s="270">
        <f>ROUND(E779*F779,2)</f>
        <v>0</v>
      </c>
    </row>
    <row r="780" spans="1:7" ht="24" customHeight="1" x14ac:dyDescent="0.2">
      <c r="A780" s="153" t="str">
        <f t="shared" si="233"/>
        <v/>
      </c>
      <c r="B780" s="268" t="str">
        <f t="shared" si="234"/>
        <v/>
      </c>
      <c r="C780" s="154"/>
      <c r="D780" s="155" t="str">
        <f t="shared" si="235"/>
        <v/>
      </c>
      <c r="E780" s="269"/>
      <c r="F780" s="166">
        <f t="shared" si="236"/>
        <v>0</v>
      </c>
      <c r="G780" s="270">
        <f t="shared" ref="G780:G785" si="237">ROUND(E780*F780,2)</f>
        <v>0</v>
      </c>
    </row>
    <row r="781" spans="1:7" ht="24" customHeight="1" x14ac:dyDescent="0.2">
      <c r="A781" s="153" t="str">
        <f t="shared" si="233"/>
        <v/>
      </c>
      <c r="B781" s="268" t="str">
        <f t="shared" si="234"/>
        <v/>
      </c>
      <c r="C781" s="154"/>
      <c r="D781" s="155" t="str">
        <f t="shared" si="235"/>
        <v/>
      </c>
      <c r="E781" s="269"/>
      <c r="F781" s="166">
        <f t="shared" si="236"/>
        <v>0</v>
      </c>
      <c r="G781" s="270">
        <f t="shared" si="237"/>
        <v>0</v>
      </c>
    </row>
    <row r="782" spans="1:7" ht="24" customHeight="1" x14ac:dyDescent="0.2">
      <c r="A782" s="153" t="str">
        <f t="shared" si="233"/>
        <v/>
      </c>
      <c r="B782" s="268" t="str">
        <f t="shared" si="234"/>
        <v/>
      </c>
      <c r="C782" s="154"/>
      <c r="D782" s="155" t="str">
        <f t="shared" si="235"/>
        <v/>
      </c>
      <c r="E782" s="269"/>
      <c r="F782" s="166">
        <f t="shared" si="236"/>
        <v>0</v>
      </c>
      <c r="G782" s="270">
        <f t="shared" si="237"/>
        <v>0</v>
      </c>
    </row>
    <row r="783" spans="1:7" ht="24" customHeight="1" x14ac:dyDescent="0.2">
      <c r="A783" s="153" t="str">
        <f t="shared" si="233"/>
        <v/>
      </c>
      <c r="B783" s="268" t="str">
        <f t="shared" si="234"/>
        <v/>
      </c>
      <c r="C783" s="154"/>
      <c r="D783" s="155" t="str">
        <f t="shared" si="235"/>
        <v/>
      </c>
      <c r="E783" s="269"/>
      <c r="F783" s="166">
        <f t="shared" si="236"/>
        <v>0</v>
      </c>
      <c r="G783" s="270">
        <f t="shared" si="237"/>
        <v>0</v>
      </c>
    </row>
    <row r="784" spans="1:7" ht="24" customHeight="1" x14ac:dyDescent="0.2">
      <c r="A784" s="153" t="str">
        <f t="shared" si="233"/>
        <v/>
      </c>
      <c r="B784" s="268" t="str">
        <f t="shared" si="234"/>
        <v/>
      </c>
      <c r="C784" s="154"/>
      <c r="D784" s="155" t="str">
        <f t="shared" si="235"/>
        <v/>
      </c>
      <c r="E784" s="269"/>
      <c r="F784" s="166">
        <f t="shared" si="236"/>
        <v>0</v>
      </c>
      <c r="G784" s="270">
        <f t="shared" si="237"/>
        <v>0</v>
      </c>
    </row>
    <row r="785" spans="1:7" ht="24" customHeight="1" x14ac:dyDescent="0.2">
      <c r="A785" s="153" t="str">
        <f t="shared" si="233"/>
        <v/>
      </c>
      <c r="B785" s="268" t="str">
        <f t="shared" si="234"/>
        <v/>
      </c>
      <c r="C785" s="154"/>
      <c r="D785" s="155" t="str">
        <f t="shared" si="235"/>
        <v/>
      </c>
      <c r="E785" s="269"/>
      <c r="F785" s="166">
        <f t="shared" si="236"/>
        <v>0</v>
      </c>
      <c r="G785" s="270">
        <f t="shared" si="237"/>
        <v>0</v>
      </c>
    </row>
    <row r="786" spans="1:7" ht="24" customHeight="1" x14ac:dyDescent="0.2">
      <c r="A786" s="271"/>
      <c r="B786" s="241"/>
      <c r="C786" s="241"/>
      <c r="D786" s="252"/>
      <c r="E786" s="253"/>
      <c r="F786" s="336" t="s">
        <v>39</v>
      </c>
      <c r="G786" s="273">
        <f>SUBTOTAL(9,G778:G785)</f>
        <v>0</v>
      </c>
    </row>
    <row r="787" spans="1:7" ht="24" customHeight="1" x14ac:dyDescent="0.2">
      <c r="A787" s="271"/>
      <c r="B787" s="241"/>
      <c r="C787" s="274" t="s">
        <v>825</v>
      </c>
      <c r="D787" s="252"/>
      <c r="E787" s="253"/>
      <c r="F787" s="254"/>
      <c r="G787" s="275"/>
    </row>
    <row r="788" spans="1:7" ht="24" customHeight="1" x14ac:dyDescent="0.2">
      <c r="A788" s="153" t="str">
        <f t="shared" ref="A788:A796" si="238">IFERROR(VLOOKUP(C788,Tabla_Insumos,4,FALSE),"")</f>
        <v/>
      </c>
      <c r="B788" s="268" t="str">
        <f t="shared" ref="B788:B796" si="239">IFERROR(VLOOKUP(C788,Tabla_Insumos,5,FALSE),"")</f>
        <v/>
      </c>
      <c r="C788" s="154"/>
      <c r="D788" s="155" t="str">
        <f t="shared" ref="D788:D796" si="240">IFERROR(VLOOKUP(C788,Tabla_Insumos,2,FALSE),"")</f>
        <v/>
      </c>
      <c r="E788" s="269"/>
      <c r="F788" s="166">
        <f t="shared" ref="F788:F796" si="241">IFERROR(VLOOKUP(C788,Tabla_Insumos,3,FALSE),0)</f>
        <v>0</v>
      </c>
      <c r="G788" s="270">
        <f t="shared" ref="G788:G796" si="242">ROUND(E788*F788,2)</f>
        <v>0</v>
      </c>
    </row>
    <row r="789" spans="1:7" ht="24" customHeight="1" x14ac:dyDescent="0.2">
      <c r="A789" s="153" t="str">
        <f t="shared" si="238"/>
        <v/>
      </c>
      <c r="B789" s="268" t="str">
        <f t="shared" si="239"/>
        <v/>
      </c>
      <c r="C789" s="154"/>
      <c r="D789" s="155" t="str">
        <f t="shared" si="240"/>
        <v/>
      </c>
      <c r="E789" s="269"/>
      <c r="F789" s="166">
        <f t="shared" si="241"/>
        <v>0</v>
      </c>
      <c r="G789" s="270">
        <f t="shared" si="242"/>
        <v>0</v>
      </c>
    </row>
    <row r="790" spans="1:7" ht="24" customHeight="1" x14ac:dyDescent="0.2">
      <c r="A790" s="153" t="str">
        <f t="shared" si="238"/>
        <v/>
      </c>
      <c r="B790" s="268" t="str">
        <f t="shared" si="239"/>
        <v/>
      </c>
      <c r="C790" s="154"/>
      <c r="D790" s="155" t="str">
        <f t="shared" si="240"/>
        <v/>
      </c>
      <c r="E790" s="269"/>
      <c r="F790" s="166">
        <f t="shared" si="241"/>
        <v>0</v>
      </c>
      <c r="G790" s="270">
        <f t="shared" si="242"/>
        <v>0</v>
      </c>
    </row>
    <row r="791" spans="1:7" ht="24" customHeight="1" x14ac:dyDescent="0.2">
      <c r="A791" s="153" t="str">
        <f t="shared" si="238"/>
        <v/>
      </c>
      <c r="B791" s="268" t="str">
        <f t="shared" si="239"/>
        <v/>
      </c>
      <c r="C791" s="154"/>
      <c r="D791" s="155" t="str">
        <f t="shared" si="240"/>
        <v/>
      </c>
      <c r="E791" s="269"/>
      <c r="F791" s="166">
        <f t="shared" si="241"/>
        <v>0</v>
      </c>
      <c r="G791" s="270">
        <f t="shared" si="242"/>
        <v>0</v>
      </c>
    </row>
    <row r="792" spans="1:7" ht="24" customHeight="1" x14ac:dyDescent="0.2">
      <c r="A792" s="153" t="str">
        <f t="shared" si="238"/>
        <v/>
      </c>
      <c r="B792" s="268" t="str">
        <f t="shared" si="239"/>
        <v/>
      </c>
      <c r="C792" s="154"/>
      <c r="D792" s="155" t="str">
        <f t="shared" si="240"/>
        <v/>
      </c>
      <c r="E792" s="269"/>
      <c r="F792" s="166">
        <f t="shared" si="241"/>
        <v>0</v>
      </c>
      <c r="G792" s="270">
        <f t="shared" si="242"/>
        <v>0</v>
      </c>
    </row>
    <row r="793" spans="1:7" ht="24" customHeight="1" x14ac:dyDescent="0.2">
      <c r="A793" s="153" t="str">
        <f t="shared" si="238"/>
        <v/>
      </c>
      <c r="B793" s="268" t="str">
        <f t="shared" si="239"/>
        <v/>
      </c>
      <c r="C793" s="154"/>
      <c r="D793" s="155" t="str">
        <f t="shared" si="240"/>
        <v/>
      </c>
      <c r="E793" s="269"/>
      <c r="F793" s="166">
        <f t="shared" si="241"/>
        <v>0</v>
      </c>
      <c r="G793" s="270">
        <f t="shared" si="242"/>
        <v>0</v>
      </c>
    </row>
    <row r="794" spans="1:7" ht="24" customHeight="1" x14ac:dyDescent="0.2">
      <c r="A794" s="153" t="str">
        <f t="shared" si="238"/>
        <v/>
      </c>
      <c r="B794" s="268" t="str">
        <f t="shared" si="239"/>
        <v/>
      </c>
      <c r="C794" s="154"/>
      <c r="D794" s="155" t="str">
        <f t="shared" si="240"/>
        <v/>
      </c>
      <c r="E794" s="269"/>
      <c r="F794" s="166">
        <f t="shared" si="241"/>
        <v>0</v>
      </c>
      <c r="G794" s="270">
        <f t="shared" si="242"/>
        <v>0</v>
      </c>
    </row>
    <row r="795" spans="1:7" ht="24" customHeight="1" x14ac:dyDescent="0.2">
      <c r="A795" s="153" t="str">
        <f t="shared" si="238"/>
        <v/>
      </c>
      <c r="B795" s="268" t="str">
        <f t="shared" si="239"/>
        <v/>
      </c>
      <c r="C795" s="154"/>
      <c r="D795" s="155" t="str">
        <f t="shared" si="240"/>
        <v/>
      </c>
      <c r="E795" s="269"/>
      <c r="F795" s="166">
        <f t="shared" si="241"/>
        <v>0</v>
      </c>
      <c r="G795" s="270">
        <f t="shared" si="242"/>
        <v>0</v>
      </c>
    </row>
    <row r="796" spans="1:7" ht="24" customHeight="1" x14ac:dyDescent="0.2">
      <c r="A796" s="153" t="str">
        <f t="shared" si="238"/>
        <v/>
      </c>
      <c r="B796" s="268" t="str">
        <f t="shared" si="239"/>
        <v/>
      </c>
      <c r="C796" s="154"/>
      <c r="D796" s="155" t="str">
        <f t="shared" si="240"/>
        <v/>
      </c>
      <c r="E796" s="269"/>
      <c r="F796" s="166">
        <f t="shared" si="241"/>
        <v>0</v>
      </c>
      <c r="G796" s="270">
        <f t="shared" si="242"/>
        <v>0</v>
      </c>
    </row>
    <row r="797" spans="1:7" ht="24" customHeight="1" x14ac:dyDescent="0.2">
      <c r="A797" s="276"/>
      <c r="B797" s="252"/>
      <c r="C797" s="241"/>
      <c r="D797" s="252"/>
      <c r="E797" s="253"/>
      <c r="F797" s="336" t="s">
        <v>40</v>
      </c>
      <c r="G797" s="273">
        <f>SUBTOTAL(9,G788:G796)</f>
        <v>0</v>
      </c>
    </row>
    <row r="798" spans="1:7" ht="24" customHeight="1" thickBot="1" x14ac:dyDescent="0.25">
      <c r="A798" s="277"/>
      <c r="B798" s="278"/>
      <c r="C798" s="279"/>
      <c r="D798" s="278"/>
      <c r="E798" s="280"/>
      <c r="F798" s="281"/>
      <c r="G798" s="282"/>
    </row>
    <row r="799" spans="1:7" ht="24" customHeight="1" thickBot="1" x14ac:dyDescent="0.25">
      <c r="A799" s="283">
        <f>B757</f>
        <v>0</v>
      </c>
      <c r="B799" s="284" t="str">
        <f>C757</f>
        <v/>
      </c>
      <c r="C799" s="285"/>
      <c r="D799" s="285" t="s">
        <v>41</v>
      </c>
      <c r="E799" s="286"/>
      <c r="F799" s="287" t="s">
        <v>42</v>
      </c>
      <c r="G799" s="288">
        <f>SUBTOTAL(9,G762:G798)</f>
        <v>0</v>
      </c>
    </row>
    <row r="800" spans="1:7" ht="24" customHeight="1" thickTop="1" thickBot="1" x14ac:dyDescent="0.25"/>
    <row r="801" spans="1:7" ht="24" customHeight="1" thickTop="1" x14ac:dyDescent="0.2">
      <c r="A801" s="344" t="s">
        <v>44</v>
      </c>
      <c r="B801" s="345"/>
      <c r="C801" s="345"/>
      <c r="D801" s="345"/>
      <c r="E801" s="345"/>
      <c r="F801" s="345"/>
      <c r="G801" s="346"/>
    </row>
    <row r="802" spans="1:7" ht="24" customHeight="1" x14ac:dyDescent="0.2">
      <c r="A802" s="243" t="s">
        <v>821</v>
      </c>
      <c r="B802" s="244" t="str">
        <f>Comitente</f>
        <v>DIRECCIÓN PROVINCIAL DEL LOTE HOGAR</v>
      </c>
      <c r="C802" s="238"/>
      <c r="D802" s="245"/>
      <c r="E802" s="245"/>
      <c r="F802" s="246"/>
      <c r="G802" s="247"/>
    </row>
    <row r="803" spans="1:7" ht="24" customHeight="1" x14ac:dyDescent="0.2">
      <c r="A803" s="243" t="s">
        <v>822</v>
      </c>
      <c r="B803" s="244">
        <f>Contratista</f>
        <v>0</v>
      </c>
      <c r="C803" s="239"/>
      <c r="D803" s="239"/>
      <c r="E803" s="239"/>
      <c r="F803" s="248"/>
      <c r="G803" s="249"/>
    </row>
    <row r="804" spans="1:7" ht="24" customHeight="1" x14ac:dyDescent="0.2">
      <c r="A804" s="243" t="s">
        <v>31</v>
      </c>
      <c r="B804" s="244" t="str">
        <f>Obra</f>
        <v>Barrio "VIRGEN DEL ROSARIO" I Etapa</v>
      </c>
      <c r="C804" s="239"/>
      <c r="D804" s="239"/>
      <c r="E804" s="239"/>
      <c r="F804" s="248" t="s">
        <v>45</v>
      </c>
      <c r="G804" s="250">
        <f>Fecha_Base</f>
        <v>0</v>
      </c>
    </row>
    <row r="805" spans="1:7" ht="24" customHeight="1" x14ac:dyDescent="0.2">
      <c r="A805" s="251" t="s">
        <v>820</v>
      </c>
      <c r="B805" s="240" t="str">
        <f>Ubicación</f>
        <v>Calle Independencia s/nº  Distrito "La Puntilla" Dpto San Martin</v>
      </c>
      <c r="C805" s="240"/>
      <c r="D805" s="252"/>
      <c r="E805" s="253"/>
      <c r="F805" s="254"/>
      <c r="G805" s="255"/>
    </row>
    <row r="806" spans="1:7" ht="24" customHeight="1" x14ac:dyDescent="0.2">
      <c r="A806" s="251" t="s">
        <v>46</v>
      </c>
      <c r="B806" s="256" t="str">
        <f>IFERROR(VALUE(LEFT(B807,FIND("-",B807)-1)),"")</f>
        <v/>
      </c>
      <c r="C806" s="241" t="str">
        <f>IFERROR(VLOOKUP(B806,T_Computo_Presupuesto,2,FALSE),"")</f>
        <v/>
      </c>
      <c r="E806" s="253"/>
      <c r="F806" s="254"/>
      <c r="G806" s="255"/>
    </row>
    <row r="807" spans="1:7" ht="24" customHeight="1" x14ac:dyDescent="0.2">
      <c r="A807" s="251" t="s">
        <v>32</v>
      </c>
      <c r="B807" s="257"/>
      <c r="C807" s="241" t="str">
        <f>IFERROR(VLOOKUP(B807,T_Computo_Presupuesto,2,FALSE),"")</f>
        <v/>
      </c>
      <c r="D807" s="252"/>
      <c r="E807" s="253"/>
      <c r="F807" s="248" t="s">
        <v>33</v>
      </c>
      <c r="G807" s="258" t="str">
        <f>IFERROR(VLOOKUP(B807,T_Computo_Presupuesto,4,FALSE),"")</f>
        <v/>
      </c>
    </row>
    <row r="808" spans="1:7" ht="24" customHeight="1" x14ac:dyDescent="0.2">
      <c r="A808" s="251"/>
      <c r="B808" s="240"/>
      <c r="C808" s="241"/>
      <c r="D808" s="252"/>
      <c r="E808" s="253"/>
      <c r="F808" s="254"/>
      <c r="G808" s="255"/>
    </row>
    <row r="809" spans="1:7" ht="24" customHeight="1" x14ac:dyDescent="0.2">
      <c r="A809" s="366" t="s">
        <v>683</v>
      </c>
      <c r="B809" s="367"/>
      <c r="C809" s="368" t="s">
        <v>0</v>
      </c>
      <c r="D809" s="368" t="s">
        <v>34</v>
      </c>
      <c r="E809" s="370" t="s">
        <v>35</v>
      </c>
      <c r="F809" s="372" t="s">
        <v>36</v>
      </c>
      <c r="G809" s="374" t="s">
        <v>37</v>
      </c>
    </row>
    <row r="810" spans="1:7" ht="24" customHeight="1" x14ac:dyDescent="0.2">
      <c r="A810" s="259" t="s">
        <v>684</v>
      </c>
      <c r="B810" s="260" t="s">
        <v>685</v>
      </c>
      <c r="C810" s="369"/>
      <c r="D810" s="369"/>
      <c r="E810" s="371"/>
      <c r="F810" s="373"/>
      <c r="G810" s="375"/>
    </row>
    <row r="811" spans="1:7" ht="24" customHeight="1" x14ac:dyDescent="0.2">
      <c r="A811" s="335"/>
      <c r="B811" s="263"/>
      <c r="C811" s="334" t="s">
        <v>823</v>
      </c>
      <c r="D811" s="264"/>
      <c r="E811" s="265"/>
      <c r="F811" s="266"/>
      <c r="G811" s="267"/>
    </row>
    <row r="812" spans="1:7" ht="24" customHeight="1" x14ac:dyDescent="0.2">
      <c r="A812" s="153" t="str">
        <f t="shared" ref="A812:A825" si="243">IFERROR(VLOOKUP(C812,Tabla_Insumos,4,FALSE),"")</f>
        <v/>
      </c>
      <c r="B812" s="268" t="str">
        <f t="shared" ref="B812:B825" si="244">IFERROR(VLOOKUP(C812,Tabla_Insumos,5,FALSE),"")</f>
        <v/>
      </c>
      <c r="C812" s="154"/>
      <c r="D812" s="155" t="str">
        <f t="shared" ref="D812:D825" si="245">IFERROR(VLOOKUP(C812,Tabla_Insumos,2,FALSE),"")</f>
        <v/>
      </c>
      <c r="E812" s="269"/>
      <c r="F812" s="166">
        <f t="shared" ref="F812:F825" si="246">IFERROR(VLOOKUP(C812,Tabla_Insumos,3,FALSE),0)</f>
        <v>0</v>
      </c>
      <c r="G812" s="270">
        <f>ROUND(E812*F812,2)</f>
        <v>0</v>
      </c>
    </row>
    <row r="813" spans="1:7" ht="24" customHeight="1" x14ac:dyDescent="0.2">
      <c r="A813" s="153" t="str">
        <f t="shared" si="243"/>
        <v/>
      </c>
      <c r="B813" s="268" t="str">
        <f t="shared" si="244"/>
        <v/>
      </c>
      <c r="C813" s="154"/>
      <c r="D813" s="155" t="str">
        <f t="shared" si="245"/>
        <v/>
      </c>
      <c r="E813" s="269"/>
      <c r="F813" s="166">
        <f t="shared" si="246"/>
        <v>0</v>
      </c>
      <c r="G813" s="270">
        <f t="shared" ref="G813:G825" si="247">ROUND(E813*F813,2)</f>
        <v>0</v>
      </c>
    </row>
    <row r="814" spans="1:7" ht="24" customHeight="1" x14ac:dyDescent="0.2">
      <c r="A814" s="153" t="str">
        <f t="shared" si="243"/>
        <v/>
      </c>
      <c r="B814" s="268" t="str">
        <f t="shared" si="244"/>
        <v/>
      </c>
      <c r="C814" s="154"/>
      <c r="D814" s="155" t="str">
        <f t="shared" si="245"/>
        <v/>
      </c>
      <c r="E814" s="269"/>
      <c r="F814" s="166">
        <f t="shared" si="246"/>
        <v>0</v>
      </c>
      <c r="G814" s="270">
        <f t="shared" si="247"/>
        <v>0</v>
      </c>
    </row>
    <row r="815" spans="1:7" ht="24" customHeight="1" x14ac:dyDescent="0.2">
      <c r="A815" s="153" t="str">
        <f t="shared" si="243"/>
        <v/>
      </c>
      <c r="B815" s="268" t="str">
        <f t="shared" si="244"/>
        <v/>
      </c>
      <c r="C815" s="154"/>
      <c r="D815" s="155" t="str">
        <f t="shared" si="245"/>
        <v/>
      </c>
      <c r="E815" s="269"/>
      <c r="F815" s="166">
        <f t="shared" si="246"/>
        <v>0</v>
      </c>
      <c r="G815" s="270">
        <f t="shared" si="247"/>
        <v>0</v>
      </c>
    </row>
    <row r="816" spans="1:7" ht="24" customHeight="1" x14ac:dyDescent="0.2">
      <c r="A816" s="153" t="str">
        <f t="shared" si="243"/>
        <v/>
      </c>
      <c r="B816" s="268" t="str">
        <f t="shared" si="244"/>
        <v/>
      </c>
      <c r="C816" s="154"/>
      <c r="D816" s="155" t="str">
        <f t="shared" si="245"/>
        <v/>
      </c>
      <c r="E816" s="269"/>
      <c r="F816" s="166">
        <f t="shared" si="246"/>
        <v>0</v>
      </c>
      <c r="G816" s="270">
        <f t="shared" si="247"/>
        <v>0</v>
      </c>
    </row>
    <row r="817" spans="1:7" ht="24" customHeight="1" x14ac:dyDescent="0.2">
      <c r="A817" s="153" t="str">
        <f t="shared" si="243"/>
        <v/>
      </c>
      <c r="B817" s="268" t="str">
        <f t="shared" si="244"/>
        <v/>
      </c>
      <c r="C817" s="154"/>
      <c r="D817" s="155" t="str">
        <f t="shared" si="245"/>
        <v/>
      </c>
      <c r="E817" s="269"/>
      <c r="F817" s="166">
        <f t="shared" si="246"/>
        <v>0</v>
      </c>
      <c r="G817" s="270">
        <f t="shared" si="247"/>
        <v>0</v>
      </c>
    </row>
    <row r="818" spans="1:7" ht="24" customHeight="1" x14ac:dyDescent="0.2">
      <c r="A818" s="153" t="str">
        <f t="shared" si="243"/>
        <v/>
      </c>
      <c r="B818" s="268" t="str">
        <f t="shared" si="244"/>
        <v/>
      </c>
      <c r="C818" s="154"/>
      <c r="D818" s="155" t="str">
        <f t="shared" si="245"/>
        <v/>
      </c>
      <c r="E818" s="269"/>
      <c r="F818" s="166">
        <f t="shared" si="246"/>
        <v>0</v>
      </c>
      <c r="G818" s="270">
        <f t="shared" si="247"/>
        <v>0</v>
      </c>
    </row>
    <row r="819" spans="1:7" ht="24" customHeight="1" x14ac:dyDescent="0.2">
      <c r="A819" s="153" t="str">
        <f t="shared" si="243"/>
        <v/>
      </c>
      <c r="B819" s="268" t="str">
        <f t="shared" si="244"/>
        <v/>
      </c>
      <c r="C819" s="154"/>
      <c r="D819" s="155" t="str">
        <f t="shared" si="245"/>
        <v/>
      </c>
      <c r="E819" s="269"/>
      <c r="F819" s="166">
        <f t="shared" si="246"/>
        <v>0</v>
      </c>
      <c r="G819" s="270">
        <f t="shared" si="247"/>
        <v>0</v>
      </c>
    </row>
    <row r="820" spans="1:7" ht="24" customHeight="1" x14ac:dyDescent="0.2">
      <c r="A820" s="153" t="str">
        <f t="shared" si="243"/>
        <v/>
      </c>
      <c r="B820" s="268" t="str">
        <f t="shared" si="244"/>
        <v/>
      </c>
      <c r="C820" s="154"/>
      <c r="D820" s="155" t="str">
        <f t="shared" si="245"/>
        <v/>
      </c>
      <c r="E820" s="269"/>
      <c r="F820" s="166">
        <f t="shared" si="246"/>
        <v>0</v>
      </c>
      <c r="G820" s="270">
        <f t="shared" si="247"/>
        <v>0</v>
      </c>
    </row>
    <row r="821" spans="1:7" ht="24" customHeight="1" x14ac:dyDescent="0.2">
      <c r="A821" s="153" t="str">
        <f t="shared" si="243"/>
        <v/>
      </c>
      <c r="B821" s="268" t="str">
        <f t="shared" si="244"/>
        <v/>
      </c>
      <c r="C821" s="154"/>
      <c r="D821" s="155" t="str">
        <f t="shared" si="245"/>
        <v/>
      </c>
      <c r="E821" s="269"/>
      <c r="F821" s="166">
        <f t="shared" si="246"/>
        <v>0</v>
      </c>
      <c r="G821" s="270">
        <f t="shared" si="247"/>
        <v>0</v>
      </c>
    </row>
    <row r="822" spans="1:7" ht="24" customHeight="1" x14ac:dyDescent="0.2">
      <c r="A822" s="153" t="str">
        <f t="shared" si="243"/>
        <v/>
      </c>
      <c r="B822" s="268" t="str">
        <f t="shared" si="244"/>
        <v/>
      </c>
      <c r="C822" s="154"/>
      <c r="D822" s="155" t="str">
        <f t="shared" si="245"/>
        <v/>
      </c>
      <c r="E822" s="269"/>
      <c r="F822" s="166">
        <f t="shared" si="246"/>
        <v>0</v>
      </c>
      <c r="G822" s="270">
        <f t="shared" si="247"/>
        <v>0</v>
      </c>
    </row>
    <row r="823" spans="1:7" ht="24" customHeight="1" x14ac:dyDescent="0.2">
      <c r="A823" s="153" t="str">
        <f t="shared" si="243"/>
        <v/>
      </c>
      <c r="B823" s="268" t="str">
        <f t="shared" si="244"/>
        <v/>
      </c>
      <c r="C823" s="154"/>
      <c r="D823" s="155" t="str">
        <f t="shared" si="245"/>
        <v/>
      </c>
      <c r="E823" s="269"/>
      <c r="F823" s="166">
        <f t="shared" si="246"/>
        <v>0</v>
      </c>
      <c r="G823" s="270">
        <f t="shared" si="247"/>
        <v>0</v>
      </c>
    </row>
    <row r="824" spans="1:7" ht="24" customHeight="1" x14ac:dyDescent="0.2">
      <c r="A824" s="153" t="str">
        <f t="shared" si="243"/>
        <v/>
      </c>
      <c r="B824" s="268" t="str">
        <f t="shared" si="244"/>
        <v/>
      </c>
      <c r="C824" s="154"/>
      <c r="D824" s="155" t="str">
        <f t="shared" si="245"/>
        <v/>
      </c>
      <c r="E824" s="269"/>
      <c r="F824" s="166">
        <f t="shared" si="246"/>
        <v>0</v>
      </c>
      <c r="G824" s="270">
        <f t="shared" si="247"/>
        <v>0</v>
      </c>
    </row>
    <row r="825" spans="1:7" ht="24" customHeight="1" x14ac:dyDescent="0.2">
      <c r="A825" s="153" t="str">
        <f t="shared" si="243"/>
        <v/>
      </c>
      <c r="B825" s="268" t="str">
        <f t="shared" si="244"/>
        <v/>
      </c>
      <c r="C825" s="154"/>
      <c r="D825" s="155" t="str">
        <f t="shared" si="245"/>
        <v/>
      </c>
      <c r="E825" s="269"/>
      <c r="F825" s="166">
        <f t="shared" si="246"/>
        <v>0</v>
      </c>
      <c r="G825" s="270">
        <f t="shared" si="247"/>
        <v>0</v>
      </c>
    </row>
    <row r="826" spans="1:7" ht="24" customHeight="1" x14ac:dyDescent="0.2">
      <c r="A826" s="271"/>
      <c r="B826" s="241"/>
      <c r="C826" s="241"/>
      <c r="D826" s="252"/>
      <c r="E826" s="253"/>
      <c r="F826" s="336" t="s">
        <v>38</v>
      </c>
      <c r="G826" s="273">
        <f>SUBTOTAL(9,G812:G825)</f>
        <v>0</v>
      </c>
    </row>
    <row r="827" spans="1:7" ht="24" customHeight="1" x14ac:dyDescent="0.2">
      <c r="A827" s="271"/>
      <c r="B827" s="241"/>
      <c r="C827" s="274" t="s">
        <v>824</v>
      </c>
      <c r="D827" s="252"/>
      <c r="E827" s="253"/>
      <c r="F827" s="254"/>
      <c r="G827" s="275"/>
    </row>
    <row r="828" spans="1:7" ht="24" customHeight="1" x14ac:dyDescent="0.2">
      <c r="A828" s="153" t="str">
        <f t="shared" ref="A828:A835" si="248">IFERROR(VLOOKUP(C828,Tabla_Insumos,4,FALSE),"")</f>
        <v/>
      </c>
      <c r="B828" s="268" t="str">
        <f t="shared" ref="B828:B835" si="249">IFERROR(VLOOKUP(C828,Tabla_Insumos,5,FALSE),"")</f>
        <v/>
      </c>
      <c r="C828" s="154"/>
      <c r="D828" s="155" t="str">
        <f t="shared" ref="D828:D835" si="250">IFERROR(VLOOKUP(C828,Tabla_Insumos,2,FALSE),"")</f>
        <v/>
      </c>
      <c r="E828" s="269"/>
      <c r="F828" s="166">
        <f t="shared" ref="F828:F835" si="251">IFERROR(VLOOKUP(C828,Tabla_Insumos,3,FALSE),0)</f>
        <v>0</v>
      </c>
      <c r="G828" s="270">
        <f>ROUND(E828*F828,2)</f>
        <v>0</v>
      </c>
    </row>
    <row r="829" spans="1:7" ht="24" customHeight="1" x14ac:dyDescent="0.2">
      <c r="A829" s="153" t="str">
        <f t="shared" si="248"/>
        <v/>
      </c>
      <c r="B829" s="268" t="str">
        <f t="shared" si="249"/>
        <v/>
      </c>
      <c r="C829" s="154"/>
      <c r="D829" s="155" t="str">
        <f t="shared" si="250"/>
        <v/>
      </c>
      <c r="E829" s="269"/>
      <c r="F829" s="166">
        <f t="shared" si="251"/>
        <v>0</v>
      </c>
      <c r="G829" s="270">
        <f>ROUND(E829*F829,2)</f>
        <v>0</v>
      </c>
    </row>
    <row r="830" spans="1:7" ht="24" customHeight="1" x14ac:dyDescent="0.2">
      <c r="A830" s="153" t="str">
        <f t="shared" si="248"/>
        <v/>
      </c>
      <c r="B830" s="268" t="str">
        <f t="shared" si="249"/>
        <v/>
      </c>
      <c r="C830" s="154"/>
      <c r="D830" s="155" t="str">
        <f t="shared" si="250"/>
        <v/>
      </c>
      <c r="E830" s="269"/>
      <c r="F830" s="166">
        <f t="shared" si="251"/>
        <v>0</v>
      </c>
      <c r="G830" s="270">
        <f t="shared" ref="G830:G835" si="252">ROUND(E830*F830,2)</f>
        <v>0</v>
      </c>
    </row>
    <row r="831" spans="1:7" ht="24" customHeight="1" x14ac:dyDescent="0.2">
      <c r="A831" s="153" t="str">
        <f t="shared" si="248"/>
        <v/>
      </c>
      <c r="B831" s="268" t="str">
        <f t="shared" si="249"/>
        <v/>
      </c>
      <c r="C831" s="154"/>
      <c r="D831" s="155" t="str">
        <f t="shared" si="250"/>
        <v/>
      </c>
      <c r="E831" s="269"/>
      <c r="F831" s="166">
        <f t="shared" si="251"/>
        <v>0</v>
      </c>
      <c r="G831" s="270">
        <f t="shared" si="252"/>
        <v>0</v>
      </c>
    </row>
    <row r="832" spans="1:7" ht="24" customHeight="1" x14ac:dyDescent="0.2">
      <c r="A832" s="153" t="str">
        <f t="shared" si="248"/>
        <v/>
      </c>
      <c r="B832" s="268" t="str">
        <f t="shared" si="249"/>
        <v/>
      </c>
      <c r="C832" s="154"/>
      <c r="D832" s="155" t="str">
        <f t="shared" si="250"/>
        <v/>
      </c>
      <c r="E832" s="269"/>
      <c r="F832" s="166">
        <f t="shared" si="251"/>
        <v>0</v>
      </c>
      <c r="G832" s="270">
        <f t="shared" si="252"/>
        <v>0</v>
      </c>
    </row>
    <row r="833" spans="1:7" ht="24" customHeight="1" x14ac:dyDescent="0.2">
      <c r="A833" s="153" t="str">
        <f t="shared" si="248"/>
        <v/>
      </c>
      <c r="B833" s="268" t="str">
        <f t="shared" si="249"/>
        <v/>
      </c>
      <c r="C833" s="154"/>
      <c r="D833" s="155" t="str">
        <f t="shared" si="250"/>
        <v/>
      </c>
      <c r="E833" s="269"/>
      <c r="F833" s="166">
        <f t="shared" si="251"/>
        <v>0</v>
      </c>
      <c r="G833" s="270">
        <f t="shared" si="252"/>
        <v>0</v>
      </c>
    </row>
    <row r="834" spans="1:7" ht="24" customHeight="1" x14ac:dyDescent="0.2">
      <c r="A834" s="153" t="str">
        <f t="shared" si="248"/>
        <v/>
      </c>
      <c r="B834" s="268" t="str">
        <f t="shared" si="249"/>
        <v/>
      </c>
      <c r="C834" s="154"/>
      <c r="D834" s="155" t="str">
        <f t="shared" si="250"/>
        <v/>
      </c>
      <c r="E834" s="269"/>
      <c r="F834" s="166">
        <f t="shared" si="251"/>
        <v>0</v>
      </c>
      <c r="G834" s="270">
        <f t="shared" si="252"/>
        <v>0</v>
      </c>
    </row>
    <row r="835" spans="1:7" ht="24" customHeight="1" x14ac:dyDescent="0.2">
      <c r="A835" s="153" t="str">
        <f t="shared" si="248"/>
        <v/>
      </c>
      <c r="B835" s="268" t="str">
        <f t="shared" si="249"/>
        <v/>
      </c>
      <c r="C835" s="154"/>
      <c r="D835" s="155" t="str">
        <f t="shared" si="250"/>
        <v/>
      </c>
      <c r="E835" s="269"/>
      <c r="F835" s="166">
        <f t="shared" si="251"/>
        <v>0</v>
      </c>
      <c r="G835" s="270">
        <f t="shared" si="252"/>
        <v>0</v>
      </c>
    </row>
    <row r="836" spans="1:7" ht="24" customHeight="1" x14ac:dyDescent="0.2">
      <c r="A836" s="271"/>
      <c r="B836" s="241"/>
      <c r="C836" s="241"/>
      <c r="D836" s="252"/>
      <c r="E836" s="253"/>
      <c r="F836" s="336" t="s">
        <v>39</v>
      </c>
      <c r="G836" s="273">
        <f>SUBTOTAL(9,G828:G835)</f>
        <v>0</v>
      </c>
    </row>
    <row r="837" spans="1:7" ht="24" customHeight="1" x14ac:dyDescent="0.2">
      <c r="A837" s="271"/>
      <c r="B837" s="241"/>
      <c r="C837" s="274" t="s">
        <v>825</v>
      </c>
      <c r="D837" s="252"/>
      <c r="E837" s="253"/>
      <c r="F837" s="254"/>
      <c r="G837" s="275"/>
    </row>
    <row r="838" spans="1:7" ht="24" customHeight="1" x14ac:dyDescent="0.2">
      <c r="A838" s="153" t="str">
        <f t="shared" ref="A838:A846" si="253">IFERROR(VLOOKUP(C838,Tabla_Insumos,4,FALSE),"")</f>
        <v/>
      </c>
      <c r="B838" s="268" t="str">
        <f t="shared" ref="B838:B846" si="254">IFERROR(VLOOKUP(C838,Tabla_Insumos,5,FALSE),"")</f>
        <v/>
      </c>
      <c r="C838" s="154"/>
      <c r="D838" s="155" t="str">
        <f t="shared" ref="D838:D846" si="255">IFERROR(VLOOKUP(C838,Tabla_Insumos,2,FALSE),"")</f>
        <v/>
      </c>
      <c r="E838" s="269"/>
      <c r="F838" s="166">
        <f t="shared" ref="F838:F846" si="256">IFERROR(VLOOKUP(C838,Tabla_Insumos,3,FALSE),0)</f>
        <v>0</v>
      </c>
      <c r="G838" s="270">
        <f t="shared" ref="G838:G846" si="257">ROUND(E838*F838,2)</f>
        <v>0</v>
      </c>
    </row>
    <row r="839" spans="1:7" ht="24" customHeight="1" x14ac:dyDescent="0.2">
      <c r="A839" s="153" t="str">
        <f t="shared" si="253"/>
        <v/>
      </c>
      <c r="B839" s="268" t="str">
        <f t="shared" si="254"/>
        <v/>
      </c>
      <c r="C839" s="154"/>
      <c r="D839" s="155" t="str">
        <f t="shared" si="255"/>
        <v/>
      </c>
      <c r="E839" s="269"/>
      <c r="F839" s="166">
        <f t="shared" si="256"/>
        <v>0</v>
      </c>
      <c r="G839" s="270">
        <f t="shared" si="257"/>
        <v>0</v>
      </c>
    </row>
    <row r="840" spans="1:7" ht="24" customHeight="1" x14ac:dyDescent="0.2">
      <c r="A840" s="153" t="str">
        <f t="shared" si="253"/>
        <v/>
      </c>
      <c r="B840" s="268" t="str">
        <f t="shared" si="254"/>
        <v/>
      </c>
      <c r="C840" s="154"/>
      <c r="D840" s="155" t="str">
        <f t="shared" si="255"/>
        <v/>
      </c>
      <c r="E840" s="269"/>
      <c r="F840" s="166">
        <f t="shared" si="256"/>
        <v>0</v>
      </c>
      <c r="G840" s="270">
        <f t="shared" si="257"/>
        <v>0</v>
      </c>
    </row>
    <row r="841" spans="1:7" ht="24" customHeight="1" x14ac:dyDescent="0.2">
      <c r="A841" s="153" t="str">
        <f t="shared" si="253"/>
        <v/>
      </c>
      <c r="B841" s="268" t="str">
        <f t="shared" si="254"/>
        <v/>
      </c>
      <c r="C841" s="154"/>
      <c r="D841" s="155" t="str">
        <f t="shared" si="255"/>
        <v/>
      </c>
      <c r="E841" s="269"/>
      <c r="F841" s="166">
        <f t="shared" si="256"/>
        <v>0</v>
      </c>
      <c r="G841" s="270">
        <f t="shared" si="257"/>
        <v>0</v>
      </c>
    </row>
    <row r="842" spans="1:7" ht="24" customHeight="1" x14ac:dyDescent="0.2">
      <c r="A842" s="153" t="str">
        <f t="shared" si="253"/>
        <v/>
      </c>
      <c r="B842" s="268" t="str">
        <f t="shared" si="254"/>
        <v/>
      </c>
      <c r="C842" s="154"/>
      <c r="D842" s="155" t="str">
        <f t="shared" si="255"/>
        <v/>
      </c>
      <c r="E842" s="269"/>
      <c r="F842" s="166">
        <f t="shared" si="256"/>
        <v>0</v>
      </c>
      <c r="G842" s="270">
        <f t="shared" si="257"/>
        <v>0</v>
      </c>
    </row>
    <row r="843" spans="1:7" ht="24" customHeight="1" x14ac:dyDescent="0.2">
      <c r="A843" s="153" t="str">
        <f t="shared" si="253"/>
        <v/>
      </c>
      <c r="B843" s="268" t="str">
        <f t="shared" si="254"/>
        <v/>
      </c>
      <c r="C843" s="154"/>
      <c r="D843" s="155" t="str">
        <f t="shared" si="255"/>
        <v/>
      </c>
      <c r="E843" s="269"/>
      <c r="F843" s="166">
        <f t="shared" si="256"/>
        <v>0</v>
      </c>
      <c r="G843" s="270">
        <f t="shared" si="257"/>
        <v>0</v>
      </c>
    </row>
    <row r="844" spans="1:7" ht="24" customHeight="1" x14ac:dyDescent="0.2">
      <c r="A844" s="153" t="str">
        <f t="shared" si="253"/>
        <v/>
      </c>
      <c r="B844" s="268" t="str">
        <f t="shared" si="254"/>
        <v/>
      </c>
      <c r="C844" s="154"/>
      <c r="D844" s="155" t="str">
        <f t="shared" si="255"/>
        <v/>
      </c>
      <c r="E844" s="269"/>
      <c r="F844" s="166">
        <f t="shared" si="256"/>
        <v>0</v>
      </c>
      <c r="G844" s="270">
        <f t="shared" si="257"/>
        <v>0</v>
      </c>
    </row>
    <row r="845" spans="1:7" ht="24" customHeight="1" x14ac:dyDescent="0.2">
      <c r="A845" s="153" t="str">
        <f t="shared" si="253"/>
        <v/>
      </c>
      <c r="B845" s="268" t="str">
        <f t="shared" si="254"/>
        <v/>
      </c>
      <c r="C845" s="154"/>
      <c r="D845" s="155" t="str">
        <f t="shared" si="255"/>
        <v/>
      </c>
      <c r="E845" s="269"/>
      <c r="F845" s="166">
        <f t="shared" si="256"/>
        <v>0</v>
      </c>
      <c r="G845" s="270">
        <f t="shared" si="257"/>
        <v>0</v>
      </c>
    </row>
    <row r="846" spans="1:7" ht="24" customHeight="1" x14ac:dyDescent="0.2">
      <c r="A846" s="153" t="str">
        <f t="shared" si="253"/>
        <v/>
      </c>
      <c r="B846" s="268" t="str">
        <f t="shared" si="254"/>
        <v/>
      </c>
      <c r="C846" s="154"/>
      <c r="D846" s="155" t="str">
        <f t="shared" si="255"/>
        <v/>
      </c>
      <c r="E846" s="269"/>
      <c r="F846" s="166">
        <f t="shared" si="256"/>
        <v>0</v>
      </c>
      <c r="G846" s="270">
        <f t="shared" si="257"/>
        <v>0</v>
      </c>
    </row>
    <row r="847" spans="1:7" ht="24" customHeight="1" x14ac:dyDescent="0.2">
      <c r="A847" s="276"/>
      <c r="B847" s="252"/>
      <c r="C847" s="241"/>
      <c r="D847" s="252"/>
      <c r="E847" s="253"/>
      <c r="F847" s="336" t="s">
        <v>40</v>
      </c>
      <c r="G847" s="273">
        <f>SUBTOTAL(9,G838:G846)</f>
        <v>0</v>
      </c>
    </row>
    <row r="848" spans="1:7" ht="24" customHeight="1" thickBot="1" x14ac:dyDescent="0.25">
      <c r="A848" s="277"/>
      <c r="B848" s="278"/>
      <c r="C848" s="279"/>
      <c r="D848" s="278"/>
      <c r="E848" s="280"/>
      <c r="F848" s="281"/>
      <c r="G848" s="282"/>
    </row>
    <row r="849" spans="1:7" ht="24" customHeight="1" thickBot="1" x14ac:dyDescent="0.25">
      <c r="A849" s="283">
        <f>B807</f>
        <v>0</v>
      </c>
      <c r="B849" s="284" t="str">
        <f>C807</f>
        <v/>
      </c>
      <c r="C849" s="285"/>
      <c r="D849" s="285" t="s">
        <v>41</v>
      </c>
      <c r="E849" s="286"/>
      <c r="F849" s="287" t="s">
        <v>42</v>
      </c>
      <c r="G849" s="288">
        <f>SUBTOTAL(9,G812:G848)</f>
        <v>0</v>
      </c>
    </row>
    <row r="850" spans="1:7" ht="24" customHeight="1" thickTop="1" thickBot="1" x14ac:dyDescent="0.25"/>
    <row r="851" spans="1:7" ht="24" customHeight="1" thickTop="1" x14ac:dyDescent="0.2">
      <c r="A851" s="344" t="s">
        <v>44</v>
      </c>
      <c r="B851" s="345"/>
      <c r="C851" s="345"/>
      <c r="D851" s="345"/>
      <c r="E851" s="345"/>
      <c r="F851" s="345"/>
      <c r="G851" s="346"/>
    </row>
    <row r="852" spans="1:7" ht="24" customHeight="1" x14ac:dyDescent="0.2">
      <c r="A852" s="243" t="s">
        <v>821</v>
      </c>
      <c r="B852" s="244" t="str">
        <f>Comitente</f>
        <v>DIRECCIÓN PROVINCIAL DEL LOTE HOGAR</v>
      </c>
      <c r="C852" s="238"/>
      <c r="D852" s="245"/>
      <c r="E852" s="245"/>
      <c r="F852" s="246"/>
      <c r="G852" s="247"/>
    </row>
    <row r="853" spans="1:7" ht="24" customHeight="1" x14ac:dyDescent="0.2">
      <c r="A853" s="243" t="s">
        <v>822</v>
      </c>
      <c r="B853" s="244">
        <f>Contratista</f>
        <v>0</v>
      </c>
      <c r="C853" s="239"/>
      <c r="D853" s="239"/>
      <c r="E853" s="239"/>
      <c r="F853" s="248"/>
      <c r="G853" s="249"/>
    </row>
    <row r="854" spans="1:7" ht="24" customHeight="1" x14ac:dyDescent="0.2">
      <c r="A854" s="243" t="s">
        <v>31</v>
      </c>
      <c r="B854" s="244" t="str">
        <f>Obra</f>
        <v>Barrio "VIRGEN DEL ROSARIO" I Etapa</v>
      </c>
      <c r="C854" s="239"/>
      <c r="D854" s="239"/>
      <c r="E854" s="239"/>
      <c r="F854" s="248" t="s">
        <v>45</v>
      </c>
      <c r="G854" s="250">
        <f>Fecha_Base</f>
        <v>0</v>
      </c>
    </row>
    <row r="855" spans="1:7" ht="24" customHeight="1" x14ac:dyDescent="0.2">
      <c r="A855" s="251" t="s">
        <v>820</v>
      </c>
      <c r="B855" s="240" t="str">
        <f>Ubicación</f>
        <v>Calle Independencia s/nº  Distrito "La Puntilla" Dpto San Martin</v>
      </c>
      <c r="C855" s="240"/>
      <c r="D855" s="252"/>
      <c r="E855" s="253"/>
      <c r="F855" s="254"/>
      <c r="G855" s="255"/>
    </row>
    <row r="856" spans="1:7" ht="24" customHeight="1" x14ac:dyDescent="0.2">
      <c r="A856" s="251" t="s">
        <v>46</v>
      </c>
      <c r="B856" s="256" t="str">
        <f>IFERROR(VALUE(LEFT(B857,FIND("-",B857)-1)),"")</f>
        <v/>
      </c>
      <c r="C856" s="241" t="str">
        <f>IFERROR(VLOOKUP(B856,T_Computo_Presupuesto,2,FALSE),"")</f>
        <v/>
      </c>
      <c r="E856" s="253"/>
      <c r="F856" s="254"/>
      <c r="G856" s="255"/>
    </row>
    <row r="857" spans="1:7" ht="24" customHeight="1" x14ac:dyDescent="0.2">
      <c r="A857" s="251" t="s">
        <v>32</v>
      </c>
      <c r="B857" s="257"/>
      <c r="C857" s="241" t="str">
        <f>IFERROR(VLOOKUP(B857,T_Computo_Presupuesto,2,FALSE),"")</f>
        <v/>
      </c>
      <c r="D857" s="252"/>
      <c r="E857" s="253"/>
      <c r="F857" s="248" t="s">
        <v>33</v>
      </c>
      <c r="G857" s="258" t="str">
        <f>IFERROR(VLOOKUP(B857,T_Computo_Presupuesto,4,FALSE),"")</f>
        <v/>
      </c>
    </row>
    <row r="858" spans="1:7" ht="24" customHeight="1" x14ac:dyDescent="0.2">
      <c r="A858" s="251"/>
      <c r="B858" s="240"/>
      <c r="C858" s="241"/>
      <c r="D858" s="252"/>
      <c r="E858" s="253"/>
      <c r="F858" s="254"/>
      <c r="G858" s="255"/>
    </row>
    <row r="859" spans="1:7" ht="24" customHeight="1" x14ac:dyDescent="0.2">
      <c r="A859" s="366" t="s">
        <v>683</v>
      </c>
      <c r="B859" s="367"/>
      <c r="C859" s="368" t="s">
        <v>0</v>
      </c>
      <c r="D859" s="368" t="s">
        <v>34</v>
      </c>
      <c r="E859" s="370" t="s">
        <v>35</v>
      </c>
      <c r="F859" s="372" t="s">
        <v>36</v>
      </c>
      <c r="G859" s="374" t="s">
        <v>37</v>
      </c>
    </row>
    <row r="860" spans="1:7" ht="24" customHeight="1" x14ac:dyDescent="0.2">
      <c r="A860" s="259" t="s">
        <v>684</v>
      </c>
      <c r="B860" s="260" t="s">
        <v>685</v>
      </c>
      <c r="C860" s="369"/>
      <c r="D860" s="369"/>
      <c r="E860" s="371"/>
      <c r="F860" s="373"/>
      <c r="G860" s="375"/>
    </row>
    <row r="861" spans="1:7" ht="24" customHeight="1" x14ac:dyDescent="0.2">
      <c r="A861" s="335"/>
      <c r="B861" s="263"/>
      <c r="C861" s="334" t="s">
        <v>823</v>
      </c>
      <c r="D861" s="264"/>
      <c r="E861" s="265"/>
      <c r="F861" s="266"/>
      <c r="G861" s="267"/>
    </row>
    <row r="862" spans="1:7" ht="24" customHeight="1" x14ac:dyDescent="0.2">
      <c r="A862" s="153" t="str">
        <f t="shared" ref="A862:A875" si="258">IFERROR(VLOOKUP(C862,Tabla_Insumos,4,FALSE),"")</f>
        <v/>
      </c>
      <c r="B862" s="268" t="str">
        <f t="shared" ref="B862:B875" si="259">IFERROR(VLOOKUP(C862,Tabla_Insumos,5,FALSE),"")</f>
        <v/>
      </c>
      <c r="C862" s="154"/>
      <c r="D862" s="155" t="str">
        <f t="shared" ref="D862:D875" si="260">IFERROR(VLOOKUP(C862,Tabla_Insumos,2,FALSE),"")</f>
        <v/>
      </c>
      <c r="E862" s="269"/>
      <c r="F862" s="166">
        <f t="shared" ref="F862:F875" si="261">IFERROR(VLOOKUP(C862,Tabla_Insumos,3,FALSE),0)</f>
        <v>0</v>
      </c>
      <c r="G862" s="270">
        <f>ROUND(E862*F862,2)</f>
        <v>0</v>
      </c>
    </row>
    <row r="863" spans="1:7" ht="24" customHeight="1" x14ac:dyDescent="0.2">
      <c r="A863" s="153" t="str">
        <f t="shared" si="258"/>
        <v/>
      </c>
      <c r="B863" s="268" t="str">
        <f t="shared" si="259"/>
        <v/>
      </c>
      <c r="C863" s="154"/>
      <c r="D863" s="155" t="str">
        <f t="shared" si="260"/>
        <v/>
      </c>
      <c r="E863" s="269"/>
      <c r="F863" s="166">
        <f t="shared" si="261"/>
        <v>0</v>
      </c>
      <c r="G863" s="270">
        <f t="shared" ref="G863:G875" si="262">ROUND(E863*F863,2)</f>
        <v>0</v>
      </c>
    </row>
    <row r="864" spans="1:7" ht="24" customHeight="1" x14ac:dyDescent="0.2">
      <c r="A864" s="153" t="str">
        <f t="shared" si="258"/>
        <v/>
      </c>
      <c r="B864" s="268" t="str">
        <f t="shared" si="259"/>
        <v/>
      </c>
      <c r="C864" s="154"/>
      <c r="D864" s="155" t="str">
        <f t="shared" si="260"/>
        <v/>
      </c>
      <c r="E864" s="269"/>
      <c r="F864" s="166">
        <f t="shared" si="261"/>
        <v>0</v>
      </c>
      <c r="G864" s="270">
        <f t="shared" si="262"/>
        <v>0</v>
      </c>
    </row>
    <row r="865" spans="1:7" ht="24" customHeight="1" x14ac:dyDescent="0.2">
      <c r="A865" s="153" t="str">
        <f t="shared" si="258"/>
        <v/>
      </c>
      <c r="B865" s="268" t="str">
        <f t="shared" si="259"/>
        <v/>
      </c>
      <c r="C865" s="154"/>
      <c r="D865" s="155" t="str">
        <f t="shared" si="260"/>
        <v/>
      </c>
      <c r="E865" s="269"/>
      <c r="F865" s="166">
        <f t="shared" si="261"/>
        <v>0</v>
      </c>
      <c r="G865" s="270">
        <f t="shared" si="262"/>
        <v>0</v>
      </c>
    </row>
    <row r="866" spans="1:7" ht="24" customHeight="1" x14ac:dyDescent="0.2">
      <c r="A866" s="153" t="str">
        <f t="shared" si="258"/>
        <v/>
      </c>
      <c r="B866" s="268" t="str">
        <f t="shared" si="259"/>
        <v/>
      </c>
      <c r="C866" s="154"/>
      <c r="D866" s="155" t="str">
        <f t="shared" si="260"/>
        <v/>
      </c>
      <c r="E866" s="269"/>
      <c r="F866" s="166">
        <f t="shared" si="261"/>
        <v>0</v>
      </c>
      <c r="G866" s="270">
        <f t="shared" si="262"/>
        <v>0</v>
      </c>
    </row>
    <row r="867" spans="1:7" ht="24" customHeight="1" x14ac:dyDescent="0.2">
      <c r="A867" s="153" t="str">
        <f t="shared" si="258"/>
        <v/>
      </c>
      <c r="B867" s="268" t="str">
        <f t="shared" si="259"/>
        <v/>
      </c>
      <c r="C867" s="154"/>
      <c r="D867" s="155" t="str">
        <f t="shared" si="260"/>
        <v/>
      </c>
      <c r="E867" s="269"/>
      <c r="F867" s="166">
        <f t="shared" si="261"/>
        <v>0</v>
      </c>
      <c r="G867" s="270">
        <f t="shared" si="262"/>
        <v>0</v>
      </c>
    </row>
    <row r="868" spans="1:7" ht="24" customHeight="1" x14ac:dyDescent="0.2">
      <c r="A868" s="153" t="str">
        <f t="shared" si="258"/>
        <v/>
      </c>
      <c r="B868" s="268" t="str">
        <f t="shared" si="259"/>
        <v/>
      </c>
      <c r="C868" s="154"/>
      <c r="D868" s="155" t="str">
        <f t="shared" si="260"/>
        <v/>
      </c>
      <c r="E868" s="269"/>
      <c r="F868" s="166">
        <f t="shared" si="261"/>
        <v>0</v>
      </c>
      <c r="G868" s="270">
        <f t="shared" si="262"/>
        <v>0</v>
      </c>
    </row>
    <row r="869" spans="1:7" ht="24" customHeight="1" x14ac:dyDescent="0.2">
      <c r="A869" s="153" t="str">
        <f t="shared" si="258"/>
        <v/>
      </c>
      <c r="B869" s="268" t="str">
        <f t="shared" si="259"/>
        <v/>
      </c>
      <c r="C869" s="154"/>
      <c r="D869" s="155" t="str">
        <f t="shared" si="260"/>
        <v/>
      </c>
      <c r="E869" s="269"/>
      <c r="F869" s="166">
        <f t="shared" si="261"/>
        <v>0</v>
      </c>
      <c r="G869" s="270">
        <f t="shared" si="262"/>
        <v>0</v>
      </c>
    </row>
    <row r="870" spans="1:7" ht="24" customHeight="1" x14ac:dyDescent="0.2">
      <c r="A870" s="153" t="str">
        <f t="shared" si="258"/>
        <v/>
      </c>
      <c r="B870" s="268" t="str">
        <f t="shared" si="259"/>
        <v/>
      </c>
      <c r="C870" s="154"/>
      <c r="D870" s="155" t="str">
        <f t="shared" si="260"/>
        <v/>
      </c>
      <c r="E870" s="269"/>
      <c r="F870" s="166">
        <f t="shared" si="261"/>
        <v>0</v>
      </c>
      <c r="G870" s="270">
        <f t="shared" si="262"/>
        <v>0</v>
      </c>
    </row>
    <row r="871" spans="1:7" ht="24" customHeight="1" x14ac:dyDescent="0.2">
      <c r="A871" s="153" t="str">
        <f t="shared" si="258"/>
        <v/>
      </c>
      <c r="B871" s="268" t="str">
        <f t="shared" si="259"/>
        <v/>
      </c>
      <c r="C871" s="154"/>
      <c r="D871" s="155" t="str">
        <f t="shared" si="260"/>
        <v/>
      </c>
      <c r="E871" s="269"/>
      <c r="F871" s="166">
        <f t="shared" si="261"/>
        <v>0</v>
      </c>
      <c r="G871" s="270">
        <f t="shared" si="262"/>
        <v>0</v>
      </c>
    </row>
    <row r="872" spans="1:7" ht="24" customHeight="1" x14ac:dyDescent="0.2">
      <c r="A872" s="153" t="str">
        <f t="shared" si="258"/>
        <v/>
      </c>
      <c r="B872" s="268" t="str">
        <f t="shared" si="259"/>
        <v/>
      </c>
      <c r="C872" s="154"/>
      <c r="D872" s="155" t="str">
        <f t="shared" si="260"/>
        <v/>
      </c>
      <c r="E872" s="269"/>
      <c r="F872" s="166">
        <f t="shared" si="261"/>
        <v>0</v>
      </c>
      <c r="G872" s="270">
        <f t="shared" si="262"/>
        <v>0</v>
      </c>
    </row>
    <row r="873" spans="1:7" ht="24" customHeight="1" x14ac:dyDescent="0.2">
      <c r="A873" s="153" t="str">
        <f t="shared" si="258"/>
        <v/>
      </c>
      <c r="B873" s="268" t="str">
        <f t="shared" si="259"/>
        <v/>
      </c>
      <c r="C873" s="154"/>
      <c r="D873" s="155" t="str">
        <f t="shared" si="260"/>
        <v/>
      </c>
      <c r="E873" s="269"/>
      <c r="F873" s="166">
        <f t="shared" si="261"/>
        <v>0</v>
      </c>
      <c r="G873" s="270">
        <f t="shared" si="262"/>
        <v>0</v>
      </c>
    </row>
    <row r="874" spans="1:7" ht="24" customHeight="1" x14ac:dyDescent="0.2">
      <c r="A874" s="153" t="str">
        <f t="shared" si="258"/>
        <v/>
      </c>
      <c r="B874" s="268" t="str">
        <f t="shared" si="259"/>
        <v/>
      </c>
      <c r="C874" s="154"/>
      <c r="D874" s="155" t="str">
        <f t="shared" si="260"/>
        <v/>
      </c>
      <c r="E874" s="269"/>
      <c r="F874" s="166">
        <f t="shared" si="261"/>
        <v>0</v>
      </c>
      <c r="G874" s="270">
        <f t="shared" si="262"/>
        <v>0</v>
      </c>
    </row>
    <row r="875" spans="1:7" ht="24" customHeight="1" x14ac:dyDescent="0.2">
      <c r="A875" s="153" t="str">
        <f t="shared" si="258"/>
        <v/>
      </c>
      <c r="B875" s="268" t="str">
        <f t="shared" si="259"/>
        <v/>
      </c>
      <c r="C875" s="154"/>
      <c r="D875" s="155" t="str">
        <f t="shared" si="260"/>
        <v/>
      </c>
      <c r="E875" s="269"/>
      <c r="F875" s="166">
        <f t="shared" si="261"/>
        <v>0</v>
      </c>
      <c r="G875" s="270">
        <f t="shared" si="262"/>
        <v>0</v>
      </c>
    </row>
    <row r="876" spans="1:7" ht="24" customHeight="1" x14ac:dyDescent="0.2">
      <c r="A876" s="271"/>
      <c r="B876" s="241"/>
      <c r="C876" s="241"/>
      <c r="D876" s="252"/>
      <c r="E876" s="253"/>
      <c r="F876" s="336" t="s">
        <v>38</v>
      </c>
      <c r="G876" s="273">
        <f>SUBTOTAL(9,G862:G875)</f>
        <v>0</v>
      </c>
    </row>
    <row r="877" spans="1:7" ht="24" customHeight="1" x14ac:dyDescent="0.2">
      <c r="A877" s="271"/>
      <c r="B877" s="241"/>
      <c r="C877" s="274" t="s">
        <v>824</v>
      </c>
      <c r="D877" s="252"/>
      <c r="E877" s="253"/>
      <c r="F877" s="254"/>
      <c r="G877" s="275"/>
    </row>
    <row r="878" spans="1:7" ht="24" customHeight="1" x14ac:dyDescent="0.2">
      <c r="A878" s="153" t="str">
        <f t="shared" ref="A878:A885" si="263">IFERROR(VLOOKUP(C878,Tabla_Insumos,4,FALSE),"")</f>
        <v/>
      </c>
      <c r="B878" s="268" t="str">
        <f t="shared" ref="B878:B885" si="264">IFERROR(VLOOKUP(C878,Tabla_Insumos,5,FALSE),"")</f>
        <v/>
      </c>
      <c r="C878" s="154"/>
      <c r="D878" s="155" t="str">
        <f t="shared" ref="D878:D885" si="265">IFERROR(VLOOKUP(C878,Tabla_Insumos,2,FALSE),"")</f>
        <v/>
      </c>
      <c r="E878" s="269">
        <v>0</v>
      </c>
      <c r="F878" s="166">
        <f t="shared" ref="F878:F885" si="266">IFERROR(VLOOKUP(C878,Tabla_Insumos,3,FALSE),0)</f>
        <v>0</v>
      </c>
      <c r="G878" s="270">
        <f>ROUND(E878*F878,2)</f>
        <v>0</v>
      </c>
    </row>
    <row r="879" spans="1:7" ht="24" customHeight="1" x14ac:dyDescent="0.2">
      <c r="A879" s="153" t="str">
        <f t="shared" si="263"/>
        <v/>
      </c>
      <c r="B879" s="268" t="str">
        <f t="shared" si="264"/>
        <v/>
      </c>
      <c r="C879" s="154"/>
      <c r="D879" s="155" t="str">
        <f t="shared" si="265"/>
        <v/>
      </c>
      <c r="E879" s="269"/>
      <c r="F879" s="166">
        <f t="shared" si="266"/>
        <v>0</v>
      </c>
      <c r="G879" s="270">
        <f>ROUND(E879*F879,2)</f>
        <v>0</v>
      </c>
    </row>
    <row r="880" spans="1:7" ht="24" customHeight="1" x14ac:dyDescent="0.2">
      <c r="A880" s="153" t="str">
        <f t="shared" si="263"/>
        <v/>
      </c>
      <c r="B880" s="268" t="str">
        <f t="shared" si="264"/>
        <v/>
      </c>
      <c r="C880" s="154"/>
      <c r="D880" s="155" t="str">
        <f t="shared" si="265"/>
        <v/>
      </c>
      <c r="E880" s="269">
        <v>0</v>
      </c>
      <c r="F880" s="166">
        <f t="shared" si="266"/>
        <v>0</v>
      </c>
      <c r="G880" s="270">
        <f t="shared" ref="G880:G885" si="267">ROUND(E880*F880,2)</f>
        <v>0</v>
      </c>
    </row>
    <row r="881" spans="1:7" ht="24" customHeight="1" x14ac:dyDescent="0.2">
      <c r="A881" s="153" t="str">
        <f t="shared" si="263"/>
        <v/>
      </c>
      <c r="B881" s="268" t="str">
        <f t="shared" si="264"/>
        <v/>
      </c>
      <c r="C881" s="154"/>
      <c r="D881" s="155" t="str">
        <f t="shared" si="265"/>
        <v/>
      </c>
      <c r="E881" s="269"/>
      <c r="F881" s="166">
        <f t="shared" si="266"/>
        <v>0</v>
      </c>
      <c r="G881" s="270">
        <f t="shared" si="267"/>
        <v>0</v>
      </c>
    </row>
    <row r="882" spans="1:7" ht="24" customHeight="1" x14ac:dyDescent="0.2">
      <c r="A882" s="153" t="str">
        <f t="shared" si="263"/>
        <v/>
      </c>
      <c r="B882" s="268" t="str">
        <f t="shared" si="264"/>
        <v/>
      </c>
      <c r="C882" s="154"/>
      <c r="D882" s="155" t="str">
        <f t="shared" si="265"/>
        <v/>
      </c>
      <c r="E882" s="269"/>
      <c r="F882" s="166">
        <f t="shared" si="266"/>
        <v>0</v>
      </c>
      <c r="G882" s="270">
        <f t="shared" si="267"/>
        <v>0</v>
      </c>
    </row>
    <row r="883" spans="1:7" ht="24" customHeight="1" x14ac:dyDescent="0.2">
      <c r="A883" s="153" t="str">
        <f t="shared" si="263"/>
        <v/>
      </c>
      <c r="B883" s="268" t="str">
        <f t="shared" si="264"/>
        <v/>
      </c>
      <c r="C883" s="154"/>
      <c r="D883" s="155" t="str">
        <f t="shared" si="265"/>
        <v/>
      </c>
      <c r="E883" s="269"/>
      <c r="F883" s="166">
        <f t="shared" si="266"/>
        <v>0</v>
      </c>
      <c r="G883" s="270">
        <f t="shared" si="267"/>
        <v>0</v>
      </c>
    </row>
    <row r="884" spans="1:7" ht="24" customHeight="1" x14ac:dyDescent="0.2">
      <c r="A884" s="153" t="str">
        <f t="shared" si="263"/>
        <v/>
      </c>
      <c r="B884" s="268" t="str">
        <f t="shared" si="264"/>
        <v/>
      </c>
      <c r="C884" s="154"/>
      <c r="D884" s="155" t="str">
        <f t="shared" si="265"/>
        <v/>
      </c>
      <c r="E884" s="269"/>
      <c r="F884" s="166">
        <f t="shared" si="266"/>
        <v>0</v>
      </c>
      <c r="G884" s="270">
        <f t="shared" si="267"/>
        <v>0</v>
      </c>
    </row>
    <row r="885" spans="1:7" ht="24" customHeight="1" x14ac:dyDescent="0.2">
      <c r="A885" s="153" t="str">
        <f t="shared" si="263"/>
        <v/>
      </c>
      <c r="B885" s="268" t="str">
        <f t="shared" si="264"/>
        <v/>
      </c>
      <c r="C885" s="154"/>
      <c r="D885" s="155" t="str">
        <f t="shared" si="265"/>
        <v/>
      </c>
      <c r="E885" s="269"/>
      <c r="F885" s="166">
        <f t="shared" si="266"/>
        <v>0</v>
      </c>
      <c r="G885" s="270">
        <f t="shared" si="267"/>
        <v>0</v>
      </c>
    </row>
    <row r="886" spans="1:7" ht="24" customHeight="1" x14ac:dyDescent="0.2">
      <c r="A886" s="271"/>
      <c r="B886" s="241"/>
      <c r="C886" s="241"/>
      <c r="D886" s="252"/>
      <c r="E886" s="253"/>
      <c r="F886" s="336" t="s">
        <v>39</v>
      </c>
      <c r="G886" s="273">
        <f>SUBTOTAL(9,G878:G885)</f>
        <v>0</v>
      </c>
    </row>
    <row r="887" spans="1:7" ht="24" customHeight="1" x14ac:dyDescent="0.2">
      <c r="A887" s="271"/>
      <c r="B887" s="241"/>
      <c r="C887" s="274" t="s">
        <v>825</v>
      </c>
      <c r="D887" s="252"/>
      <c r="E887" s="253"/>
      <c r="F887" s="254"/>
      <c r="G887" s="275"/>
    </row>
    <row r="888" spans="1:7" ht="24" customHeight="1" x14ac:dyDescent="0.2">
      <c r="A888" s="153" t="str">
        <f t="shared" ref="A888:A896" si="268">IFERROR(VLOOKUP(C888,Tabla_Insumos,4,FALSE),"")</f>
        <v/>
      </c>
      <c r="B888" s="268" t="str">
        <f t="shared" ref="B888:B896" si="269">IFERROR(VLOOKUP(C888,Tabla_Insumos,5,FALSE),"")</f>
        <v/>
      </c>
      <c r="C888" s="154"/>
      <c r="D888" s="155" t="str">
        <f t="shared" ref="D888:D896" si="270">IFERROR(VLOOKUP(C888,Tabla_Insumos,2,FALSE),"")</f>
        <v/>
      </c>
      <c r="E888" s="269"/>
      <c r="F888" s="166">
        <f t="shared" ref="F888:F896" si="271">IFERROR(VLOOKUP(C888,Tabla_Insumos,3,FALSE),0)</f>
        <v>0</v>
      </c>
      <c r="G888" s="270">
        <f t="shared" ref="G888:G896" si="272">ROUND(E888*F888,2)</f>
        <v>0</v>
      </c>
    </row>
    <row r="889" spans="1:7" ht="24" customHeight="1" x14ac:dyDescent="0.2">
      <c r="A889" s="153" t="str">
        <f t="shared" si="268"/>
        <v/>
      </c>
      <c r="B889" s="268" t="str">
        <f t="shared" si="269"/>
        <v/>
      </c>
      <c r="C889" s="154"/>
      <c r="D889" s="155" t="str">
        <f t="shared" si="270"/>
        <v/>
      </c>
      <c r="E889" s="269"/>
      <c r="F889" s="166">
        <f t="shared" si="271"/>
        <v>0</v>
      </c>
      <c r="G889" s="270">
        <f t="shared" si="272"/>
        <v>0</v>
      </c>
    </row>
    <row r="890" spans="1:7" ht="24" customHeight="1" x14ac:dyDescent="0.2">
      <c r="A890" s="153" t="str">
        <f t="shared" si="268"/>
        <v/>
      </c>
      <c r="B890" s="268" t="str">
        <f t="shared" si="269"/>
        <v/>
      </c>
      <c r="C890" s="154"/>
      <c r="D890" s="155" t="str">
        <f t="shared" si="270"/>
        <v/>
      </c>
      <c r="E890" s="269"/>
      <c r="F890" s="166">
        <f t="shared" si="271"/>
        <v>0</v>
      </c>
      <c r="G890" s="270">
        <f t="shared" si="272"/>
        <v>0</v>
      </c>
    </row>
    <row r="891" spans="1:7" ht="24" customHeight="1" x14ac:dyDescent="0.2">
      <c r="A891" s="153" t="str">
        <f t="shared" si="268"/>
        <v/>
      </c>
      <c r="B891" s="268" t="str">
        <f t="shared" si="269"/>
        <v/>
      </c>
      <c r="C891" s="154"/>
      <c r="D891" s="155" t="str">
        <f t="shared" si="270"/>
        <v/>
      </c>
      <c r="E891" s="269"/>
      <c r="F891" s="166">
        <f t="shared" si="271"/>
        <v>0</v>
      </c>
      <c r="G891" s="270">
        <f t="shared" si="272"/>
        <v>0</v>
      </c>
    </row>
    <row r="892" spans="1:7" ht="24" customHeight="1" x14ac:dyDescent="0.2">
      <c r="A892" s="153" t="str">
        <f t="shared" si="268"/>
        <v/>
      </c>
      <c r="B892" s="268" t="str">
        <f t="shared" si="269"/>
        <v/>
      </c>
      <c r="C892" s="154"/>
      <c r="D892" s="155" t="str">
        <f t="shared" si="270"/>
        <v/>
      </c>
      <c r="E892" s="269"/>
      <c r="F892" s="166">
        <f t="shared" si="271"/>
        <v>0</v>
      </c>
      <c r="G892" s="270">
        <f t="shared" si="272"/>
        <v>0</v>
      </c>
    </row>
    <row r="893" spans="1:7" ht="24" customHeight="1" x14ac:dyDescent="0.2">
      <c r="A893" s="153" t="str">
        <f t="shared" si="268"/>
        <v/>
      </c>
      <c r="B893" s="268" t="str">
        <f t="shared" si="269"/>
        <v/>
      </c>
      <c r="C893" s="154"/>
      <c r="D893" s="155" t="str">
        <f t="shared" si="270"/>
        <v/>
      </c>
      <c r="E893" s="269"/>
      <c r="F893" s="166">
        <f t="shared" si="271"/>
        <v>0</v>
      </c>
      <c r="G893" s="270">
        <f t="shared" si="272"/>
        <v>0</v>
      </c>
    </row>
    <row r="894" spans="1:7" ht="24" customHeight="1" x14ac:dyDescent="0.2">
      <c r="A894" s="153" t="str">
        <f t="shared" si="268"/>
        <v/>
      </c>
      <c r="B894" s="268" t="str">
        <f t="shared" si="269"/>
        <v/>
      </c>
      <c r="C894" s="154"/>
      <c r="D894" s="155" t="str">
        <f t="shared" si="270"/>
        <v/>
      </c>
      <c r="E894" s="269"/>
      <c r="F894" s="166">
        <f t="shared" si="271"/>
        <v>0</v>
      </c>
      <c r="G894" s="270">
        <f t="shared" si="272"/>
        <v>0</v>
      </c>
    </row>
    <row r="895" spans="1:7" ht="24" customHeight="1" x14ac:dyDescent="0.2">
      <c r="A895" s="153" t="str">
        <f t="shared" si="268"/>
        <v/>
      </c>
      <c r="B895" s="268" t="str">
        <f t="shared" si="269"/>
        <v/>
      </c>
      <c r="C895" s="154"/>
      <c r="D895" s="155" t="str">
        <f t="shared" si="270"/>
        <v/>
      </c>
      <c r="E895" s="269"/>
      <c r="F895" s="166">
        <f t="shared" si="271"/>
        <v>0</v>
      </c>
      <c r="G895" s="270">
        <f t="shared" si="272"/>
        <v>0</v>
      </c>
    </row>
    <row r="896" spans="1:7" ht="24" customHeight="1" x14ac:dyDescent="0.2">
      <c r="A896" s="153" t="str">
        <f t="shared" si="268"/>
        <v/>
      </c>
      <c r="B896" s="268" t="str">
        <f t="shared" si="269"/>
        <v/>
      </c>
      <c r="C896" s="154"/>
      <c r="D896" s="155" t="str">
        <f t="shared" si="270"/>
        <v/>
      </c>
      <c r="E896" s="269"/>
      <c r="F896" s="166">
        <f t="shared" si="271"/>
        <v>0</v>
      </c>
      <c r="G896" s="270">
        <f t="shared" si="272"/>
        <v>0</v>
      </c>
    </row>
    <row r="897" spans="1:7" ht="24" customHeight="1" x14ac:dyDescent="0.2">
      <c r="A897" s="276"/>
      <c r="B897" s="252"/>
      <c r="C897" s="241"/>
      <c r="D897" s="252"/>
      <c r="E897" s="253"/>
      <c r="F897" s="336" t="s">
        <v>40</v>
      </c>
      <c r="G897" s="273">
        <f>SUBTOTAL(9,G888:G896)</f>
        <v>0</v>
      </c>
    </row>
    <row r="898" spans="1:7" ht="24" customHeight="1" thickBot="1" x14ac:dyDescent="0.25">
      <c r="A898" s="277"/>
      <c r="B898" s="278"/>
      <c r="C898" s="279"/>
      <c r="D898" s="278"/>
      <c r="E898" s="280"/>
      <c r="F898" s="281"/>
      <c r="G898" s="282"/>
    </row>
    <row r="899" spans="1:7" ht="24" customHeight="1" thickBot="1" x14ac:dyDescent="0.25">
      <c r="A899" s="283">
        <f>B857</f>
        <v>0</v>
      </c>
      <c r="B899" s="284" t="str">
        <f>C857</f>
        <v/>
      </c>
      <c r="C899" s="285"/>
      <c r="D899" s="285" t="s">
        <v>41</v>
      </c>
      <c r="E899" s="286"/>
      <c r="F899" s="287" t="s">
        <v>42</v>
      </c>
      <c r="G899" s="288">
        <f>SUBTOTAL(9,G862:G898)</f>
        <v>0</v>
      </c>
    </row>
    <row r="900" spans="1:7" ht="24" customHeight="1" thickTop="1" thickBot="1" x14ac:dyDescent="0.25"/>
    <row r="901" spans="1:7" ht="24" customHeight="1" thickTop="1" x14ac:dyDescent="0.2">
      <c r="A901" s="344" t="s">
        <v>44</v>
      </c>
      <c r="B901" s="345"/>
      <c r="C901" s="345"/>
      <c r="D901" s="345"/>
      <c r="E901" s="345"/>
      <c r="F901" s="345"/>
      <c r="G901" s="346"/>
    </row>
    <row r="902" spans="1:7" ht="24" customHeight="1" x14ac:dyDescent="0.2">
      <c r="A902" s="243" t="s">
        <v>821</v>
      </c>
      <c r="B902" s="244" t="str">
        <f>Comitente</f>
        <v>DIRECCIÓN PROVINCIAL DEL LOTE HOGAR</v>
      </c>
      <c r="C902" s="238"/>
      <c r="D902" s="245"/>
      <c r="E902" s="245"/>
      <c r="F902" s="246"/>
      <c r="G902" s="247"/>
    </row>
    <row r="903" spans="1:7" ht="24" customHeight="1" x14ac:dyDescent="0.2">
      <c r="A903" s="243" t="s">
        <v>822</v>
      </c>
      <c r="B903" s="244">
        <f>Contratista</f>
        <v>0</v>
      </c>
      <c r="C903" s="239"/>
      <c r="D903" s="239"/>
      <c r="E903" s="239"/>
      <c r="F903" s="248"/>
      <c r="G903" s="249"/>
    </row>
    <row r="904" spans="1:7" ht="24" customHeight="1" x14ac:dyDescent="0.2">
      <c r="A904" s="243" t="s">
        <v>31</v>
      </c>
      <c r="B904" s="244" t="str">
        <f>Obra</f>
        <v>Barrio "VIRGEN DEL ROSARIO" I Etapa</v>
      </c>
      <c r="C904" s="239"/>
      <c r="D904" s="239"/>
      <c r="E904" s="239"/>
      <c r="F904" s="248" t="s">
        <v>45</v>
      </c>
      <c r="G904" s="250">
        <f>Fecha_Base</f>
        <v>0</v>
      </c>
    </row>
    <row r="905" spans="1:7" ht="24" customHeight="1" x14ac:dyDescent="0.2">
      <c r="A905" s="251" t="s">
        <v>820</v>
      </c>
      <c r="B905" s="240" t="str">
        <f>Ubicación</f>
        <v>Calle Independencia s/nº  Distrito "La Puntilla" Dpto San Martin</v>
      </c>
      <c r="C905" s="240"/>
      <c r="D905" s="252"/>
      <c r="E905" s="253"/>
      <c r="F905" s="254"/>
      <c r="G905" s="255"/>
    </row>
    <row r="906" spans="1:7" ht="24" customHeight="1" x14ac:dyDescent="0.2">
      <c r="A906" s="251" t="s">
        <v>46</v>
      </c>
      <c r="B906" s="256" t="str">
        <f>IFERROR(VALUE(LEFT(B907,FIND("-",B907)-1)),"")</f>
        <v/>
      </c>
      <c r="C906" s="241" t="str">
        <f>IFERROR(VLOOKUP(B906,T_Computo_Presupuesto,2,FALSE),"")</f>
        <v/>
      </c>
      <c r="E906" s="253"/>
      <c r="F906" s="254"/>
      <c r="G906" s="255"/>
    </row>
    <row r="907" spans="1:7" ht="24" customHeight="1" x14ac:dyDescent="0.2">
      <c r="A907" s="251" t="s">
        <v>32</v>
      </c>
      <c r="B907" s="257"/>
      <c r="C907" s="241" t="str">
        <f>IFERROR(VLOOKUP(B907,T_Computo_Presupuesto,2,FALSE),"")</f>
        <v/>
      </c>
      <c r="D907" s="252"/>
      <c r="E907" s="253"/>
      <c r="F907" s="248" t="s">
        <v>33</v>
      </c>
      <c r="G907" s="258" t="str">
        <f>IFERROR(VLOOKUP(B907,T_Computo_Presupuesto,4,FALSE),"")</f>
        <v/>
      </c>
    </row>
    <row r="908" spans="1:7" ht="24" customHeight="1" x14ac:dyDescent="0.2">
      <c r="A908" s="251"/>
      <c r="B908" s="240"/>
      <c r="C908" s="241"/>
      <c r="D908" s="252"/>
      <c r="E908" s="253"/>
      <c r="F908" s="254"/>
      <c r="G908" s="255"/>
    </row>
    <row r="909" spans="1:7" ht="24" customHeight="1" x14ac:dyDescent="0.2">
      <c r="A909" s="366" t="s">
        <v>683</v>
      </c>
      <c r="B909" s="367"/>
      <c r="C909" s="368" t="s">
        <v>0</v>
      </c>
      <c r="D909" s="368" t="s">
        <v>34</v>
      </c>
      <c r="E909" s="370" t="s">
        <v>35</v>
      </c>
      <c r="F909" s="372" t="s">
        <v>36</v>
      </c>
      <c r="G909" s="374" t="s">
        <v>37</v>
      </c>
    </row>
    <row r="910" spans="1:7" ht="24" customHeight="1" x14ac:dyDescent="0.2">
      <c r="A910" s="259" t="s">
        <v>684</v>
      </c>
      <c r="B910" s="260" t="s">
        <v>685</v>
      </c>
      <c r="C910" s="369"/>
      <c r="D910" s="369"/>
      <c r="E910" s="371"/>
      <c r="F910" s="373"/>
      <c r="G910" s="375"/>
    </row>
    <row r="911" spans="1:7" ht="24" customHeight="1" x14ac:dyDescent="0.2">
      <c r="A911" s="335"/>
      <c r="B911" s="263"/>
      <c r="C911" s="334" t="s">
        <v>823</v>
      </c>
      <c r="D911" s="264"/>
      <c r="E911" s="265"/>
      <c r="F911" s="266"/>
      <c r="G911" s="267"/>
    </row>
    <row r="912" spans="1:7" ht="24" customHeight="1" x14ac:dyDescent="0.2">
      <c r="A912" s="153" t="str">
        <f t="shared" ref="A912:A925" si="273">IFERROR(VLOOKUP(C912,Tabla_Insumos,4,FALSE),"")</f>
        <v/>
      </c>
      <c r="B912" s="268" t="str">
        <f t="shared" ref="B912:B925" si="274">IFERROR(VLOOKUP(C912,Tabla_Insumos,5,FALSE),"")</f>
        <v/>
      </c>
      <c r="C912" s="154"/>
      <c r="D912" s="155" t="str">
        <f t="shared" ref="D912:D925" si="275">IFERROR(VLOOKUP(C912,Tabla_Insumos,2,FALSE),"")</f>
        <v/>
      </c>
      <c r="E912" s="269"/>
      <c r="F912" s="165">
        <f t="shared" ref="F912:F925" si="276">IFERROR(VLOOKUP(C912,Tabla_Insumos,3,FALSE),0)</f>
        <v>0</v>
      </c>
      <c r="G912" s="270">
        <f>ROUND(E912*F912,2)</f>
        <v>0</v>
      </c>
    </row>
    <row r="913" spans="1:7" ht="24" customHeight="1" x14ac:dyDescent="0.2">
      <c r="A913" s="153" t="str">
        <f t="shared" si="273"/>
        <v/>
      </c>
      <c r="B913" s="268" t="str">
        <f t="shared" si="274"/>
        <v/>
      </c>
      <c r="C913" s="154"/>
      <c r="D913" s="155" t="str">
        <f t="shared" si="275"/>
        <v/>
      </c>
      <c r="E913" s="269"/>
      <c r="F913" s="165">
        <f t="shared" si="276"/>
        <v>0</v>
      </c>
      <c r="G913" s="270">
        <f t="shared" ref="G913:G925" si="277">ROUND(E913*F913,2)</f>
        <v>0</v>
      </c>
    </row>
    <row r="914" spans="1:7" ht="24" customHeight="1" x14ac:dyDescent="0.2">
      <c r="A914" s="153" t="str">
        <f t="shared" si="273"/>
        <v/>
      </c>
      <c r="B914" s="268" t="str">
        <f t="shared" si="274"/>
        <v/>
      </c>
      <c r="C914" s="154"/>
      <c r="D914" s="155" t="str">
        <f t="shared" si="275"/>
        <v/>
      </c>
      <c r="E914" s="269"/>
      <c r="F914" s="165">
        <f t="shared" si="276"/>
        <v>0</v>
      </c>
      <c r="G914" s="270">
        <f t="shared" si="277"/>
        <v>0</v>
      </c>
    </row>
    <row r="915" spans="1:7" ht="24" customHeight="1" x14ac:dyDescent="0.2">
      <c r="A915" s="153" t="str">
        <f t="shared" si="273"/>
        <v/>
      </c>
      <c r="B915" s="268" t="str">
        <f t="shared" si="274"/>
        <v/>
      </c>
      <c r="C915" s="154"/>
      <c r="D915" s="155" t="str">
        <f t="shared" si="275"/>
        <v/>
      </c>
      <c r="E915" s="269"/>
      <c r="F915" s="165">
        <f t="shared" si="276"/>
        <v>0</v>
      </c>
      <c r="G915" s="270">
        <f t="shared" si="277"/>
        <v>0</v>
      </c>
    </row>
    <row r="916" spans="1:7" ht="24" customHeight="1" x14ac:dyDescent="0.2">
      <c r="A916" s="153" t="str">
        <f t="shared" si="273"/>
        <v/>
      </c>
      <c r="B916" s="268" t="str">
        <f t="shared" si="274"/>
        <v/>
      </c>
      <c r="C916" s="154"/>
      <c r="D916" s="155" t="str">
        <f t="shared" si="275"/>
        <v/>
      </c>
      <c r="E916" s="269"/>
      <c r="F916" s="165">
        <f t="shared" si="276"/>
        <v>0</v>
      </c>
      <c r="G916" s="270">
        <f t="shared" si="277"/>
        <v>0</v>
      </c>
    </row>
    <row r="917" spans="1:7" ht="24" customHeight="1" x14ac:dyDescent="0.2">
      <c r="A917" s="153" t="str">
        <f t="shared" si="273"/>
        <v/>
      </c>
      <c r="B917" s="268" t="str">
        <f t="shared" si="274"/>
        <v/>
      </c>
      <c r="C917" s="154"/>
      <c r="D917" s="155" t="str">
        <f t="shared" si="275"/>
        <v/>
      </c>
      <c r="E917" s="269"/>
      <c r="F917" s="165">
        <f t="shared" si="276"/>
        <v>0</v>
      </c>
      <c r="G917" s="270">
        <f t="shared" si="277"/>
        <v>0</v>
      </c>
    </row>
    <row r="918" spans="1:7" ht="24" customHeight="1" x14ac:dyDescent="0.2">
      <c r="A918" s="153" t="str">
        <f t="shared" si="273"/>
        <v/>
      </c>
      <c r="B918" s="268" t="str">
        <f t="shared" si="274"/>
        <v/>
      </c>
      <c r="C918" s="154"/>
      <c r="D918" s="155" t="str">
        <f t="shared" si="275"/>
        <v/>
      </c>
      <c r="E918" s="269"/>
      <c r="F918" s="165">
        <f t="shared" si="276"/>
        <v>0</v>
      </c>
      <c r="G918" s="270">
        <f t="shared" si="277"/>
        <v>0</v>
      </c>
    </row>
    <row r="919" spans="1:7" ht="24" customHeight="1" x14ac:dyDescent="0.2">
      <c r="A919" s="153" t="str">
        <f t="shared" si="273"/>
        <v/>
      </c>
      <c r="B919" s="268" t="str">
        <f t="shared" si="274"/>
        <v/>
      </c>
      <c r="C919" s="154"/>
      <c r="D919" s="155" t="str">
        <f t="shared" si="275"/>
        <v/>
      </c>
      <c r="E919" s="269"/>
      <c r="F919" s="165">
        <f t="shared" si="276"/>
        <v>0</v>
      </c>
      <c r="G919" s="270">
        <f t="shared" si="277"/>
        <v>0</v>
      </c>
    </row>
    <row r="920" spans="1:7" ht="24" customHeight="1" x14ac:dyDescent="0.2">
      <c r="A920" s="153" t="str">
        <f t="shared" si="273"/>
        <v/>
      </c>
      <c r="B920" s="268" t="str">
        <f t="shared" si="274"/>
        <v/>
      </c>
      <c r="C920" s="154"/>
      <c r="D920" s="155" t="str">
        <f t="shared" si="275"/>
        <v/>
      </c>
      <c r="E920" s="269"/>
      <c r="F920" s="165">
        <f t="shared" si="276"/>
        <v>0</v>
      </c>
      <c r="G920" s="270">
        <f t="shared" si="277"/>
        <v>0</v>
      </c>
    </row>
    <row r="921" spans="1:7" ht="24" customHeight="1" x14ac:dyDescent="0.2">
      <c r="A921" s="153" t="str">
        <f t="shared" si="273"/>
        <v/>
      </c>
      <c r="B921" s="268" t="str">
        <f t="shared" si="274"/>
        <v/>
      </c>
      <c r="C921" s="154"/>
      <c r="D921" s="155" t="str">
        <f t="shared" si="275"/>
        <v/>
      </c>
      <c r="E921" s="269"/>
      <c r="F921" s="165">
        <f t="shared" si="276"/>
        <v>0</v>
      </c>
      <c r="G921" s="270">
        <f t="shared" si="277"/>
        <v>0</v>
      </c>
    </row>
    <row r="922" spans="1:7" ht="24" customHeight="1" x14ac:dyDescent="0.2">
      <c r="A922" s="153" t="str">
        <f t="shared" si="273"/>
        <v/>
      </c>
      <c r="B922" s="268" t="str">
        <f t="shared" si="274"/>
        <v/>
      </c>
      <c r="C922" s="154"/>
      <c r="D922" s="155" t="str">
        <f t="shared" si="275"/>
        <v/>
      </c>
      <c r="E922" s="269"/>
      <c r="F922" s="165">
        <f t="shared" si="276"/>
        <v>0</v>
      </c>
      <c r="G922" s="270">
        <f t="shared" si="277"/>
        <v>0</v>
      </c>
    </row>
    <row r="923" spans="1:7" ht="24" customHeight="1" x14ac:dyDescent="0.2">
      <c r="A923" s="153" t="str">
        <f t="shared" si="273"/>
        <v/>
      </c>
      <c r="B923" s="268" t="str">
        <f t="shared" si="274"/>
        <v/>
      </c>
      <c r="C923" s="154"/>
      <c r="D923" s="155" t="str">
        <f t="shared" si="275"/>
        <v/>
      </c>
      <c r="E923" s="269"/>
      <c r="F923" s="165">
        <f t="shared" si="276"/>
        <v>0</v>
      </c>
      <c r="G923" s="270">
        <f t="shared" si="277"/>
        <v>0</v>
      </c>
    </row>
    <row r="924" spans="1:7" ht="24" customHeight="1" x14ac:dyDescent="0.2">
      <c r="A924" s="153" t="str">
        <f t="shared" si="273"/>
        <v/>
      </c>
      <c r="B924" s="268" t="str">
        <f t="shared" si="274"/>
        <v/>
      </c>
      <c r="C924" s="154"/>
      <c r="D924" s="155" t="str">
        <f t="shared" si="275"/>
        <v/>
      </c>
      <c r="E924" s="269"/>
      <c r="F924" s="165">
        <f t="shared" si="276"/>
        <v>0</v>
      </c>
      <c r="G924" s="270">
        <f t="shared" si="277"/>
        <v>0</v>
      </c>
    </row>
    <row r="925" spans="1:7" ht="24" customHeight="1" x14ac:dyDescent="0.2">
      <c r="A925" s="153" t="str">
        <f t="shared" si="273"/>
        <v/>
      </c>
      <c r="B925" s="268" t="str">
        <f t="shared" si="274"/>
        <v/>
      </c>
      <c r="C925" s="154"/>
      <c r="D925" s="155" t="str">
        <f t="shared" si="275"/>
        <v/>
      </c>
      <c r="E925" s="269"/>
      <c r="F925" s="166">
        <f t="shared" si="276"/>
        <v>0</v>
      </c>
      <c r="G925" s="270">
        <f t="shared" si="277"/>
        <v>0</v>
      </c>
    </row>
    <row r="926" spans="1:7" ht="24" customHeight="1" x14ac:dyDescent="0.2">
      <c r="A926" s="271"/>
      <c r="B926" s="241"/>
      <c r="C926" s="241"/>
      <c r="D926" s="252"/>
      <c r="E926" s="253"/>
      <c r="F926" s="336" t="s">
        <v>38</v>
      </c>
      <c r="G926" s="273">
        <f>SUBTOTAL(9,G912:G925)</f>
        <v>0</v>
      </c>
    </row>
    <row r="927" spans="1:7" ht="24" customHeight="1" x14ac:dyDescent="0.2">
      <c r="A927" s="271"/>
      <c r="B927" s="241"/>
      <c r="C927" s="274" t="s">
        <v>824</v>
      </c>
      <c r="D927" s="252"/>
      <c r="E927" s="253"/>
      <c r="F927" s="254"/>
      <c r="G927" s="275"/>
    </row>
    <row r="928" spans="1:7" ht="24" customHeight="1" x14ac:dyDescent="0.2">
      <c r="A928" s="153" t="str">
        <f t="shared" ref="A928:A935" si="278">IFERROR(VLOOKUP(C928,Tabla_Insumos,4,FALSE),"")</f>
        <v/>
      </c>
      <c r="B928" s="268" t="str">
        <f t="shared" ref="B928:B935" si="279">IFERROR(VLOOKUP(C928,Tabla_Insumos,5,FALSE),"")</f>
        <v/>
      </c>
      <c r="C928" s="154"/>
      <c r="D928" s="155" t="str">
        <f t="shared" ref="D928:D935" si="280">IFERROR(VLOOKUP(C928,Tabla_Insumos,2,FALSE),"")</f>
        <v/>
      </c>
      <c r="E928" s="269"/>
      <c r="F928" s="167">
        <f t="shared" ref="F928:F935" si="281">IFERROR(VLOOKUP(C928,Tabla_Insumos,3,FALSE),0)</f>
        <v>0</v>
      </c>
      <c r="G928" s="270">
        <f>ROUND(E928*F928,2)</f>
        <v>0</v>
      </c>
    </row>
    <row r="929" spans="1:7" ht="24" customHeight="1" x14ac:dyDescent="0.2">
      <c r="A929" s="153" t="str">
        <f t="shared" si="278"/>
        <v/>
      </c>
      <c r="B929" s="268" t="str">
        <f t="shared" si="279"/>
        <v/>
      </c>
      <c r="C929" s="154"/>
      <c r="D929" s="155" t="str">
        <f t="shared" si="280"/>
        <v/>
      </c>
      <c r="E929" s="269"/>
      <c r="F929" s="167">
        <f t="shared" si="281"/>
        <v>0</v>
      </c>
      <c r="G929" s="270">
        <f>ROUND(E929*F929,2)</f>
        <v>0</v>
      </c>
    </row>
    <row r="930" spans="1:7" ht="24" customHeight="1" x14ac:dyDescent="0.2">
      <c r="A930" s="153" t="str">
        <f t="shared" si="278"/>
        <v/>
      </c>
      <c r="B930" s="268" t="str">
        <f t="shared" si="279"/>
        <v/>
      </c>
      <c r="C930" s="154"/>
      <c r="D930" s="155" t="str">
        <f t="shared" si="280"/>
        <v/>
      </c>
      <c r="E930" s="269"/>
      <c r="F930" s="167">
        <f t="shared" si="281"/>
        <v>0</v>
      </c>
      <c r="G930" s="270">
        <f t="shared" ref="G930:G935" si="282">ROUND(E930*F930,2)</f>
        <v>0</v>
      </c>
    </row>
    <row r="931" spans="1:7" ht="24" customHeight="1" x14ac:dyDescent="0.2">
      <c r="A931" s="153" t="str">
        <f t="shared" si="278"/>
        <v/>
      </c>
      <c r="B931" s="268" t="str">
        <f t="shared" si="279"/>
        <v/>
      </c>
      <c r="C931" s="154"/>
      <c r="D931" s="155" t="str">
        <f t="shared" si="280"/>
        <v/>
      </c>
      <c r="E931" s="269"/>
      <c r="F931" s="167">
        <f t="shared" si="281"/>
        <v>0</v>
      </c>
      <c r="G931" s="270">
        <f t="shared" si="282"/>
        <v>0</v>
      </c>
    </row>
    <row r="932" spans="1:7" ht="24" customHeight="1" x14ac:dyDescent="0.2">
      <c r="A932" s="153" t="str">
        <f t="shared" si="278"/>
        <v/>
      </c>
      <c r="B932" s="268" t="str">
        <f t="shared" si="279"/>
        <v/>
      </c>
      <c r="C932" s="154"/>
      <c r="D932" s="155" t="str">
        <f t="shared" si="280"/>
        <v/>
      </c>
      <c r="E932" s="269"/>
      <c r="F932" s="165">
        <f t="shared" si="281"/>
        <v>0</v>
      </c>
      <c r="G932" s="270">
        <f t="shared" si="282"/>
        <v>0</v>
      </c>
    </row>
    <row r="933" spans="1:7" ht="24" customHeight="1" x14ac:dyDescent="0.2">
      <c r="A933" s="153" t="str">
        <f t="shared" si="278"/>
        <v/>
      </c>
      <c r="B933" s="268" t="str">
        <f t="shared" si="279"/>
        <v/>
      </c>
      <c r="C933" s="154"/>
      <c r="D933" s="155" t="str">
        <f t="shared" si="280"/>
        <v/>
      </c>
      <c r="E933" s="269"/>
      <c r="F933" s="165">
        <f t="shared" si="281"/>
        <v>0</v>
      </c>
      <c r="G933" s="270">
        <f t="shared" si="282"/>
        <v>0</v>
      </c>
    </row>
    <row r="934" spans="1:7" ht="24" customHeight="1" x14ac:dyDescent="0.2">
      <c r="A934" s="153" t="str">
        <f t="shared" si="278"/>
        <v/>
      </c>
      <c r="B934" s="268" t="str">
        <f t="shared" si="279"/>
        <v/>
      </c>
      <c r="C934" s="154"/>
      <c r="D934" s="155" t="str">
        <f t="shared" si="280"/>
        <v/>
      </c>
      <c r="E934" s="269"/>
      <c r="F934" s="165">
        <f t="shared" si="281"/>
        <v>0</v>
      </c>
      <c r="G934" s="270">
        <f t="shared" si="282"/>
        <v>0</v>
      </c>
    </row>
    <row r="935" spans="1:7" ht="24" customHeight="1" x14ac:dyDescent="0.2">
      <c r="A935" s="153" t="str">
        <f t="shared" si="278"/>
        <v/>
      </c>
      <c r="B935" s="268" t="str">
        <f t="shared" si="279"/>
        <v/>
      </c>
      <c r="C935" s="154"/>
      <c r="D935" s="155" t="str">
        <f t="shared" si="280"/>
        <v/>
      </c>
      <c r="E935" s="269"/>
      <c r="F935" s="165">
        <f t="shared" si="281"/>
        <v>0</v>
      </c>
      <c r="G935" s="270">
        <f t="shared" si="282"/>
        <v>0</v>
      </c>
    </row>
    <row r="936" spans="1:7" ht="24" customHeight="1" x14ac:dyDescent="0.2">
      <c r="A936" s="271"/>
      <c r="B936" s="241"/>
      <c r="C936" s="241"/>
      <c r="D936" s="252"/>
      <c r="E936" s="253"/>
      <c r="F936" s="336" t="s">
        <v>39</v>
      </c>
      <c r="G936" s="273">
        <f>SUBTOTAL(9,G928:G935)</f>
        <v>0</v>
      </c>
    </row>
    <row r="937" spans="1:7" ht="24" customHeight="1" x14ac:dyDescent="0.2">
      <c r="A937" s="271"/>
      <c r="B937" s="241"/>
      <c r="C937" s="274" t="s">
        <v>825</v>
      </c>
      <c r="D937" s="252"/>
      <c r="E937" s="253"/>
      <c r="F937" s="254"/>
      <c r="G937" s="275"/>
    </row>
    <row r="938" spans="1:7" ht="24" customHeight="1" x14ac:dyDescent="0.2">
      <c r="A938" s="153" t="str">
        <f t="shared" ref="A938:A946" si="283">IFERROR(VLOOKUP(C938,Tabla_Insumos,4,FALSE),"")</f>
        <v/>
      </c>
      <c r="B938" s="268" t="str">
        <f t="shared" ref="B938:B946" si="284">IFERROR(VLOOKUP(C938,Tabla_Insumos,5,FALSE),"")</f>
        <v/>
      </c>
      <c r="C938" s="154"/>
      <c r="D938" s="155" t="str">
        <f t="shared" ref="D938:D946" si="285">IFERROR(VLOOKUP(C938,Tabla_Insumos,2,FALSE),"")</f>
        <v/>
      </c>
      <c r="E938" s="269"/>
      <c r="F938" s="165">
        <f t="shared" ref="F938:F946" si="286">IFERROR(VLOOKUP(C938,Tabla_Insumos,3,FALSE),0)</f>
        <v>0</v>
      </c>
      <c r="G938" s="270">
        <f t="shared" ref="G938:G946" si="287">ROUND(E938*F938,2)</f>
        <v>0</v>
      </c>
    </row>
    <row r="939" spans="1:7" ht="24" customHeight="1" x14ac:dyDescent="0.2">
      <c r="A939" s="153" t="str">
        <f t="shared" si="283"/>
        <v/>
      </c>
      <c r="B939" s="268" t="str">
        <f t="shared" si="284"/>
        <v/>
      </c>
      <c r="C939" s="154"/>
      <c r="D939" s="155" t="str">
        <f t="shared" si="285"/>
        <v/>
      </c>
      <c r="E939" s="269"/>
      <c r="F939" s="165">
        <f t="shared" si="286"/>
        <v>0</v>
      </c>
      <c r="G939" s="270">
        <f t="shared" si="287"/>
        <v>0</v>
      </c>
    </row>
    <row r="940" spans="1:7" ht="24" customHeight="1" x14ac:dyDescent="0.2">
      <c r="A940" s="153" t="str">
        <f t="shared" si="283"/>
        <v/>
      </c>
      <c r="B940" s="268" t="str">
        <f t="shared" si="284"/>
        <v/>
      </c>
      <c r="C940" s="154"/>
      <c r="D940" s="155" t="str">
        <f t="shared" si="285"/>
        <v/>
      </c>
      <c r="E940" s="269"/>
      <c r="F940" s="165">
        <f t="shared" si="286"/>
        <v>0</v>
      </c>
      <c r="G940" s="270">
        <f t="shared" si="287"/>
        <v>0</v>
      </c>
    </row>
    <row r="941" spans="1:7" ht="24" customHeight="1" x14ac:dyDescent="0.2">
      <c r="A941" s="153" t="str">
        <f t="shared" si="283"/>
        <v/>
      </c>
      <c r="B941" s="268" t="str">
        <f t="shared" si="284"/>
        <v/>
      </c>
      <c r="C941" s="154"/>
      <c r="D941" s="155" t="str">
        <f t="shared" si="285"/>
        <v/>
      </c>
      <c r="E941" s="269"/>
      <c r="F941" s="165">
        <f t="shared" si="286"/>
        <v>0</v>
      </c>
      <c r="G941" s="270">
        <f t="shared" si="287"/>
        <v>0</v>
      </c>
    </row>
    <row r="942" spans="1:7" ht="24" customHeight="1" x14ac:dyDescent="0.2">
      <c r="A942" s="153" t="str">
        <f t="shared" si="283"/>
        <v/>
      </c>
      <c r="B942" s="268" t="str">
        <f t="shared" si="284"/>
        <v/>
      </c>
      <c r="C942" s="154"/>
      <c r="D942" s="155" t="str">
        <f t="shared" si="285"/>
        <v/>
      </c>
      <c r="E942" s="269"/>
      <c r="F942" s="165">
        <f t="shared" si="286"/>
        <v>0</v>
      </c>
      <c r="G942" s="270">
        <f t="shared" si="287"/>
        <v>0</v>
      </c>
    </row>
    <row r="943" spans="1:7" ht="24" customHeight="1" x14ac:dyDescent="0.2">
      <c r="A943" s="153" t="str">
        <f t="shared" si="283"/>
        <v/>
      </c>
      <c r="B943" s="268" t="str">
        <f t="shared" si="284"/>
        <v/>
      </c>
      <c r="C943" s="154"/>
      <c r="D943" s="155" t="str">
        <f t="shared" si="285"/>
        <v/>
      </c>
      <c r="E943" s="269"/>
      <c r="F943" s="165">
        <f t="shared" si="286"/>
        <v>0</v>
      </c>
      <c r="G943" s="270">
        <f t="shared" si="287"/>
        <v>0</v>
      </c>
    </row>
    <row r="944" spans="1:7" ht="24" customHeight="1" x14ac:dyDescent="0.2">
      <c r="A944" s="153" t="str">
        <f t="shared" si="283"/>
        <v/>
      </c>
      <c r="B944" s="268" t="str">
        <f t="shared" si="284"/>
        <v/>
      </c>
      <c r="C944" s="154"/>
      <c r="D944" s="155" t="str">
        <f t="shared" si="285"/>
        <v/>
      </c>
      <c r="E944" s="269"/>
      <c r="F944" s="165">
        <f t="shared" si="286"/>
        <v>0</v>
      </c>
      <c r="G944" s="270">
        <f t="shared" si="287"/>
        <v>0</v>
      </c>
    </row>
    <row r="945" spans="1:7" ht="24" customHeight="1" x14ac:dyDescent="0.2">
      <c r="A945" s="153" t="str">
        <f t="shared" si="283"/>
        <v/>
      </c>
      <c r="B945" s="268" t="str">
        <f t="shared" si="284"/>
        <v/>
      </c>
      <c r="C945" s="154"/>
      <c r="D945" s="155" t="str">
        <f t="shared" si="285"/>
        <v/>
      </c>
      <c r="E945" s="269"/>
      <c r="F945" s="165">
        <f t="shared" si="286"/>
        <v>0</v>
      </c>
      <c r="G945" s="270">
        <f t="shared" si="287"/>
        <v>0</v>
      </c>
    </row>
    <row r="946" spans="1:7" ht="24" customHeight="1" x14ac:dyDescent="0.2">
      <c r="A946" s="153" t="str">
        <f t="shared" si="283"/>
        <v/>
      </c>
      <c r="B946" s="268" t="str">
        <f t="shared" si="284"/>
        <v/>
      </c>
      <c r="C946" s="154"/>
      <c r="D946" s="155" t="str">
        <f t="shared" si="285"/>
        <v/>
      </c>
      <c r="E946" s="269"/>
      <c r="F946" s="165">
        <f t="shared" si="286"/>
        <v>0</v>
      </c>
      <c r="G946" s="270">
        <f t="shared" si="287"/>
        <v>0</v>
      </c>
    </row>
    <row r="947" spans="1:7" ht="24" customHeight="1" x14ac:dyDescent="0.2">
      <c r="A947" s="276"/>
      <c r="B947" s="252"/>
      <c r="C947" s="241"/>
      <c r="D947" s="252"/>
      <c r="E947" s="253"/>
      <c r="F947" s="336" t="s">
        <v>40</v>
      </c>
      <c r="G947" s="273">
        <f>SUBTOTAL(9,G938:G946)</f>
        <v>0</v>
      </c>
    </row>
    <row r="948" spans="1:7" ht="24" customHeight="1" thickBot="1" x14ac:dyDescent="0.25">
      <c r="A948" s="277"/>
      <c r="B948" s="278"/>
      <c r="C948" s="279"/>
      <c r="D948" s="278"/>
      <c r="E948" s="280"/>
      <c r="F948" s="281"/>
      <c r="G948" s="282"/>
    </row>
    <row r="949" spans="1:7" ht="24" customHeight="1" thickBot="1" x14ac:dyDescent="0.25">
      <c r="A949" s="283">
        <f>B907</f>
        <v>0</v>
      </c>
      <c r="B949" s="284" t="str">
        <f>C907</f>
        <v/>
      </c>
      <c r="C949" s="285"/>
      <c r="D949" s="285" t="s">
        <v>41</v>
      </c>
      <c r="E949" s="286"/>
      <c r="F949" s="287" t="s">
        <v>42</v>
      </c>
      <c r="G949" s="288">
        <f>SUBTOTAL(9,G912:G948)</f>
        <v>0</v>
      </c>
    </row>
    <row r="950" spans="1:7" ht="24" customHeight="1" thickTop="1" thickBot="1" x14ac:dyDescent="0.25"/>
    <row r="951" spans="1:7" ht="24" customHeight="1" thickTop="1" x14ac:dyDescent="0.2">
      <c r="A951" s="344" t="s">
        <v>44</v>
      </c>
      <c r="B951" s="345"/>
      <c r="C951" s="345"/>
      <c r="D951" s="345"/>
      <c r="E951" s="345"/>
      <c r="F951" s="345"/>
      <c r="G951" s="346"/>
    </row>
    <row r="952" spans="1:7" ht="24" customHeight="1" x14ac:dyDescent="0.2">
      <c r="A952" s="243" t="s">
        <v>821</v>
      </c>
      <c r="B952" s="244" t="str">
        <f>Comitente</f>
        <v>DIRECCIÓN PROVINCIAL DEL LOTE HOGAR</v>
      </c>
      <c r="C952" s="238"/>
      <c r="D952" s="245"/>
      <c r="E952" s="245"/>
      <c r="F952" s="246"/>
      <c r="G952" s="247"/>
    </row>
    <row r="953" spans="1:7" ht="24" customHeight="1" x14ac:dyDescent="0.2">
      <c r="A953" s="243" t="s">
        <v>822</v>
      </c>
      <c r="B953" s="244">
        <f>Contratista</f>
        <v>0</v>
      </c>
      <c r="C953" s="239"/>
      <c r="D953" s="239"/>
      <c r="E953" s="239"/>
      <c r="F953" s="248"/>
      <c r="G953" s="249"/>
    </row>
    <row r="954" spans="1:7" ht="24" customHeight="1" x14ac:dyDescent="0.2">
      <c r="A954" s="243" t="s">
        <v>31</v>
      </c>
      <c r="B954" s="244" t="str">
        <f>Obra</f>
        <v>Barrio "VIRGEN DEL ROSARIO" I Etapa</v>
      </c>
      <c r="C954" s="239"/>
      <c r="D954" s="239"/>
      <c r="E954" s="239"/>
      <c r="F954" s="248" t="s">
        <v>45</v>
      </c>
      <c r="G954" s="250">
        <f>Fecha_Base</f>
        <v>0</v>
      </c>
    </row>
    <row r="955" spans="1:7" ht="24" customHeight="1" x14ac:dyDescent="0.2">
      <c r="A955" s="251" t="s">
        <v>820</v>
      </c>
      <c r="B955" s="240" t="str">
        <f>Ubicación</f>
        <v>Calle Independencia s/nº  Distrito "La Puntilla" Dpto San Martin</v>
      </c>
      <c r="C955" s="240"/>
      <c r="D955" s="252"/>
      <c r="E955" s="253"/>
      <c r="F955" s="254"/>
      <c r="G955" s="255"/>
    </row>
    <row r="956" spans="1:7" ht="24" customHeight="1" x14ac:dyDescent="0.2">
      <c r="A956" s="251" t="s">
        <v>46</v>
      </c>
      <c r="B956" s="256" t="str">
        <f>IFERROR(VALUE(LEFT(B957,FIND("-",B957)-1)),"")</f>
        <v/>
      </c>
      <c r="C956" s="241" t="str">
        <f>IFERROR(VLOOKUP(B956,T_Computo_Presupuesto,2,FALSE),"")</f>
        <v/>
      </c>
      <c r="E956" s="253"/>
      <c r="F956" s="254"/>
      <c r="G956" s="255"/>
    </row>
    <row r="957" spans="1:7" ht="24" customHeight="1" x14ac:dyDescent="0.2">
      <c r="A957" s="251" t="s">
        <v>32</v>
      </c>
      <c r="B957" s="257"/>
      <c r="C957" s="241" t="str">
        <f>IFERROR(VLOOKUP(B957,T_Computo_Presupuesto,2,FALSE),"")</f>
        <v/>
      </c>
      <c r="D957" s="252"/>
      <c r="E957" s="253"/>
      <c r="F957" s="248" t="s">
        <v>33</v>
      </c>
      <c r="G957" s="258" t="str">
        <f>IFERROR(VLOOKUP(B957,T_Computo_Presupuesto,4,FALSE),"")</f>
        <v/>
      </c>
    </row>
    <row r="958" spans="1:7" ht="24" customHeight="1" x14ac:dyDescent="0.2">
      <c r="A958" s="251"/>
      <c r="B958" s="240"/>
      <c r="C958" s="241"/>
      <c r="D958" s="252"/>
      <c r="E958" s="253"/>
      <c r="F958" s="254"/>
      <c r="G958" s="255"/>
    </row>
    <row r="959" spans="1:7" ht="24" customHeight="1" x14ac:dyDescent="0.2">
      <c r="A959" s="366" t="s">
        <v>683</v>
      </c>
      <c r="B959" s="367"/>
      <c r="C959" s="368" t="s">
        <v>0</v>
      </c>
      <c r="D959" s="368" t="s">
        <v>34</v>
      </c>
      <c r="E959" s="370" t="s">
        <v>35</v>
      </c>
      <c r="F959" s="372" t="s">
        <v>36</v>
      </c>
      <c r="G959" s="374" t="s">
        <v>37</v>
      </c>
    </row>
    <row r="960" spans="1:7" ht="24" customHeight="1" x14ac:dyDescent="0.2">
      <c r="A960" s="259" t="s">
        <v>684</v>
      </c>
      <c r="B960" s="260" t="s">
        <v>685</v>
      </c>
      <c r="C960" s="369"/>
      <c r="D960" s="369"/>
      <c r="E960" s="371"/>
      <c r="F960" s="373"/>
      <c r="G960" s="375"/>
    </row>
    <row r="961" spans="1:7" ht="24" customHeight="1" x14ac:dyDescent="0.2">
      <c r="A961" s="335"/>
      <c r="B961" s="263"/>
      <c r="C961" s="334" t="s">
        <v>823</v>
      </c>
      <c r="D961" s="264"/>
      <c r="E961" s="265"/>
      <c r="F961" s="266"/>
      <c r="G961" s="267"/>
    </row>
    <row r="962" spans="1:7" ht="24" customHeight="1" x14ac:dyDescent="0.2">
      <c r="A962" s="153" t="str">
        <f t="shared" ref="A962:A975" si="288">IFERROR(VLOOKUP(C962,Tabla_Insumos,4,FALSE),"")</f>
        <v/>
      </c>
      <c r="B962" s="268" t="str">
        <f t="shared" ref="B962:B975" si="289">IFERROR(VLOOKUP(C962,Tabla_Insumos,5,FALSE),"")</f>
        <v/>
      </c>
      <c r="C962" s="154"/>
      <c r="D962" s="155" t="str">
        <f t="shared" ref="D962:D975" si="290">IFERROR(VLOOKUP(C962,Tabla_Insumos,2,FALSE),"")</f>
        <v/>
      </c>
      <c r="E962" s="269"/>
      <c r="F962" s="166">
        <f t="shared" ref="F962:F975" si="291">IFERROR(VLOOKUP(C962,Tabla_Insumos,3,FALSE),0)</f>
        <v>0</v>
      </c>
      <c r="G962" s="270">
        <f>ROUND(E962*F962,2)</f>
        <v>0</v>
      </c>
    </row>
    <row r="963" spans="1:7" ht="24" customHeight="1" x14ac:dyDescent="0.2">
      <c r="A963" s="153" t="str">
        <f t="shared" si="288"/>
        <v/>
      </c>
      <c r="B963" s="268" t="str">
        <f t="shared" si="289"/>
        <v/>
      </c>
      <c r="C963" s="154"/>
      <c r="D963" s="155" t="str">
        <f t="shared" si="290"/>
        <v/>
      </c>
      <c r="E963" s="269"/>
      <c r="F963" s="166">
        <f t="shared" si="291"/>
        <v>0</v>
      </c>
      <c r="G963" s="270">
        <f t="shared" ref="G963:G975" si="292">ROUND(E963*F963,2)</f>
        <v>0</v>
      </c>
    </row>
    <row r="964" spans="1:7" ht="24" customHeight="1" x14ac:dyDescent="0.2">
      <c r="A964" s="153" t="str">
        <f t="shared" si="288"/>
        <v/>
      </c>
      <c r="B964" s="268" t="str">
        <f t="shared" si="289"/>
        <v/>
      </c>
      <c r="C964" s="154"/>
      <c r="D964" s="155" t="str">
        <f t="shared" si="290"/>
        <v/>
      </c>
      <c r="E964" s="269"/>
      <c r="F964" s="166">
        <f t="shared" si="291"/>
        <v>0</v>
      </c>
      <c r="G964" s="270">
        <f t="shared" si="292"/>
        <v>0</v>
      </c>
    </row>
    <row r="965" spans="1:7" ht="24" customHeight="1" x14ac:dyDescent="0.2">
      <c r="A965" s="153" t="str">
        <f t="shared" si="288"/>
        <v/>
      </c>
      <c r="B965" s="268" t="str">
        <f t="shared" si="289"/>
        <v/>
      </c>
      <c r="C965" s="154"/>
      <c r="D965" s="155" t="str">
        <f t="shared" si="290"/>
        <v/>
      </c>
      <c r="E965" s="269"/>
      <c r="F965" s="166">
        <f t="shared" si="291"/>
        <v>0</v>
      </c>
      <c r="G965" s="270">
        <f t="shared" si="292"/>
        <v>0</v>
      </c>
    </row>
    <row r="966" spans="1:7" ht="24" customHeight="1" x14ac:dyDescent="0.2">
      <c r="A966" s="153" t="str">
        <f t="shared" si="288"/>
        <v/>
      </c>
      <c r="B966" s="268" t="str">
        <f t="shared" si="289"/>
        <v/>
      </c>
      <c r="C966" s="154"/>
      <c r="D966" s="155" t="str">
        <f t="shared" si="290"/>
        <v/>
      </c>
      <c r="E966" s="269"/>
      <c r="F966" s="166">
        <f t="shared" si="291"/>
        <v>0</v>
      </c>
      <c r="G966" s="270">
        <f t="shared" si="292"/>
        <v>0</v>
      </c>
    </row>
    <row r="967" spans="1:7" ht="24" customHeight="1" x14ac:dyDescent="0.2">
      <c r="A967" s="153" t="str">
        <f t="shared" si="288"/>
        <v/>
      </c>
      <c r="B967" s="268" t="str">
        <f t="shared" si="289"/>
        <v/>
      </c>
      <c r="C967" s="154"/>
      <c r="D967" s="155" t="str">
        <f t="shared" si="290"/>
        <v/>
      </c>
      <c r="E967" s="269"/>
      <c r="F967" s="166">
        <f t="shared" si="291"/>
        <v>0</v>
      </c>
      <c r="G967" s="270">
        <f t="shared" si="292"/>
        <v>0</v>
      </c>
    </row>
    <row r="968" spans="1:7" ht="24" customHeight="1" x14ac:dyDescent="0.2">
      <c r="A968" s="153" t="str">
        <f t="shared" si="288"/>
        <v/>
      </c>
      <c r="B968" s="268" t="str">
        <f t="shared" si="289"/>
        <v/>
      </c>
      <c r="C968" s="154"/>
      <c r="D968" s="155" t="str">
        <f t="shared" si="290"/>
        <v/>
      </c>
      <c r="E968" s="269"/>
      <c r="F968" s="166">
        <f t="shared" si="291"/>
        <v>0</v>
      </c>
      <c r="G968" s="270">
        <f t="shared" si="292"/>
        <v>0</v>
      </c>
    </row>
    <row r="969" spans="1:7" ht="24" customHeight="1" x14ac:dyDescent="0.2">
      <c r="A969" s="153" t="str">
        <f t="shared" si="288"/>
        <v/>
      </c>
      <c r="B969" s="268" t="str">
        <f t="shared" si="289"/>
        <v/>
      </c>
      <c r="C969" s="154"/>
      <c r="D969" s="155" t="str">
        <f t="shared" si="290"/>
        <v/>
      </c>
      <c r="E969" s="269"/>
      <c r="F969" s="166">
        <f t="shared" si="291"/>
        <v>0</v>
      </c>
      <c r="G969" s="270">
        <f t="shared" si="292"/>
        <v>0</v>
      </c>
    </row>
    <row r="970" spans="1:7" ht="24" customHeight="1" x14ac:dyDescent="0.2">
      <c r="A970" s="153" t="str">
        <f t="shared" si="288"/>
        <v/>
      </c>
      <c r="B970" s="268" t="str">
        <f t="shared" si="289"/>
        <v/>
      </c>
      <c r="C970" s="154"/>
      <c r="D970" s="155" t="str">
        <f t="shared" si="290"/>
        <v/>
      </c>
      <c r="E970" s="269"/>
      <c r="F970" s="166">
        <f t="shared" si="291"/>
        <v>0</v>
      </c>
      <c r="G970" s="270">
        <f t="shared" si="292"/>
        <v>0</v>
      </c>
    </row>
    <row r="971" spans="1:7" ht="24" customHeight="1" x14ac:dyDescent="0.2">
      <c r="A971" s="153" t="str">
        <f t="shared" si="288"/>
        <v/>
      </c>
      <c r="B971" s="268" t="str">
        <f t="shared" si="289"/>
        <v/>
      </c>
      <c r="C971" s="154"/>
      <c r="D971" s="155" t="str">
        <f t="shared" si="290"/>
        <v/>
      </c>
      <c r="E971" s="269"/>
      <c r="F971" s="166">
        <f t="shared" si="291"/>
        <v>0</v>
      </c>
      <c r="G971" s="270">
        <f t="shared" si="292"/>
        <v>0</v>
      </c>
    </row>
    <row r="972" spans="1:7" ht="24" customHeight="1" x14ac:dyDescent="0.2">
      <c r="A972" s="153" t="str">
        <f t="shared" si="288"/>
        <v/>
      </c>
      <c r="B972" s="268" t="str">
        <f t="shared" si="289"/>
        <v/>
      </c>
      <c r="C972" s="154"/>
      <c r="D972" s="155" t="str">
        <f t="shared" si="290"/>
        <v/>
      </c>
      <c r="E972" s="269"/>
      <c r="F972" s="166">
        <f t="shared" si="291"/>
        <v>0</v>
      </c>
      <c r="G972" s="270">
        <f t="shared" si="292"/>
        <v>0</v>
      </c>
    </row>
    <row r="973" spans="1:7" ht="24" customHeight="1" x14ac:dyDescent="0.2">
      <c r="A973" s="153" t="str">
        <f t="shared" si="288"/>
        <v/>
      </c>
      <c r="B973" s="268" t="str">
        <f t="shared" si="289"/>
        <v/>
      </c>
      <c r="C973" s="154"/>
      <c r="D973" s="155" t="str">
        <f t="shared" si="290"/>
        <v/>
      </c>
      <c r="E973" s="269"/>
      <c r="F973" s="166">
        <f t="shared" si="291"/>
        <v>0</v>
      </c>
      <c r="G973" s="270">
        <f t="shared" si="292"/>
        <v>0</v>
      </c>
    </row>
    <row r="974" spans="1:7" ht="24" customHeight="1" x14ac:dyDescent="0.2">
      <c r="A974" s="153" t="str">
        <f t="shared" si="288"/>
        <v/>
      </c>
      <c r="B974" s="268" t="str">
        <f t="shared" si="289"/>
        <v/>
      </c>
      <c r="C974" s="154"/>
      <c r="D974" s="155" t="str">
        <f t="shared" si="290"/>
        <v/>
      </c>
      <c r="E974" s="269"/>
      <c r="F974" s="166">
        <f t="shared" si="291"/>
        <v>0</v>
      </c>
      <c r="G974" s="270">
        <f t="shared" si="292"/>
        <v>0</v>
      </c>
    </row>
    <row r="975" spans="1:7" ht="24" customHeight="1" x14ac:dyDescent="0.2">
      <c r="A975" s="153" t="str">
        <f t="shared" si="288"/>
        <v/>
      </c>
      <c r="B975" s="268" t="str">
        <f t="shared" si="289"/>
        <v/>
      </c>
      <c r="C975" s="154"/>
      <c r="D975" s="155" t="str">
        <f t="shared" si="290"/>
        <v/>
      </c>
      <c r="E975" s="269"/>
      <c r="F975" s="166">
        <f t="shared" si="291"/>
        <v>0</v>
      </c>
      <c r="G975" s="270">
        <f t="shared" si="292"/>
        <v>0</v>
      </c>
    </row>
    <row r="976" spans="1:7" ht="24" customHeight="1" x14ac:dyDescent="0.2">
      <c r="A976" s="271"/>
      <c r="B976" s="241"/>
      <c r="C976" s="241"/>
      <c r="D976" s="252"/>
      <c r="E976" s="253"/>
      <c r="F976" s="336" t="s">
        <v>38</v>
      </c>
      <c r="G976" s="273">
        <f>SUBTOTAL(9,G962:G975)</f>
        <v>0</v>
      </c>
    </row>
    <row r="977" spans="1:7" ht="24" customHeight="1" x14ac:dyDescent="0.2">
      <c r="A977" s="271"/>
      <c r="B977" s="241"/>
      <c r="C977" s="274" t="s">
        <v>824</v>
      </c>
      <c r="D977" s="252"/>
      <c r="E977" s="253"/>
      <c r="F977" s="254"/>
      <c r="G977" s="275"/>
    </row>
    <row r="978" spans="1:7" ht="24" customHeight="1" x14ac:dyDescent="0.2">
      <c r="A978" s="153" t="str">
        <f t="shared" ref="A978:A985" si="293">IFERROR(VLOOKUP(C978,Tabla_Insumos,4,FALSE),"")</f>
        <v/>
      </c>
      <c r="B978" s="268" t="str">
        <f t="shared" ref="B978:B985" si="294">IFERROR(VLOOKUP(C978,Tabla_Insumos,5,FALSE),"")</f>
        <v/>
      </c>
      <c r="C978" s="154"/>
      <c r="D978" s="155" t="str">
        <f t="shared" ref="D978:D985" si="295">IFERROR(VLOOKUP(C978,Tabla_Insumos,2,FALSE),"")</f>
        <v/>
      </c>
      <c r="E978" s="269"/>
      <c r="F978" s="166">
        <f t="shared" ref="F978:F985" si="296">IFERROR(VLOOKUP(C978,Tabla_Insumos,3,FALSE),0)</f>
        <v>0</v>
      </c>
      <c r="G978" s="270">
        <f>ROUND(E978*F978,2)</f>
        <v>0</v>
      </c>
    </row>
    <row r="979" spans="1:7" ht="24" customHeight="1" x14ac:dyDescent="0.2">
      <c r="A979" s="153" t="str">
        <f t="shared" si="293"/>
        <v/>
      </c>
      <c r="B979" s="268" t="str">
        <f t="shared" si="294"/>
        <v/>
      </c>
      <c r="C979" s="154"/>
      <c r="D979" s="155" t="str">
        <f t="shared" si="295"/>
        <v/>
      </c>
      <c r="E979" s="269"/>
      <c r="F979" s="166">
        <f t="shared" si="296"/>
        <v>0</v>
      </c>
      <c r="G979" s="270">
        <f>ROUND(E979*F979,2)</f>
        <v>0</v>
      </c>
    </row>
    <row r="980" spans="1:7" ht="24" customHeight="1" x14ac:dyDescent="0.2">
      <c r="A980" s="153" t="str">
        <f t="shared" si="293"/>
        <v/>
      </c>
      <c r="B980" s="268" t="str">
        <f t="shared" si="294"/>
        <v/>
      </c>
      <c r="C980" s="154"/>
      <c r="D980" s="155" t="str">
        <f t="shared" si="295"/>
        <v/>
      </c>
      <c r="E980" s="269"/>
      <c r="F980" s="166">
        <f t="shared" si="296"/>
        <v>0</v>
      </c>
      <c r="G980" s="270">
        <f t="shared" ref="G980:G985" si="297">ROUND(E980*F980,2)</f>
        <v>0</v>
      </c>
    </row>
    <row r="981" spans="1:7" ht="24" customHeight="1" x14ac:dyDescent="0.2">
      <c r="A981" s="153" t="str">
        <f t="shared" si="293"/>
        <v/>
      </c>
      <c r="B981" s="268" t="str">
        <f t="shared" si="294"/>
        <v/>
      </c>
      <c r="C981" s="154"/>
      <c r="D981" s="155" t="str">
        <f t="shared" si="295"/>
        <v/>
      </c>
      <c r="E981" s="269"/>
      <c r="F981" s="166">
        <f t="shared" si="296"/>
        <v>0</v>
      </c>
      <c r="G981" s="270">
        <f t="shared" si="297"/>
        <v>0</v>
      </c>
    </row>
    <row r="982" spans="1:7" ht="24" customHeight="1" x14ac:dyDescent="0.2">
      <c r="A982" s="153" t="str">
        <f t="shared" si="293"/>
        <v/>
      </c>
      <c r="B982" s="268" t="str">
        <f t="shared" si="294"/>
        <v/>
      </c>
      <c r="C982" s="154"/>
      <c r="D982" s="155" t="str">
        <f t="shared" si="295"/>
        <v/>
      </c>
      <c r="E982" s="269"/>
      <c r="F982" s="166">
        <f t="shared" si="296"/>
        <v>0</v>
      </c>
      <c r="G982" s="270">
        <f t="shared" si="297"/>
        <v>0</v>
      </c>
    </row>
    <row r="983" spans="1:7" ht="24" customHeight="1" x14ac:dyDescent="0.2">
      <c r="A983" s="153" t="str">
        <f t="shared" si="293"/>
        <v/>
      </c>
      <c r="B983" s="268" t="str">
        <f t="shared" si="294"/>
        <v/>
      </c>
      <c r="C983" s="154"/>
      <c r="D983" s="155" t="str">
        <f t="shared" si="295"/>
        <v/>
      </c>
      <c r="E983" s="269"/>
      <c r="F983" s="166">
        <f t="shared" si="296"/>
        <v>0</v>
      </c>
      <c r="G983" s="270">
        <f t="shared" si="297"/>
        <v>0</v>
      </c>
    </row>
    <row r="984" spans="1:7" ht="24" customHeight="1" x14ac:dyDescent="0.2">
      <c r="A984" s="153" t="str">
        <f t="shared" si="293"/>
        <v/>
      </c>
      <c r="B984" s="268" t="str">
        <f t="shared" si="294"/>
        <v/>
      </c>
      <c r="C984" s="154"/>
      <c r="D984" s="155" t="str">
        <f t="shared" si="295"/>
        <v/>
      </c>
      <c r="E984" s="269"/>
      <c r="F984" s="166">
        <f t="shared" si="296"/>
        <v>0</v>
      </c>
      <c r="G984" s="270">
        <f t="shared" si="297"/>
        <v>0</v>
      </c>
    </row>
    <row r="985" spans="1:7" ht="24" customHeight="1" x14ac:dyDescent="0.2">
      <c r="A985" s="153" t="str">
        <f t="shared" si="293"/>
        <v/>
      </c>
      <c r="B985" s="268" t="str">
        <f t="shared" si="294"/>
        <v/>
      </c>
      <c r="C985" s="154"/>
      <c r="D985" s="155" t="str">
        <f t="shared" si="295"/>
        <v/>
      </c>
      <c r="E985" s="269"/>
      <c r="F985" s="166">
        <f t="shared" si="296"/>
        <v>0</v>
      </c>
      <c r="G985" s="270">
        <f t="shared" si="297"/>
        <v>0</v>
      </c>
    </row>
    <row r="986" spans="1:7" ht="24" customHeight="1" x14ac:dyDescent="0.2">
      <c r="A986" s="271"/>
      <c r="B986" s="241"/>
      <c r="C986" s="241"/>
      <c r="D986" s="252"/>
      <c r="E986" s="253"/>
      <c r="F986" s="336" t="s">
        <v>39</v>
      </c>
      <c r="G986" s="273">
        <f>SUBTOTAL(9,G978:G985)</f>
        <v>0</v>
      </c>
    </row>
    <row r="987" spans="1:7" ht="24" customHeight="1" x14ac:dyDescent="0.2">
      <c r="A987" s="271"/>
      <c r="B987" s="241"/>
      <c r="C987" s="274" t="s">
        <v>825</v>
      </c>
      <c r="D987" s="252"/>
      <c r="E987" s="253"/>
      <c r="F987" s="254"/>
      <c r="G987" s="275"/>
    </row>
    <row r="988" spans="1:7" ht="24" customHeight="1" x14ac:dyDescent="0.2">
      <c r="A988" s="153" t="str">
        <f t="shared" ref="A988:A996" si="298">IFERROR(VLOOKUP(C988,Tabla_Insumos,4,FALSE),"")</f>
        <v/>
      </c>
      <c r="B988" s="268" t="str">
        <f t="shared" ref="B988:B996" si="299">IFERROR(VLOOKUP(C988,Tabla_Insumos,5,FALSE),"")</f>
        <v/>
      </c>
      <c r="C988" s="154"/>
      <c r="D988" s="155" t="str">
        <f t="shared" ref="D988:D996" si="300">IFERROR(VLOOKUP(C988,Tabla_Insumos,2,FALSE),"")</f>
        <v/>
      </c>
      <c r="E988" s="269"/>
      <c r="F988" s="166">
        <f t="shared" ref="F988:F996" si="301">IFERROR(VLOOKUP(C988,Tabla_Insumos,3,FALSE),0)</f>
        <v>0</v>
      </c>
      <c r="G988" s="270">
        <f t="shared" ref="G988:G996" si="302">ROUND(E988*F988,2)</f>
        <v>0</v>
      </c>
    </row>
    <row r="989" spans="1:7" ht="24" customHeight="1" x14ac:dyDescent="0.2">
      <c r="A989" s="153" t="str">
        <f t="shared" si="298"/>
        <v/>
      </c>
      <c r="B989" s="268" t="str">
        <f t="shared" si="299"/>
        <v/>
      </c>
      <c r="C989" s="154"/>
      <c r="D989" s="155" t="str">
        <f t="shared" si="300"/>
        <v/>
      </c>
      <c r="E989" s="269"/>
      <c r="F989" s="166">
        <f t="shared" si="301"/>
        <v>0</v>
      </c>
      <c r="G989" s="270">
        <f t="shared" si="302"/>
        <v>0</v>
      </c>
    </row>
    <row r="990" spans="1:7" ht="24" customHeight="1" x14ac:dyDescent="0.2">
      <c r="A990" s="153" t="str">
        <f t="shared" si="298"/>
        <v/>
      </c>
      <c r="B990" s="268" t="str">
        <f t="shared" si="299"/>
        <v/>
      </c>
      <c r="C990" s="154"/>
      <c r="D990" s="155" t="str">
        <f t="shared" si="300"/>
        <v/>
      </c>
      <c r="E990" s="269"/>
      <c r="F990" s="166">
        <f t="shared" si="301"/>
        <v>0</v>
      </c>
      <c r="G990" s="270">
        <f t="shared" si="302"/>
        <v>0</v>
      </c>
    </row>
    <row r="991" spans="1:7" ht="24" customHeight="1" x14ac:dyDescent="0.2">
      <c r="A991" s="153" t="str">
        <f t="shared" si="298"/>
        <v/>
      </c>
      <c r="B991" s="268" t="str">
        <f t="shared" si="299"/>
        <v/>
      </c>
      <c r="C991" s="154"/>
      <c r="D991" s="155" t="str">
        <f t="shared" si="300"/>
        <v/>
      </c>
      <c r="E991" s="269"/>
      <c r="F991" s="166">
        <f t="shared" si="301"/>
        <v>0</v>
      </c>
      <c r="G991" s="270">
        <f t="shared" si="302"/>
        <v>0</v>
      </c>
    </row>
    <row r="992" spans="1:7" ht="24" customHeight="1" x14ac:dyDescent="0.2">
      <c r="A992" s="153" t="str">
        <f t="shared" si="298"/>
        <v/>
      </c>
      <c r="B992" s="268" t="str">
        <f t="shared" si="299"/>
        <v/>
      </c>
      <c r="C992" s="154"/>
      <c r="D992" s="155" t="str">
        <f t="shared" si="300"/>
        <v/>
      </c>
      <c r="E992" s="269"/>
      <c r="F992" s="166">
        <f t="shared" si="301"/>
        <v>0</v>
      </c>
      <c r="G992" s="270">
        <f t="shared" si="302"/>
        <v>0</v>
      </c>
    </row>
    <row r="993" spans="1:7" ht="24" customHeight="1" x14ac:dyDescent="0.2">
      <c r="A993" s="153" t="str">
        <f t="shared" si="298"/>
        <v/>
      </c>
      <c r="B993" s="268" t="str">
        <f t="shared" si="299"/>
        <v/>
      </c>
      <c r="C993" s="154"/>
      <c r="D993" s="155" t="str">
        <f t="shared" si="300"/>
        <v/>
      </c>
      <c r="E993" s="269"/>
      <c r="F993" s="166">
        <f t="shared" si="301"/>
        <v>0</v>
      </c>
      <c r="G993" s="270">
        <f t="shared" si="302"/>
        <v>0</v>
      </c>
    </row>
    <row r="994" spans="1:7" ht="24" customHeight="1" x14ac:dyDescent="0.2">
      <c r="A994" s="153" t="str">
        <f t="shared" si="298"/>
        <v/>
      </c>
      <c r="B994" s="268" t="str">
        <f t="shared" si="299"/>
        <v/>
      </c>
      <c r="C994" s="154"/>
      <c r="D994" s="155" t="str">
        <f t="shared" si="300"/>
        <v/>
      </c>
      <c r="E994" s="269"/>
      <c r="F994" s="166">
        <f t="shared" si="301"/>
        <v>0</v>
      </c>
      <c r="G994" s="270">
        <f t="shared" si="302"/>
        <v>0</v>
      </c>
    </row>
    <row r="995" spans="1:7" ht="24" customHeight="1" x14ac:dyDescent="0.2">
      <c r="A995" s="153" t="str">
        <f t="shared" si="298"/>
        <v/>
      </c>
      <c r="B995" s="268" t="str">
        <f t="shared" si="299"/>
        <v/>
      </c>
      <c r="C995" s="154"/>
      <c r="D995" s="155" t="str">
        <f t="shared" si="300"/>
        <v/>
      </c>
      <c r="E995" s="269"/>
      <c r="F995" s="166">
        <f t="shared" si="301"/>
        <v>0</v>
      </c>
      <c r="G995" s="270">
        <f t="shared" si="302"/>
        <v>0</v>
      </c>
    </row>
    <row r="996" spans="1:7" ht="24" customHeight="1" x14ac:dyDescent="0.2">
      <c r="A996" s="153" t="str">
        <f t="shared" si="298"/>
        <v/>
      </c>
      <c r="B996" s="268" t="str">
        <f t="shared" si="299"/>
        <v/>
      </c>
      <c r="C996" s="154"/>
      <c r="D996" s="155" t="str">
        <f t="shared" si="300"/>
        <v/>
      </c>
      <c r="E996" s="269"/>
      <c r="F996" s="166">
        <f t="shared" si="301"/>
        <v>0</v>
      </c>
      <c r="G996" s="270">
        <f t="shared" si="302"/>
        <v>0</v>
      </c>
    </row>
    <row r="997" spans="1:7" ht="24" customHeight="1" x14ac:dyDescent="0.2">
      <c r="A997" s="276"/>
      <c r="B997" s="252"/>
      <c r="C997" s="241"/>
      <c r="D997" s="252"/>
      <c r="E997" s="253"/>
      <c r="F997" s="336" t="s">
        <v>40</v>
      </c>
      <c r="G997" s="273">
        <f>SUBTOTAL(9,G988:G996)</f>
        <v>0</v>
      </c>
    </row>
    <row r="998" spans="1:7" ht="24" customHeight="1" thickBot="1" x14ac:dyDescent="0.25">
      <c r="A998" s="277"/>
      <c r="B998" s="278"/>
      <c r="C998" s="279"/>
      <c r="D998" s="278"/>
      <c r="E998" s="280"/>
      <c r="F998" s="281"/>
      <c r="G998" s="282"/>
    </row>
    <row r="999" spans="1:7" ht="24" customHeight="1" thickBot="1" x14ac:dyDescent="0.25">
      <c r="A999" s="283">
        <f>B957</f>
        <v>0</v>
      </c>
      <c r="B999" s="284" t="str">
        <f>C957</f>
        <v/>
      </c>
      <c r="C999" s="285"/>
      <c r="D999" s="285" t="s">
        <v>41</v>
      </c>
      <c r="E999" s="286"/>
      <c r="F999" s="287" t="s">
        <v>42</v>
      </c>
      <c r="G999" s="288">
        <f>SUBTOTAL(9,G962:G998)</f>
        <v>0</v>
      </c>
    </row>
    <row r="1000" spans="1:7" ht="24" customHeight="1" thickTop="1" thickBot="1" x14ac:dyDescent="0.25"/>
    <row r="1001" spans="1:7" ht="24" customHeight="1" thickTop="1" x14ac:dyDescent="0.2">
      <c r="A1001" s="344" t="s">
        <v>44</v>
      </c>
      <c r="B1001" s="345"/>
      <c r="C1001" s="345"/>
      <c r="D1001" s="345"/>
      <c r="E1001" s="345"/>
      <c r="F1001" s="345"/>
      <c r="G1001" s="346"/>
    </row>
    <row r="1002" spans="1:7" ht="24" customHeight="1" x14ac:dyDescent="0.2">
      <c r="A1002" s="243" t="s">
        <v>821</v>
      </c>
      <c r="B1002" s="244" t="str">
        <f>Comitente</f>
        <v>DIRECCIÓN PROVINCIAL DEL LOTE HOGAR</v>
      </c>
      <c r="C1002" s="238"/>
      <c r="D1002" s="245"/>
      <c r="E1002" s="245"/>
      <c r="F1002" s="246"/>
      <c r="G1002" s="247"/>
    </row>
    <row r="1003" spans="1:7" ht="24" customHeight="1" x14ac:dyDescent="0.2">
      <c r="A1003" s="243" t="s">
        <v>822</v>
      </c>
      <c r="B1003" s="244">
        <f>Contratista</f>
        <v>0</v>
      </c>
      <c r="C1003" s="239"/>
      <c r="D1003" s="239"/>
      <c r="E1003" s="239"/>
      <c r="F1003" s="248"/>
      <c r="G1003" s="249"/>
    </row>
    <row r="1004" spans="1:7" ht="24" customHeight="1" x14ac:dyDescent="0.2">
      <c r="A1004" s="243" t="s">
        <v>31</v>
      </c>
      <c r="B1004" s="244" t="str">
        <f>Obra</f>
        <v>Barrio "VIRGEN DEL ROSARIO" I Etapa</v>
      </c>
      <c r="C1004" s="239"/>
      <c r="D1004" s="239"/>
      <c r="E1004" s="239"/>
      <c r="F1004" s="248" t="s">
        <v>45</v>
      </c>
      <c r="G1004" s="250">
        <f>Fecha_Base</f>
        <v>0</v>
      </c>
    </row>
    <row r="1005" spans="1:7" ht="24" customHeight="1" x14ac:dyDescent="0.2">
      <c r="A1005" s="251" t="s">
        <v>820</v>
      </c>
      <c r="B1005" s="240" t="str">
        <f>Ubicación</f>
        <v>Calle Independencia s/nº  Distrito "La Puntilla" Dpto San Martin</v>
      </c>
      <c r="C1005" s="240"/>
      <c r="D1005" s="252"/>
      <c r="E1005" s="253"/>
      <c r="F1005" s="254"/>
      <c r="G1005" s="255"/>
    </row>
    <row r="1006" spans="1:7" ht="24" customHeight="1" x14ac:dyDescent="0.2">
      <c r="A1006" s="251" t="s">
        <v>46</v>
      </c>
      <c r="B1006" s="256" t="str">
        <f>IFERROR(VALUE(LEFT(B1007,FIND("-",B1007)-1)),"")</f>
        <v/>
      </c>
      <c r="C1006" s="241" t="str">
        <f>IFERROR(VLOOKUP(B1006,T_Computo_Presupuesto,2,FALSE),"")</f>
        <v/>
      </c>
      <c r="E1006" s="253"/>
      <c r="F1006" s="254"/>
      <c r="G1006" s="255"/>
    </row>
    <row r="1007" spans="1:7" ht="24" customHeight="1" x14ac:dyDescent="0.2">
      <c r="A1007" s="251" t="s">
        <v>32</v>
      </c>
      <c r="B1007" s="257"/>
      <c r="C1007" s="241" t="str">
        <f>IFERROR(VLOOKUP(B1007,T_Computo_Presupuesto,2,FALSE),"")</f>
        <v/>
      </c>
      <c r="D1007" s="252"/>
      <c r="E1007" s="253"/>
      <c r="F1007" s="248" t="s">
        <v>33</v>
      </c>
      <c r="G1007" s="258" t="str">
        <f>IFERROR(VLOOKUP(B1007,T_Computo_Presupuesto,4,FALSE),"")</f>
        <v/>
      </c>
    </row>
    <row r="1008" spans="1:7" ht="24" customHeight="1" x14ac:dyDescent="0.2">
      <c r="A1008" s="251"/>
      <c r="B1008" s="240"/>
      <c r="C1008" s="241"/>
      <c r="D1008" s="252"/>
      <c r="E1008" s="253"/>
      <c r="F1008" s="254"/>
      <c r="G1008" s="255"/>
    </row>
    <row r="1009" spans="1:7" ht="24" customHeight="1" x14ac:dyDescent="0.2">
      <c r="A1009" s="366" t="s">
        <v>683</v>
      </c>
      <c r="B1009" s="367"/>
      <c r="C1009" s="368" t="s">
        <v>0</v>
      </c>
      <c r="D1009" s="368" t="s">
        <v>34</v>
      </c>
      <c r="E1009" s="370" t="s">
        <v>35</v>
      </c>
      <c r="F1009" s="372" t="s">
        <v>36</v>
      </c>
      <c r="G1009" s="374" t="s">
        <v>37</v>
      </c>
    </row>
    <row r="1010" spans="1:7" ht="24" customHeight="1" x14ac:dyDescent="0.2">
      <c r="A1010" s="259" t="s">
        <v>684</v>
      </c>
      <c r="B1010" s="260" t="s">
        <v>685</v>
      </c>
      <c r="C1010" s="369"/>
      <c r="D1010" s="369"/>
      <c r="E1010" s="371"/>
      <c r="F1010" s="373"/>
      <c r="G1010" s="375"/>
    </row>
    <row r="1011" spans="1:7" ht="24" customHeight="1" x14ac:dyDescent="0.2">
      <c r="A1011" s="335"/>
      <c r="B1011" s="263"/>
      <c r="C1011" s="334" t="s">
        <v>823</v>
      </c>
      <c r="D1011" s="264"/>
      <c r="E1011" s="265"/>
      <c r="F1011" s="266"/>
      <c r="G1011" s="267"/>
    </row>
    <row r="1012" spans="1:7" ht="24" customHeight="1" x14ac:dyDescent="0.2">
      <c r="A1012" s="153" t="str">
        <f t="shared" ref="A1012:A1025" si="303">IFERROR(VLOOKUP(C1012,Tabla_Insumos,4,FALSE),"")</f>
        <v/>
      </c>
      <c r="B1012" s="268" t="str">
        <f t="shared" ref="B1012:B1025" si="304">IFERROR(VLOOKUP(C1012,Tabla_Insumos,5,FALSE),"")</f>
        <v/>
      </c>
      <c r="C1012" s="154"/>
      <c r="D1012" s="155" t="str">
        <f t="shared" ref="D1012:D1025" si="305">IFERROR(VLOOKUP(C1012,Tabla_Insumos,2,FALSE),"")</f>
        <v/>
      </c>
      <c r="E1012" s="269"/>
      <c r="F1012" s="166">
        <f t="shared" ref="F1012:F1025" si="306">IFERROR(VLOOKUP(C1012,Tabla_Insumos,3,FALSE),0)</f>
        <v>0</v>
      </c>
      <c r="G1012" s="270">
        <f>ROUND(E1012*F1012,2)</f>
        <v>0</v>
      </c>
    </row>
    <row r="1013" spans="1:7" ht="24" customHeight="1" x14ac:dyDescent="0.2">
      <c r="A1013" s="153" t="str">
        <f t="shared" si="303"/>
        <v/>
      </c>
      <c r="B1013" s="268" t="str">
        <f t="shared" si="304"/>
        <v/>
      </c>
      <c r="C1013" s="154"/>
      <c r="D1013" s="155" t="str">
        <f t="shared" si="305"/>
        <v/>
      </c>
      <c r="E1013" s="269"/>
      <c r="F1013" s="166">
        <f t="shared" si="306"/>
        <v>0</v>
      </c>
      <c r="G1013" s="270">
        <f t="shared" ref="G1013:G1025" si="307">ROUND(E1013*F1013,2)</f>
        <v>0</v>
      </c>
    </row>
    <row r="1014" spans="1:7" ht="24" customHeight="1" x14ac:dyDescent="0.2">
      <c r="A1014" s="153" t="str">
        <f t="shared" si="303"/>
        <v/>
      </c>
      <c r="B1014" s="268" t="str">
        <f t="shared" si="304"/>
        <v/>
      </c>
      <c r="C1014" s="154"/>
      <c r="D1014" s="155" t="str">
        <f t="shared" si="305"/>
        <v/>
      </c>
      <c r="E1014" s="269"/>
      <c r="F1014" s="166">
        <f t="shared" si="306"/>
        <v>0</v>
      </c>
      <c r="G1014" s="270">
        <f t="shared" si="307"/>
        <v>0</v>
      </c>
    </row>
    <row r="1015" spans="1:7" ht="24" customHeight="1" x14ac:dyDescent="0.2">
      <c r="A1015" s="153" t="str">
        <f t="shared" si="303"/>
        <v/>
      </c>
      <c r="B1015" s="268" t="str">
        <f t="shared" si="304"/>
        <v/>
      </c>
      <c r="C1015" s="154"/>
      <c r="D1015" s="155" t="str">
        <f t="shared" si="305"/>
        <v/>
      </c>
      <c r="E1015" s="269"/>
      <c r="F1015" s="166">
        <f t="shared" si="306"/>
        <v>0</v>
      </c>
      <c r="G1015" s="270">
        <f t="shared" si="307"/>
        <v>0</v>
      </c>
    </row>
    <row r="1016" spans="1:7" ht="24" customHeight="1" x14ac:dyDescent="0.2">
      <c r="A1016" s="153" t="str">
        <f t="shared" si="303"/>
        <v/>
      </c>
      <c r="B1016" s="268" t="str">
        <f t="shared" si="304"/>
        <v/>
      </c>
      <c r="C1016" s="154"/>
      <c r="D1016" s="155" t="str">
        <f t="shared" si="305"/>
        <v/>
      </c>
      <c r="E1016" s="269"/>
      <c r="F1016" s="166">
        <f t="shared" si="306"/>
        <v>0</v>
      </c>
      <c r="G1016" s="270">
        <f t="shared" si="307"/>
        <v>0</v>
      </c>
    </row>
    <row r="1017" spans="1:7" ht="24" customHeight="1" x14ac:dyDescent="0.2">
      <c r="A1017" s="153" t="str">
        <f t="shared" si="303"/>
        <v/>
      </c>
      <c r="B1017" s="268" t="str">
        <f t="shared" si="304"/>
        <v/>
      </c>
      <c r="C1017" s="154"/>
      <c r="D1017" s="155" t="str">
        <f t="shared" si="305"/>
        <v/>
      </c>
      <c r="E1017" s="269"/>
      <c r="F1017" s="166">
        <f t="shared" si="306"/>
        <v>0</v>
      </c>
      <c r="G1017" s="270">
        <f t="shared" si="307"/>
        <v>0</v>
      </c>
    </row>
    <row r="1018" spans="1:7" ht="24" customHeight="1" x14ac:dyDescent="0.2">
      <c r="A1018" s="153" t="str">
        <f t="shared" si="303"/>
        <v/>
      </c>
      <c r="B1018" s="268" t="str">
        <f t="shared" si="304"/>
        <v/>
      </c>
      <c r="C1018" s="154"/>
      <c r="D1018" s="155" t="str">
        <f t="shared" si="305"/>
        <v/>
      </c>
      <c r="E1018" s="269"/>
      <c r="F1018" s="166">
        <f t="shared" si="306"/>
        <v>0</v>
      </c>
      <c r="G1018" s="270">
        <f t="shared" si="307"/>
        <v>0</v>
      </c>
    </row>
    <row r="1019" spans="1:7" ht="24" customHeight="1" x14ac:dyDescent="0.2">
      <c r="A1019" s="153" t="str">
        <f t="shared" si="303"/>
        <v/>
      </c>
      <c r="B1019" s="268" t="str">
        <f t="shared" si="304"/>
        <v/>
      </c>
      <c r="C1019" s="154"/>
      <c r="D1019" s="155" t="str">
        <f t="shared" si="305"/>
        <v/>
      </c>
      <c r="E1019" s="269"/>
      <c r="F1019" s="166">
        <f t="shared" si="306"/>
        <v>0</v>
      </c>
      <c r="G1019" s="270">
        <f t="shared" si="307"/>
        <v>0</v>
      </c>
    </row>
    <row r="1020" spans="1:7" ht="24" customHeight="1" x14ac:dyDescent="0.2">
      <c r="A1020" s="153" t="str">
        <f t="shared" si="303"/>
        <v/>
      </c>
      <c r="B1020" s="268" t="str">
        <f t="shared" si="304"/>
        <v/>
      </c>
      <c r="C1020" s="154"/>
      <c r="D1020" s="155" t="str">
        <f t="shared" si="305"/>
        <v/>
      </c>
      <c r="E1020" s="269"/>
      <c r="F1020" s="166">
        <f t="shared" si="306"/>
        <v>0</v>
      </c>
      <c r="G1020" s="270">
        <f t="shared" si="307"/>
        <v>0</v>
      </c>
    </row>
    <row r="1021" spans="1:7" ht="24" customHeight="1" x14ac:dyDescent="0.2">
      <c r="A1021" s="153" t="str">
        <f t="shared" si="303"/>
        <v/>
      </c>
      <c r="B1021" s="268" t="str">
        <f t="shared" si="304"/>
        <v/>
      </c>
      <c r="C1021" s="154"/>
      <c r="D1021" s="155" t="str">
        <f t="shared" si="305"/>
        <v/>
      </c>
      <c r="E1021" s="269"/>
      <c r="F1021" s="166">
        <f t="shared" si="306"/>
        <v>0</v>
      </c>
      <c r="G1021" s="270">
        <f t="shared" si="307"/>
        <v>0</v>
      </c>
    </row>
    <row r="1022" spans="1:7" ht="24" customHeight="1" x14ac:dyDescent="0.2">
      <c r="A1022" s="153" t="str">
        <f t="shared" si="303"/>
        <v/>
      </c>
      <c r="B1022" s="268" t="str">
        <f t="shared" si="304"/>
        <v/>
      </c>
      <c r="C1022" s="154"/>
      <c r="D1022" s="155" t="str">
        <f t="shared" si="305"/>
        <v/>
      </c>
      <c r="E1022" s="269"/>
      <c r="F1022" s="166">
        <f t="shared" si="306"/>
        <v>0</v>
      </c>
      <c r="G1022" s="270">
        <f t="shared" si="307"/>
        <v>0</v>
      </c>
    </row>
    <row r="1023" spans="1:7" ht="24" customHeight="1" x14ac:dyDescent="0.2">
      <c r="A1023" s="153" t="str">
        <f t="shared" si="303"/>
        <v/>
      </c>
      <c r="B1023" s="268" t="str">
        <f t="shared" si="304"/>
        <v/>
      </c>
      <c r="C1023" s="154"/>
      <c r="D1023" s="155" t="str">
        <f t="shared" si="305"/>
        <v/>
      </c>
      <c r="E1023" s="269"/>
      <c r="F1023" s="166">
        <f t="shared" si="306"/>
        <v>0</v>
      </c>
      <c r="G1023" s="270">
        <f t="shared" si="307"/>
        <v>0</v>
      </c>
    </row>
    <row r="1024" spans="1:7" ht="24" customHeight="1" x14ac:dyDescent="0.2">
      <c r="A1024" s="153" t="str">
        <f t="shared" si="303"/>
        <v/>
      </c>
      <c r="B1024" s="268" t="str">
        <f t="shared" si="304"/>
        <v/>
      </c>
      <c r="C1024" s="154"/>
      <c r="D1024" s="155" t="str">
        <f t="shared" si="305"/>
        <v/>
      </c>
      <c r="E1024" s="269"/>
      <c r="F1024" s="166">
        <f t="shared" si="306"/>
        <v>0</v>
      </c>
      <c r="G1024" s="270">
        <f t="shared" si="307"/>
        <v>0</v>
      </c>
    </row>
    <row r="1025" spans="1:7" ht="24" customHeight="1" x14ac:dyDescent="0.2">
      <c r="A1025" s="153" t="str">
        <f t="shared" si="303"/>
        <v/>
      </c>
      <c r="B1025" s="268" t="str">
        <f t="shared" si="304"/>
        <v/>
      </c>
      <c r="C1025" s="154"/>
      <c r="D1025" s="155" t="str">
        <f t="shared" si="305"/>
        <v/>
      </c>
      <c r="E1025" s="269"/>
      <c r="F1025" s="166">
        <f t="shared" si="306"/>
        <v>0</v>
      </c>
      <c r="G1025" s="270">
        <f t="shared" si="307"/>
        <v>0</v>
      </c>
    </row>
    <row r="1026" spans="1:7" ht="24" customHeight="1" x14ac:dyDescent="0.2">
      <c r="A1026" s="271"/>
      <c r="B1026" s="241"/>
      <c r="C1026" s="241"/>
      <c r="D1026" s="252"/>
      <c r="E1026" s="253"/>
      <c r="F1026" s="336" t="s">
        <v>38</v>
      </c>
      <c r="G1026" s="273">
        <f>SUBTOTAL(9,G1012:G1025)</f>
        <v>0</v>
      </c>
    </row>
    <row r="1027" spans="1:7" ht="24" customHeight="1" x14ac:dyDescent="0.2">
      <c r="A1027" s="271"/>
      <c r="B1027" s="241"/>
      <c r="C1027" s="274" t="s">
        <v>824</v>
      </c>
      <c r="D1027" s="252"/>
      <c r="E1027" s="253"/>
      <c r="F1027" s="254"/>
      <c r="G1027" s="275"/>
    </row>
    <row r="1028" spans="1:7" ht="24" customHeight="1" x14ac:dyDescent="0.2">
      <c r="A1028" s="153" t="str">
        <f t="shared" ref="A1028:A1035" si="308">IFERROR(VLOOKUP(C1028,Tabla_Insumos,4,FALSE),"")</f>
        <v/>
      </c>
      <c r="B1028" s="268" t="str">
        <f t="shared" ref="B1028:B1035" si="309">IFERROR(VLOOKUP(C1028,Tabla_Insumos,5,FALSE),"")</f>
        <v/>
      </c>
      <c r="C1028" s="154"/>
      <c r="D1028" s="155" t="str">
        <f t="shared" ref="D1028:D1035" si="310">IFERROR(VLOOKUP(C1028,Tabla_Insumos,2,FALSE),"")</f>
        <v/>
      </c>
      <c r="E1028" s="269"/>
      <c r="F1028" s="166">
        <f t="shared" ref="F1028:F1035" si="311">IFERROR(VLOOKUP(C1028,Tabla_Insumos,3,FALSE),0)</f>
        <v>0</v>
      </c>
      <c r="G1028" s="270">
        <f>ROUND(E1028*F1028,2)</f>
        <v>0</v>
      </c>
    </row>
    <row r="1029" spans="1:7" ht="24" customHeight="1" x14ac:dyDescent="0.2">
      <c r="A1029" s="153" t="str">
        <f t="shared" si="308"/>
        <v/>
      </c>
      <c r="B1029" s="268" t="str">
        <f t="shared" si="309"/>
        <v/>
      </c>
      <c r="C1029" s="154"/>
      <c r="D1029" s="155" t="str">
        <f t="shared" si="310"/>
        <v/>
      </c>
      <c r="E1029" s="269"/>
      <c r="F1029" s="166">
        <f t="shared" si="311"/>
        <v>0</v>
      </c>
      <c r="G1029" s="270">
        <f>ROUND(E1029*F1029,2)</f>
        <v>0</v>
      </c>
    </row>
    <row r="1030" spans="1:7" ht="24" customHeight="1" x14ac:dyDescent="0.2">
      <c r="A1030" s="153" t="str">
        <f t="shared" si="308"/>
        <v/>
      </c>
      <c r="B1030" s="268" t="str">
        <f t="shared" si="309"/>
        <v/>
      </c>
      <c r="C1030" s="154"/>
      <c r="D1030" s="155" t="str">
        <f t="shared" si="310"/>
        <v/>
      </c>
      <c r="E1030" s="269"/>
      <c r="F1030" s="166">
        <f t="shared" si="311"/>
        <v>0</v>
      </c>
      <c r="G1030" s="270">
        <f t="shared" ref="G1030:G1035" si="312">ROUND(E1030*F1030,2)</f>
        <v>0</v>
      </c>
    </row>
    <row r="1031" spans="1:7" ht="24" customHeight="1" x14ac:dyDescent="0.2">
      <c r="A1031" s="153" t="str">
        <f t="shared" si="308"/>
        <v/>
      </c>
      <c r="B1031" s="268" t="str">
        <f t="shared" si="309"/>
        <v/>
      </c>
      <c r="C1031" s="154"/>
      <c r="D1031" s="155" t="str">
        <f t="shared" si="310"/>
        <v/>
      </c>
      <c r="E1031" s="269"/>
      <c r="F1031" s="166">
        <f t="shared" si="311"/>
        <v>0</v>
      </c>
      <c r="G1031" s="270">
        <f t="shared" si="312"/>
        <v>0</v>
      </c>
    </row>
    <row r="1032" spans="1:7" ht="24" customHeight="1" x14ac:dyDescent="0.2">
      <c r="A1032" s="153" t="str">
        <f t="shared" si="308"/>
        <v/>
      </c>
      <c r="B1032" s="268" t="str">
        <f t="shared" si="309"/>
        <v/>
      </c>
      <c r="C1032" s="154"/>
      <c r="D1032" s="155" t="str">
        <f t="shared" si="310"/>
        <v/>
      </c>
      <c r="E1032" s="269"/>
      <c r="F1032" s="166">
        <f t="shared" si="311"/>
        <v>0</v>
      </c>
      <c r="G1032" s="270">
        <f t="shared" si="312"/>
        <v>0</v>
      </c>
    </row>
    <row r="1033" spans="1:7" ht="24" customHeight="1" x14ac:dyDescent="0.2">
      <c r="A1033" s="153" t="str">
        <f t="shared" si="308"/>
        <v/>
      </c>
      <c r="B1033" s="268" t="str">
        <f t="shared" si="309"/>
        <v/>
      </c>
      <c r="C1033" s="154"/>
      <c r="D1033" s="155" t="str">
        <f t="shared" si="310"/>
        <v/>
      </c>
      <c r="E1033" s="269"/>
      <c r="F1033" s="166">
        <f t="shared" si="311"/>
        <v>0</v>
      </c>
      <c r="G1033" s="270">
        <f t="shared" si="312"/>
        <v>0</v>
      </c>
    </row>
    <row r="1034" spans="1:7" ht="24" customHeight="1" x14ac:dyDescent="0.2">
      <c r="A1034" s="153" t="str">
        <f t="shared" si="308"/>
        <v/>
      </c>
      <c r="B1034" s="268" t="str">
        <f t="shared" si="309"/>
        <v/>
      </c>
      <c r="C1034" s="154"/>
      <c r="D1034" s="155" t="str">
        <f t="shared" si="310"/>
        <v/>
      </c>
      <c r="E1034" s="269"/>
      <c r="F1034" s="166">
        <f t="shared" si="311"/>
        <v>0</v>
      </c>
      <c r="G1034" s="270">
        <f t="shared" si="312"/>
        <v>0</v>
      </c>
    </row>
    <row r="1035" spans="1:7" ht="24" customHeight="1" x14ac:dyDescent="0.2">
      <c r="A1035" s="153" t="str">
        <f t="shared" si="308"/>
        <v/>
      </c>
      <c r="B1035" s="268" t="str">
        <f t="shared" si="309"/>
        <v/>
      </c>
      <c r="C1035" s="154"/>
      <c r="D1035" s="155" t="str">
        <f t="shared" si="310"/>
        <v/>
      </c>
      <c r="E1035" s="269"/>
      <c r="F1035" s="166">
        <f t="shared" si="311"/>
        <v>0</v>
      </c>
      <c r="G1035" s="270">
        <f t="shared" si="312"/>
        <v>0</v>
      </c>
    </row>
    <row r="1036" spans="1:7" ht="24" customHeight="1" x14ac:dyDescent="0.2">
      <c r="A1036" s="271"/>
      <c r="B1036" s="241"/>
      <c r="C1036" s="241"/>
      <c r="D1036" s="252"/>
      <c r="E1036" s="253"/>
      <c r="F1036" s="336" t="s">
        <v>39</v>
      </c>
      <c r="G1036" s="273">
        <f>SUBTOTAL(9,G1028:G1035)</f>
        <v>0</v>
      </c>
    </row>
    <row r="1037" spans="1:7" ht="24" customHeight="1" x14ac:dyDescent="0.2">
      <c r="A1037" s="271"/>
      <c r="B1037" s="241"/>
      <c r="C1037" s="274" t="s">
        <v>825</v>
      </c>
      <c r="D1037" s="252"/>
      <c r="E1037" s="253"/>
      <c r="F1037" s="254"/>
      <c r="G1037" s="275"/>
    </row>
    <row r="1038" spans="1:7" ht="24" customHeight="1" x14ac:dyDescent="0.2">
      <c r="A1038" s="153" t="str">
        <f t="shared" ref="A1038:A1046" si="313">IFERROR(VLOOKUP(C1038,Tabla_Insumos,4,FALSE),"")</f>
        <v/>
      </c>
      <c r="B1038" s="268" t="str">
        <f t="shared" ref="B1038:B1046" si="314">IFERROR(VLOOKUP(C1038,Tabla_Insumos,5,FALSE),"")</f>
        <v/>
      </c>
      <c r="C1038" s="154"/>
      <c r="D1038" s="155" t="str">
        <f t="shared" ref="D1038:D1046" si="315">IFERROR(VLOOKUP(C1038,Tabla_Insumos,2,FALSE),"")</f>
        <v/>
      </c>
      <c r="E1038" s="269"/>
      <c r="F1038" s="166">
        <f t="shared" ref="F1038:F1046" si="316">IFERROR(VLOOKUP(C1038,Tabla_Insumos,3,FALSE),0)</f>
        <v>0</v>
      </c>
      <c r="G1038" s="270">
        <f t="shared" ref="G1038:G1046" si="317">ROUND(E1038*F1038,2)</f>
        <v>0</v>
      </c>
    </row>
    <row r="1039" spans="1:7" ht="24" customHeight="1" x14ac:dyDescent="0.2">
      <c r="A1039" s="153" t="str">
        <f t="shared" si="313"/>
        <v/>
      </c>
      <c r="B1039" s="268" t="str">
        <f t="shared" si="314"/>
        <v/>
      </c>
      <c r="C1039" s="154"/>
      <c r="D1039" s="155" t="str">
        <f t="shared" si="315"/>
        <v/>
      </c>
      <c r="E1039" s="269"/>
      <c r="F1039" s="166">
        <f t="shared" si="316"/>
        <v>0</v>
      </c>
      <c r="G1039" s="270">
        <f t="shared" si="317"/>
        <v>0</v>
      </c>
    </row>
    <row r="1040" spans="1:7" ht="24" customHeight="1" x14ac:dyDescent="0.2">
      <c r="A1040" s="153" t="str">
        <f t="shared" si="313"/>
        <v/>
      </c>
      <c r="B1040" s="268" t="str">
        <f t="shared" si="314"/>
        <v/>
      </c>
      <c r="C1040" s="154"/>
      <c r="D1040" s="155" t="str">
        <f t="shared" si="315"/>
        <v/>
      </c>
      <c r="E1040" s="269"/>
      <c r="F1040" s="166">
        <f t="shared" si="316"/>
        <v>0</v>
      </c>
      <c r="G1040" s="270">
        <f t="shared" si="317"/>
        <v>0</v>
      </c>
    </row>
    <row r="1041" spans="1:7" ht="24" customHeight="1" x14ac:dyDescent="0.2">
      <c r="A1041" s="153" t="str">
        <f t="shared" si="313"/>
        <v/>
      </c>
      <c r="B1041" s="268" t="str">
        <f t="shared" si="314"/>
        <v/>
      </c>
      <c r="C1041" s="154"/>
      <c r="D1041" s="155" t="str">
        <f t="shared" si="315"/>
        <v/>
      </c>
      <c r="E1041" s="269"/>
      <c r="F1041" s="166">
        <f t="shared" si="316"/>
        <v>0</v>
      </c>
      <c r="G1041" s="270">
        <f t="shared" si="317"/>
        <v>0</v>
      </c>
    </row>
    <row r="1042" spans="1:7" ht="24" customHeight="1" x14ac:dyDescent="0.2">
      <c r="A1042" s="153" t="str">
        <f t="shared" si="313"/>
        <v/>
      </c>
      <c r="B1042" s="268" t="str">
        <f t="shared" si="314"/>
        <v/>
      </c>
      <c r="C1042" s="154"/>
      <c r="D1042" s="155" t="str">
        <f t="shared" si="315"/>
        <v/>
      </c>
      <c r="E1042" s="269"/>
      <c r="F1042" s="166">
        <f t="shared" si="316"/>
        <v>0</v>
      </c>
      <c r="G1042" s="270">
        <f t="shared" si="317"/>
        <v>0</v>
      </c>
    </row>
    <row r="1043" spans="1:7" ht="24" customHeight="1" x14ac:dyDescent="0.2">
      <c r="A1043" s="153" t="str">
        <f t="shared" si="313"/>
        <v/>
      </c>
      <c r="B1043" s="268" t="str">
        <f t="shared" si="314"/>
        <v/>
      </c>
      <c r="C1043" s="154"/>
      <c r="D1043" s="155" t="str">
        <f t="shared" si="315"/>
        <v/>
      </c>
      <c r="E1043" s="269"/>
      <c r="F1043" s="166">
        <f t="shared" si="316"/>
        <v>0</v>
      </c>
      <c r="G1043" s="270">
        <f t="shared" si="317"/>
        <v>0</v>
      </c>
    </row>
    <row r="1044" spans="1:7" ht="24" customHeight="1" x14ac:dyDescent="0.2">
      <c r="A1044" s="153" t="str">
        <f t="shared" si="313"/>
        <v/>
      </c>
      <c r="B1044" s="268" t="str">
        <f t="shared" si="314"/>
        <v/>
      </c>
      <c r="C1044" s="154"/>
      <c r="D1044" s="155" t="str">
        <f t="shared" si="315"/>
        <v/>
      </c>
      <c r="E1044" s="269"/>
      <c r="F1044" s="166">
        <f t="shared" si="316"/>
        <v>0</v>
      </c>
      <c r="G1044" s="270">
        <f t="shared" si="317"/>
        <v>0</v>
      </c>
    </row>
    <row r="1045" spans="1:7" ht="24" customHeight="1" x14ac:dyDescent="0.2">
      <c r="A1045" s="153" t="str">
        <f t="shared" si="313"/>
        <v/>
      </c>
      <c r="B1045" s="268" t="str">
        <f t="shared" si="314"/>
        <v/>
      </c>
      <c r="C1045" s="154"/>
      <c r="D1045" s="155" t="str">
        <f t="shared" si="315"/>
        <v/>
      </c>
      <c r="E1045" s="269"/>
      <c r="F1045" s="166">
        <f t="shared" si="316"/>
        <v>0</v>
      </c>
      <c r="G1045" s="270">
        <f t="shared" si="317"/>
        <v>0</v>
      </c>
    </row>
    <row r="1046" spans="1:7" ht="24" customHeight="1" x14ac:dyDescent="0.2">
      <c r="A1046" s="153" t="str">
        <f t="shared" si="313"/>
        <v/>
      </c>
      <c r="B1046" s="268" t="str">
        <f t="shared" si="314"/>
        <v/>
      </c>
      <c r="C1046" s="154"/>
      <c r="D1046" s="155" t="str">
        <f t="shared" si="315"/>
        <v/>
      </c>
      <c r="E1046" s="269"/>
      <c r="F1046" s="166">
        <f t="shared" si="316"/>
        <v>0</v>
      </c>
      <c r="G1046" s="270">
        <f t="shared" si="317"/>
        <v>0</v>
      </c>
    </row>
    <row r="1047" spans="1:7" ht="24" customHeight="1" x14ac:dyDescent="0.2">
      <c r="A1047" s="276"/>
      <c r="B1047" s="252"/>
      <c r="C1047" s="241"/>
      <c r="D1047" s="252"/>
      <c r="E1047" s="253"/>
      <c r="F1047" s="336" t="s">
        <v>40</v>
      </c>
      <c r="G1047" s="273">
        <f>SUBTOTAL(9,G1038:G1046)</f>
        <v>0</v>
      </c>
    </row>
    <row r="1048" spans="1:7" ht="24" customHeight="1" thickBot="1" x14ac:dyDescent="0.25">
      <c r="A1048" s="277"/>
      <c r="B1048" s="278"/>
      <c r="C1048" s="279"/>
      <c r="D1048" s="278"/>
      <c r="E1048" s="280"/>
      <c r="F1048" s="281"/>
      <c r="G1048" s="282"/>
    </row>
    <row r="1049" spans="1:7" ht="24" customHeight="1" thickBot="1" x14ac:dyDescent="0.25">
      <c r="A1049" s="283">
        <f>B1007</f>
        <v>0</v>
      </c>
      <c r="B1049" s="284" t="str">
        <f>C1007</f>
        <v/>
      </c>
      <c r="C1049" s="285"/>
      <c r="D1049" s="285" t="s">
        <v>41</v>
      </c>
      <c r="E1049" s="286"/>
      <c r="F1049" s="287" t="s">
        <v>42</v>
      </c>
      <c r="G1049" s="288">
        <f>SUBTOTAL(9,G1012:G1048)</f>
        <v>0</v>
      </c>
    </row>
    <row r="1050" spans="1:7" ht="24" customHeight="1" thickTop="1" thickBot="1" x14ac:dyDescent="0.25"/>
    <row r="1051" spans="1:7" ht="24" customHeight="1" thickTop="1" x14ac:dyDescent="0.2">
      <c r="A1051" s="344" t="s">
        <v>44</v>
      </c>
      <c r="B1051" s="345"/>
      <c r="C1051" s="345"/>
      <c r="D1051" s="345"/>
      <c r="E1051" s="345"/>
      <c r="F1051" s="345"/>
      <c r="G1051" s="346"/>
    </row>
    <row r="1052" spans="1:7" ht="24" customHeight="1" x14ac:dyDescent="0.2">
      <c r="A1052" s="243" t="s">
        <v>821</v>
      </c>
      <c r="B1052" s="244" t="str">
        <f>Comitente</f>
        <v>DIRECCIÓN PROVINCIAL DEL LOTE HOGAR</v>
      </c>
      <c r="C1052" s="238"/>
      <c r="D1052" s="245"/>
      <c r="E1052" s="245"/>
      <c r="F1052" s="246"/>
      <c r="G1052" s="247"/>
    </row>
    <row r="1053" spans="1:7" ht="24" customHeight="1" x14ac:dyDescent="0.2">
      <c r="A1053" s="243" t="s">
        <v>822</v>
      </c>
      <c r="B1053" s="244">
        <f>Contratista</f>
        <v>0</v>
      </c>
      <c r="C1053" s="239"/>
      <c r="D1053" s="239"/>
      <c r="E1053" s="239"/>
      <c r="F1053" s="248"/>
      <c r="G1053" s="249"/>
    </row>
    <row r="1054" spans="1:7" ht="24" customHeight="1" x14ac:dyDescent="0.2">
      <c r="A1054" s="243" t="s">
        <v>31</v>
      </c>
      <c r="B1054" s="244" t="str">
        <f>Obra</f>
        <v>Barrio "VIRGEN DEL ROSARIO" I Etapa</v>
      </c>
      <c r="C1054" s="239"/>
      <c r="D1054" s="239"/>
      <c r="E1054" s="239"/>
      <c r="F1054" s="248" t="s">
        <v>45</v>
      </c>
      <c r="G1054" s="250">
        <f>Fecha_Base</f>
        <v>0</v>
      </c>
    </row>
    <row r="1055" spans="1:7" ht="24" customHeight="1" x14ac:dyDescent="0.2">
      <c r="A1055" s="251" t="s">
        <v>820</v>
      </c>
      <c r="B1055" s="240" t="str">
        <f>Ubicación</f>
        <v>Calle Independencia s/nº  Distrito "La Puntilla" Dpto San Martin</v>
      </c>
      <c r="C1055" s="240"/>
      <c r="D1055" s="252"/>
      <c r="E1055" s="253"/>
      <c r="F1055" s="254"/>
      <c r="G1055" s="255"/>
    </row>
    <row r="1056" spans="1:7" ht="24" customHeight="1" x14ac:dyDescent="0.2">
      <c r="A1056" s="251" t="s">
        <v>46</v>
      </c>
      <c r="B1056" s="256" t="str">
        <f>IFERROR(VALUE(LEFT(B1057,FIND("-",B1057)-1)),"")</f>
        <v/>
      </c>
      <c r="C1056" s="241" t="str">
        <f>IFERROR(VLOOKUP(B1056,T_Computo_Presupuesto,2,FALSE),"")</f>
        <v/>
      </c>
      <c r="E1056" s="253"/>
      <c r="F1056" s="254"/>
      <c r="G1056" s="255"/>
    </row>
    <row r="1057" spans="1:7" ht="24" customHeight="1" x14ac:dyDescent="0.2">
      <c r="A1057" s="251" t="s">
        <v>32</v>
      </c>
      <c r="B1057" s="256"/>
      <c r="C1057" s="241" t="str">
        <f>IFERROR(VLOOKUP(B1057,T_Computo_Presupuesto,2,FALSE),"")</f>
        <v/>
      </c>
      <c r="D1057" s="252"/>
      <c r="E1057" s="253"/>
      <c r="F1057" s="248" t="s">
        <v>33</v>
      </c>
      <c r="G1057" s="258" t="str">
        <f>IFERROR(VLOOKUP(B1057,T_Computo_Presupuesto,4,FALSE),"")</f>
        <v/>
      </c>
    </row>
    <row r="1058" spans="1:7" ht="24" customHeight="1" x14ac:dyDescent="0.2">
      <c r="A1058" s="251"/>
      <c r="B1058" s="240"/>
      <c r="C1058" s="241"/>
      <c r="D1058" s="252"/>
      <c r="E1058" s="253"/>
      <c r="F1058" s="254"/>
      <c r="G1058" s="255"/>
    </row>
    <row r="1059" spans="1:7" ht="24" customHeight="1" x14ac:dyDescent="0.2">
      <c r="A1059" s="366" t="s">
        <v>683</v>
      </c>
      <c r="B1059" s="367"/>
      <c r="C1059" s="368" t="s">
        <v>0</v>
      </c>
      <c r="D1059" s="368" t="s">
        <v>34</v>
      </c>
      <c r="E1059" s="370" t="s">
        <v>35</v>
      </c>
      <c r="F1059" s="372" t="s">
        <v>36</v>
      </c>
      <c r="G1059" s="374" t="s">
        <v>37</v>
      </c>
    </row>
    <row r="1060" spans="1:7" ht="24" customHeight="1" x14ac:dyDescent="0.2">
      <c r="A1060" s="259" t="s">
        <v>684</v>
      </c>
      <c r="B1060" s="260" t="s">
        <v>685</v>
      </c>
      <c r="C1060" s="369"/>
      <c r="D1060" s="369"/>
      <c r="E1060" s="371"/>
      <c r="F1060" s="373"/>
      <c r="G1060" s="375"/>
    </row>
    <row r="1061" spans="1:7" ht="24" customHeight="1" x14ac:dyDescent="0.2">
      <c r="A1061" s="335"/>
      <c r="B1061" s="263"/>
      <c r="C1061" s="334" t="s">
        <v>823</v>
      </c>
      <c r="D1061" s="264"/>
      <c r="E1061" s="265"/>
      <c r="F1061" s="266"/>
      <c r="G1061" s="267"/>
    </row>
    <row r="1062" spans="1:7" ht="24" customHeight="1" x14ac:dyDescent="0.2">
      <c r="A1062" s="153" t="str">
        <f t="shared" ref="A1062:A1075" si="318">IFERROR(VLOOKUP(C1062,Tabla_Insumos,4,FALSE),"")</f>
        <v/>
      </c>
      <c r="B1062" s="268" t="str">
        <f t="shared" ref="B1062:B1075" si="319">IFERROR(VLOOKUP(C1062,Tabla_Insumos,5,FALSE),"")</f>
        <v/>
      </c>
      <c r="C1062" s="154"/>
      <c r="D1062" s="155" t="str">
        <f t="shared" ref="D1062:D1075" si="320">IFERROR(VLOOKUP(C1062,Tabla_Insumos,2,FALSE),"")</f>
        <v/>
      </c>
      <c r="E1062" s="269"/>
      <c r="F1062" s="166">
        <f t="shared" ref="F1062:F1075" si="321">IFERROR(VLOOKUP(C1062,Tabla_Insumos,3,FALSE),0)</f>
        <v>0</v>
      </c>
      <c r="G1062" s="270">
        <f>ROUND(E1062*F1062,2)</f>
        <v>0</v>
      </c>
    </row>
    <row r="1063" spans="1:7" ht="24" customHeight="1" x14ac:dyDescent="0.2">
      <c r="A1063" s="153" t="str">
        <f t="shared" si="318"/>
        <v/>
      </c>
      <c r="B1063" s="268" t="str">
        <f t="shared" si="319"/>
        <v/>
      </c>
      <c r="C1063" s="154"/>
      <c r="D1063" s="155" t="str">
        <f t="shared" si="320"/>
        <v/>
      </c>
      <c r="E1063" s="269"/>
      <c r="F1063" s="166">
        <f t="shared" si="321"/>
        <v>0</v>
      </c>
      <c r="G1063" s="270">
        <f t="shared" ref="G1063:G1075" si="322">ROUND(E1063*F1063,2)</f>
        <v>0</v>
      </c>
    </row>
    <row r="1064" spans="1:7" ht="24" customHeight="1" x14ac:dyDescent="0.2">
      <c r="A1064" s="153" t="str">
        <f t="shared" si="318"/>
        <v/>
      </c>
      <c r="B1064" s="268" t="str">
        <f t="shared" si="319"/>
        <v/>
      </c>
      <c r="C1064" s="154"/>
      <c r="D1064" s="155" t="str">
        <f t="shared" si="320"/>
        <v/>
      </c>
      <c r="E1064" s="269"/>
      <c r="F1064" s="166">
        <f t="shared" si="321"/>
        <v>0</v>
      </c>
      <c r="G1064" s="270">
        <f t="shared" si="322"/>
        <v>0</v>
      </c>
    </row>
    <row r="1065" spans="1:7" ht="24" customHeight="1" x14ac:dyDescent="0.2">
      <c r="A1065" s="153" t="str">
        <f t="shared" si="318"/>
        <v/>
      </c>
      <c r="B1065" s="268" t="str">
        <f t="shared" si="319"/>
        <v/>
      </c>
      <c r="C1065" s="154"/>
      <c r="D1065" s="155" t="str">
        <f t="shared" si="320"/>
        <v/>
      </c>
      <c r="E1065" s="269"/>
      <c r="F1065" s="166">
        <f t="shared" si="321"/>
        <v>0</v>
      </c>
      <c r="G1065" s="270">
        <f t="shared" si="322"/>
        <v>0</v>
      </c>
    </row>
    <row r="1066" spans="1:7" ht="24" customHeight="1" x14ac:dyDescent="0.2">
      <c r="A1066" s="153" t="str">
        <f t="shared" si="318"/>
        <v/>
      </c>
      <c r="B1066" s="268" t="str">
        <f t="shared" si="319"/>
        <v/>
      </c>
      <c r="C1066" s="154"/>
      <c r="D1066" s="155" t="str">
        <f t="shared" si="320"/>
        <v/>
      </c>
      <c r="E1066" s="269"/>
      <c r="F1066" s="166">
        <f t="shared" si="321"/>
        <v>0</v>
      </c>
      <c r="G1066" s="270">
        <f t="shared" si="322"/>
        <v>0</v>
      </c>
    </row>
    <row r="1067" spans="1:7" ht="24" customHeight="1" x14ac:dyDescent="0.2">
      <c r="A1067" s="153" t="str">
        <f t="shared" si="318"/>
        <v/>
      </c>
      <c r="B1067" s="268" t="str">
        <f t="shared" si="319"/>
        <v/>
      </c>
      <c r="C1067" s="154"/>
      <c r="D1067" s="155" t="str">
        <f t="shared" si="320"/>
        <v/>
      </c>
      <c r="E1067" s="269"/>
      <c r="F1067" s="166">
        <f t="shared" si="321"/>
        <v>0</v>
      </c>
      <c r="G1067" s="270">
        <f t="shared" si="322"/>
        <v>0</v>
      </c>
    </row>
    <row r="1068" spans="1:7" ht="24" customHeight="1" x14ac:dyDescent="0.2">
      <c r="A1068" s="153" t="str">
        <f t="shared" si="318"/>
        <v/>
      </c>
      <c r="B1068" s="268" t="str">
        <f t="shared" si="319"/>
        <v/>
      </c>
      <c r="C1068" s="154"/>
      <c r="D1068" s="155" t="str">
        <f t="shared" si="320"/>
        <v/>
      </c>
      <c r="E1068" s="269"/>
      <c r="F1068" s="166">
        <f t="shared" si="321"/>
        <v>0</v>
      </c>
      <c r="G1068" s="270">
        <f t="shared" si="322"/>
        <v>0</v>
      </c>
    </row>
    <row r="1069" spans="1:7" ht="24" customHeight="1" x14ac:dyDescent="0.2">
      <c r="A1069" s="153" t="str">
        <f t="shared" si="318"/>
        <v/>
      </c>
      <c r="B1069" s="268" t="str">
        <f t="shared" si="319"/>
        <v/>
      </c>
      <c r="C1069" s="154"/>
      <c r="D1069" s="155" t="str">
        <f t="shared" si="320"/>
        <v/>
      </c>
      <c r="E1069" s="269"/>
      <c r="F1069" s="166">
        <f t="shared" si="321"/>
        <v>0</v>
      </c>
      <c r="G1069" s="270">
        <f t="shared" si="322"/>
        <v>0</v>
      </c>
    </row>
    <row r="1070" spans="1:7" ht="24" customHeight="1" x14ac:dyDescent="0.2">
      <c r="A1070" s="153" t="str">
        <f t="shared" si="318"/>
        <v/>
      </c>
      <c r="B1070" s="268" t="str">
        <f t="shared" si="319"/>
        <v/>
      </c>
      <c r="C1070" s="154"/>
      <c r="D1070" s="155" t="str">
        <f t="shared" si="320"/>
        <v/>
      </c>
      <c r="E1070" s="269"/>
      <c r="F1070" s="166">
        <f t="shared" si="321"/>
        <v>0</v>
      </c>
      <c r="G1070" s="270">
        <f t="shared" si="322"/>
        <v>0</v>
      </c>
    </row>
    <row r="1071" spans="1:7" ht="24" customHeight="1" x14ac:dyDescent="0.2">
      <c r="A1071" s="153" t="str">
        <f t="shared" si="318"/>
        <v/>
      </c>
      <c r="B1071" s="268" t="str">
        <f t="shared" si="319"/>
        <v/>
      </c>
      <c r="C1071" s="154"/>
      <c r="D1071" s="155" t="str">
        <f t="shared" si="320"/>
        <v/>
      </c>
      <c r="E1071" s="269"/>
      <c r="F1071" s="166">
        <f t="shared" si="321"/>
        <v>0</v>
      </c>
      <c r="G1071" s="270">
        <f t="shared" si="322"/>
        <v>0</v>
      </c>
    </row>
    <row r="1072" spans="1:7" ht="24" customHeight="1" x14ac:dyDescent="0.2">
      <c r="A1072" s="153" t="str">
        <f t="shared" si="318"/>
        <v/>
      </c>
      <c r="B1072" s="268" t="str">
        <f t="shared" si="319"/>
        <v/>
      </c>
      <c r="C1072" s="154"/>
      <c r="D1072" s="155" t="str">
        <f t="shared" si="320"/>
        <v/>
      </c>
      <c r="E1072" s="269"/>
      <c r="F1072" s="166">
        <f t="shared" si="321"/>
        <v>0</v>
      </c>
      <c r="G1072" s="270">
        <f t="shared" si="322"/>
        <v>0</v>
      </c>
    </row>
    <row r="1073" spans="1:7" ht="24" customHeight="1" x14ac:dyDescent="0.2">
      <c r="A1073" s="153" t="str">
        <f t="shared" si="318"/>
        <v/>
      </c>
      <c r="B1073" s="268" t="str">
        <f t="shared" si="319"/>
        <v/>
      </c>
      <c r="C1073" s="154"/>
      <c r="D1073" s="155" t="str">
        <f t="shared" si="320"/>
        <v/>
      </c>
      <c r="E1073" s="269"/>
      <c r="F1073" s="166">
        <f t="shared" si="321"/>
        <v>0</v>
      </c>
      <c r="G1073" s="270">
        <f t="shared" si="322"/>
        <v>0</v>
      </c>
    </row>
    <row r="1074" spans="1:7" ht="24" customHeight="1" x14ac:dyDescent="0.2">
      <c r="A1074" s="153" t="str">
        <f t="shared" si="318"/>
        <v/>
      </c>
      <c r="B1074" s="268" t="str">
        <f t="shared" si="319"/>
        <v/>
      </c>
      <c r="C1074" s="154"/>
      <c r="D1074" s="155" t="str">
        <f t="shared" si="320"/>
        <v/>
      </c>
      <c r="E1074" s="269"/>
      <c r="F1074" s="166">
        <f t="shared" si="321"/>
        <v>0</v>
      </c>
      <c r="G1074" s="270">
        <f t="shared" si="322"/>
        <v>0</v>
      </c>
    </row>
    <row r="1075" spans="1:7" ht="24" customHeight="1" x14ac:dyDescent="0.2">
      <c r="A1075" s="153" t="str">
        <f t="shared" si="318"/>
        <v/>
      </c>
      <c r="B1075" s="268" t="str">
        <f t="shared" si="319"/>
        <v/>
      </c>
      <c r="C1075" s="154"/>
      <c r="D1075" s="155" t="str">
        <f t="shared" si="320"/>
        <v/>
      </c>
      <c r="E1075" s="269"/>
      <c r="F1075" s="166">
        <f t="shared" si="321"/>
        <v>0</v>
      </c>
      <c r="G1075" s="270">
        <f t="shared" si="322"/>
        <v>0</v>
      </c>
    </row>
    <row r="1076" spans="1:7" ht="24" customHeight="1" x14ac:dyDescent="0.2">
      <c r="A1076" s="271"/>
      <c r="B1076" s="241"/>
      <c r="C1076" s="241"/>
      <c r="D1076" s="252"/>
      <c r="E1076" s="253"/>
      <c r="F1076" s="336" t="s">
        <v>38</v>
      </c>
      <c r="G1076" s="273">
        <f>SUBTOTAL(9,G1062:G1075)</f>
        <v>0</v>
      </c>
    </row>
    <row r="1077" spans="1:7" ht="24" customHeight="1" x14ac:dyDescent="0.2">
      <c r="A1077" s="271"/>
      <c r="B1077" s="241"/>
      <c r="C1077" s="274" t="s">
        <v>824</v>
      </c>
      <c r="D1077" s="252"/>
      <c r="E1077" s="253"/>
      <c r="F1077" s="254"/>
      <c r="G1077" s="275"/>
    </row>
    <row r="1078" spans="1:7" ht="24" customHeight="1" x14ac:dyDescent="0.2">
      <c r="A1078" s="153" t="str">
        <f t="shared" ref="A1078:A1085" si="323">IFERROR(VLOOKUP(C1078,Tabla_Insumos,4,FALSE),"")</f>
        <v/>
      </c>
      <c r="B1078" s="268" t="str">
        <f t="shared" ref="B1078:B1085" si="324">IFERROR(VLOOKUP(C1078,Tabla_Insumos,5,FALSE),"")</f>
        <v/>
      </c>
      <c r="C1078" s="154"/>
      <c r="D1078" s="155" t="str">
        <f t="shared" ref="D1078:D1085" si="325">IFERROR(VLOOKUP(C1078,Tabla_Insumos,2,FALSE),"")</f>
        <v/>
      </c>
      <c r="E1078" s="269"/>
      <c r="F1078" s="166">
        <f t="shared" ref="F1078:F1085" si="326">IFERROR(VLOOKUP(C1078,Tabla_Insumos,3,FALSE),0)</f>
        <v>0</v>
      </c>
      <c r="G1078" s="270">
        <f>ROUND(E1078*F1078,2)</f>
        <v>0</v>
      </c>
    </row>
    <row r="1079" spans="1:7" ht="24" customHeight="1" x14ac:dyDescent="0.2">
      <c r="A1079" s="153" t="str">
        <f t="shared" si="323"/>
        <v/>
      </c>
      <c r="B1079" s="268" t="str">
        <f t="shared" si="324"/>
        <v/>
      </c>
      <c r="C1079" s="154"/>
      <c r="D1079" s="155" t="str">
        <f t="shared" si="325"/>
        <v/>
      </c>
      <c r="E1079" s="269"/>
      <c r="F1079" s="166">
        <f t="shared" si="326"/>
        <v>0</v>
      </c>
      <c r="G1079" s="270">
        <f>ROUND(E1079*F1079,2)</f>
        <v>0</v>
      </c>
    </row>
    <row r="1080" spans="1:7" ht="24" customHeight="1" x14ac:dyDescent="0.2">
      <c r="A1080" s="153" t="str">
        <f t="shared" si="323"/>
        <v/>
      </c>
      <c r="B1080" s="268" t="str">
        <f t="shared" si="324"/>
        <v/>
      </c>
      <c r="C1080" s="154"/>
      <c r="D1080" s="155" t="str">
        <f t="shared" si="325"/>
        <v/>
      </c>
      <c r="E1080" s="269"/>
      <c r="F1080" s="166">
        <f t="shared" si="326"/>
        <v>0</v>
      </c>
      <c r="G1080" s="270">
        <f t="shared" ref="G1080:G1085" si="327">ROUND(E1080*F1080,2)</f>
        <v>0</v>
      </c>
    </row>
    <row r="1081" spans="1:7" ht="24" customHeight="1" x14ac:dyDescent="0.2">
      <c r="A1081" s="153" t="str">
        <f t="shared" si="323"/>
        <v/>
      </c>
      <c r="B1081" s="268" t="str">
        <f t="shared" si="324"/>
        <v/>
      </c>
      <c r="C1081" s="154"/>
      <c r="D1081" s="155" t="str">
        <f t="shared" si="325"/>
        <v/>
      </c>
      <c r="E1081" s="269"/>
      <c r="F1081" s="166">
        <f t="shared" si="326"/>
        <v>0</v>
      </c>
      <c r="G1081" s="270">
        <f t="shared" si="327"/>
        <v>0</v>
      </c>
    </row>
    <row r="1082" spans="1:7" ht="24" customHeight="1" x14ac:dyDescent="0.2">
      <c r="A1082" s="153" t="str">
        <f t="shared" si="323"/>
        <v/>
      </c>
      <c r="B1082" s="268" t="str">
        <f t="shared" si="324"/>
        <v/>
      </c>
      <c r="C1082" s="154"/>
      <c r="D1082" s="155" t="str">
        <f t="shared" si="325"/>
        <v/>
      </c>
      <c r="E1082" s="269"/>
      <c r="F1082" s="166">
        <f t="shared" si="326"/>
        <v>0</v>
      </c>
      <c r="G1082" s="270">
        <f t="shared" si="327"/>
        <v>0</v>
      </c>
    </row>
    <row r="1083" spans="1:7" ht="24" customHeight="1" x14ac:dyDescent="0.2">
      <c r="A1083" s="153" t="str">
        <f t="shared" si="323"/>
        <v/>
      </c>
      <c r="B1083" s="268" t="str">
        <f t="shared" si="324"/>
        <v/>
      </c>
      <c r="C1083" s="154"/>
      <c r="D1083" s="155" t="str">
        <f t="shared" si="325"/>
        <v/>
      </c>
      <c r="E1083" s="269"/>
      <c r="F1083" s="166">
        <f t="shared" si="326"/>
        <v>0</v>
      </c>
      <c r="G1083" s="270">
        <f t="shared" si="327"/>
        <v>0</v>
      </c>
    </row>
    <row r="1084" spans="1:7" ht="24" customHeight="1" x14ac:dyDescent="0.2">
      <c r="A1084" s="153" t="str">
        <f t="shared" si="323"/>
        <v/>
      </c>
      <c r="B1084" s="268" t="str">
        <f t="shared" si="324"/>
        <v/>
      </c>
      <c r="C1084" s="154"/>
      <c r="D1084" s="155" t="str">
        <f t="shared" si="325"/>
        <v/>
      </c>
      <c r="E1084" s="269"/>
      <c r="F1084" s="166">
        <f t="shared" si="326"/>
        <v>0</v>
      </c>
      <c r="G1084" s="270">
        <f t="shared" si="327"/>
        <v>0</v>
      </c>
    </row>
    <row r="1085" spans="1:7" ht="24" customHeight="1" x14ac:dyDescent="0.2">
      <c r="A1085" s="153" t="str">
        <f t="shared" si="323"/>
        <v/>
      </c>
      <c r="B1085" s="268" t="str">
        <f t="shared" si="324"/>
        <v/>
      </c>
      <c r="C1085" s="154"/>
      <c r="D1085" s="155" t="str">
        <f t="shared" si="325"/>
        <v/>
      </c>
      <c r="E1085" s="269"/>
      <c r="F1085" s="166">
        <f t="shared" si="326"/>
        <v>0</v>
      </c>
      <c r="G1085" s="270">
        <f t="shared" si="327"/>
        <v>0</v>
      </c>
    </row>
    <row r="1086" spans="1:7" ht="24" customHeight="1" x14ac:dyDescent="0.2">
      <c r="A1086" s="271"/>
      <c r="B1086" s="241"/>
      <c r="C1086" s="241"/>
      <c r="D1086" s="252"/>
      <c r="E1086" s="253"/>
      <c r="F1086" s="336" t="s">
        <v>39</v>
      </c>
      <c r="G1086" s="273">
        <f>SUBTOTAL(9,G1078:G1085)</f>
        <v>0</v>
      </c>
    </row>
    <row r="1087" spans="1:7" ht="24" customHeight="1" x14ac:dyDescent="0.2">
      <c r="A1087" s="271"/>
      <c r="B1087" s="241"/>
      <c r="C1087" s="274" t="s">
        <v>825</v>
      </c>
      <c r="D1087" s="252"/>
      <c r="E1087" s="253"/>
      <c r="F1087" s="254"/>
      <c r="G1087" s="275"/>
    </row>
    <row r="1088" spans="1:7" ht="24" customHeight="1" x14ac:dyDescent="0.2">
      <c r="A1088" s="153" t="str">
        <f t="shared" ref="A1088:A1096" si="328">IFERROR(VLOOKUP(C1088,Tabla_Insumos,4,FALSE),"")</f>
        <v/>
      </c>
      <c r="B1088" s="268" t="str">
        <f t="shared" ref="B1088:B1096" si="329">IFERROR(VLOOKUP(C1088,Tabla_Insumos,5,FALSE),"")</f>
        <v/>
      </c>
      <c r="C1088" s="154"/>
      <c r="D1088" s="155" t="str">
        <f t="shared" ref="D1088:D1096" si="330">IFERROR(VLOOKUP(C1088,Tabla_Insumos,2,FALSE),"")</f>
        <v/>
      </c>
      <c r="E1088" s="269"/>
      <c r="F1088" s="166">
        <f t="shared" ref="F1088:F1096" si="331">IFERROR(VLOOKUP(C1088,Tabla_Insumos,3,FALSE),0)</f>
        <v>0</v>
      </c>
      <c r="G1088" s="270">
        <f t="shared" ref="G1088:G1096" si="332">ROUND(E1088*F1088,2)</f>
        <v>0</v>
      </c>
    </row>
    <row r="1089" spans="1:7" ht="24" customHeight="1" x14ac:dyDescent="0.2">
      <c r="A1089" s="153" t="str">
        <f t="shared" si="328"/>
        <v/>
      </c>
      <c r="B1089" s="268" t="str">
        <f t="shared" si="329"/>
        <v/>
      </c>
      <c r="C1089" s="154"/>
      <c r="D1089" s="155" t="str">
        <f t="shared" si="330"/>
        <v/>
      </c>
      <c r="E1089" s="269"/>
      <c r="F1089" s="166">
        <f t="shared" si="331"/>
        <v>0</v>
      </c>
      <c r="G1089" s="270">
        <f t="shared" si="332"/>
        <v>0</v>
      </c>
    </row>
    <row r="1090" spans="1:7" ht="24" customHeight="1" x14ac:dyDescent="0.2">
      <c r="A1090" s="153" t="str">
        <f t="shared" si="328"/>
        <v/>
      </c>
      <c r="B1090" s="268" t="str">
        <f t="shared" si="329"/>
        <v/>
      </c>
      <c r="C1090" s="154"/>
      <c r="D1090" s="155" t="str">
        <f t="shared" si="330"/>
        <v/>
      </c>
      <c r="E1090" s="269"/>
      <c r="F1090" s="166">
        <f t="shared" si="331"/>
        <v>0</v>
      </c>
      <c r="G1090" s="270">
        <f t="shared" si="332"/>
        <v>0</v>
      </c>
    </row>
    <row r="1091" spans="1:7" ht="24" customHeight="1" x14ac:dyDescent="0.2">
      <c r="A1091" s="153" t="str">
        <f t="shared" si="328"/>
        <v/>
      </c>
      <c r="B1091" s="268" t="str">
        <f t="shared" si="329"/>
        <v/>
      </c>
      <c r="C1091" s="154"/>
      <c r="D1091" s="155" t="str">
        <f t="shared" si="330"/>
        <v/>
      </c>
      <c r="E1091" s="269"/>
      <c r="F1091" s="166">
        <f t="shared" si="331"/>
        <v>0</v>
      </c>
      <c r="G1091" s="270">
        <f t="shared" si="332"/>
        <v>0</v>
      </c>
    </row>
    <row r="1092" spans="1:7" ht="24" customHeight="1" x14ac:dyDescent="0.2">
      <c r="A1092" s="153" t="str">
        <f t="shared" si="328"/>
        <v/>
      </c>
      <c r="B1092" s="268" t="str">
        <f t="shared" si="329"/>
        <v/>
      </c>
      <c r="C1092" s="154"/>
      <c r="D1092" s="155" t="str">
        <f t="shared" si="330"/>
        <v/>
      </c>
      <c r="E1092" s="269"/>
      <c r="F1092" s="166">
        <f t="shared" si="331"/>
        <v>0</v>
      </c>
      <c r="G1092" s="270">
        <f t="shared" si="332"/>
        <v>0</v>
      </c>
    </row>
    <row r="1093" spans="1:7" ht="24" customHeight="1" x14ac:dyDescent="0.2">
      <c r="A1093" s="153" t="str">
        <f t="shared" si="328"/>
        <v/>
      </c>
      <c r="B1093" s="268" t="str">
        <f t="shared" si="329"/>
        <v/>
      </c>
      <c r="C1093" s="154"/>
      <c r="D1093" s="155" t="str">
        <f t="shared" si="330"/>
        <v/>
      </c>
      <c r="E1093" s="269"/>
      <c r="F1093" s="166">
        <f t="shared" si="331"/>
        <v>0</v>
      </c>
      <c r="G1093" s="270">
        <f t="shared" si="332"/>
        <v>0</v>
      </c>
    </row>
    <row r="1094" spans="1:7" ht="24" customHeight="1" x14ac:dyDescent="0.2">
      <c r="A1094" s="153" t="str">
        <f t="shared" si="328"/>
        <v/>
      </c>
      <c r="B1094" s="268" t="str">
        <f t="shared" si="329"/>
        <v/>
      </c>
      <c r="C1094" s="154"/>
      <c r="D1094" s="155" t="str">
        <f t="shared" si="330"/>
        <v/>
      </c>
      <c r="E1094" s="269"/>
      <c r="F1094" s="166">
        <f t="shared" si="331"/>
        <v>0</v>
      </c>
      <c r="G1094" s="270">
        <f t="shared" si="332"/>
        <v>0</v>
      </c>
    </row>
    <row r="1095" spans="1:7" ht="24" customHeight="1" x14ac:dyDescent="0.2">
      <c r="A1095" s="153" t="str">
        <f t="shared" si="328"/>
        <v/>
      </c>
      <c r="B1095" s="268" t="str">
        <f t="shared" si="329"/>
        <v/>
      </c>
      <c r="C1095" s="154"/>
      <c r="D1095" s="155" t="str">
        <f t="shared" si="330"/>
        <v/>
      </c>
      <c r="E1095" s="269"/>
      <c r="F1095" s="166">
        <f t="shared" si="331"/>
        <v>0</v>
      </c>
      <c r="G1095" s="270">
        <f t="shared" si="332"/>
        <v>0</v>
      </c>
    </row>
    <row r="1096" spans="1:7" ht="24" customHeight="1" x14ac:dyDescent="0.2">
      <c r="A1096" s="153" t="str">
        <f t="shared" si="328"/>
        <v/>
      </c>
      <c r="B1096" s="268" t="str">
        <f t="shared" si="329"/>
        <v/>
      </c>
      <c r="C1096" s="154"/>
      <c r="D1096" s="155" t="str">
        <f t="shared" si="330"/>
        <v/>
      </c>
      <c r="E1096" s="269"/>
      <c r="F1096" s="166">
        <f t="shared" si="331"/>
        <v>0</v>
      </c>
      <c r="G1096" s="270">
        <f t="shared" si="332"/>
        <v>0</v>
      </c>
    </row>
    <row r="1097" spans="1:7" ht="24" customHeight="1" x14ac:dyDescent="0.2">
      <c r="A1097" s="276"/>
      <c r="B1097" s="252"/>
      <c r="C1097" s="241"/>
      <c r="D1097" s="252"/>
      <c r="E1097" s="253"/>
      <c r="F1097" s="336" t="s">
        <v>40</v>
      </c>
      <c r="G1097" s="273">
        <f>SUBTOTAL(9,G1088:G1096)</f>
        <v>0</v>
      </c>
    </row>
    <row r="1098" spans="1:7" ht="24" customHeight="1" thickBot="1" x14ac:dyDescent="0.25">
      <c r="A1098" s="277"/>
      <c r="B1098" s="278"/>
      <c r="C1098" s="279"/>
      <c r="D1098" s="278"/>
      <c r="E1098" s="280"/>
      <c r="F1098" s="281"/>
      <c r="G1098" s="282"/>
    </row>
    <row r="1099" spans="1:7" ht="24" customHeight="1" thickBot="1" x14ac:dyDescent="0.25">
      <c r="A1099" s="283">
        <f>B1057</f>
        <v>0</v>
      </c>
      <c r="B1099" s="284" t="str">
        <f>C1057</f>
        <v/>
      </c>
      <c r="C1099" s="285"/>
      <c r="D1099" s="285" t="s">
        <v>41</v>
      </c>
      <c r="E1099" s="286"/>
      <c r="F1099" s="287" t="s">
        <v>42</v>
      </c>
      <c r="G1099" s="288">
        <f>SUBTOTAL(9,G1062:G1098)</f>
        <v>0</v>
      </c>
    </row>
    <row r="1100" spans="1:7" ht="24" customHeight="1" thickTop="1" thickBot="1" x14ac:dyDescent="0.25"/>
    <row r="1101" spans="1:7" ht="24" customHeight="1" thickTop="1" x14ac:dyDescent="0.2">
      <c r="A1101" s="344" t="s">
        <v>44</v>
      </c>
      <c r="B1101" s="345"/>
      <c r="C1101" s="345"/>
      <c r="D1101" s="345"/>
      <c r="E1101" s="345"/>
      <c r="F1101" s="345"/>
      <c r="G1101" s="346"/>
    </row>
    <row r="1102" spans="1:7" ht="24" customHeight="1" x14ac:dyDescent="0.2">
      <c r="A1102" s="243" t="s">
        <v>821</v>
      </c>
      <c r="B1102" s="244" t="str">
        <f>Comitente</f>
        <v>DIRECCIÓN PROVINCIAL DEL LOTE HOGAR</v>
      </c>
      <c r="C1102" s="238"/>
      <c r="D1102" s="245"/>
      <c r="E1102" s="245"/>
      <c r="F1102" s="246"/>
      <c r="G1102" s="247"/>
    </row>
    <row r="1103" spans="1:7" ht="24" customHeight="1" x14ac:dyDescent="0.2">
      <c r="A1103" s="243" t="s">
        <v>822</v>
      </c>
      <c r="B1103" s="244">
        <f>Contratista</f>
        <v>0</v>
      </c>
      <c r="C1103" s="239"/>
      <c r="D1103" s="239"/>
      <c r="E1103" s="239"/>
      <c r="F1103" s="248"/>
      <c r="G1103" s="249"/>
    </row>
    <row r="1104" spans="1:7" ht="24" customHeight="1" x14ac:dyDescent="0.2">
      <c r="A1104" s="243" t="s">
        <v>31</v>
      </c>
      <c r="B1104" s="244" t="str">
        <f>Obra</f>
        <v>Barrio "VIRGEN DEL ROSARIO" I Etapa</v>
      </c>
      <c r="C1104" s="239"/>
      <c r="D1104" s="239"/>
      <c r="E1104" s="239"/>
      <c r="F1104" s="248" t="s">
        <v>45</v>
      </c>
      <c r="G1104" s="250">
        <f>Fecha_Base</f>
        <v>0</v>
      </c>
    </row>
    <row r="1105" spans="1:7" ht="24" customHeight="1" x14ac:dyDescent="0.2">
      <c r="A1105" s="251" t="s">
        <v>820</v>
      </c>
      <c r="B1105" s="240" t="str">
        <f>Ubicación</f>
        <v>Calle Independencia s/nº  Distrito "La Puntilla" Dpto San Martin</v>
      </c>
      <c r="C1105" s="240"/>
      <c r="D1105" s="252"/>
      <c r="E1105" s="253"/>
      <c r="F1105" s="254"/>
      <c r="G1105" s="255"/>
    </row>
    <row r="1106" spans="1:7" ht="24" customHeight="1" x14ac:dyDescent="0.2">
      <c r="A1106" s="251" t="s">
        <v>46</v>
      </c>
      <c r="B1106" s="256" t="str">
        <f>IFERROR(VALUE(LEFT(B1107,FIND("-",B1107)-1)),"")</f>
        <v/>
      </c>
      <c r="C1106" s="241" t="str">
        <f>IFERROR(VLOOKUP(B1106,T_Computo_Presupuesto,2,FALSE),"")</f>
        <v/>
      </c>
      <c r="E1106" s="253"/>
      <c r="F1106" s="254"/>
      <c r="G1106" s="255"/>
    </row>
    <row r="1107" spans="1:7" ht="24" customHeight="1" x14ac:dyDescent="0.2">
      <c r="A1107" s="251" t="s">
        <v>32</v>
      </c>
      <c r="B1107" s="257"/>
      <c r="C1107" s="241" t="str">
        <f>IFERROR(VLOOKUP(B1107,T_Computo_Presupuesto,2,FALSE),"")</f>
        <v/>
      </c>
      <c r="D1107" s="252"/>
      <c r="E1107" s="253"/>
      <c r="F1107" s="248" t="s">
        <v>33</v>
      </c>
      <c r="G1107" s="258" t="str">
        <f>IFERROR(VLOOKUP(B1107,T_Computo_Presupuesto,4,FALSE),"")</f>
        <v/>
      </c>
    </row>
    <row r="1108" spans="1:7" ht="24" customHeight="1" x14ac:dyDescent="0.2">
      <c r="A1108" s="251"/>
      <c r="B1108" s="240"/>
      <c r="C1108" s="241"/>
      <c r="D1108" s="252"/>
      <c r="E1108" s="253"/>
      <c r="F1108" s="254"/>
      <c r="G1108" s="255"/>
    </row>
    <row r="1109" spans="1:7" ht="24" customHeight="1" x14ac:dyDescent="0.2">
      <c r="A1109" s="366" t="s">
        <v>683</v>
      </c>
      <c r="B1109" s="367"/>
      <c r="C1109" s="368" t="s">
        <v>0</v>
      </c>
      <c r="D1109" s="368" t="s">
        <v>34</v>
      </c>
      <c r="E1109" s="370" t="s">
        <v>35</v>
      </c>
      <c r="F1109" s="372" t="s">
        <v>36</v>
      </c>
      <c r="G1109" s="374" t="s">
        <v>37</v>
      </c>
    </row>
    <row r="1110" spans="1:7" ht="24" customHeight="1" x14ac:dyDescent="0.2">
      <c r="A1110" s="259" t="s">
        <v>684</v>
      </c>
      <c r="B1110" s="260" t="s">
        <v>685</v>
      </c>
      <c r="C1110" s="369"/>
      <c r="D1110" s="369"/>
      <c r="E1110" s="371"/>
      <c r="F1110" s="373"/>
      <c r="G1110" s="375"/>
    </row>
    <row r="1111" spans="1:7" ht="24" customHeight="1" x14ac:dyDescent="0.2">
      <c r="A1111" s="335"/>
      <c r="B1111" s="263"/>
      <c r="C1111" s="334" t="s">
        <v>823</v>
      </c>
      <c r="D1111" s="264"/>
      <c r="E1111" s="265"/>
      <c r="F1111" s="266"/>
      <c r="G1111" s="267"/>
    </row>
    <row r="1112" spans="1:7" ht="24" customHeight="1" x14ac:dyDescent="0.2">
      <c r="A1112" s="153" t="str">
        <f t="shared" ref="A1112:A1125" si="333">IFERROR(VLOOKUP(C1112,Tabla_Insumos,4,FALSE),"")</f>
        <v/>
      </c>
      <c r="B1112" s="268" t="str">
        <f t="shared" ref="B1112:B1125" si="334">IFERROR(VLOOKUP(C1112,Tabla_Insumos,5,FALSE),"")</f>
        <v/>
      </c>
      <c r="C1112" s="154"/>
      <c r="D1112" s="155" t="str">
        <f t="shared" ref="D1112:D1125" si="335">IFERROR(VLOOKUP(C1112,Tabla_Insumos,2,FALSE),"")</f>
        <v/>
      </c>
      <c r="E1112" s="269"/>
      <c r="F1112" s="166">
        <f t="shared" ref="F1112:F1125" si="336">IFERROR(VLOOKUP(C1112,Tabla_Insumos,3,FALSE),0)</f>
        <v>0</v>
      </c>
      <c r="G1112" s="270">
        <f>ROUND(E1112*F1112,2)</f>
        <v>0</v>
      </c>
    </row>
    <row r="1113" spans="1:7" ht="24" customHeight="1" x14ac:dyDescent="0.2">
      <c r="A1113" s="153" t="str">
        <f t="shared" si="333"/>
        <v/>
      </c>
      <c r="B1113" s="268" t="str">
        <f t="shared" si="334"/>
        <v/>
      </c>
      <c r="C1113" s="154"/>
      <c r="D1113" s="155" t="str">
        <f t="shared" si="335"/>
        <v/>
      </c>
      <c r="E1113" s="269"/>
      <c r="F1113" s="166">
        <f t="shared" si="336"/>
        <v>0</v>
      </c>
      <c r="G1113" s="270">
        <f t="shared" ref="G1113:G1125" si="337">ROUND(E1113*F1113,2)</f>
        <v>0</v>
      </c>
    </row>
    <row r="1114" spans="1:7" ht="24" customHeight="1" x14ac:dyDescent="0.2">
      <c r="A1114" s="153" t="str">
        <f t="shared" si="333"/>
        <v/>
      </c>
      <c r="B1114" s="268" t="str">
        <f t="shared" si="334"/>
        <v/>
      </c>
      <c r="C1114" s="154"/>
      <c r="D1114" s="155" t="str">
        <f t="shared" si="335"/>
        <v/>
      </c>
      <c r="E1114" s="269"/>
      <c r="F1114" s="166">
        <f t="shared" si="336"/>
        <v>0</v>
      </c>
      <c r="G1114" s="270">
        <f t="shared" si="337"/>
        <v>0</v>
      </c>
    </row>
    <row r="1115" spans="1:7" ht="24" customHeight="1" x14ac:dyDescent="0.2">
      <c r="A1115" s="153" t="str">
        <f t="shared" si="333"/>
        <v/>
      </c>
      <c r="B1115" s="268" t="str">
        <f t="shared" si="334"/>
        <v/>
      </c>
      <c r="C1115" s="154"/>
      <c r="D1115" s="155" t="str">
        <f t="shared" si="335"/>
        <v/>
      </c>
      <c r="E1115" s="269"/>
      <c r="F1115" s="166">
        <f t="shared" si="336"/>
        <v>0</v>
      </c>
      <c r="G1115" s="270">
        <f t="shared" si="337"/>
        <v>0</v>
      </c>
    </row>
    <row r="1116" spans="1:7" ht="24" customHeight="1" x14ac:dyDescent="0.2">
      <c r="A1116" s="153" t="str">
        <f t="shared" si="333"/>
        <v/>
      </c>
      <c r="B1116" s="268" t="str">
        <f t="shared" si="334"/>
        <v/>
      </c>
      <c r="C1116" s="154"/>
      <c r="D1116" s="155" t="str">
        <f t="shared" si="335"/>
        <v/>
      </c>
      <c r="E1116" s="269"/>
      <c r="F1116" s="166">
        <f t="shared" si="336"/>
        <v>0</v>
      </c>
      <c r="G1116" s="270">
        <f t="shared" si="337"/>
        <v>0</v>
      </c>
    </row>
    <row r="1117" spans="1:7" ht="24" customHeight="1" x14ac:dyDescent="0.2">
      <c r="A1117" s="153" t="str">
        <f t="shared" si="333"/>
        <v/>
      </c>
      <c r="B1117" s="268" t="str">
        <f t="shared" si="334"/>
        <v/>
      </c>
      <c r="C1117" s="154"/>
      <c r="D1117" s="155" t="str">
        <f t="shared" si="335"/>
        <v/>
      </c>
      <c r="E1117" s="269"/>
      <c r="F1117" s="166">
        <f t="shared" si="336"/>
        <v>0</v>
      </c>
      <c r="G1117" s="270">
        <f t="shared" si="337"/>
        <v>0</v>
      </c>
    </row>
    <row r="1118" spans="1:7" ht="24" customHeight="1" x14ac:dyDescent="0.2">
      <c r="A1118" s="153" t="str">
        <f t="shared" si="333"/>
        <v/>
      </c>
      <c r="B1118" s="268" t="str">
        <f t="shared" si="334"/>
        <v/>
      </c>
      <c r="C1118" s="154"/>
      <c r="D1118" s="155" t="str">
        <f t="shared" si="335"/>
        <v/>
      </c>
      <c r="E1118" s="269"/>
      <c r="F1118" s="166">
        <f t="shared" si="336"/>
        <v>0</v>
      </c>
      <c r="G1118" s="270">
        <f t="shared" si="337"/>
        <v>0</v>
      </c>
    </row>
    <row r="1119" spans="1:7" ht="24" customHeight="1" x14ac:dyDescent="0.2">
      <c r="A1119" s="153" t="str">
        <f t="shared" si="333"/>
        <v/>
      </c>
      <c r="B1119" s="268" t="str">
        <f t="shared" si="334"/>
        <v/>
      </c>
      <c r="C1119" s="154"/>
      <c r="D1119" s="155" t="str">
        <f t="shared" si="335"/>
        <v/>
      </c>
      <c r="E1119" s="269"/>
      <c r="F1119" s="166">
        <f t="shared" si="336"/>
        <v>0</v>
      </c>
      <c r="G1119" s="270">
        <f t="shared" si="337"/>
        <v>0</v>
      </c>
    </row>
    <row r="1120" spans="1:7" ht="24" customHeight="1" x14ac:dyDescent="0.2">
      <c r="A1120" s="153" t="str">
        <f t="shared" si="333"/>
        <v/>
      </c>
      <c r="B1120" s="268" t="str">
        <f t="shared" si="334"/>
        <v/>
      </c>
      <c r="C1120" s="154"/>
      <c r="D1120" s="155" t="str">
        <f t="shared" si="335"/>
        <v/>
      </c>
      <c r="E1120" s="269"/>
      <c r="F1120" s="166">
        <f t="shared" si="336"/>
        <v>0</v>
      </c>
      <c r="G1120" s="270">
        <f t="shared" si="337"/>
        <v>0</v>
      </c>
    </row>
    <row r="1121" spans="1:7" ht="24" customHeight="1" x14ac:dyDescent="0.2">
      <c r="A1121" s="153" t="str">
        <f t="shared" si="333"/>
        <v/>
      </c>
      <c r="B1121" s="268" t="str">
        <f t="shared" si="334"/>
        <v/>
      </c>
      <c r="C1121" s="154"/>
      <c r="D1121" s="155" t="str">
        <f t="shared" si="335"/>
        <v/>
      </c>
      <c r="E1121" s="269"/>
      <c r="F1121" s="166">
        <f t="shared" si="336"/>
        <v>0</v>
      </c>
      <c r="G1121" s="270">
        <f t="shared" si="337"/>
        <v>0</v>
      </c>
    </row>
    <row r="1122" spans="1:7" ht="24" customHeight="1" x14ac:dyDescent="0.2">
      <c r="A1122" s="153" t="str">
        <f t="shared" si="333"/>
        <v/>
      </c>
      <c r="B1122" s="268" t="str">
        <f t="shared" si="334"/>
        <v/>
      </c>
      <c r="C1122" s="154"/>
      <c r="D1122" s="155" t="str">
        <f t="shared" si="335"/>
        <v/>
      </c>
      <c r="E1122" s="269"/>
      <c r="F1122" s="166">
        <f t="shared" si="336"/>
        <v>0</v>
      </c>
      <c r="G1122" s="270">
        <f t="shared" si="337"/>
        <v>0</v>
      </c>
    </row>
    <row r="1123" spans="1:7" ht="24" customHeight="1" x14ac:dyDescent="0.2">
      <c r="A1123" s="153" t="str">
        <f t="shared" si="333"/>
        <v/>
      </c>
      <c r="B1123" s="268" t="str">
        <f t="shared" si="334"/>
        <v/>
      </c>
      <c r="C1123" s="154"/>
      <c r="D1123" s="155" t="str">
        <f t="shared" si="335"/>
        <v/>
      </c>
      <c r="E1123" s="269"/>
      <c r="F1123" s="166">
        <f t="shared" si="336"/>
        <v>0</v>
      </c>
      <c r="G1123" s="270">
        <f t="shared" si="337"/>
        <v>0</v>
      </c>
    </row>
    <row r="1124" spans="1:7" ht="24" customHeight="1" x14ac:dyDescent="0.2">
      <c r="A1124" s="153" t="str">
        <f t="shared" si="333"/>
        <v/>
      </c>
      <c r="B1124" s="268" t="str">
        <f t="shared" si="334"/>
        <v/>
      </c>
      <c r="C1124" s="154"/>
      <c r="D1124" s="155" t="str">
        <f t="shared" si="335"/>
        <v/>
      </c>
      <c r="E1124" s="269"/>
      <c r="F1124" s="166">
        <f t="shared" si="336"/>
        <v>0</v>
      </c>
      <c r="G1124" s="270">
        <f t="shared" si="337"/>
        <v>0</v>
      </c>
    </row>
    <row r="1125" spans="1:7" ht="24" customHeight="1" x14ac:dyDescent="0.2">
      <c r="A1125" s="153" t="str">
        <f t="shared" si="333"/>
        <v/>
      </c>
      <c r="B1125" s="268" t="str">
        <f t="shared" si="334"/>
        <v/>
      </c>
      <c r="C1125" s="154"/>
      <c r="D1125" s="155" t="str">
        <f t="shared" si="335"/>
        <v/>
      </c>
      <c r="E1125" s="269"/>
      <c r="F1125" s="166">
        <f t="shared" si="336"/>
        <v>0</v>
      </c>
      <c r="G1125" s="270">
        <f t="shared" si="337"/>
        <v>0</v>
      </c>
    </row>
    <row r="1126" spans="1:7" ht="24" customHeight="1" x14ac:dyDescent="0.2">
      <c r="A1126" s="271"/>
      <c r="B1126" s="241"/>
      <c r="C1126" s="241"/>
      <c r="D1126" s="252"/>
      <c r="E1126" s="253"/>
      <c r="F1126" s="336" t="s">
        <v>38</v>
      </c>
      <c r="G1126" s="273">
        <f>SUBTOTAL(9,G1112:G1125)</f>
        <v>0</v>
      </c>
    </row>
    <row r="1127" spans="1:7" ht="24" customHeight="1" x14ac:dyDescent="0.2">
      <c r="A1127" s="271"/>
      <c r="B1127" s="241"/>
      <c r="C1127" s="274" t="s">
        <v>824</v>
      </c>
      <c r="D1127" s="252"/>
      <c r="E1127" s="253"/>
      <c r="F1127" s="254"/>
      <c r="G1127" s="275"/>
    </row>
    <row r="1128" spans="1:7" ht="24" customHeight="1" x14ac:dyDescent="0.2">
      <c r="A1128" s="153" t="str">
        <f t="shared" ref="A1128:A1135" si="338">IFERROR(VLOOKUP(C1128,Tabla_Insumos,4,FALSE),"")</f>
        <v/>
      </c>
      <c r="B1128" s="268" t="str">
        <f t="shared" ref="B1128:B1135" si="339">IFERROR(VLOOKUP(C1128,Tabla_Insumos,5,FALSE),"")</f>
        <v/>
      </c>
      <c r="C1128" s="154"/>
      <c r="D1128" s="155" t="str">
        <f t="shared" ref="D1128:D1135" si="340">IFERROR(VLOOKUP(C1128,Tabla_Insumos,2,FALSE),"")</f>
        <v/>
      </c>
      <c r="E1128" s="269"/>
      <c r="F1128" s="166">
        <f t="shared" ref="F1128:F1135" si="341">IFERROR(VLOOKUP(C1128,Tabla_Insumos,3,FALSE),0)</f>
        <v>0</v>
      </c>
      <c r="G1128" s="270">
        <f>ROUND(E1128*F1128,2)</f>
        <v>0</v>
      </c>
    </row>
    <row r="1129" spans="1:7" ht="24" customHeight="1" x14ac:dyDescent="0.2">
      <c r="A1129" s="153" t="str">
        <f t="shared" si="338"/>
        <v/>
      </c>
      <c r="B1129" s="268" t="str">
        <f t="shared" si="339"/>
        <v/>
      </c>
      <c r="C1129" s="154"/>
      <c r="D1129" s="155" t="str">
        <f t="shared" si="340"/>
        <v/>
      </c>
      <c r="E1129" s="269"/>
      <c r="F1129" s="166">
        <f t="shared" si="341"/>
        <v>0</v>
      </c>
      <c r="G1129" s="270">
        <f>ROUND(E1129*F1129,2)</f>
        <v>0</v>
      </c>
    </row>
    <row r="1130" spans="1:7" ht="24" customHeight="1" x14ac:dyDescent="0.2">
      <c r="A1130" s="153" t="str">
        <f t="shared" si="338"/>
        <v/>
      </c>
      <c r="B1130" s="268" t="str">
        <f t="shared" si="339"/>
        <v/>
      </c>
      <c r="C1130" s="154"/>
      <c r="D1130" s="155" t="str">
        <f t="shared" si="340"/>
        <v/>
      </c>
      <c r="E1130" s="269"/>
      <c r="F1130" s="166">
        <f t="shared" si="341"/>
        <v>0</v>
      </c>
      <c r="G1130" s="270">
        <f t="shared" ref="G1130:G1135" si="342">ROUND(E1130*F1130,2)</f>
        <v>0</v>
      </c>
    </row>
    <row r="1131" spans="1:7" ht="24" customHeight="1" x14ac:dyDescent="0.2">
      <c r="A1131" s="153" t="str">
        <f t="shared" si="338"/>
        <v/>
      </c>
      <c r="B1131" s="268" t="str">
        <f t="shared" si="339"/>
        <v/>
      </c>
      <c r="C1131" s="154"/>
      <c r="D1131" s="155" t="str">
        <f t="shared" si="340"/>
        <v/>
      </c>
      <c r="E1131" s="269"/>
      <c r="F1131" s="166">
        <f t="shared" si="341"/>
        <v>0</v>
      </c>
      <c r="G1131" s="270">
        <f t="shared" si="342"/>
        <v>0</v>
      </c>
    </row>
    <row r="1132" spans="1:7" ht="24" customHeight="1" x14ac:dyDescent="0.2">
      <c r="A1132" s="153" t="str">
        <f t="shared" si="338"/>
        <v/>
      </c>
      <c r="B1132" s="268" t="str">
        <f t="shared" si="339"/>
        <v/>
      </c>
      <c r="C1132" s="154"/>
      <c r="D1132" s="155" t="str">
        <f t="shared" si="340"/>
        <v/>
      </c>
      <c r="E1132" s="269"/>
      <c r="F1132" s="166">
        <f t="shared" si="341"/>
        <v>0</v>
      </c>
      <c r="G1132" s="270">
        <f t="shared" si="342"/>
        <v>0</v>
      </c>
    </row>
    <row r="1133" spans="1:7" ht="24" customHeight="1" x14ac:dyDescent="0.2">
      <c r="A1133" s="153" t="str">
        <f t="shared" si="338"/>
        <v/>
      </c>
      <c r="B1133" s="268" t="str">
        <f t="shared" si="339"/>
        <v/>
      </c>
      <c r="C1133" s="154"/>
      <c r="D1133" s="155" t="str">
        <f t="shared" si="340"/>
        <v/>
      </c>
      <c r="E1133" s="269"/>
      <c r="F1133" s="166">
        <f t="shared" si="341"/>
        <v>0</v>
      </c>
      <c r="G1133" s="270">
        <f t="shared" si="342"/>
        <v>0</v>
      </c>
    </row>
    <row r="1134" spans="1:7" ht="24" customHeight="1" x14ac:dyDescent="0.2">
      <c r="A1134" s="153" t="str">
        <f t="shared" si="338"/>
        <v/>
      </c>
      <c r="B1134" s="268" t="str">
        <f t="shared" si="339"/>
        <v/>
      </c>
      <c r="C1134" s="154"/>
      <c r="D1134" s="155" t="str">
        <f t="shared" si="340"/>
        <v/>
      </c>
      <c r="E1134" s="269"/>
      <c r="F1134" s="166">
        <f t="shared" si="341"/>
        <v>0</v>
      </c>
      <c r="G1134" s="270">
        <f t="shared" si="342"/>
        <v>0</v>
      </c>
    </row>
    <row r="1135" spans="1:7" ht="24" customHeight="1" x14ac:dyDescent="0.2">
      <c r="A1135" s="153" t="str">
        <f t="shared" si="338"/>
        <v/>
      </c>
      <c r="B1135" s="268" t="str">
        <f t="shared" si="339"/>
        <v/>
      </c>
      <c r="C1135" s="154"/>
      <c r="D1135" s="155" t="str">
        <f t="shared" si="340"/>
        <v/>
      </c>
      <c r="E1135" s="269"/>
      <c r="F1135" s="166">
        <f t="shared" si="341"/>
        <v>0</v>
      </c>
      <c r="G1135" s="270">
        <f t="shared" si="342"/>
        <v>0</v>
      </c>
    </row>
    <row r="1136" spans="1:7" ht="24" customHeight="1" x14ac:dyDescent="0.2">
      <c r="A1136" s="271"/>
      <c r="B1136" s="241"/>
      <c r="C1136" s="241"/>
      <c r="D1136" s="252"/>
      <c r="E1136" s="253"/>
      <c r="F1136" s="336" t="s">
        <v>39</v>
      </c>
      <c r="G1136" s="273">
        <f>SUBTOTAL(9,G1128:G1135)</f>
        <v>0</v>
      </c>
    </row>
    <row r="1137" spans="1:7" ht="24" customHeight="1" x14ac:dyDescent="0.2">
      <c r="A1137" s="271"/>
      <c r="B1137" s="241"/>
      <c r="C1137" s="274" t="s">
        <v>825</v>
      </c>
      <c r="D1137" s="252"/>
      <c r="E1137" s="253"/>
      <c r="F1137" s="254"/>
      <c r="G1137" s="275"/>
    </row>
    <row r="1138" spans="1:7" ht="24" customHeight="1" x14ac:dyDescent="0.2">
      <c r="A1138" s="153" t="str">
        <f t="shared" ref="A1138:A1146" si="343">IFERROR(VLOOKUP(C1138,Tabla_Insumos,4,FALSE),"")</f>
        <v/>
      </c>
      <c r="B1138" s="268" t="str">
        <f t="shared" ref="B1138:B1146" si="344">IFERROR(VLOOKUP(C1138,Tabla_Insumos,5,FALSE),"")</f>
        <v/>
      </c>
      <c r="C1138" s="154"/>
      <c r="D1138" s="155" t="str">
        <f t="shared" ref="D1138:D1146" si="345">IFERROR(VLOOKUP(C1138,Tabla_Insumos,2,FALSE),"")</f>
        <v/>
      </c>
      <c r="E1138" s="269"/>
      <c r="F1138" s="166">
        <f t="shared" ref="F1138:F1146" si="346">IFERROR(VLOOKUP(C1138,Tabla_Insumos,3,FALSE),0)</f>
        <v>0</v>
      </c>
      <c r="G1138" s="270">
        <f t="shared" ref="G1138:G1146" si="347">ROUND(E1138*F1138,2)</f>
        <v>0</v>
      </c>
    </row>
    <row r="1139" spans="1:7" ht="24" customHeight="1" x14ac:dyDescent="0.2">
      <c r="A1139" s="153" t="str">
        <f t="shared" si="343"/>
        <v/>
      </c>
      <c r="B1139" s="268" t="str">
        <f t="shared" si="344"/>
        <v/>
      </c>
      <c r="C1139" s="154"/>
      <c r="D1139" s="155" t="str">
        <f t="shared" si="345"/>
        <v/>
      </c>
      <c r="E1139" s="269"/>
      <c r="F1139" s="166">
        <f t="shared" si="346"/>
        <v>0</v>
      </c>
      <c r="G1139" s="270">
        <f t="shared" si="347"/>
        <v>0</v>
      </c>
    </row>
    <row r="1140" spans="1:7" ht="24" customHeight="1" x14ac:dyDescent="0.2">
      <c r="A1140" s="153" t="str">
        <f t="shared" si="343"/>
        <v/>
      </c>
      <c r="B1140" s="268" t="str">
        <f t="shared" si="344"/>
        <v/>
      </c>
      <c r="C1140" s="154"/>
      <c r="D1140" s="155" t="str">
        <f t="shared" si="345"/>
        <v/>
      </c>
      <c r="E1140" s="269"/>
      <c r="F1140" s="166">
        <f t="shared" si="346"/>
        <v>0</v>
      </c>
      <c r="G1140" s="270">
        <f t="shared" si="347"/>
        <v>0</v>
      </c>
    </row>
    <row r="1141" spans="1:7" ht="24" customHeight="1" x14ac:dyDescent="0.2">
      <c r="A1141" s="153" t="str">
        <f t="shared" si="343"/>
        <v/>
      </c>
      <c r="B1141" s="268" t="str">
        <f t="shared" si="344"/>
        <v/>
      </c>
      <c r="C1141" s="154"/>
      <c r="D1141" s="155" t="str">
        <f t="shared" si="345"/>
        <v/>
      </c>
      <c r="E1141" s="269"/>
      <c r="F1141" s="166">
        <f t="shared" si="346"/>
        <v>0</v>
      </c>
      <c r="G1141" s="270">
        <f t="shared" si="347"/>
        <v>0</v>
      </c>
    </row>
    <row r="1142" spans="1:7" ht="24" customHeight="1" x14ac:dyDescent="0.2">
      <c r="A1142" s="153" t="str">
        <f t="shared" si="343"/>
        <v/>
      </c>
      <c r="B1142" s="268" t="str">
        <f t="shared" si="344"/>
        <v/>
      </c>
      <c r="C1142" s="154"/>
      <c r="D1142" s="155" t="str">
        <f t="shared" si="345"/>
        <v/>
      </c>
      <c r="E1142" s="269"/>
      <c r="F1142" s="166">
        <f t="shared" si="346"/>
        <v>0</v>
      </c>
      <c r="G1142" s="270">
        <f t="shared" si="347"/>
        <v>0</v>
      </c>
    </row>
    <row r="1143" spans="1:7" ht="24" customHeight="1" x14ac:dyDescent="0.2">
      <c r="A1143" s="153" t="str">
        <f t="shared" si="343"/>
        <v/>
      </c>
      <c r="B1143" s="268" t="str">
        <f t="shared" si="344"/>
        <v/>
      </c>
      <c r="C1143" s="154"/>
      <c r="D1143" s="155" t="str">
        <f t="shared" si="345"/>
        <v/>
      </c>
      <c r="E1143" s="269"/>
      <c r="F1143" s="166">
        <f t="shared" si="346"/>
        <v>0</v>
      </c>
      <c r="G1143" s="270">
        <f t="shared" si="347"/>
        <v>0</v>
      </c>
    </row>
    <row r="1144" spans="1:7" ht="24" customHeight="1" x14ac:dyDescent="0.2">
      <c r="A1144" s="153" t="str">
        <f t="shared" si="343"/>
        <v/>
      </c>
      <c r="B1144" s="268" t="str">
        <f t="shared" si="344"/>
        <v/>
      </c>
      <c r="C1144" s="154"/>
      <c r="D1144" s="155" t="str">
        <f t="shared" si="345"/>
        <v/>
      </c>
      <c r="E1144" s="269"/>
      <c r="F1144" s="166">
        <f t="shared" si="346"/>
        <v>0</v>
      </c>
      <c r="G1144" s="270">
        <f t="shared" si="347"/>
        <v>0</v>
      </c>
    </row>
    <row r="1145" spans="1:7" ht="24" customHeight="1" x14ac:dyDescent="0.2">
      <c r="A1145" s="153" t="str">
        <f t="shared" si="343"/>
        <v/>
      </c>
      <c r="B1145" s="268" t="str">
        <f t="shared" si="344"/>
        <v/>
      </c>
      <c r="C1145" s="154"/>
      <c r="D1145" s="155" t="str">
        <f t="shared" si="345"/>
        <v/>
      </c>
      <c r="E1145" s="269"/>
      <c r="F1145" s="166">
        <f t="shared" si="346"/>
        <v>0</v>
      </c>
      <c r="G1145" s="270">
        <f t="shared" si="347"/>
        <v>0</v>
      </c>
    </row>
    <row r="1146" spans="1:7" ht="24" customHeight="1" x14ac:dyDescent="0.2">
      <c r="A1146" s="153" t="str">
        <f t="shared" si="343"/>
        <v/>
      </c>
      <c r="B1146" s="268" t="str">
        <f t="shared" si="344"/>
        <v/>
      </c>
      <c r="C1146" s="154"/>
      <c r="D1146" s="155" t="str">
        <f t="shared" si="345"/>
        <v/>
      </c>
      <c r="E1146" s="269"/>
      <c r="F1146" s="166">
        <f t="shared" si="346"/>
        <v>0</v>
      </c>
      <c r="G1146" s="270">
        <f t="shared" si="347"/>
        <v>0</v>
      </c>
    </row>
    <row r="1147" spans="1:7" ht="24" customHeight="1" x14ac:dyDescent="0.2">
      <c r="A1147" s="276"/>
      <c r="B1147" s="252"/>
      <c r="C1147" s="241"/>
      <c r="D1147" s="252"/>
      <c r="E1147" s="253"/>
      <c r="F1147" s="336" t="s">
        <v>40</v>
      </c>
      <c r="G1147" s="273">
        <f>SUBTOTAL(9,G1138:G1146)</f>
        <v>0</v>
      </c>
    </row>
    <row r="1148" spans="1:7" ht="24" customHeight="1" thickBot="1" x14ac:dyDescent="0.25">
      <c r="A1148" s="277"/>
      <c r="B1148" s="278"/>
      <c r="C1148" s="279"/>
      <c r="D1148" s="278"/>
      <c r="E1148" s="280"/>
      <c r="F1148" s="281"/>
      <c r="G1148" s="282"/>
    </row>
    <row r="1149" spans="1:7" ht="24" customHeight="1" thickBot="1" x14ac:dyDescent="0.25">
      <c r="A1149" s="283">
        <f>B1107</f>
        <v>0</v>
      </c>
      <c r="B1149" s="284" t="str">
        <f>C1107</f>
        <v/>
      </c>
      <c r="C1149" s="285"/>
      <c r="D1149" s="285" t="s">
        <v>41</v>
      </c>
      <c r="E1149" s="286"/>
      <c r="F1149" s="287" t="s">
        <v>42</v>
      </c>
      <c r="G1149" s="288">
        <f>SUBTOTAL(9,G1112:G1148)</f>
        <v>0</v>
      </c>
    </row>
    <row r="1150" spans="1:7" ht="24" customHeight="1" thickTop="1" thickBot="1" x14ac:dyDescent="0.25"/>
    <row r="1151" spans="1:7" ht="24" customHeight="1" thickTop="1" x14ac:dyDescent="0.2">
      <c r="A1151" s="344" t="s">
        <v>44</v>
      </c>
      <c r="B1151" s="345"/>
      <c r="C1151" s="345"/>
      <c r="D1151" s="345"/>
      <c r="E1151" s="345"/>
      <c r="F1151" s="345"/>
      <c r="G1151" s="346"/>
    </row>
    <row r="1152" spans="1:7" ht="24" customHeight="1" x14ac:dyDescent="0.2">
      <c r="A1152" s="243" t="s">
        <v>821</v>
      </c>
      <c r="B1152" s="244" t="str">
        <f>Comitente</f>
        <v>DIRECCIÓN PROVINCIAL DEL LOTE HOGAR</v>
      </c>
      <c r="C1152" s="238"/>
      <c r="D1152" s="245"/>
      <c r="E1152" s="245"/>
      <c r="F1152" s="246"/>
      <c r="G1152" s="247"/>
    </row>
    <row r="1153" spans="1:7" ht="24" customHeight="1" x14ac:dyDescent="0.2">
      <c r="A1153" s="243" t="s">
        <v>822</v>
      </c>
      <c r="B1153" s="244">
        <f>Contratista</f>
        <v>0</v>
      </c>
      <c r="C1153" s="239"/>
      <c r="D1153" s="239"/>
      <c r="E1153" s="239"/>
      <c r="F1153" s="248"/>
      <c r="G1153" s="249"/>
    </row>
    <row r="1154" spans="1:7" ht="24" customHeight="1" x14ac:dyDescent="0.2">
      <c r="A1154" s="243" t="s">
        <v>31</v>
      </c>
      <c r="B1154" s="244" t="str">
        <f>Obra</f>
        <v>Barrio "VIRGEN DEL ROSARIO" I Etapa</v>
      </c>
      <c r="C1154" s="239"/>
      <c r="D1154" s="239"/>
      <c r="E1154" s="239"/>
      <c r="F1154" s="248" t="s">
        <v>45</v>
      </c>
      <c r="G1154" s="250">
        <f>Fecha_Base</f>
        <v>0</v>
      </c>
    </row>
    <row r="1155" spans="1:7" ht="24" customHeight="1" x14ac:dyDescent="0.2">
      <c r="A1155" s="251" t="s">
        <v>820</v>
      </c>
      <c r="B1155" s="240" t="str">
        <f>Ubicación</f>
        <v>Calle Independencia s/nº  Distrito "La Puntilla" Dpto San Martin</v>
      </c>
      <c r="C1155" s="240"/>
      <c r="D1155" s="252"/>
      <c r="E1155" s="253"/>
      <c r="F1155" s="254"/>
      <c r="G1155" s="255"/>
    </row>
    <row r="1156" spans="1:7" ht="24" customHeight="1" x14ac:dyDescent="0.2">
      <c r="A1156" s="251" t="s">
        <v>46</v>
      </c>
      <c r="B1156" s="256" t="str">
        <f>IFERROR(VALUE(LEFT(B1157,FIND("-",B1157)-1)),"")</f>
        <v/>
      </c>
      <c r="C1156" s="241" t="str">
        <f>IFERROR(VLOOKUP(B1156,T_Computo_Presupuesto,2,FALSE),"")</f>
        <v/>
      </c>
      <c r="E1156" s="253"/>
      <c r="F1156" s="254"/>
      <c r="G1156" s="255"/>
    </row>
    <row r="1157" spans="1:7" ht="24" customHeight="1" x14ac:dyDescent="0.2">
      <c r="A1157" s="251" t="s">
        <v>32</v>
      </c>
      <c r="B1157" s="257"/>
      <c r="C1157" s="241" t="str">
        <f>IFERROR(VLOOKUP(B1157,T_Computo_Presupuesto,2,FALSE),"")</f>
        <v/>
      </c>
      <c r="D1157" s="252"/>
      <c r="E1157" s="253"/>
      <c r="F1157" s="248" t="s">
        <v>33</v>
      </c>
      <c r="G1157" s="258" t="str">
        <f>IFERROR(VLOOKUP(B1157,T_Computo_Presupuesto,4,FALSE),"")</f>
        <v/>
      </c>
    </row>
    <row r="1158" spans="1:7" ht="24" customHeight="1" x14ac:dyDescent="0.2">
      <c r="A1158" s="251"/>
      <c r="B1158" s="240"/>
      <c r="C1158" s="241"/>
      <c r="D1158" s="252"/>
      <c r="E1158" s="253"/>
      <c r="F1158" s="254"/>
      <c r="G1158" s="255"/>
    </row>
    <row r="1159" spans="1:7" ht="24" customHeight="1" x14ac:dyDescent="0.2">
      <c r="A1159" s="366" t="s">
        <v>683</v>
      </c>
      <c r="B1159" s="367"/>
      <c r="C1159" s="368" t="s">
        <v>0</v>
      </c>
      <c r="D1159" s="368" t="s">
        <v>34</v>
      </c>
      <c r="E1159" s="370" t="s">
        <v>35</v>
      </c>
      <c r="F1159" s="372" t="s">
        <v>36</v>
      </c>
      <c r="G1159" s="374" t="s">
        <v>37</v>
      </c>
    </row>
    <row r="1160" spans="1:7" ht="24" customHeight="1" x14ac:dyDescent="0.2">
      <c r="A1160" s="259" t="s">
        <v>684</v>
      </c>
      <c r="B1160" s="260" t="s">
        <v>685</v>
      </c>
      <c r="C1160" s="369"/>
      <c r="D1160" s="369"/>
      <c r="E1160" s="371"/>
      <c r="F1160" s="373"/>
      <c r="G1160" s="375"/>
    </row>
    <row r="1161" spans="1:7" ht="24" customHeight="1" x14ac:dyDescent="0.2">
      <c r="A1161" s="335"/>
      <c r="B1161" s="263"/>
      <c r="C1161" s="334" t="s">
        <v>823</v>
      </c>
      <c r="D1161" s="264"/>
      <c r="E1161" s="265"/>
      <c r="F1161" s="266"/>
      <c r="G1161" s="267"/>
    </row>
    <row r="1162" spans="1:7" ht="24" customHeight="1" x14ac:dyDescent="0.2">
      <c r="A1162" s="153" t="str">
        <f t="shared" ref="A1162:A1175" si="348">IFERROR(VLOOKUP(C1162,Tabla_Insumos,4,FALSE),"")</f>
        <v/>
      </c>
      <c r="B1162" s="268" t="str">
        <f t="shared" ref="B1162:B1175" si="349">IFERROR(VLOOKUP(C1162,Tabla_Insumos,5,FALSE),"")</f>
        <v/>
      </c>
      <c r="C1162" s="154"/>
      <c r="D1162" s="155" t="str">
        <f t="shared" ref="D1162:D1175" si="350">IFERROR(VLOOKUP(C1162,Tabla_Insumos,2,FALSE),"")</f>
        <v/>
      </c>
      <c r="E1162" s="269"/>
      <c r="F1162" s="166">
        <f t="shared" ref="F1162:F1175" si="351">IFERROR(VLOOKUP(C1162,Tabla_Insumos,3,FALSE),0)</f>
        <v>0</v>
      </c>
      <c r="G1162" s="270">
        <f>ROUND(E1162*F1162,2)</f>
        <v>0</v>
      </c>
    </row>
    <row r="1163" spans="1:7" ht="24" customHeight="1" x14ac:dyDescent="0.2">
      <c r="A1163" s="153" t="str">
        <f t="shared" si="348"/>
        <v/>
      </c>
      <c r="B1163" s="268" t="str">
        <f t="shared" si="349"/>
        <v/>
      </c>
      <c r="C1163" s="154"/>
      <c r="D1163" s="155" t="str">
        <f t="shared" si="350"/>
        <v/>
      </c>
      <c r="E1163" s="269"/>
      <c r="F1163" s="166">
        <f t="shared" si="351"/>
        <v>0</v>
      </c>
      <c r="G1163" s="270">
        <f t="shared" ref="G1163:G1175" si="352">ROUND(E1163*F1163,2)</f>
        <v>0</v>
      </c>
    </row>
    <row r="1164" spans="1:7" ht="24" customHeight="1" x14ac:dyDescent="0.2">
      <c r="A1164" s="153" t="str">
        <f t="shared" si="348"/>
        <v/>
      </c>
      <c r="B1164" s="268" t="str">
        <f t="shared" si="349"/>
        <v/>
      </c>
      <c r="C1164" s="154"/>
      <c r="D1164" s="155" t="str">
        <f t="shared" si="350"/>
        <v/>
      </c>
      <c r="E1164" s="269"/>
      <c r="F1164" s="166">
        <f t="shared" si="351"/>
        <v>0</v>
      </c>
      <c r="G1164" s="270">
        <f t="shared" si="352"/>
        <v>0</v>
      </c>
    </row>
    <row r="1165" spans="1:7" ht="24" customHeight="1" x14ac:dyDescent="0.2">
      <c r="A1165" s="153" t="str">
        <f t="shared" si="348"/>
        <v/>
      </c>
      <c r="B1165" s="268" t="str">
        <f t="shared" si="349"/>
        <v/>
      </c>
      <c r="C1165" s="154"/>
      <c r="D1165" s="155" t="str">
        <f t="shared" si="350"/>
        <v/>
      </c>
      <c r="E1165" s="269"/>
      <c r="F1165" s="166">
        <f t="shared" si="351"/>
        <v>0</v>
      </c>
      <c r="G1165" s="270">
        <f t="shared" si="352"/>
        <v>0</v>
      </c>
    </row>
    <row r="1166" spans="1:7" ht="24" customHeight="1" x14ac:dyDescent="0.2">
      <c r="A1166" s="153" t="str">
        <f t="shared" si="348"/>
        <v/>
      </c>
      <c r="B1166" s="268" t="str">
        <f t="shared" si="349"/>
        <v/>
      </c>
      <c r="C1166" s="154"/>
      <c r="D1166" s="155" t="str">
        <f t="shared" si="350"/>
        <v/>
      </c>
      <c r="E1166" s="269"/>
      <c r="F1166" s="166">
        <f t="shared" si="351"/>
        <v>0</v>
      </c>
      <c r="G1166" s="270">
        <f t="shared" si="352"/>
        <v>0</v>
      </c>
    </row>
    <row r="1167" spans="1:7" ht="24" customHeight="1" x14ac:dyDescent="0.2">
      <c r="A1167" s="153" t="str">
        <f t="shared" si="348"/>
        <v/>
      </c>
      <c r="B1167" s="268" t="str">
        <f t="shared" si="349"/>
        <v/>
      </c>
      <c r="C1167" s="154"/>
      <c r="D1167" s="155" t="str">
        <f t="shared" si="350"/>
        <v/>
      </c>
      <c r="E1167" s="269"/>
      <c r="F1167" s="166">
        <f t="shared" si="351"/>
        <v>0</v>
      </c>
      <c r="G1167" s="270">
        <f t="shared" si="352"/>
        <v>0</v>
      </c>
    </row>
    <row r="1168" spans="1:7" ht="24" customHeight="1" x14ac:dyDescent="0.2">
      <c r="A1168" s="153" t="str">
        <f t="shared" si="348"/>
        <v/>
      </c>
      <c r="B1168" s="268" t="str">
        <f t="shared" si="349"/>
        <v/>
      </c>
      <c r="C1168" s="154"/>
      <c r="D1168" s="155" t="str">
        <f t="shared" si="350"/>
        <v/>
      </c>
      <c r="E1168" s="269"/>
      <c r="F1168" s="166">
        <f t="shared" si="351"/>
        <v>0</v>
      </c>
      <c r="G1168" s="270">
        <f t="shared" si="352"/>
        <v>0</v>
      </c>
    </row>
    <row r="1169" spans="1:7" ht="24" customHeight="1" x14ac:dyDescent="0.2">
      <c r="A1169" s="153" t="str">
        <f t="shared" si="348"/>
        <v/>
      </c>
      <c r="B1169" s="268" t="str">
        <f t="shared" si="349"/>
        <v/>
      </c>
      <c r="C1169" s="154"/>
      <c r="D1169" s="155" t="str">
        <f t="shared" si="350"/>
        <v/>
      </c>
      <c r="E1169" s="269"/>
      <c r="F1169" s="166">
        <f t="shared" si="351"/>
        <v>0</v>
      </c>
      <c r="G1169" s="270">
        <f t="shared" si="352"/>
        <v>0</v>
      </c>
    </row>
    <row r="1170" spans="1:7" ht="24" customHeight="1" x14ac:dyDescent="0.2">
      <c r="A1170" s="153" t="str">
        <f t="shared" si="348"/>
        <v/>
      </c>
      <c r="B1170" s="268" t="str">
        <f t="shared" si="349"/>
        <v/>
      </c>
      <c r="C1170" s="154"/>
      <c r="D1170" s="155" t="str">
        <f t="shared" si="350"/>
        <v/>
      </c>
      <c r="E1170" s="269"/>
      <c r="F1170" s="166">
        <f t="shared" si="351"/>
        <v>0</v>
      </c>
      <c r="G1170" s="270">
        <f t="shared" si="352"/>
        <v>0</v>
      </c>
    </row>
    <row r="1171" spans="1:7" ht="24" customHeight="1" x14ac:dyDescent="0.2">
      <c r="A1171" s="153" t="str">
        <f t="shared" si="348"/>
        <v/>
      </c>
      <c r="B1171" s="268" t="str">
        <f t="shared" si="349"/>
        <v/>
      </c>
      <c r="C1171" s="154"/>
      <c r="D1171" s="155" t="str">
        <f t="shared" si="350"/>
        <v/>
      </c>
      <c r="E1171" s="269"/>
      <c r="F1171" s="166">
        <f t="shared" si="351"/>
        <v>0</v>
      </c>
      <c r="G1171" s="270">
        <f t="shared" si="352"/>
        <v>0</v>
      </c>
    </row>
    <row r="1172" spans="1:7" ht="24" customHeight="1" x14ac:dyDescent="0.2">
      <c r="A1172" s="153" t="str">
        <f t="shared" si="348"/>
        <v/>
      </c>
      <c r="B1172" s="268" t="str">
        <f t="shared" si="349"/>
        <v/>
      </c>
      <c r="C1172" s="154"/>
      <c r="D1172" s="155" t="str">
        <f t="shared" si="350"/>
        <v/>
      </c>
      <c r="E1172" s="269"/>
      <c r="F1172" s="166">
        <f t="shared" si="351"/>
        <v>0</v>
      </c>
      <c r="G1172" s="270">
        <f t="shared" si="352"/>
        <v>0</v>
      </c>
    </row>
    <row r="1173" spans="1:7" ht="24" customHeight="1" x14ac:dyDescent="0.2">
      <c r="A1173" s="153" t="str">
        <f t="shared" si="348"/>
        <v/>
      </c>
      <c r="B1173" s="268" t="str">
        <f t="shared" si="349"/>
        <v/>
      </c>
      <c r="C1173" s="154"/>
      <c r="D1173" s="155" t="str">
        <f t="shared" si="350"/>
        <v/>
      </c>
      <c r="E1173" s="269"/>
      <c r="F1173" s="166">
        <f t="shared" si="351"/>
        <v>0</v>
      </c>
      <c r="G1173" s="270">
        <f t="shared" si="352"/>
        <v>0</v>
      </c>
    </row>
    <row r="1174" spans="1:7" ht="24" customHeight="1" x14ac:dyDescent="0.2">
      <c r="A1174" s="153" t="str">
        <f t="shared" si="348"/>
        <v/>
      </c>
      <c r="B1174" s="268" t="str">
        <f t="shared" si="349"/>
        <v/>
      </c>
      <c r="C1174" s="154"/>
      <c r="D1174" s="155" t="str">
        <f t="shared" si="350"/>
        <v/>
      </c>
      <c r="E1174" s="269"/>
      <c r="F1174" s="166">
        <f t="shared" si="351"/>
        <v>0</v>
      </c>
      <c r="G1174" s="270">
        <f t="shared" si="352"/>
        <v>0</v>
      </c>
    </row>
    <row r="1175" spans="1:7" ht="24" customHeight="1" x14ac:dyDescent="0.2">
      <c r="A1175" s="153" t="str">
        <f t="shared" si="348"/>
        <v/>
      </c>
      <c r="B1175" s="268" t="str">
        <f t="shared" si="349"/>
        <v/>
      </c>
      <c r="C1175" s="154"/>
      <c r="D1175" s="155" t="str">
        <f t="shared" si="350"/>
        <v/>
      </c>
      <c r="E1175" s="269"/>
      <c r="F1175" s="166">
        <f t="shared" si="351"/>
        <v>0</v>
      </c>
      <c r="G1175" s="270">
        <f t="shared" si="352"/>
        <v>0</v>
      </c>
    </row>
    <row r="1176" spans="1:7" ht="24" customHeight="1" x14ac:dyDescent="0.2">
      <c r="A1176" s="271"/>
      <c r="B1176" s="241"/>
      <c r="C1176" s="241"/>
      <c r="D1176" s="252"/>
      <c r="E1176" s="253"/>
      <c r="F1176" s="336" t="s">
        <v>38</v>
      </c>
      <c r="G1176" s="273">
        <f>SUBTOTAL(9,G1162:G1175)</f>
        <v>0</v>
      </c>
    </row>
    <row r="1177" spans="1:7" ht="24" customHeight="1" x14ac:dyDescent="0.2">
      <c r="A1177" s="271"/>
      <c r="B1177" s="241"/>
      <c r="C1177" s="274" t="s">
        <v>824</v>
      </c>
      <c r="D1177" s="252"/>
      <c r="E1177" s="253"/>
      <c r="F1177" s="254"/>
      <c r="G1177" s="275"/>
    </row>
    <row r="1178" spans="1:7" ht="24" customHeight="1" x14ac:dyDescent="0.2">
      <c r="A1178" s="153" t="str">
        <f t="shared" ref="A1178:A1185" si="353">IFERROR(VLOOKUP(C1178,Tabla_Insumos,4,FALSE),"")</f>
        <v/>
      </c>
      <c r="B1178" s="268" t="str">
        <f t="shared" ref="B1178:B1185" si="354">IFERROR(VLOOKUP(C1178,Tabla_Insumos,5,FALSE),"")</f>
        <v/>
      </c>
      <c r="C1178" s="154"/>
      <c r="D1178" s="155" t="str">
        <f t="shared" ref="D1178:D1185" si="355">IFERROR(VLOOKUP(C1178,Tabla_Insumos,2,FALSE),"")</f>
        <v/>
      </c>
      <c r="E1178" s="269">
        <v>0</v>
      </c>
      <c r="F1178" s="166">
        <f t="shared" ref="F1178:F1185" si="356">IFERROR(VLOOKUP(C1178,Tabla_Insumos,3,FALSE),0)</f>
        <v>0</v>
      </c>
      <c r="G1178" s="270">
        <f>ROUND(E1178*F1178,2)</f>
        <v>0</v>
      </c>
    </row>
    <row r="1179" spans="1:7" ht="24" customHeight="1" x14ac:dyDescent="0.2">
      <c r="A1179" s="153" t="str">
        <f t="shared" si="353"/>
        <v/>
      </c>
      <c r="B1179" s="268" t="str">
        <f t="shared" si="354"/>
        <v/>
      </c>
      <c r="C1179" s="154"/>
      <c r="D1179" s="155" t="str">
        <f t="shared" si="355"/>
        <v/>
      </c>
      <c r="E1179" s="269"/>
      <c r="F1179" s="166">
        <f t="shared" si="356"/>
        <v>0</v>
      </c>
      <c r="G1179" s="270">
        <f>ROUND(E1179*F1179,2)</f>
        <v>0</v>
      </c>
    </row>
    <row r="1180" spans="1:7" ht="24" customHeight="1" x14ac:dyDescent="0.2">
      <c r="A1180" s="153" t="str">
        <f t="shared" si="353"/>
        <v/>
      </c>
      <c r="B1180" s="268" t="str">
        <f t="shared" si="354"/>
        <v/>
      </c>
      <c r="C1180" s="154"/>
      <c r="D1180" s="155" t="str">
        <f t="shared" si="355"/>
        <v/>
      </c>
      <c r="E1180" s="269">
        <v>0</v>
      </c>
      <c r="F1180" s="166">
        <f t="shared" si="356"/>
        <v>0</v>
      </c>
      <c r="G1180" s="270">
        <f t="shared" ref="G1180:G1185" si="357">ROUND(E1180*F1180,2)</f>
        <v>0</v>
      </c>
    </row>
    <row r="1181" spans="1:7" ht="24" customHeight="1" x14ac:dyDescent="0.2">
      <c r="A1181" s="153" t="str">
        <f t="shared" si="353"/>
        <v/>
      </c>
      <c r="B1181" s="268" t="str">
        <f t="shared" si="354"/>
        <v/>
      </c>
      <c r="C1181" s="154"/>
      <c r="D1181" s="155" t="str">
        <f t="shared" si="355"/>
        <v/>
      </c>
      <c r="E1181" s="269"/>
      <c r="F1181" s="166">
        <f t="shared" si="356"/>
        <v>0</v>
      </c>
      <c r="G1181" s="270">
        <f t="shared" si="357"/>
        <v>0</v>
      </c>
    </row>
    <row r="1182" spans="1:7" ht="24" customHeight="1" x14ac:dyDescent="0.2">
      <c r="A1182" s="153" t="str">
        <f t="shared" si="353"/>
        <v/>
      </c>
      <c r="B1182" s="268" t="str">
        <f t="shared" si="354"/>
        <v/>
      </c>
      <c r="C1182" s="154"/>
      <c r="D1182" s="155" t="str">
        <f t="shared" si="355"/>
        <v/>
      </c>
      <c r="E1182" s="269"/>
      <c r="F1182" s="166">
        <f t="shared" si="356"/>
        <v>0</v>
      </c>
      <c r="G1182" s="270">
        <f t="shared" si="357"/>
        <v>0</v>
      </c>
    </row>
    <row r="1183" spans="1:7" ht="24" customHeight="1" x14ac:dyDescent="0.2">
      <c r="A1183" s="153" t="str">
        <f t="shared" si="353"/>
        <v/>
      </c>
      <c r="B1183" s="268" t="str">
        <f t="shared" si="354"/>
        <v/>
      </c>
      <c r="C1183" s="154"/>
      <c r="D1183" s="155" t="str">
        <f t="shared" si="355"/>
        <v/>
      </c>
      <c r="E1183" s="269"/>
      <c r="F1183" s="166">
        <f t="shared" si="356"/>
        <v>0</v>
      </c>
      <c r="G1183" s="270">
        <f t="shared" si="357"/>
        <v>0</v>
      </c>
    </row>
    <row r="1184" spans="1:7" ht="24" customHeight="1" x14ac:dyDescent="0.2">
      <c r="A1184" s="153" t="str">
        <f t="shared" si="353"/>
        <v/>
      </c>
      <c r="B1184" s="268" t="str">
        <f t="shared" si="354"/>
        <v/>
      </c>
      <c r="C1184" s="154"/>
      <c r="D1184" s="155" t="str">
        <f t="shared" si="355"/>
        <v/>
      </c>
      <c r="E1184" s="269"/>
      <c r="F1184" s="166">
        <f t="shared" si="356"/>
        <v>0</v>
      </c>
      <c r="G1184" s="270">
        <f t="shared" si="357"/>
        <v>0</v>
      </c>
    </row>
    <row r="1185" spans="1:7" ht="24" customHeight="1" x14ac:dyDescent="0.2">
      <c r="A1185" s="153" t="str">
        <f t="shared" si="353"/>
        <v/>
      </c>
      <c r="B1185" s="268" t="str">
        <f t="shared" si="354"/>
        <v/>
      </c>
      <c r="C1185" s="154"/>
      <c r="D1185" s="155" t="str">
        <f t="shared" si="355"/>
        <v/>
      </c>
      <c r="E1185" s="269"/>
      <c r="F1185" s="166">
        <f t="shared" si="356"/>
        <v>0</v>
      </c>
      <c r="G1185" s="270">
        <f t="shared" si="357"/>
        <v>0</v>
      </c>
    </row>
    <row r="1186" spans="1:7" ht="24" customHeight="1" x14ac:dyDescent="0.2">
      <c r="A1186" s="271"/>
      <c r="B1186" s="241"/>
      <c r="C1186" s="241"/>
      <c r="D1186" s="252"/>
      <c r="E1186" s="253"/>
      <c r="F1186" s="336" t="s">
        <v>39</v>
      </c>
      <c r="G1186" s="273">
        <f>SUBTOTAL(9,G1178:G1185)</f>
        <v>0</v>
      </c>
    </row>
    <row r="1187" spans="1:7" ht="24" customHeight="1" x14ac:dyDescent="0.2">
      <c r="A1187" s="271"/>
      <c r="B1187" s="241"/>
      <c r="C1187" s="274" t="s">
        <v>825</v>
      </c>
      <c r="D1187" s="252"/>
      <c r="E1187" s="253"/>
      <c r="F1187" s="254"/>
      <c r="G1187" s="275"/>
    </row>
    <row r="1188" spans="1:7" ht="24" customHeight="1" x14ac:dyDescent="0.2">
      <c r="A1188" s="153" t="str">
        <f t="shared" ref="A1188:A1196" si="358">IFERROR(VLOOKUP(C1188,Tabla_Insumos,4,FALSE),"")</f>
        <v/>
      </c>
      <c r="B1188" s="268" t="str">
        <f t="shared" ref="B1188:B1196" si="359">IFERROR(VLOOKUP(C1188,Tabla_Insumos,5,FALSE),"")</f>
        <v/>
      </c>
      <c r="C1188" s="154"/>
      <c r="D1188" s="155" t="str">
        <f t="shared" ref="D1188:D1196" si="360">IFERROR(VLOOKUP(C1188,Tabla_Insumos,2,FALSE),"")</f>
        <v/>
      </c>
      <c r="E1188" s="269"/>
      <c r="F1188" s="166">
        <f t="shared" ref="F1188:F1196" si="361">IFERROR(VLOOKUP(C1188,Tabla_Insumos,3,FALSE),0)</f>
        <v>0</v>
      </c>
      <c r="G1188" s="270">
        <f t="shared" ref="G1188:G1196" si="362">ROUND(E1188*F1188,2)</f>
        <v>0</v>
      </c>
    </row>
    <row r="1189" spans="1:7" ht="24" customHeight="1" x14ac:dyDescent="0.2">
      <c r="A1189" s="153" t="str">
        <f t="shared" si="358"/>
        <v/>
      </c>
      <c r="B1189" s="268" t="str">
        <f t="shared" si="359"/>
        <v/>
      </c>
      <c r="C1189" s="154"/>
      <c r="D1189" s="155" t="str">
        <f t="shared" si="360"/>
        <v/>
      </c>
      <c r="E1189" s="269"/>
      <c r="F1189" s="166">
        <f t="shared" si="361"/>
        <v>0</v>
      </c>
      <c r="G1189" s="270">
        <f t="shared" si="362"/>
        <v>0</v>
      </c>
    </row>
    <row r="1190" spans="1:7" ht="24" customHeight="1" x14ac:dyDescent="0.2">
      <c r="A1190" s="153" t="str">
        <f t="shared" si="358"/>
        <v/>
      </c>
      <c r="B1190" s="268" t="str">
        <f t="shared" si="359"/>
        <v/>
      </c>
      <c r="C1190" s="154"/>
      <c r="D1190" s="155" t="str">
        <f t="shared" si="360"/>
        <v/>
      </c>
      <c r="E1190" s="269"/>
      <c r="F1190" s="166">
        <f t="shared" si="361"/>
        <v>0</v>
      </c>
      <c r="G1190" s="270">
        <f t="shared" si="362"/>
        <v>0</v>
      </c>
    </row>
    <row r="1191" spans="1:7" ht="24" customHeight="1" x14ac:dyDescent="0.2">
      <c r="A1191" s="153" t="str">
        <f t="shared" si="358"/>
        <v/>
      </c>
      <c r="B1191" s="268" t="str">
        <f t="shared" si="359"/>
        <v/>
      </c>
      <c r="C1191" s="154"/>
      <c r="D1191" s="155" t="str">
        <f t="shared" si="360"/>
        <v/>
      </c>
      <c r="E1191" s="269"/>
      <c r="F1191" s="166">
        <f t="shared" si="361"/>
        <v>0</v>
      </c>
      <c r="G1191" s="270">
        <f t="shared" si="362"/>
        <v>0</v>
      </c>
    </row>
    <row r="1192" spans="1:7" ht="24" customHeight="1" x14ac:dyDescent="0.2">
      <c r="A1192" s="153" t="str">
        <f t="shared" si="358"/>
        <v/>
      </c>
      <c r="B1192" s="268" t="str">
        <f t="shared" si="359"/>
        <v/>
      </c>
      <c r="C1192" s="154"/>
      <c r="D1192" s="155" t="str">
        <f t="shared" si="360"/>
        <v/>
      </c>
      <c r="E1192" s="269"/>
      <c r="F1192" s="166">
        <f t="shared" si="361"/>
        <v>0</v>
      </c>
      <c r="G1192" s="270">
        <f t="shared" si="362"/>
        <v>0</v>
      </c>
    </row>
    <row r="1193" spans="1:7" ht="24" customHeight="1" x14ac:dyDescent="0.2">
      <c r="A1193" s="153" t="str">
        <f t="shared" si="358"/>
        <v/>
      </c>
      <c r="B1193" s="268" t="str">
        <f t="shared" si="359"/>
        <v/>
      </c>
      <c r="C1193" s="154"/>
      <c r="D1193" s="155" t="str">
        <f t="shared" si="360"/>
        <v/>
      </c>
      <c r="E1193" s="269"/>
      <c r="F1193" s="166">
        <f t="shared" si="361"/>
        <v>0</v>
      </c>
      <c r="G1193" s="270">
        <f t="shared" si="362"/>
        <v>0</v>
      </c>
    </row>
    <row r="1194" spans="1:7" ht="24" customHeight="1" x14ac:dyDescent="0.2">
      <c r="A1194" s="153" t="str">
        <f t="shared" si="358"/>
        <v/>
      </c>
      <c r="B1194" s="268" t="str">
        <f t="shared" si="359"/>
        <v/>
      </c>
      <c r="C1194" s="154"/>
      <c r="D1194" s="155" t="str">
        <f t="shared" si="360"/>
        <v/>
      </c>
      <c r="E1194" s="269"/>
      <c r="F1194" s="166">
        <f t="shared" si="361"/>
        <v>0</v>
      </c>
      <c r="G1194" s="270">
        <f t="shared" si="362"/>
        <v>0</v>
      </c>
    </row>
    <row r="1195" spans="1:7" ht="24" customHeight="1" x14ac:dyDescent="0.2">
      <c r="A1195" s="153" t="str">
        <f t="shared" si="358"/>
        <v/>
      </c>
      <c r="B1195" s="268" t="str">
        <f t="shared" si="359"/>
        <v/>
      </c>
      <c r="C1195" s="154"/>
      <c r="D1195" s="155" t="str">
        <f t="shared" si="360"/>
        <v/>
      </c>
      <c r="E1195" s="269"/>
      <c r="F1195" s="166">
        <f t="shared" si="361"/>
        <v>0</v>
      </c>
      <c r="G1195" s="270">
        <f t="shared" si="362"/>
        <v>0</v>
      </c>
    </row>
    <row r="1196" spans="1:7" ht="24" customHeight="1" x14ac:dyDescent="0.2">
      <c r="A1196" s="153" t="str">
        <f t="shared" si="358"/>
        <v/>
      </c>
      <c r="B1196" s="268" t="str">
        <f t="shared" si="359"/>
        <v/>
      </c>
      <c r="C1196" s="154"/>
      <c r="D1196" s="155" t="str">
        <f t="shared" si="360"/>
        <v/>
      </c>
      <c r="E1196" s="269"/>
      <c r="F1196" s="166">
        <f t="shared" si="361"/>
        <v>0</v>
      </c>
      <c r="G1196" s="270">
        <f t="shared" si="362"/>
        <v>0</v>
      </c>
    </row>
    <row r="1197" spans="1:7" ht="24" customHeight="1" x14ac:dyDescent="0.2">
      <c r="A1197" s="276"/>
      <c r="B1197" s="252"/>
      <c r="C1197" s="241"/>
      <c r="D1197" s="252"/>
      <c r="E1197" s="253"/>
      <c r="F1197" s="336" t="s">
        <v>40</v>
      </c>
      <c r="G1197" s="273">
        <f>SUBTOTAL(9,G1188:G1196)</f>
        <v>0</v>
      </c>
    </row>
    <row r="1198" spans="1:7" ht="24" customHeight="1" thickBot="1" x14ac:dyDescent="0.25">
      <c r="A1198" s="277"/>
      <c r="B1198" s="278"/>
      <c r="C1198" s="279"/>
      <c r="D1198" s="278"/>
      <c r="E1198" s="280"/>
      <c r="F1198" s="281"/>
      <c r="G1198" s="282"/>
    </row>
    <row r="1199" spans="1:7" ht="24" customHeight="1" thickBot="1" x14ac:dyDescent="0.25">
      <c r="A1199" s="283">
        <f>B1157</f>
        <v>0</v>
      </c>
      <c r="B1199" s="284" t="str">
        <f>C1157</f>
        <v/>
      </c>
      <c r="C1199" s="285"/>
      <c r="D1199" s="285" t="s">
        <v>41</v>
      </c>
      <c r="E1199" s="286"/>
      <c r="F1199" s="287" t="s">
        <v>42</v>
      </c>
      <c r="G1199" s="288">
        <f>SUBTOTAL(9,G1162:G1198)</f>
        <v>0</v>
      </c>
    </row>
    <row r="1200" spans="1:7" ht="24" customHeight="1" thickTop="1" thickBot="1" x14ac:dyDescent="0.25"/>
    <row r="1201" spans="1:7" ht="24" customHeight="1" thickTop="1" x14ac:dyDescent="0.2">
      <c r="A1201" s="344" t="s">
        <v>44</v>
      </c>
      <c r="B1201" s="345"/>
      <c r="C1201" s="345"/>
      <c r="D1201" s="345"/>
      <c r="E1201" s="345"/>
      <c r="F1201" s="345"/>
      <c r="G1201" s="346"/>
    </row>
    <row r="1202" spans="1:7" ht="24" customHeight="1" x14ac:dyDescent="0.2">
      <c r="A1202" s="243" t="s">
        <v>821</v>
      </c>
      <c r="B1202" s="244" t="str">
        <f>Comitente</f>
        <v>DIRECCIÓN PROVINCIAL DEL LOTE HOGAR</v>
      </c>
      <c r="C1202" s="238"/>
      <c r="D1202" s="245"/>
      <c r="E1202" s="245"/>
      <c r="F1202" s="246"/>
      <c r="G1202" s="247"/>
    </row>
    <row r="1203" spans="1:7" ht="24" customHeight="1" x14ac:dyDescent="0.2">
      <c r="A1203" s="243" t="s">
        <v>822</v>
      </c>
      <c r="B1203" s="244">
        <f>Contratista</f>
        <v>0</v>
      </c>
      <c r="C1203" s="239"/>
      <c r="D1203" s="239"/>
      <c r="E1203" s="239"/>
      <c r="F1203" s="248"/>
      <c r="G1203" s="249"/>
    </row>
    <row r="1204" spans="1:7" ht="24" customHeight="1" x14ac:dyDescent="0.2">
      <c r="A1204" s="243" t="s">
        <v>31</v>
      </c>
      <c r="B1204" s="244" t="str">
        <f>Obra</f>
        <v>Barrio "VIRGEN DEL ROSARIO" I Etapa</v>
      </c>
      <c r="C1204" s="239"/>
      <c r="D1204" s="239"/>
      <c r="E1204" s="239"/>
      <c r="F1204" s="248" t="s">
        <v>45</v>
      </c>
      <c r="G1204" s="250">
        <f>Fecha_Base</f>
        <v>0</v>
      </c>
    </row>
    <row r="1205" spans="1:7" ht="24" customHeight="1" x14ac:dyDescent="0.2">
      <c r="A1205" s="251" t="s">
        <v>820</v>
      </c>
      <c r="B1205" s="240" t="str">
        <f>Ubicación</f>
        <v>Calle Independencia s/nº  Distrito "La Puntilla" Dpto San Martin</v>
      </c>
      <c r="C1205" s="240"/>
      <c r="D1205" s="252"/>
      <c r="E1205" s="253"/>
      <c r="F1205" s="254"/>
      <c r="G1205" s="255"/>
    </row>
    <row r="1206" spans="1:7" ht="24" customHeight="1" x14ac:dyDescent="0.2">
      <c r="A1206" s="251" t="s">
        <v>46</v>
      </c>
      <c r="B1206" s="256" t="str">
        <f>IFERROR(VALUE(LEFT(B1207,FIND("-",B1207)-1)),"")</f>
        <v/>
      </c>
      <c r="C1206" s="241" t="str">
        <f>IFERROR(VLOOKUP(B1206,T_Computo_Presupuesto,2,FALSE),"")</f>
        <v/>
      </c>
      <c r="E1206" s="253"/>
      <c r="F1206" s="254"/>
      <c r="G1206" s="255"/>
    </row>
    <row r="1207" spans="1:7" ht="24" customHeight="1" x14ac:dyDescent="0.2">
      <c r="A1207" s="251" t="s">
        <v>32</v>
      </c>
      <c r="B1207" s="257"/>
      <c r="C1207" s="241" t="str">
        <f>IFERROR(VLOOKUP(B1207,T_Computo_Presupuesto,2,FALSE),"")</f>
        <v/>
      </c>
      <c r="D1207" s="252"/>
      <c r="E1207" s="253"/>
      <c r="F1207" s="248" t="s">
        <v>33</v>
      </c>
      <c r="G1207" s="258" t="str">
        <f>IFERROR(VLOOKUP(B1207,T_Computo_Presupuesto,4,FALSE),"")</f>
        <v/>
      </c>
    </row>
    <row r="1208" spans="1:7" ht="24" customHeight="1" x14ac:dyDescent="0.2">
      <c r="A1208" s="251"/>
      <c r="B1208" s="240"/>
      <c r="C1208" s="241"/>
      <c r="D1208" s="252"/>
      <c r="E1208" s="253"/>
      <c r="F1208" s="254"/>
      <c r="G1208" s="255"/>
    </row>
    <row r="1209" spans="1:7" ht="24" customHeight="1" x14ac:dyDescent="0.2">
      <c r="A1209" s="366" t="s">
        <v>683</v>
      </c>
      <c r="B1209" s="367"/>
      <c r="C1209" s="368" t="s">
        <v>0</v>
      </c>
      <c r="D1209" s="368" t="s">
        <v>34</v>
      </c>
      <c r="E1209" s="370" t="s">
        <v>35</v>
      </c>
      <c r="F1209" s="372" t="s">
        <v>36</v>
      </c>
      <c r="G1209" s="374" t="s">
        <v>37</v>
      </c>
    </row>
    <row r="1210" spans="1:7" ht="24" customHeight="1" x14ac:dyDescent="0.2">
      <c r="A1210" s="259" t="s">
        <v>684</v>
      </c>
      <c r="B1210" s="260" t="s">
        <v>685</v>
      </c>
      <c r="C1210" s="369"/>
      <c r="D1210" s="369"/>
      <c r="E1210" s="371"/>
      <c r="F1210" s="373"/>
      <c r="G1210" s="375"/>
    </row>
    <row r="1211" spans="1:7" ht="24" customHeight="1" x14ac:dyDescent="0.2">
      <c r="A1211" s="335"/>
      <c r="B1211" s="263"/>
      <c r="C1211" s="334" t="s">
        <v>823</v>
      </c>
      <c r="D1211" s="264"/>
      <c r="E1211" s="265"/>
      <c r="F1211" s="266"/>
      <c r="G1211" s="267"/>
    </row>
    <row r="1212" spans="1:7" ht="24" customHeight="1" x14ac:dyDescent="0.2">
      <c r="A1212" s="153" t="str">
        <f t="shared" ref="A1212:A1225" si="363">IFERROR(VLOOKUP(C1212,Tabla_Insumos,4,FALSE),"")</f>
        <v/>
      </c>
      <c r="B1212" s="268" t="str">
        <f t="shared" ref="B1212:B1225" si="364">IFERROR(VLOOKUP(C1212,Tabla_Insumos,5,FALSE),"")</f>
        <v/>
      </c>
      <c r="C1212" s="154"/>
      <c r="D1212" s="155" t="str">
        <f t="shared" ref="D1212:D1225" si="365">IFERROR(VLOOKUP(C1212,Tabla_Insumos,2,FALSE),"")</f>
        <v/>
      </c>
      <c r="E1212" s="269"/>
      <c r="F1212" s="165">
        <f t="shared" ref="F1212:F1225" si="366">IFERROR(VLOOKUP(C1212,Tabla_Insumos,3,FALSE),0)</f>
        <v>0</v>
      </c>
      <c r="G1212" s="270">
        <f>ROUND(E1212*F1212,2)</f>
        <v>0</v>
      </c>
    </row>
    <row r="1213" spans="1:7" ht="24" customHeight="1" x14ac:dyDescent="0.2">
      <c r="A1213" s="153" t="str">
        <f t="shared" si="363"/>
        <v/>
      </c>
      <c r="B1213" s="268" t="str">
        <f t="shared" si="364"/>
        <v/>
      </c>
      <c r="C1213" s="154"/>
      <c r="D1213" s="155" t="str">
        <f t="shared" si="365"/>
        <v/>
      </c>
      <c r="E1213" s="269"/>
      <c r="F1213" s="165">
        <f t="shared" si="366"/>
        <v>0</v>
      </c>
      <c r="G1213" s="270">
        <f t="shared" ref="G1213:G1225" si="367">ROUND(E1213*F1213,2)</f>
        <v>0</v>
      </c>
    </row>
    <row r="1214" spans="1:7" ht="24" customHeight="1" x14ac:dyDescent="0.2">
      <c r="A1214" s="153" t="str">
        <f t="shared" si="363"/>
        <v/>
      </c>
      <c r="B1214" s="268" t="str">
        <f t="shared" si="364"/>
        <v/>
      </c>
      <c r="C1214" s="154"/>
      <c r="D1214" s="155" t="str">
        <f t="shared" si="365"/>
        <v/>
      </c>
      <c r="E1214" s="269"/>
      <c r="F1214" s="165">
        <f t="shared" si="366"/>
        <v>0</v>
      </c>
      <c r="G1214" s="270">
        <f t="shared" si="367"/>
        <v>0</v>
      </c>
    </row>
    <row r="1215" spans="1:7" ht="24" customHeight="1" x14ac:dyDescent="0.2">
      <c r="A1215" s="153" t="str">
        <f t="shared" si="363"/>
        <v/>
      </c>
      <c r="B1215" s="268" t="str">
        <f t="shared" si="364"/>
        <v/>
      </c>
      <c r="C1215" s="154"/>
      <c r="D1215" s="155" t="str">
        <f t="shared" si="365"/>
        <v/>
      </c>
      <c r="E1215" s="269"/>
      <c r="F1215" s="165">
        <f t="shared" si="366"/>
        <v>0</v>
      </c>
      <c r="G1215" s="270">
        <f t="shared" si="367"/>
        <v>0</v>
      </c>
    </row>
    <row r="1216" spans="1:7" ht="24" customHeight="1" x14ac:dyDescent="0.2">
      <c r="A1216" s="153" t="str">
        <f t="shared" si="363"/>
        <v/>
      </c>
      <c r="B1216" s="268" t="str">
        <f t="shared" si="364"/>
        <v/>
      </c>
      <c r="C1216" s="154"/>
      <c r="D1216" s="155" t="str">
        <f t="shared" si="365"/>
        <v/>
      </c>
      <c r="E1216" s="269"/>
      <c r="F1216" s="165">
        <f t="shared" si="366"/>
        <v>0</v>
      </c>
      <c r="G1216" s="270">
        <f t="shared" si="367"/>
        <v>0</v>
      </c>
    </row>
    <row r="1217" spans="1:7" ht="24" customHeight="1" x14ac:dyDescent="0.2">
      <c r="A1217" s="153" t="str">
        <f t="shared" si="363"/>
        <v/>
      </c>
      <c r="B1217" s="268" t="str">
        <f t="shared" si="364"/>
        <v/>
      </c>
      <c r="C1217" s="154"/>
      <c r="D1217" s="155" t="str">
        <f t="shared" si="365"/>
        <v/>
      </c>
      <c r="E1217" s="269"/>
      <c r="F1217" s="165">
        <f t="shared" si="366"/>
        <v>0</v>
      </c>
      <c r="G1217" s="270">
        <f t="shared" si="367"/>
        <v>0</v>
      </c>
    </row>
    <row r="1218" spans="1:7" ht="24" customHeight="1" x14ac:dyDescent="0.2">
      <c r="A1218" s="153" t="str">
        <f t="shared" si="363"/>
        <v/>
      </c>
      <c r="B1218" s="268" t="str">
        <f t="shared" si="364"/>
        <v/>
      </c>
      <c r="C1218" s="154"/>
      <c r="D1218" s="155" t="str">
        <f t="shared" si="365"/>
        <v/>
      </c>
      <c r="E1218" s="269"/>
      <c r="F1218" s="165">
        <f t="shared" si="366"/>
        <v>0</v>
      </c>
      <c r="G1218" s="270">
        <f t="shared" si="367"/>
        <v>0</v>
      </c>
    </row>
    <row r="1219" spans="1:7" ht="24" customHeight="1" x14ac:dyDescent="0.2">
      <c r="A1219" s="153" t="str">
        <f t="shared" si="363"/>
        <v/>
      </c>
      <c r="B1219" s="268" t="str">
        <f t="shared" si="364"/>
        <v/>
      </c>
      <c r="C1219" s="154"/>
      <c r="D1219" s="155" t="str">
        <f t="shared" si="365"/>
        <v/>
      </c>
      <c r="E1219" s="269"/>
      <c r="F1219" s="165">
        <f t="shared" si="366"/>
        <v>0</v>
      </c>
      <c r="G1219" s="270">
        <f t="shared" si="367"/>
        <v>0</v>
      </c>
    </row>
    <row r="1220" spans="1:7" ht="24" customHeight="1" x14ac:dyDescent="0.2">
      <c r="A1220" s="153" t="str">
        <f t="shared" si="363"/>
        <v/>
      </c>
      <c r="B1220" s="268" t="str">
        <f t="shared" si="364"/>
        <v/>
      </c>
      <c r="C1220" s="154"/>
      <c r="D1220" s="155" t="str">
        <f t="shared" si="365"/>
        <v/>
      </c>
      <c r="E1220" s="269"/>
      <c r="F1220" s="165">
        <f t="shared" si="366"/>
        <v>0</v>
      </c>
      <c r="G1220" s="270">
        <f t="shared" si="367"/>
        <v>0</v>
      </c>
    </row>
    <row r="1221" spans="1:7" ht="24" customHeight="1" x14ac:dyDescent="0.2">
      <c r="A1221" s="153" t="str">
        <f t="shared" si="363"/>
        <v/>
      </c>
      <c r="B1221" s="268" t="str">
        <f t="shared" si="364"/>
        <v/>
      </c>
      <c r="C1221" s="154"/>
      <c r="D1221" s="155" t="str">
        <f t="shared" si="365"/>
        <v/>
      </c>
      <c r="E1221" s="269"/>
      <c r="F1221" s="165">
        <f t="shared" si="366"/>
        <v>0</v>
      </c>
      <c r="G1221" s="270">
        <f t="shared" si="367"/>
        <v>0</v>
      </c>
    </row>
    <row r="1222" spans="1:7" ht="24" customHeight="1" x14ac:dyDescent="0.2">
      <c r="A1222" s="153" t="str">
        <f t="shared" si="363"/>
        <v/>
      </c>
      <c r="B1222" s="268" t="str">
        <f t="shared" si="364"/>
        <v/>
      </c>
      <c r="C1222" s="154"/>
      <c r="D1222" s="155" t="str">
        <f t="shared" si="365"/>
        <v/>
      </c>
      <c r="E1222" s="269"/>
      <c r="F1222" s="165">
        <f t="shared" si="366"/>
        <v>0</v>
      </c>
      <c r="G1222" s="270">
        <f t="shared" si="367"/>
        <v>0</v>
      </c>
    </row>
    <row r="1223" spans="1:7" ht="24" customHeight="1" x14ac:dyDescent="0.2">
      <c r="A1223" s="153" t="str">
        <f t="shared" si="363"/>
        <v/>
      </c>
      <c r="B1223" s="268" t="str">
        <f t="shared" si="364"/>
        <v/>
      </c>
      <c r="C1223" s="154"/>
      <c r="D1223" s="155" t="str">
        <f t="shared" si="365"/>
        <v/>
      </c>
      <c r="E1223" s="269"/>
      <c r="F1223" s="165">
        <f t="shared" si="366"/>
        <v>0</v>
      </c>
      <c r="G1223" s="270">
        <f t="shared" si="367"/>
        <v>0</v>
      </c>
    </row>
    <row r="1224" spans="1:7" ht="24" customHeight="1" x14ac:dyDescent="0.2">
      <c r="A1224" s="153" t="str">
        <f t="shared" si="363"/>
        <v/>
      </c>
      <c r="B1224" s="268" t="str">
        <f t="shared" si="364"/>
        <v/>
      </c>
      <c r="C1224" s="154"/>
      <c r="D1224" s="155" t="str">
        <f t="shared" si="365"/>
        <v/>
      </c>
      <c r="E1224" s="269"/>
      <c r="F1224" s="165">
        <f t="shared" si="366"/>
        <v>0</v>
      </c>
      <c r="G1224" s="270">
        <f t="shared" si="367"/>
        <v>0</v>
      </c>
    </row>
    <row r="1225" spans="1:7" ht="24" customHeight="1" x14ac:dyDescent="0.2">
      <c r="A1225" s="153" t="str">
        <f t="shared" si="363"/>
        <v/>
      </c>
      <c r="B1225" s="268" t="str">
        <f t="shared" si="364"/>
        <v/>
      </c>
      <c r="C1225" s="154"/>
      <c r="D1225" s="155" t="str">
        <f t="shared" si="365"/>
        <v/>
      </c>
      <c r="E1225" s="269"/>
      <c r="F1225" s="166">
        <f t="shared" si="366"/>
        <v>0</v>
      </c>
      <c r="G1225" s="270">
        <f t="shared" si="367"/>
        <v>0</v>
      </c>
    </row>
    <row r="1226" spans="1:7" ht="24" customHeight="1" x14ac:dyDescent="0.2">
      <c r="A1226" s="271"/>
      <c r="B1226" s="241"/>
      <c r="C1226" s="241"/>
      <c r="D1226" s="252"/>
      <c r="E1226" s="253"/>
      <c r="F1226" s="336" t="s">
        <v>38</v>
      </c>
      <c r="G1226" s="273">
        <f>SUBTOTAL(9,G1212:G1225)</f>
        <v>0</v>
      </c>
    </row>
    <row r="1227" spans="1:7" ht="24" customHeight="1" x14ac:dyDescent="0.2">
      <c r="A1227" s="271"/>
      <c r="B1227" s="241"/>
      <c r="C1227" s="274" t="s">
        <v>824</v>
      </c>
      <c r="D1227" s="252"/>
      <c r="E1227" s="253"/>
      <c r="F1227" s="254"/>
      <c r="G1227" s="275"/>
    </row>
    <row r="1228" spans="1:7" ht="24" customHeight="1" x14ac:dyDescent="0.2">
      <c r="A1228" s="153" t="str">
        <f t="shared" ref="A1228:A1235" si="368">IFERROR(VLOOKUP(C1228,Tabla_Insumos,4,FALSE),"")</f>
        <v/>
      </c>
      <c r="B1228" s="268" t="str">
        <f t="shared" ref="B1228:B1235" si="369">IFERROR(VLOOKUP(C1228,Tabla_Insumos,5,FALSE),"")</f>
        <v/>
      </c>
      <c r="C1228" s="154"/>
      <c r="D1228" s="155" t="str">
        <f t="shared" ref="D1228:D1235" si="370">IFERROR(VLOOKUP(C1228,Tabla_Insumos,2,FALSE),"")</f>
        <v/>
      </c>
      <c r="E1228" s="269"/>
      <c r="F1228" s="167">
        <f t="shared" ref="F1228:F1235" si="371">IFERROR(VLOOKUP(C1228,Tabla_Insumos,3,FALSE),0)</f>
        <v>0</v>
      </c>
      <c r="G1228" s="270">
        <f>ROUND(E1228*F1228,2)</f>
        <v>0</v>
      </c>
    </row>
    <row r="1229" spans="1:7" ht="24" customHeight="1" x14ac:dyDescent="0.2">
      <c r="A1229" s="153" t="str">
        <f t="shared" si="368"/>
        <v/>
      </c>
      <c r="B1229" s="268" t="str">
        <f t="shared" si="369"/>
        <v/>
      </c>
      <c r="C1229" s="154"/>
      <c r="D1229" s="155" t="str">
        <f t="shared" si="370"/>
        <v/>
      </c>
      <c r="E1229" s="269"/>
      <c r="F1229" s="167">
        <f t="shared" si="371"/>
        <v>0</v>
      </c>
      <c r="G1229" s="270">
        <f>ROUND(E1229*F1229,2)</f>
        <v>0</v>
      </c>
    </row>
    <row r="1230" spans="1:7" ht="24" customHeight="1" x14ac:dyDescent="0.2">
      <c r="A1230" s="153" t="str">
        <f t="shared" si="368"/>
        <v/>
      </c>
      <c r="B1230" s="268" t="str">
        <f t="shared" si="369"/>
        <v/>
      </c>
      <c r="C1230" s="154"/>
      <c r="D1230" s="155" t="str">
        <f t="shared" si="370"/>
        <v/>
      </c>
      <c r="E1230" s="269"/>
      <c r="F1230" s="167">
        <f t="shared" si="371"/>
        <v>0</v>
      </c>
      <c r="G1230" s="270">
        <f t="shared" ref="G1230:G1235" si="372">ROUND(E1230*F1230,2)</f>
        <v>0</v>
      </c>
    </row>
    <row r="1231" spans="1:7" ht="24" customHeight="1" x14ac:dyDescent="0.2">
      <c r="A1231" s="153" t="str">
        <f t="shared" si="368"/>
        <v/>
      </c>
      <c r="B1231" s="268" t="str">
        <f t="shared" si="369"/>
        <v/>
      </c>
      <c r="C1231" s="154"/>
      <c r="D1231" s="155" t="str">
        <f t="shared" si="370"/>
        <v/>
      </c>
      <c r="E1231" s="269"/>
      <c r="F1231" s="167">
        <f t="shared" si="371"/>
        <v>0</v>
      </c>
      <c r="G1231" s="270">
        <f t="shared" si="372"/>
        <v>0</v>
      </c>
    </row>
    <row r="1232" spans="1:7" ht="24" customHeight="1" x14ac:dyDescent="0.2">
      <c r="A1232" s="153" t="str">
        <f t="shared" si="368"/>
        <v/>
      </c>
      <c r="B1232" s="268" t="str">
        <f t="shared" si="369"/>
        <v/>
      </c>
      <c r="C1232" s="154"/>
      <c r="D1232" s="155" t="str">
        <f t="shared" si="370"/>
        <v/>
      </c>
      <c r="E1232" s="269"/>
      <c r="F1232" s="165">
        <f t="shared" si="371"/>
        <v>0</v>
      </c>
      <c r="G1232" s="270">
        <f t="shared" si="372"/>
        <v>0</v>
      </c>
    </row>
    <row r="1233" spans="1:7" ht="24" customHeight="1" x14ac:dyDescent="0.2">
      <c r="A1233" s="153" t="str">
        <f t="shared" si="368"/>
        <v/>
      </c>
      <c r="B1233" s="268" t="str">
        <f t="shared" si="369"/>
        <v/>
      </c>
      <c r="C1233" s="154"/>
      <c r="D1233" s="155" t="str">
        <f t="shared" si="370"/>
        <v/>
      </c>
      <c r="E1233" s="269"/>
      <c r="F1233" s="165">
        <f t="shared" si="371"/>
        <v>0</v>
      </c>
      <c r="G1233" s="270">
        <f t="shared" si="372"/>
        <v>0</v>
      </c>
    </row>
    <row r="1234" spans="1:7" ht="24" customHeight="1" x14ac:dyDescent="0.2">
      <c r="A1234" s="153" t="str">
        <f t="shared" si="368"/>
        <v/>
      </c>
      <c r="B1234" s="268" t="str">
        <f t="shared" si="369"/>
        <v/>
      </c>
      <c r="C1234" s="154"/>
      <c r="D1234" s="155" t="str">
        <f t="shared" si="370"/>
        <v/>
      </c>
      <c r="E1234" s="269"/>
      <c r="F1234" s="165">
        <f t="shared" si="371"/>
        <v>0</v>
      </c>
      <c r="G1234" s="270">
        <f t="shared" si="372"/>
        <v>0</v>
      </c>
    </row>
    <row r="1235" spans="1:7" ht="24" customHeight="1" x14ac:dyDescent="0.2">
      <c r="A1235" s="153" t="str">
        <f t="shared" si="368"/>
        <v/>
      </c>
      <c r="B1235" s="268" t="str">
        <f t="shared" si="369"/>
        <v/>
      </c>
      <c r="C1235" s="154"/>
      <c r="D1235" s="155" t="str">
        <f t="shared" si="370"/>
        <v/>
      </c>
      <c r="E1235" s="269"/>
      <c r="F1235" s="165">
        <f t="shared" si="371"/>
        <v>0</v>
      </c>
      <c r="G1235" s="270">
        <f t="shared" si="372"/>
        <v>0</v>
      </c>
    </row>
    <row r="1236" spans="1:7" ht="24" customHeight="1" x14ac:dyDescent="0.2">
      <c r="A1236" s="271"/>
      <c r="B1236" s="241"/>
      <c r="C1236" s="241"/>
      <c r="D1236" s="252"/>
      <c r="E1236" s="253"/>
      <c r="F1236" s="336" t="s">
        <v>39</v>
      </c>
      <c r="G1236" s="273">
        <f>SUBTOTAL(9,G1228:G1235)</f>
        <v>0</v>
      </c>
    </row>
    <row r="1237" spans="1:7" ht="24" customHeight="1" x14ac:dyDescent="0.2">
      <c r="A1237" s="271"/>
      <c r="B1237" s="241"/>
      <c r="C1237" s="274" t="s">
        <v>825</v>
      </c>
      <c r="D1237" s="252"/>
      <c r="E1237" s="253"/>
      <c r="F1237" s="254"/>
      <c r="G1237" s="275"/>
    </row>
    <row r="1238" spans="1:7" ht="24" customHeight="1" x14ac:dyDescent="0.2">
      <c r="A1238" s="153" t="str">
        <f t="shared" ref="A1238:A1246" si="373">IFERROR(VLOOKUP(C1238,Tabla_Insumos,4,FALSE),"")</f>
        <v/>
      </c>
      <c r="B1238" s="268" t="str">
        <f t="shared" ref="B1238:B1246" si="374">IFERROR(VLOOKUP(C1238,Tabla_Insumos,5,FALSE),"")</f>
        <v/>
      </c>
      <c r="C1238" s="154"/>
      <c r="D1238" s="155" t="str">
        <f t="shared" ref="D1238:D1246" si="375">IFERROR(VLOOKUP(C1238,Tabla_Insumos,2,FALSE),"")</f>
        <v/>
      </c>
      <c r="E1238" s="269"/>
      <c r="F1238" s="165">
        <f t="shared" ref="F1238:F1246" si="376">IFERROR(VLOOKUP(C1238,Tabla_Insumos,3,FALSE),0)</f>
        <v>0</v>
      </c>
      <c r="G1238" s="270">
        <f t="shared" ref="G1238:G1246" si="377">ROUND(E1238*F1238,2)</f>
        <v>0</v>
      </c>
    </row>
    <row r="1239" spans="1:7" ht="24" customHeight="1" x14ac:dyDescent="0.2">
      <c r="A1239" s="153" t="str">
        <f t="shared" si="373"/>
        <v/>
      </c>
      <c r="B1239" s="268" t="str">
        <f t="shared" si="374"/>
        <v/>
      </c>
      <c r="C1239" s="154"/>
      <c r="D1239" s="155" t="str">
        <f t="shared" si="375"/>
        <v/>
      </c>
      <c r="E1239" s="269"/>
      <c r="F1239" s="165">
        <f t="shared" si="376"/>
        <v>0</v>
      </c>
      <c r="G1239" s="270">
        <f t="shared" si="377"/>
        <v>0</v>
      </c>
    </row>
    <row r="1240" spans="1:7" ht="24" customHeight="1" x14ac:dyDescent="0.2">
      <c r="A1240" s="153" t="str">
        <f t="shared" si="373"/>
        <v/>
      </c>
      <c r="B1240" s="268" t="str">
        <f t="shared" si="374"/>
        <v/>
      </c>
      <c r="C1240" s="154"/>
      <c r="D1240" s="155" t="str">
        <f t="shared" si="375"/>
        <v/>
      </c>
      <c r="E1240" s="269"/>
      <c r="F1240" s="165">
        <f t="shared" si="376"/>
        <v>0</v>
      </c>
      <c r="G1240" s="270">
        <f t="shared" si="377"/>
        <v>0</v>
      </c>
    </row>
    <row r="1241" spans="1:7" ht="24" customHeight="1" x14ac:dyDescent="0.2">
      <c r="A1241" s="153" t="str">
        <f t="shared" si="373"/>
        <v/>
      </c>
      <c r="B1241" s="268" t="str">
        <f t="shared" si="374"/>
        <v/>
      </c>
      <c r="C1241" s="154"/>
      <c r="D1241" s="155" t="str">
        <f t="shared" si="375"/>
        <v/>
      </c>
      <c r="E1241" s="269"/>
      <c r="F1241" s="165">
        <f t="shared" si="376"/>
        <v>0</v>
      </c>
      <c r="G1241" s="270">
        <f t="shared" si="377"/>
        <v>0</v>
      </c>
    </row>
    <row r="1242" spans="1:7" ht="24" customHeight="1" x14ac:dyDescent="0.2">
      <c r="A1242" s="153" t="str">
        <f t="shared" si="373"/>
        <v/>
      </c>
      <c r="B1242" s="268" t="str">
        <f t="shared" si="374"/>
        <v/>
      </c>
      <c r="C1242" s="154"/>
      <c r="D1242" s="155" t="str">
        <f t="shared" si="375"/>
        <v/>
      </c>
      <c r="E1242" s="269"/>
      <c r="F1242" s="165">
        <f t="shared" si="376"/>
        <v>0</v>
      </c>
      <c r="G1242" s="270">
        <f t="shared" si="377"/>
        <v>0</v>
      </c>
    </row>
    <row r="1243" spans="1:7" ht="24" customHeight="1" x14ac:dyDescent="0.2">
      <c r="A1243" s="153" t="str">
        <f t="shared" si="373"/>
        <v/>
      </c>
      <c r="B1243" s="268" t="str">
        <f t="shared" si="374"/>
        <v/>
      </c>
      <c r="C1243" s="154"/>
      <c r="D1243" s="155" t="str">
        <f t="shared" si="375"/>
        <v/>
      </c>
      <c r="E1243" s="269"/>
      <c r="F1243" s="165">
        <f t="shared" si="376"/>
        <v>0</v>
      </c>
      <c r="G1243" s="270">
        <f t="shared" si="377"/>
        <v>0</v>
      </c>
    </row>
    <row r="1244" spans="1:7" ht="24" customHeight="1" x14ac:dyDescent="0.2">
      <c r="A1244" s="153" t="str">
        <f t="shared" si="373"/>
        <v/>
      </c>
      <c r="B1244" s="268" t="str">
        <f t="shared" si="374"/>
        <v/>
      </c>
      <c r="C1244" s="154"/>
      <c r="D1244" s="155" t="str">
        <f t="shared" si="375"/>
        <v/>
      </c>
      <c r="E1244" s="269"/>
      <c r="F1244" s="165">
        <f t="shared" si="376"/>
        <v>0</v>
      </c>
      <c r="G1244" s="270">
        <f t="shared" si="377"/>
        <v>0</v>
      </c>
    </row>
    <row r="1245" spans="1:7" ht="24" customHeight="1" x14ac:dyDescent="0.2">
      <c r="A1245" s="153" t="str">
        <f t="shared" si="373"/>
        <v/>
      </c>
      <c r="B1245" s="268" t="str">
        <f t="shared" si="374"/>
        <v/>
      </c>
      <c r="C1245" s="154"/>
      <c r="D1245" s="155" t="str">
        <f t="shared" si="375"/>
        <v/>
      </c>
      <c r="E1245" s="269"/>
      <c r="F1245" s="165">
        <f t="shared" si="376"/>
        <v>0</v>
      </c>
      <c r="G1245" s="270">
        <f t="shared" si="377"/>
        <v>0</v>
      </c>
    </row>
    <row r="1246" spans="1:7" ht="24" customHeight="1" x14ac:dyDescent="0.2">
      <c r="A1246" s="153" t="str">
        <f t="shared" si="373"/>
        <v/>
      </c>
      <c r="B1246" s="268" t="str">
        <f t="shared" si="374"/>
        <v/>
      </c>
      <c r="C1246" s="154"/>
      <c r="D1246" s="155" t="str">
        <f t="shared" si="375"/>
        <v/>
      </c>
      <c r="E1246" s="269"/>
      <c r="F1246" s="165">
        <f t="shared" si="376"/>
        <v>0</v>
      </c>
      <c r="G1246" s="270">
        <f t="shared" si="377"/>
        <v>0</v>
      </c>
    </row>
    <row r="1247" spans="1:7" ht="24" customHeight="1" x14ac:dyDescent="0.2">
      <c r="A1247" s="276"/>
      <c r="B1247" s="252"/>
      <c r="C1247" s="241"/>
      <c r="D1247" s="252"/>
      <c r="E1247" s="253"/>
      <c r="F1247" s="336" t="s">
        <v>40</v>
      </c>
      <c r="G1247" s="273">
        <f>SUBTOTAL(9,G1238:G1246)</f>
        <v>0</v>
      </c>
    </row>
    <row r="1248" spans="1:7" ht="24" customHeight="1" thickBot="1" x14ac:dyDescent="0.25">
      <c r="A1248" s="277"/>
      <c r="B1248" s="278"/>
      <c r="C1248" s="279"/>
      <c r="D1248" s="278"/>
      <c r="E1248" s="280"/>
      <c r="F1248" s="281"/>
      <c r="G1248" s="282"/>
    </row>
    <row r="1249" spans="1:7" ht="24" customHeight="1" thickBot="1" x14ac:dyDescent="0.25">
      <c r="A1249" s="283">
        <f>B1207</f>
        <v>0</v>
      </c>
      <c r="B1249" s="284" t="str">
        <f>C1207</f>
        <v/>
      </c>
      <c r="C1249" s="285"/>
      <c r="D1249" s="285" t="s">
        <v>41</v>
      </c>
      <c r="E1249" s="286"/>
      <c r="F1249" s="287" t="s">
        <v>42</v>
      </c>
      <c r="G1249" s="288">
        <f>SUBTOTAL(9,G1212:G1248)</f>
        <v>0</v>
      </c>
    </row>
    <row r="1250" spans="1:7" ht="24" customHeight="1" thickTop="1" thickBot="1" x14ac:dyDescent="0.25"/>
    <row r="1251" spans="1:7" ht="24" customHeight="1" thickTop="1" x14ac:dyDescent="0.2">
      <c r="A1251" s="344" t="s">
        <v>44</v>
      </c>
      <c r="B1251" s="345"/>
      <c r="C1251" s="345"/>
      <c r="D1251" s="345"/>
      <c r="E1251" s="345"/>
      <c r="F1251" s="345"/>
      <c r="G1251" s="346"/>
    </row>
    <row r="1252" spans="1:7" ht="24" customHeight="1" x14ac:dyDescent="0.2">
      <c r="A1252" s="243" t="s">
        <v>821</v>
      </c>
      <c r="B1252" s="244" t="str">
        <f>Comitente</f>
        <v>DIRECCIÓN PROVINCIAL DEL LOTE HOGAR</v>
      </c>
      <c r="C1252" s="238"/>
      <c r="D1252" s="245"/>
      <c r="E1252" s="245"/>
      <c r="F1252" s="246"/>
      <c r="G1252" s="247"/>
    </row>
    <row r="1253" spans="1:7" ht="24" customHeight="1" x14ac:dyDescent="0.2">
      <c r="A1253" s="243" t="s">
        <v>822</v>
      </c>
      <c r="B1253" s="244">
        <f>Contratista</f>
        <v>0</v>
      </c>
      <c r="C1253" s="239"/>
      <c r="D1253" s="239"/>
      <c r="E1253" s="239"/>
      <c r="F1253" s="248"/>
      <c r="G1253" s="249"/>
    </row>
    <row r="1254" spans="1:7" ht="24" customHeight="1" x14ac:dyDescent="0.2">
      <c r="A1254" s="243" t="s">
        <v>31</v>
      </c>
      <c r="B1254" s="244" t="str">
        <f>Obra</f>
        <v>Barrio "VIRGEN DEL ROSARIO" I Etapa</v>
      </c>
      <c r="C1254" s="239"/>
      <c r="D1254" s="239"/>
      <c r="E1254" s="239"/>
      <c r="F1254" s="248" t="s">
        <v>45</v>
      </c>
      <c r="G1254" s="250">
        <f>Fecha_Base</f>
        <v>0</v>
      </c>
    </row>
    <row r="1255" spans="1:7" ht="24" customHeight="1" x14ac:dyDescent="0.2">
      <c r="A1255" s="251" t="s">
        <v>820</v>
      </c>
      <c r="B1255" s="240" t="str">
        <f>Ubicación</f>
        <v>Calle Independencia s/nº  Distrito "La Puntilla" Dpto San Martin</v>
      </c>
      <c r="C1255" s="240"/>
      <c r="D1255" s="252"/>
      <c r="E1255" s="253"/>
      <c r="F1255" s="254"/>
      <c r="G1255" s="255"/>
    </row>
    <row r="1256" spans="1:7" ht="24" customHeight="1" x14ac:dyDescent="0.2">
      <c r="A1256" s="251" t="s">
        <v>46</v>
      </c>
      <c r="B1256" s="256" t="str">
        <f>IFERROR(VALUE(LEFT(B1257,FIND("-",B1257)-1)),"")</f>
        <v/>
      </c>
      <c r="C1256" s="241" t="str">
        <f>IFERROR(VLOOKUP(B1256,T_Computo_Presupuesto,2,FALSE),"")</f>
        <v/>
      </c>
      <c r="E1256" s="253"/>
      <c r="F1256" s="254"/>
      <c r="G1256" s="255"/>
    </row>
    <row r="1257" spans="1:7" ht="24" customHeight="1" x14ac:dyDescent="0.2">
      <c r="A1257" s="251" t="s">
        <v>32</v>
      </c>
      <c r="B1257" s="257"/>
      <c r="C1257" s="241" t="str">
        <f>IFERROR(VLOOKUP(B1257,T_Computo_Presupuesto,2,FALSE),"")</f>
        <v/>
      </c>
      <c r="D1257" s="252"/>
      <c r="E1257" s="253"/>
      <c r="F1257" s="248" t="s">
        <v>33</v>
      </c>
      <c r="G1257" s="258" t="str">
        <f>IFERROR(VLOOKUP(B1257,T_Computo_Presupuesto,4,FALSE),"")</f>
        <v/>
      </c>
    </row>
    <row r="1258" spans="1:7" ht="24" customHeight="1" x14ac:dyDescent="0.2">
      <c r="A1258" s="251"/>
      <c r="B1258" s="240"/>
      <c r="C1258" s="241"/>
      <c r="D1258" s="252"/>
      <c r="E1258" s="253"/>
      <c r="F1258" s="254"/>
      <c r="G1258" s="255"/>
    </row>
    <row r="1259" spans="1:7" ht="24" customHeight="1" x14ac:dyDescent="0.2">
      <c r="A1259" s="366" t="s">
        <v>683</v>
      </c>
      <c r="B1259" s="367"/>
      <c r="C1259" s="368" t="s">
        <v>0</v>
      </c>
      <c r="D1259" s="368" t="s">
        <v>34</v>
      </c>
      <c r="E1259" s="370" t="s">
        <v>35</v>
      </c>
      <c r="F1259" s="372" t="s">
        <v>36</v>
      </c>
      <c r="G1259" s="374" t="s">
        <v>37</v>
      </c>
    </row>
    <row r="1260" spans="1:7" ht="24" customHeight="1" x14ac:dyDescent="0.2">
      <c r="A1260" s="259" t="s">
        <v>684</v>
      </c>
      <c r="B1260" s="260" t="s">
        <v>685</v>
      </c>
      <c r="C1260" s="369"/>
      <c r="D1260" s="369"/>
      <c r="E1260" s="371"/>
      <c r="F1260" s="373"/>
      <c r="G1260" s="375"/>
    </row>
    <row r="1261" spans="1:7" ht="24" customHeight="1" x14ac:dyDescent="0.2">
      <c r="A1261" s="335"/>
      <c r="B1261" s="263"/>
      <c r="C1261" s="334" t="s">
        <v>823</v>
      </c>
      <c r="D1261" s="264"/>
      <c r="E1261" s="265"/>
      <c r="F1261" s="266"/>
      <c r="G1261" s="267"/>
    </row>
    <row r="1262" spans="1:7" ht="24" customHeight="1" x14ac:dyDescent="0.2">
      <c r="A1262" s="153" t="str">
        <f t="shared" ref="A1262:A1275" si="378">IFERROR(VLOOKUP(C1262,Tabla_Insumos,4,FALSE),"")</f>
        <v/>
      </c>
      <c r="B1262" s="268" t="str">
        <f t="shared" ref="B1262:B1275" si="379">IFERROR(VLOOKUP(C1262,Tabla_Insumos,5,FALSE),"")</f>
        <v/>
      </c>
      <c r="C1262" s="154"/>
      <c r="D1262" s="155" t="str">
        <f t="shared" ref="D1262:D1275" si="380">IFERROR(VLOOKUP(C1262,Tabla_Insumos,2,FALSE),"")</f>
        <v/>
      </c>
      <c r="E1262" s="269"/>
      <c r="F1262" s="166">
        <f t="shared" ref="F1262:F1275" si="381">IFERROR(VLOOKUP(C1262,Tabla_Insumos,3,FALSE),0)</f>
        <v>0</v>
      </c>
      <c r="G1262" s="270">
        <f>ROUND(E1262*F1262,2)</f>
        <v>0</v>
      </c>
    </row>
    <row r="1263" spans="1:7" ht="24" customHeight="1" x14ac:dyDescent="0.2">
      <c r="A1263" s="153" t="str">
        <f t="shared" si="378"/>
        <v/>
      </c>
      <c r="B1263" s="268" t="str">
        <f t="shared" si="379"/>
        <v/>
      </c>
      <c r="C1263" s="154"/>
      <c r="D1263" s="155" t="str">
        <f t="shared" si="380"/>
        <v/>
      </c>
      <c r="E1263" s="269"/>
      <c r="F1263" s="166">
        <f t="shared" si="381"/>
        <v>0</v>
      </c>
      <c r="G1263" s="270">
        <f t="shared" ref="G1263:G1275" si="382">ROUND(E1263*F1263,2)</f>
        <v>0</v>
      </c>
    </row>
    <row r="1264" spans="1:7" ht="24" customHeight="1" x14ac:dyDescent="0.2">
      <c r="A1264" s="153" t="str">
        <f t="shared" si="378"/>
        <v/>
      </c>
      <c r="B1264" s="268" t="str">
        <f t="shared" si="379"/>
        <v/>
      </c>
      <c r="C1264" s="154"/>
      <c r="D1264" s="155" t="str">
        <f t="shared" si="380"/>
        <v/>
      </c>
      <c r="E1264" s="269"/>
      <c r="F1264" s="166">
        <f t="shared" si="381"/>
        <v>0</v>
      </c>
      <c r="G1264" s="270">
        <f t="shared" si="382"/>
        <v>0</v>
      </c>
    </row>
    <row r="1265" spans="1:7" ht="24" customHeight="1" x14ac:dyDescent="0.2">
      <c r="A1265" s="153" t="str">
        <f t="shared" si="378"/>
        <v/>
      </c>
      <c r="B1265" s="268" t="str">
        <f t="shared" si="379"/>
        <v/>
      </c>
      <c r="C1265" s="154"/>
      <c r="D1265" s="155" t="str">
        <f t="shared" si="380"/>
        <v/>
      </c>
      <c r="E1265" s="269"/>
      <c r="F1265" s="166">
        <f t="shared" si="381"/>
        <v>0</v>
      </c>
      <c r="G1265" s="270">
        <f t="shared" si="382"/>
        <v>0</v>
      </c>
    </row>
    <row r="1266" spans="1:7" ht="24" customHeight="1" x14ac:dyDescent="0.2">
      <c r="A1266" s="153" t="str">
        <f t="shared" si="378"/>
        <v/>
      </c>
      <c r="B1266" s="268" t="str">
        <f t="shared" si="379"/>
        <v/>
      </c>
      <c r="C1266" s="154"/>
      <c r="D1266" s="155" t="str">
        <f t="shared" si="380"/>
        <v/>
      </c>
      <c r="E1266" s="269"/>
      <c r="F1266" s="166">
        <f t="shared" si="381"/>
        <v>0</v>
      </c>
      <c r="G1266" s="270">
        <f t="shared" si="382"/>
        <v>0</v>
      </c>
    </row>
    <row r="1267" spans="1:7" ht="24" customHeight="1" x14ac:dyDescent="0.2">
      <c r="A1267" s="153" t="str">
        <f t="shared" si="378"/>
        <v/>
      </c>
      <c r="B1267" s="268" t="str">
        <f t="shared" si="379"/>
        <v/>
      </c>
      <c r="C1267" s="154"/>
      <c r="D1267" s="155" t="str">
        <f t="shared" si="380"/>
        <v/>
      </c>
      <c r="E1267" s="269"/>
      <c r="F1267" s="166">
        <f t="shared" si="381"/>
        <v>0</v>
      </c>
      <c r="G1267" s="270">
        <f t="shared" si="382"/>
        <v>0</v>
      </c>
    </row>
    <row r="1268" spans="1:7" ht="24" customHeight="1" x14ac:dyDescent="0.2">
      <c r="A1268" s="153" t="str">
        <f t="shared" si="378"/>
        <v/>
      </c>
      <c r="B1268" s="268" t="str">
        <f t="shared" si="379"/>
        <v/>
      </c>
      <c r="C1268" s="154"/>
      <c r="D1268" s="155" t="str">
        <f t="shared" si="380"/>
        <v/>
      </c>
      <c r="E1268" s="269"/>
      <c r="F1268" s="166">
        <f t="shared" si="381"/>
        <v>0</v>
      </c>
      <c r="G1268" s="270">
        <f t="shared" si="382"/>
        <v>0</v>
      </c>
    </row>
    <row r="1269" spans="1:7" ht="24" customHeight="1" x14ac:dyDescent="0.2">
      <c r="A1269" s="153" t="str">
        <f t="shared" si="378"/>
        <v/>
      </c>
      <c r="B1269" s="268" t="str">
        <f t="shared" si="379"/>
        <v/>
      </c>
      <c r="C1269" s="154"/>
      <c r="D1269" s="155" t="str">
        <f t="shared" si="380"/>
        <v/>
      </c>
      <c r="E1269" s="269"/>
      <c r="F1269" s="166">
        <f t="shared" si="381"/>
        <v>0</v>
      </c>
      <c r="G1269" s="270">
        <f t="shared" si="382"/>
        <v>0</v>
      </c>
    </row>
    <row r="1270" spans="1:7" ht="24" customHeight="1" x14ac:dyDescent="0.2">
      <c r="A1270" s="153" t="str">
        <f t="shared" si="378"/>
        <v/>
      </c>
      <c r="B1270" s="268" t="str">
        <f t="shared" si="379"/>
        <v/>
      </c>
      <c r="C1270" s="154"/>
      <c r="D1270" s="155" t="str">
        <f t="shared" si="380"/>
        <v/>
      </c>
      <c r="E1270" s="269"/>
      <c r="F1270" s="166">
        <f t="shared" si="381"/>
        <v>0</v>
      </c>
      <c r="G1270" s="270">
        <f t="shared" si="382"/>
        <v>0</v>
      </c>
    </row>
    <row r="1271" spans="1:7" ht="24" customHeight="1" x14ac:dyDescent="0.2">
      <c r="A1271" s="153" t="str">
        <f t="shared" si="378"/>
        <v/>
      </c>
      <c r="B1271" s="268" t="str">
        <f t="shared" si="379"/>
        <v/>
      </c>
      <c r="C1271" s="154"/>
      <c r="D1271" s="155" t="str">
        <f t="shared" si="380"/>
        <v/>
      </c>
      <c r="E1271" s="269"/>
      <c r="F1271" s="166">
        <f t="shared" si="381"/>
        <v>0</v>
      </c>
      <c r="G1271" s="270">
        <f t="shared" si="382"/>
        <v>0</v>
      </c>
    </row>
    <row r="1272" spans="1:7" ht="24" customHeight="1" x14ac:dyDescent="0.2">
      <c r="A1272" s="153" t="str">
        <f t="shared" si="378"/>
        <v/>
      </c>
      <c r="B1272" s="268" t="str">
        <f t="shared" si="379"/>
        <v/>
      </c>
      <c r="C1272" s="154"/>
      <c r="D1272" s="155" t="str">
        <f t="shared" si="380"/>
        <v/>
      </c>
      <c r="E1272" s="269"/>
      <c r="F1272" s="166">
        <f t="shared" si="381"/>
        <v>0</v>
      </c>
      <c r="G1272" s="270">
        <f t="shared" si="382"/>
        <v>0</v>
      </c>
    </row>
    <row r="1273" spans="1:7" ht="24" customHeight="1" x14ac:dyDescent="0.2">
      <c r="A1273" s="153" t="str">
        <f t="shared" si="378"/>
        <v/>
      </c>
      <c r="B1273" s="268" t="str">
        <f t="shared" si="379"/>
        <v/>
      </c>
      <c r="C1273" s="154"/>
      <c r="D1273" s="155" t="str">
        <f t="shared" si="380"/>
        <v/>
      </c>
      <c r="E1273" s="269"/>
      <c r="F1273" s="166">
        <f t="shared" si="381"/>
        <v>0</v>
      </c>
      <c r="G1273" s="270">
        <f t="shared" si="382"/>
        <v>0</v>
      </c>
    </row>
    <row r="1274" spans="1:7" ht="24" customHeight="1" x14ac:dyDescent="0.2">
      <c r="A1274" s="153" t="str">
        <f t="shared" si="378"/>
        <v/>
      </c>
      <c r="B1274" s="268" t="str">
        <f t="shared" si="379"/>
        <v/>
      </c>
      <c r="C1274" s="154"/>
      <c r="D1274" s="155" t="str">
        <f t="shared" si="380"/>
        <v/>
      </c>
      <c r="E1274" s="269"/>
      <c r="F1274" s="166">
        <f t="shared" si="381"/>
        <v>0</v>
      </c>
      <c r="G1274" s="270">
        <f t="shared" si="382"/>
        <v>0</v>
      </c>
    </row>
    <row r="1275" spans="1:7" ht="24" customHeight="1" x14ac:dyDescent="0.2">
      <c r="A1275" s="153" t="str">
        <f t="shared" si="378"/>
        <v/>
      </c>
      <c r="B1275" s="268" t="str">
        <f t="shared" si="379"/>
        <v/>
      </c>
      <c r="C1275" s="154"/>
      <c r="D1275" s="155" t="str">
        <f t="shared" si="380"/>
        <v/>
      </c>
      <c r="E1275" s="269"/>
      <c r="F1275" s="166">
        <f t="shared" si="381"/>
        <v>0</v>
      </c>
      <c r="G1275" s="270">
        <f t="shared" si="382"/>
        <v>0</v>
      </c>
    </row>
    <row r="1276" spans="1:7" ht="24" customHeight="1" x14ac:dyDescent="0.2">
      <c r="A1276" s="271"/>
      <c r="B1276" s="241"/>
      <c r="C1276" s="241"/>
      <c r="D1276" s="252"/>
      <c r="E1276" s="253"/>
      <c r="F1276" s="336" t="s">
        <v>38</v>
      </c>
      <c r="G1276" s="273">
        <f>SUBTOTAL(9,G1262:G1275)</f>
        <v>0</v>
      </c>
    </row>
    <row r="1277" spans="1:7" ht="24" customHeight="1" x14ac:dyDescent="0.2">
      <c r="A1277" s="271"/>
      <c r="B1277" s="241"/>
      <c r="C1277" s="274" t="s">
        <v>824</v>
      </c>
      <c r="D1277" s="252"/>
      <c r="E1277" s="253"/>
      <c r="F1277" s="254"/>
      <c r="G1277" s="275"/>
    </row>
    <row r="1278" spans="1:7" ht="24" customHeight="1" x14ac:dyDescent="0.2">
      <c r="A1278" s="153" t="str">
        <f t="shared" ref="A1278:A1285" si="383">IFERROR(VLOOKUP(C1278,Tabla_Insumos,4,FALSE),"")</f>
        <v/>
      </c>
      <c r="B1278" s="268" t="str">
        <f t="shared" ref="B1278:B1285" si="384">IFERROR(VLOOKUP(C1278,Tabla_Insumos,5,FALSE),"")</f>
        <v/>
      </c>
      <c r="C1278" s="154"/>
      <c r="D1278" s="155" t="str">
        <f t="shared" ref="D1278:D1285" si="385">IFERROR(VLOOKUP(C1278,Tabla_Insumos,2,FALSE),"")</f>
        <v/>
      </c>
      <c r="E1278" s="269"/>
      <c r="F1278" s="166">
        <f t="shared" ref="F1278:F1285" si="386">IFERROR(VLOOKUP(C1278,Tabla_Insumos,3,FALSE),0)</f>
        <v>0</v>
      </c>
      <c r="G1278" s="270">
        <f>ROUND(E1278*F1278,2)</f>
        <v>0</v>
      </c>
    </row>
    <row r="1279" spans="1:7" ht="24" customHeight="1" x14ac:dyDescent="0.2">
      <c r="A1279" s="153" t="str">
        <f t="shared" si="383"/>
        <v/>
      </c>
      <c r="B1279" s="268" t="str">
        <f t="shared" si="384"/>
        <v/>
      </c>
      <c r="C1279" s="154"/>
      <c r="D1279" s="155" t="str">
        <f t="shared" si="385"/>
        <v/>
      </c>
      <c r="E1279" s="269"/>
      <c r="F1279" s="166">
        <f t="shared" si="386"/>
        <v>0</v>
      </c>
      <c r="G1279" s="270">
        <f>ROUND(E1279*F1279,2)</f>
        <v>0</v>
      </c>
    </row>
    <row r="1280" spans="1:7" ht="24" customHeight="1" x14ac:dyDescent="0.2">
      <c r="A1280" s="153" t="str">
        <f t="shared" si="383"/>
        <v/>
      </c>
      <c r="B1280" s="268" t="str">
        <f t="shared" si="384"/>
        <v/>
      </c>
      <c r="C1280" s="154"/>
      <c r="D1280" s="155" t="str">
        <f t="shared" si="385"/>
        <v/>
      </c>
      <c r="E1280" s="269"/>
      <c r="F1280" s="166">
        <f t="shared" si="386"/>
        <v>0</v>
      </c>
      <c r="G1280" s="270">
        <f t="shared" ref="G1280:G1285" si="387">ROUND(E1280*F1280,2)</f>
        <v>0</v>
      </c>
    </row>
    <row r="1281" spans="1:7" ht="24" customHeight="1" x14ac:dyDescent="0.2">
      <c r="A1281" s="153" t="str">
        <f t="shared" si="383"/>
        <v/>
      </c>
      <c r="B1281" s="268" t="str">
        <f t="shared" si="384"/>
        <v/>
      </c>
      <c r="C1281" s="154"/>
      <c r="D1281" s="155" t="str">
        <f t="shared" si="385"/>
        <v/>
      </c>
      <c r="E1281" s="269"/>
      <c r="F1281" s="166">
        <f t="shared" si="386"/>
        <v>0</v>
      </c>
      <c r="G1281" s="270">
        <f t="shared" si="387"/>
        <v>0</v>
      </c>
    </row>
    <row r="1282" spans="1:7" ht="24" customHeight="1" x14ac:dyDescent="0.2">
      <c r="A1282" s="153" t="str">
        <f t="shared" si="383"/>
        <v/>
      </c>
      <c r="B1282" s="268" t="str">
        <f t="shared" si="384"/>
        <v/>
      </c>
      <c r="C1282" s="154"/>
      <c r="D1282" s="155" t="str">
        <f t="shared" si="385"/>
        <v/>
      </c>
      <c r="E1282" s="269"/>
      <c r="F1282" s="166">
        <f t="shared" si="386"/>
        <v>0</v>
      </c>
      <c r="G1282" s="270">
        <f t="shared" si="387"/>
        <v>0</v>
      </c>
    </row>
    <row r="1283" spans="1:7" ht="24" customHeight="1" x14ac:dyDescent="0.2">
      <c r="A1283" s="153" t="str">
        <f t="shared" si="383"/>
        <v/>
      </c>
      <c r="B1283" s="268" t="str">
        <f t="shared" si="384"/>
        <v/>
      </c>
      <c r="C1283" s="154"/>
      <c r="D1283" s="155" t="str">
        <f t="shared" si="385"/>
        <v/>
      </c>
      <c r="E1283" s="269"/>
      <c r="F1283" s="166">
        <f t="shared" si="386"/>
        <v>0</v>
      </c>
      <c r="G1283" s="270">
        <f t="shared" si="387"/>
        <v>0</v>
      </c>
    </row>
    <row r="1284" spans="1:7" ht="24" customHeight="1" x14ac:dyDescent="0.2">
      <c r="A1284" s="153" t="str">
        <f t="shared" si="383"/>
        <v/>
      </c>
      <c r="B1284" s="268" t="str">
        <f t="shared" si="384"/>
        <v/>
      </c>
      <c r="C1284" s="154"/>
      <c r="D1284" s="155" t="str">
        <f t="shared" si="385"/>
        <v/>
      </c>
      <c r="E1284" s="269"/>
      <c r="F1284" s="166">
        <f t="shared" si="386"/>
        <v>0</v>
      </c>
      <c r="G1284" s="270">
        <f t="shared" si="387"/>
        <v>0</v>
      </c>
    </row>
    <row r="1285" spans="1:7" ht="24" customHeight="1" x14ac:dyDescent="0.2">
      <c r="A1285" s="153" t="str">
        <f t="shared" si="383"/>
        <v/>
      </c>
      <c r="B1285" s="268" t="str">
        <f t="shared" si="384"/>
        <v/>
      </c>
      <c r="C1285" s="154"/>
      <c r="D1285" s="155" t="str">
        <f t="shared" si="385"/>
        <v/>
      </c>
      <c r="E1285" s="269"/>
      <c r="F1285" s="166">
        <f t="shared" si="386"/>
        <v>0</v>
      </c>
      <c r="G1285" s="270">
        <f t="shared" si="387"/>
        <v>0</v>
      </c>
    </row>
    <row r="1286" spans="1:7" ht="24" customHeight="1" x14ac:dyDescent="0.2">
      <c r="A1286" s="271"/>
      <c r="B1286" s="241"/>
      <c r="C1286" s="241"/>
      <c r="D1286" s="252"/>
      <c r="E1286" s="253"/>
      <c r="F1286" s="336" t="s">
        <v>39</v>
      </c>
      <c r="G1286" s="273">
        <f>SUBTOTAL(9,G1278:G1285)</f>
        <v>0</v>
      </c>
    </row>
    <row r="1287" spans="1:7" ht="24" customHeight="1" x14ac:dyDescent="0.2">
      <c r="A1287" s="271"/>
      <c r="B1287" s="241"/>
      <c r="C1287" s="274" t="s">
        <v>825</v>
      </c>
      <c r="D1287" s="252"/>
      <c r="E1287" s="253"/>
      <c r="F1287" s="254"/>
      <c r="G1287" s="275"/>
    </row>
    <row r="1288" spans="1:7" ht="24" customHeight="1" x14ac:dyDescent="0.2">
      <c r="A1288" s="153" t="str">
        <f t="shared" ref="A1288:A1296" si="388">IFERROR(VLOOKUP(C1288,Tabla_Insumos,4,FALSE),"")</f>
        <v/>
      </c>
      <c r="B1288" s="268" t="str">
        <f t="shared" ref="B1288:B1296" si="389">IFERROR(VLOOKUP(C1288,Tabla_Insumos,5,FALSE),"")</f>
        <v/>
      </c>
      <c r="C1288" s="154"/>
      <c r="D1288" s="155" t="str">
        <f t="shared" ref="D1288:D1296" si="390">IFERROR(VLOOKUP(C1288,Tabla_Insumos,2,FALSE),"")</f>
        <v/>
      </c>
      <c r="E1288" s="269"/>
      <c r="F1288" s="166">
        <f t="shared" ref="F1288:F1296" si="391">IFERROR(VLOOKUP(C1288,Tabla_Insumos,3,FALSE),0)</f>
        <v>0</v>
      </c>
      <c r="G1288" s="270">
        <f t="shared" ref="G1288:G1296" si="392">ROUND(E1288*F1288,2)</f>
        <v>0</v>
      </c>
    </row>
    <row r="1289" spans="1:7" ht="24" customHeight="1" x14ac:dyDescent="0.2">
      <c r="A1289" s="153" t="str">
        <f t="shared" si="388"/>
        <v/>
      </c>
      <c r="B1289" s="268" t="str">
        <f t="shared" si="389"/>
        <v/>
      </c>
      <c r="C1289" s="154"/>
      <c r="D1289" s="155" t="str">
        <f t="shared" si="390"/>
        <v/>
      </c>
      <c r="E1289" s="269"/>
      <c r="F1289" s="166">
        <f t="shared" si="391"/>
        <v>0</v>
      </c>
      <c r="G1289" s="270">
        <f t="shared" si="392"/>
        <v>0</v>
      </c>
    </row>
    <row r="1290" spans="1:7" ht="24" customHeight="1" x14ac:dyDescent="0.2">
      <c r="A1290" s="153" t="str">
        <f t="shared" si="388"/>
        <v/>
      </c>
      <c r="B1290" s="268" t="str">
        <f t="shared" si="389"/>
        <v/>
      </c>
      <c r="C1290" s="154"/>
      <c r="D1290" s="155" t="str">
        <f t="shared" si="390"/>
        <v/>
      </c>
      <c r="E1290" s="269"/>
      <c r="F1290" s="166">
        <f t="shared" si="391"/>
        <v>0</v>
      </c>
      <c r="G1290" s="270">
        <f t="shared" si="392"/>
        <v>0</v>
      </c>
    </row>
    <row r="1291" spans="1:7" ht="24" customHeight="1" x14ac:dyDescent="0.2">
      <c r="A1291" s="153" t="str">
        <f t="shared" si="388"/>
        <v/>
      </c>
      <c r="B1291" s="268" t="str">
        <f t="shared" si="389"/>
        <v/>
      </c>
      <c r="C1291" s="154"/>
      <c r="D1291" s="155" t="str">
        <f t="shared" si="390"/>
        <v/>
      </c>
      <c r="E1291" s="269"/>
      <c r="F1291" s="166">
        <f t="shared" si="391"/>
        <v>0</v>
      </c>
      <c r="G1291" s="270">
        <f t="shared" si="392"/>
        <v>0</v>
      </c>
    </row>
    <row r="1292" spans="1:7" ht="24" customHeight="1" x14ac:dyDescent="0.2">
      <c r="A1292" s="153" t="str">
        <f t="shared" si="388"/>
        <v/>
      </c>
      <c r="B1292" s="268" t="str">
        <f t="shared" si="389"/>
        <v/>
      </c>
      <c r="C1292" s="154"/>
      <c r="D1292" s="155" t="str">
        <f t="shared" si="390"/>
        <v/>
      </c>
      <c r="E1292" s="269"/>
      <c r="F1292" s="166">
        <f t="shared" si="391"/>
        <v>0</v>
      </c>
      <c r="G1292" s="270">
        <f t="shared" si="392"/>
        <v>0</v>
      </c>
    </row>
    <row r="1293" spans="1:7" ht="24" customHeight="1" x14ac:dyDescent="0.2">
      <c r="A1293" s="153" t="str">
        <f t="shared" si="388"/>
        <v/>
      </c>
      <c r="B1293" s="268" t="str">
        <f t="shared" si="389"/>
        <v/>
      </c>
      <c r="C1293" s="154"/>
      <c r="D1293" s="155" t="str">
        <f t="shared" si="390"/>
        <v/>
      </c>
      <c r="E1293" s="269"/>
      <c r="F1293" s="166">
        <f t="shared" si="391"/>
        <v>0</v>
      </c>
      <c r="G1293" s="270">
        <f t="shared" si="392"/>
        <v>0</v>
      </c>
    </row>
    <row r="1294" spans="1:7" ht="24" customHeight="1" x14ac:dyDescent="0.2">
      <c r="A1294" s="153" t="str">
        <f t="shared" si="388"/>
        <v/>
      </c>
      <c r="B1294" s="268" t="str">
        <f t="shared" si="389"/>
        <v/>
      </c>
      <c r="C1294" s="154"/>
      <c r="D1294" s="155" t="str">
        <f t="shared" si="390"/>
        <v/>
      </c>
      <c r="E1294" s="269"/>
      <c r="F1294" s="166">
        <f t="shared" si="391"/>
        <v>0</v>
      </c>
      <c r="G1294" s="270">
        <f t="shared" si="392"/>
        <v>0</v>
      </c>
    </row>
    <row r="1295" spans="1:7" ht="24" customHeight="1" x14ac:dyDescent="0.2">
      <c r="A1295" s="153" t="str">
        <f t="shared" si="388"/>
        <v/>
      </c>
      <c r="B1295" s="268" t="str">
        <f t="shared" si="389"/>
        <v/>
      </c>
      <c r="C1295" s="154"/>
      <c r="D1295" s="155" t="str">
        <f t="shared" si="390"/>
        <v/>
      </c>
      <c r="E1295" s="269"/>
      <c r="F1295" s="166">
        <f t="shared" si="391"/>
        <v>0</v>
      </c>
      <c r="G1295" s="270">
        <f t="shared" si="392"/>
        <v>0</v>
      </c>
    </row>
    <row r="1296" spans="1:7" ht="24" customHeight="1" x14ac:dyDescent="0.2">
      <c r="A1296" s="153" t="str">
        <f t="shared" si="388"/>
        <v/>
      </c>
      <c r="B1296" s="268" t="str">
        <f t="shared" si="389"/>
        <v/>
      </c>
      <c r="C1296" s="154"/>
      <c r="D1296" s="155" t="str">
        <f t="shared" si="390"/>
        <v/>
      </c>
      <c r="E1296" s="269"/>
      <c r="F1296" s="166">
        <f t="shared" si="391"/>
        <v>0</v>
      </c>
      <c r="G1296" s="270">
        <f t="shared" si="392"/>
        <v>0</v>
      </c>
    </row>
    <row r="1297" spans="1:7" ht="24" customHeight="1" x14ac:dyDescent="0.2">
      <c r="A1297" s="276"/>
      <c r="B1297" s="252"/>
      <c r="C1297" s="241"/>
      <c r="D1297" s="252"/>
      <c r="E1297" s="253"/>
      <c r="F1297" s="336" t="s">
        <v>40</v>
      </c>
      <c r="G1297" s="273">
        <f>SUBTOTAL(9,G1288:G1296)</f>
        <v>0</v>
      </c>
    </row>
    <row r="1298" spans="1:7" ht="24" customHeight="1" thickBot="1" x14ac:dyDescent="0.25">
      <c r="A1298" s="277"/>
      <c r="B1298" s="278"/>
      <c r="C1298" s="279"/>
      <c r="D1298" s="278"/>
      <c r="E1298" s="280"/>
      <c r="F1298" s="281"/>
      <c r="G1298" s="282"/>
    </row>
    <row r="1299" spans="1:7" ht="24" customHeight="1" thickBot="1" x14ac:dyDescent="0.25">
      <c r="A1299" s="283">
        <f>B1257</f>
        <v>0</v>
      </c>
      <c r="B1299" s="284" t="str">
        <f>C1257</f>
        <v/>
      </c>
      <c r="C1299" s="285"/>
      <c r="D1299" s="285" t="s">
        <v>41</v>
      </c>
      <c r="E1299" s="286"/>
      <c r="F1299" s="287" t="s">
        <v>42</v>
      </c>
      <c r="G1299" s="288">
        <f>SUBTOTAL(9,G1262:G1298)</f>
        <v>0</v>
      </c>
    </row>
    <row r="1300" spans="1:7" ht="24" customHeight="1" thickTop="1" thickBot="1" x14ac:dyDescent="0.25"/>
    <row r="1301" spans="1:7" ht="24" customHeight="1" thickTop="1" x14ac:dyDescent="0.2">
      <c r="A1301" s="344" t="s">
        <v>44</v>
      </c>
      <c r="B1301" s="345"/>
      <c r="C1301" s="345"/>
      <c r="D1301" s="345"/>
      <c r="E1301" s="345"/>
      <c r="F1301" s="345"/>
      <c r="G1301" s="346"/>
    </row>
    <row r="1302" spans="1:7" ht="24" customHeight="1" x14ac:dyDescent="0.2">
      <c r="A1302" s="243" t="s">
        <v>821</v>
      </c>
      <c r="B1302" s="244" t="str">
        <f>Comitente</f>
        <v>DIRECCIÓN PROVINCIAL DEL LOTE HOGAR</v>
      </c>
      <c r="C1302" s="238"/>
      <c r="D1302" s="245"/>
      <c r="E1302" s="245"/>
      <c r="F1302" s="246"/>
      <c r="G1302" s="247"/>
    </row>
    <row r="1303" spans="1:7" ht="24" customHeight="1" x14ac:dyDescent="0.2">
      <c r="A1303" s="243" t="s">
        <v>822</v>
      </c>
      <c r="B1303" s="244">
        <f>Contratista</f>
        <v>0</v>
      </c>
      <c r="C1303" s="239"/>
      <c r="D1303" s="239"/>
      <c r="E1303" s="239"/>
      <c r="F1303" s="248"/>
      <c r="G1303" s="249"/>
    </row>
    <row r="1304" spans="1:7" ht="24" customHeight="1" x14ac:dyDescent="0.2">
      <c r="A1304" s="243" t="s">
        <v>31</v>
      </c>
      <c r="B1304" s="244" t="str">
        <f>Obra</f>
        <v>Barrio "VIRGEN DEL ROSARIO" I Etapa</v>
      </c>
      <c r="C1304" s="239"/>
      <c r="D1304" s="239"/>
      <c r="E1304" s="239"/>
      <c r="F1304" s="248" t="s">
        <v>45</v>
      </c>
      <c r="G1304" s="250">
        <f>Fecha_Base</f>
        <v>0</v>
      </c>
    </row>
    <row r="1305" spans="1:7" ht="24" customHeight="1" x14ac:dyDescent="0.2">
      <c r="A1305" s="251" t="s">
        <v>820</v>
      </c>
      <c r="B1305" s="240" t="str">
        <f>Ubicación</f>
        <v>Calle Independencia s/nº  Distrito "La Puntilla" Dpto San Martin</v>
      </c>
      <c r="C1305" s="240"/>
      <c r="D1305" s="252"/>
      <c r="E1305" s="253"/>
      <c r="F1305" s="254"/>
      <c r="G1305" s="255"/>
    </row>
    <row r="1306" spans="1:7" ht="24" customHeight="1" x14ac:dyDescent="0.2">
      <c r="A1306" s="251" t="s">
        <v>46</v>
      </c>
      <c r="B1306" s="256" t="str">
        <f>IFERROR(VALUE(LEFT(B1307,FIND("-",B1307)-1)),"")</f>
        <v/>
      </c>
      <c r="C1306" s="241" t="str">
        <f>IFERROR(VLOOKUP(B1306,T_Computo_Presupuesto,2,FALSE),"")</f>
        <v/>
      </c>
      <c r="E1306" s="253"/>
      <c r="F1306" s="254"/>
      <c r="G1306" s="255"/>
    </row>
    <row r="1307" spans="1:7" ht="24" customHeight="1" x14ac:dyDescent="0.2">
      <c r="A1307" s="251" t="s">
        <v>32</v>
      </c>
      <c r="B1307" s="257"/>
      <c r="C1307" s="241" t="str">
        <f>IFERROR(VLOOKUP(B1307,T_Computo_Presupuesto,2,FALSE),"")</f>
        <v/>
      </c>
      <c r="D1307" s="252"/>
      <c r="E1307" s="253"/>
      <c r="F1307" s="248" t="s">
        <v>33</v>
      </c>
      <c r="G1307" s="258" t="str">
        <f>IFERROR(VLOOKUP(B1307,T_Computo_Presupuesto,4,FALSE),"")</f>
        <v/>
      </c>
    </row>
    <row r="1308" spans="1:7" ht="24" customHeight="1" x14ac:dyDescent="0.2">
      <c r="A1308" s="251"/>
      <c r="B1308" s="240"/>
      <c r="C1308" s="241"/>
      <c r="D1308" s="252"/>
      <c r="E1308" s="253"/>
      <c r="F1308" s="254"/>
      <c r="G1308" s="255"/>
    </row>
    <row r="1309" spans="1:7" ht="24" customHeight="1" x14ac:dyDescent="0.2">
      <c r="A1309" s="366" t="s">
        <v>683</v>
      </c>
      <c r="B1309" s="367"/>
      <c r="C1309" s="368" t="s">
        <v>0</v>
      </c>
      <c r="D1309" s="368" t="s">
        <v>34</v>
      </c>
      <c r="E1309" s="370" t="s">
        <v>35</v>
      </c>
      <c r="F1309" s="372" t="s">
        <v>36</v>
      </c>
      <c r="G1309" s="374" t="s">
        <v>37</v>
      </c>
    </row>
    <row r="1310" spans="1:7" ht="24" customHeight="1" x14ac:dyDescent="0.2">
      <c r="A1310" s="259" t="s">
        <v>684</v>
      </c>
      <c r="B1310" s="260" t="s">
        <v>685</v>
      </c>
      <c r="C1310" s="369"/>
      <c r="D1310" s="369"/>
      <c r="E1310" s="371"/>
      <c r="F1310" s="373"/>
      <c r="G1310" s="375"/>
    </row>
    <row r="1311" spans="1:7" ht="24" customHeight="1" x14ac:dyDescent="0.2">
      <c r="A1311" s="335"/>
      <c r="B1311" s="263"/>
      <c r="C1311" s="334" t="s">
        <v>823</v>
      </c>
      <c r="D1311" s="264"/>
      <c r="E1311" s="265"/>
      <c r="F1311" s="266"/>
      <c r="G1311" s="267"/>
    </row>
    <row r="1312" spans="1:7" ht="24" customHeight="1" x14ac:dyDescent="0.2">
      <c r="A1312" s="153" t="str">
        <f t="shared" ref="A1312:A1325" si="393">IFERROR(VLOOKUP(C1312,Tabla_Insumos,4,FALSE),"")</f>
        <v/>
      </c>
      <c r="B1312" s="268" t="str">
        <f t="shared" ref="B1312:B1325" si="394">IFERROR(VLOOKUP(C1312,Tabla_Insumos,5,FALSE),"")</f>
        <v/>
      </c>
      <c r="C1312" s="154"/>
      <c r="D1312" s="155" t="str">
        <f t="shared" ref="D1312:D1325" si="395">IFERROR(VLOOKUP(C1312,Tabla_Insumos,2,FALSE),"")</f>
        <v/>
      </c>
      <c r="E1312" s="269"/>
      <c r="F1312" s="166">
        <f t="shared" ref="F1312:F1325" si="396">IFERROR(VLOOKUP(C1312,Tabla_Insumos,3,FALSE),0)</f>
        <v>0</v>
      </c>
      <c r="G1312" s="270">
        <f>ROUND(E1312*F1312,2)</f>
        <v>0</v>
      </c>
    </row>
    <row r="1313" spans="1:7" ht="24" customHeight="1" x14ac:dyDescent="0.2">
      <c r="A1313" s="153" t="str">
        <f t="shared" si="393"/>
        <v/>
      </c>
      <c r="B1313" s="268" t="str">
        <f t="shared" si="394"/>
        <v/>
      </c>
      <c r="C1313" s="154"/>
      <c r="D1313" s="155" t="str">
        <f t="shared" si="395"/>
        <v/>
      </c>
      <c r="E1313" s="269"/>
      <c r="F1313" s="166">
        <f t="shared" si="396"/>
        <v>0</v>
      </c>
      <c r="G1313" s="270">
        <f t="shared" ref="G1313:G1325" si="397">ROUND(E1313*F1313,2)</f>
        <v>0</v>
      </c>
    </row>
    <row r="1314" spans="1:7" ht="24" customHeight="1" x14ac:dyDescent="0.2">
      <c r="A1314" s="153" t="str">
        <f t="shared" si="393"/>
        <v/>
      </c>
      <c r="B1314" s="268" t="str">
        <f t="shared" si="394"/>
        <v/>
      </c>
      <c r="C1314" s="154"/>
      <c r="D1314" s="155" t="str">
        <f t="shared" si="395"/>
        <v/>
      </c>
      <c r="E1314" s="269"/>
      <c r="F1314" s="166">
        <f t="shared" si="396"/>
        <v>0</v>
      </c>
      <c r="G1314" s="270">
        <f t="shared" si="397"/>
        <v>0</v>
      </c>
    </row>
    <row r="1315" spans="1:7" ht="24" customHeight="1" x14ac:dyDescent="0.2">
      <c r="A1315" s="153" t="str">
        <f t="shared" si="393"/>
        <v/>
      </c>
      <c r="B1315" s="268" t="str">
        <f t="shared" si="394"/>
        <v/>
      </c>
      <c r="C1315" s="154"/>
      <c r="D1315" s="155" t="str">
        <f t="shared" si="395"/>
        <v/>
      </c>
      <c r="E1315" s="269"/>
      <c r="F1315" s="166">
        <f t="shared" si="396"/>
        <v>0</v>
      </c>
      <c r="G1315" s="270">
        <f t="shared" si="397"/>
        <v>0</v>
      </c>
    </row>
    <row r="1316" spans="1:7" ht="24" customHeight="1" x14ac:dyDescent="0.2">
      <c r="A1316" s="153" t="str">
        <f t="shared" si="393"/>
        <v/>
      </c>
      <c r="B1316" s="268" t="str">
        <f t="shared" si="394"/>
        <v/>
      </c>
      <c r="C1316" s="154"/>
      <c r="D1316" s="155" t="str">
        <f t="shared" si="395"/>
        <v/>
      </c>
      <c r="E1316" s="269"/>
      <c r="F1316" s="166">
        <f t="shared" si="396"/>
        <v>0</v>
      </c>
      <c r="G1316" s="270">
        <f t="shared" si="397"/>
        <v>0</v>
      </c>
    </row>
    <row r="1317" spans="1:7" ht="24" customHeight="1" x14ac:dyDescent="0.2">
      <c r="A1317" s="153" t="str">
        <f t="shared" si="393"/>
        <v/>
      </c>
      <c r="B1317" s="268" t="str">
        <f t="shared" si="394"/>
        <v/>
      </c>
      <c r="C1317" s="154"/>
      <c r="D1317" s="155" t="str">
        <f t="shared" si="395"/>
        <v/>
      </c>
      <c r="E1317" s="269"/>
      <c r="F1317" s="166">
        <f t="shared" si="396"/>
        <v>0</v>
      </c>
      <c r="G1317" s="270">
        <f t="shared" si="397"/>
        <v>0</v>
      </c>
    </row>
    <row r="1318" spans="1:7" ht="24" customHeight="1" x14ac:dyDescent="0.2">
      <c r="A1318" s="153" t="str">
        <f t="shared" si="393"/>
        <v/>
      </c>
      <c r="B1318" s="268" t="str">
        <f t="shared" si="394"/>
        <v/>
      </c>
      <c r="C1318" s="154"/>
      <c r="D1318" s="155" t="str">
        <f t="shared" si="395"/>
        <v/>
      </c>
      <c r="E1318" s="269"/>
      <c r="F1318" s="166">
        <f t="shared" si="396"/>
        <v>0</v>
      </c>
      <c r="G1318" s="270">
        <f t="shared" si="397"/>
        <v>0</v>
      </c>
    </row>
    <row r="1319" spans="1:7" ht="24" customHeight="1" x14ac:dyDescent="0.2">
      <c r="A1319" s="153" t="str">
        <f t="shared" si="393"/>
        <v/>
      </c>
      <c r="B1319" s="268" t="str">
        <f t="shared" si="394"/>
        <v/>
      </c>
      <c r="C1319" s="154"/>
      <c r="D1319" s="155" t="str">
        <f t="shared" si="395"/>
        <v/>
      </c>
      <c r="E1319" s="269"/>
      <c r="F1319" s="166">
        <f t="shared" si="396"/>
        <v>0</v>
      </c>
      <c r="G1319" s="270">
        <f t="shared" si="397"/>
        <v>0</v>
      </c>
    </row>
    <row r="1320" spans="1:7" ht="24" customHeight="1" x14ac:dyDescent="0.2">
      <c r="A1320" s="153" t="str">
        <f t="shared" si="393"/>
        <v/>
      </c>
      <c r="B1320" s="268" t="str">
        <f t="shared" si="394"/>
        <v/>
      </c>
      <c r="C1320" s="154"/>
      <c r="D1320" s="155" t="str">
        <f t="shared" si="395"/>
        <v/>
      </c>
      <c r="E1320" s="269"/>
      <c r="F1320" s="166">
        <f t="shared" si="396"/>
        <v>0</v>
      </c>
      <c r="G1320" s="270">
        <f t="shared" si="397"/>
        <v>0</v>
      </c>
    </row>
    <row r="1321" spans="1:7" ht="24" customHeight="1" x14ac:dyDescent="0.2">
      <c r="A1321" s="153" t="str">
        <f t="shared" si="393"/>
        <v/>
      </c>
      <c r="B1321" s="268" t="str">
        <f t="shared" si="394"/>
        <v/>
      </c>
      <c r="C1321" s="154"/>
      <c r="D1321" s="155" t="str">
        <f t="shared" si="395"/>
        <v/>
      </c>
      <c r="E1321" s="269"/>
      <c r="F1321" s="166">
        <f t="shared" si="396"/>
        <v>0</v>
      </c>
      <c r="G1321" s="270">
        <f t="shared" si="397"/>
        <v>0</v>
      </c>
    </row>
    <row r="1322" spans="1:7" ht="24" customHeight="1" x14ac:dyDescent="0.2">
      <c r="A1322" s="153" t="str">
        <f t="shared" si="393"/>
        <v/>
      </c>
      <c r="B1322" s="268" t="str">
        <f t="shared" si="394"/>
        <v/>
      </c>
      <c r="C1322" s="154"/>
      <c r="D1322" s="155" t="str">
        <f t="shared" si="395"/>
        <v/>
      </c>
      <c r="E1322" s="269"/>
      <c r="F1322" s="166">
        <f t="shared" si="396"/>
        <v>0</v>
      </c>
      <c r="G1322" s="270">
        <f t="shared" si="397"/>
        <v>0</v>
      </c>
    </row>
    <row r="1323" spans="1:7" ht="24" customHeight="1" x14ac:dyDescent="0.2">
      <c r="A1323" s="153" t="str">
        <f t="shared" si="393"/>
        <v/>
      </c>
      <c r="B1323" s="268" t="str">
        <f t="shared" si="394"/>
        <v/>
      </c>
      <c r="C1323" s="154"/>
      <c r="D1323" s="155" t="str">
        <f t="shared" si="395"/>
        <v/>
      </c>
      <c r="E1323" s="269"/>
      <c r="F1323" s="166">
        <f t="shared" si="396"/>
        <v>0</v>
      </c>
      <c r="G1323" s="270">
        <f t="shared" si="397"/>
        <v>0</v>
      </c>
    </row>
    <row r="1324" spans="1:7" ht="24" customHeight="1" x14ac:dyDescent="0.2">
      <c r="A1324" s="153" t="str">
        <f t="shared" si="393"/>
        <v/>
      </c>
      <c r="B1324" s="268" t="str">
        <f t="shared" si="394"/>
        <v/>
      </c>
      <c r="C1324" s="154"/>
      <c r="D1324" s="155" t="str">
        <f t="shared" si="395"/>
        <v/>
      </c>
      <c r="E1324" s="269"/>
      <c r="F1324" s="166">
        <f t="shared" si="396"/>
        <v>0</v>
      </c>
      <c r="G1324" s="270">
        <f t="shared" si="397"/>
        <v>0</v>
      </c>
    </row>
    <row r="1325" spans="1:7" ht="24" customHeight="1" x14ac:dyDescent="0.2">
      <c r="A1325" s="153" t="str">
        <f t="shared" si="393"/>
        <v/>
      </c>
      <c r="B1325" s="268" t="str">
        <f t="shared" si="394"/>
        <v/>
      </c>
      <c r="C1325" s="154"/>
      <c r="D1325" s="155" t="str">
        <f t="shared" si="395"/>
        <v/>
      </c>
      <c r="E1325" s="269"/>
      <c r="F1325" s="166">
        <f t="shared" si="396"/>
        <v>0</v>
      </c>
      <c r="G1325" s="270">
        <f t="shared" si="397"/>
        <v>0</v>
      </c>
    </row>
    <row r="1326" spans="1:7" ht="24" customHeight="1" x14ac:dyDescent="0.2">
      <c r="A1326" s="271"/>
      <c r="B1326" s="241"/>
      <c r="C1326" s="241"/>
      <c r="D1326" s="252"/>
      <c r="E1326" s="253"/>
      <c r="F1326" s="336" t="s">
        <v>38</v>
      </c>
      <c r="G1326" s="273">
        <f>SUBTOTAL(9,G1312:G1325)</f>
        <v>0</v>
      </c>
    </row>
    <row r="1327" spans="1:7" ht="24" customHeight="1" x14ac:dyDescent="0.2">
      <c r="A1327" s="271"/>
      <c r="B1327" s="241"/>
      <c r="C1327" s="274" t="s">
        <v>824</v>
      </c>
      <c r="D1327" s="252"/>
      <c r="E1327" s="253"/>
      <c r="F1327" s="254"/>
      <c r="G1327" s="275"/>
    </row>
    <row r="1328" spans="1:7" ht="24" customHeight="1" x14ac:dyDescent="0.2">
      <c r="A1328" s="153" t="str">
        <f t="shared" ref="A1328:A1335" si="398">IFERROR(VLOOKUP(C1328,Tabla_Insumos,4,FALSE),"")</f>
        <v/>
      </c>
      <c r="B1328" s="268" t="str">
        <f t="shared" ref="B1328:B1335" si="399">IFERROR(VLOOKUP(C1328,Tabla_Insumos,5,FALSE),"")</f>
        <v/>
      </c>
      <c r="C1328" s="154"/>
      <c r="D1328" s="155" t="str">
        <f t="shared" ref="D1328:D1335" si="400">IFERROR(VLOOKUP(C1328,Tabla_Insumos,2,FALSE),"")</f>
        <v/>
      </c>
      <c r="E1328" s="269"/>
      <c r="F1328" s="166">
        <f t="shared" ref="F1328:F1335" si="401">IFERROR(VLOOKUP(C1328,Tabla_Insumos,3,FALSE),0)</f>
        <v>0</v>
      </c>
      <c r="G1328" s="270">
        <f>ROUND(E1328*F1328,2)</f>
        <v>0</v>
      </c>
    </row>
    <row r="1329" spans="1:7" ht="24" customHeight="1" x14ac:dyDescent="0.2">
      <c r="A1329" s="153" t="str">
        <f t="shared" si="398"/>
        <v/>
      </c>
      <c r="B1329" s="268" t="str">
        <f t="shared" si="399"/>
        <v/>
      </c>
      <c r="C1329" s="154"/>
      <c r="D1329" s="155" t="str">
        <f t="shared" si="400"/>
        <v/>
      </c>
      <c r="E1329" s="269"/>
      <c r="F1329" s="166">
        <f t="shared" si="401"/>
        <v>0</v>
      </c>
      <c r="G1329" s="270">
        <f>ROUND(E1329*F1329,2)</f>
        <v>0</v>
      </c>
    </row>
    <row r="1330" spans="1:7" ht="24" customHeight="1" x14ac:dyDescent="0.2">
      <c r="A1330" s="153" t="str">
        <f t="shared" si="398"/>
        <v/>
      </c>
      <c r="B1330" s="268" t="str">
        <f t="shared" si="399"/>
        <v/>
      </c>
      <c r="C1330" s="154"/>
      <c r="D1330" s="155" t="str">
        <f t="shared" si="400"/>
        <v/>
      </c>
      <c r="E1330" s="269"/>
      <c r="F1330" s="166">
        <f t="shared" si="401"/>
        <v>0</v>
      </c>
      <c r="G1330" s="270">
        <f t="shared" ref="G1330:G1335" si="402">ROUND(E1330*F1330,2)</f>
        <v>0</v>
      </c>
    </row>
    <row r="1331" spans="1:7" ht="24" customHeight="1" x14ac:dyDescent="0.2">
      <c r="A1331" s="153" t="str">
        <f t="shared" si="398"/>
        <v/>
      </c>
      <c r="B1331" s="268" t="str">
        <f t="shared" si="399"/>
        <v/>
      </c>
      <c r="C1331" s="154"/>
      <c r="D1331" s="155" t="str">
        <f t="shared" si="400"/>
        <v/>
      </c>
      <c r="E1331" s="269"/>
      <c r="F1331" s="166">
        <f t="shared" si="401"/>
        <v>0</v>
      </c>
      <c r="G1331" s="270">
        <f t="shared" si="402"/>
        <v>0</v>
      </c>
    </row>
    <row r="1332" spans="1:7" ht="24" customHeight="1" x14ac:dyDescent="0.2">
      <c r="A1332" s="153" t="str">
        <f t="shared" si="398"/>
        <v/>
      </c>
      <c r="B1332" s="268" t="str">
        <f t="shared" si="399"/>
        <v/>
      </c>
      <c r="C1332" s="154"/>
      <c r="D1332" s="155" t="str">
        <f t="shared" si="400"/>
        <v/>
      </c>
      <c r="E1332" s="269"/>
      <c r="F1332" s="166">
        <f t="shared" si="401"/>
        <v>0</v>
      </c>
      <c r="G1332" s="270">
        <f t="shared" si="402"/>
        <v>0</v>
      </c>
    </row>
    <row r="1333" spans="1:7" ht="24" customHeight="1" x14ac:dyDescent="0.2">
      <c r="A1333" s="153" t="str">
        <f t="shared" si="398"/>
        <v/>
      </c>
      <c r="B1333" s="268" t="str">
        <f t="shared" si="399"/>
        <v/>
      </c>
      <c r="C1333" s="154"/>
      <c r="D1333" s="155" t="str">
        <f t="shared" si="400"/>
        <v/>
      </c>
      <c r="E1333" s="269"/>
      <c r="F1333" s="166">
        <f t="shared" si="401"/>
        <v>0</v>
      </c>
      <c r="G1333" s="270">
        <f t="shared" si="402"/>
        <v>0</v>
      </c>
    </row>
    <row r="1334" spans="1:7" ht="24" customHeight="1" x14ac:dyDescent="0.2">
      <c r="A1334" s="153" t="str">
        <f t="shared" si="398"/>
        <v/>
      </c>
      <c r="B1334" s="268" t="str">
        <f t="shared" si="399"/>
        <v/>
      </c>
      <c r="C1334" s="154"/>
      <c r="D1334" s="155" t="str">
        <f t="shared" si="400"/>
        <v/>
      </c>
      <c r="E1334" s="269"/>
      <c r="F1334" s="166">
        <f t="shared" si="401"/>
        <v>0</v>
      </c>
      <c r="G1334" s="270">
        <f t="shared" si="402"/>
        <v>0</v>
      </c>
    </row>
    <row r="1335" spans="1:7" ht="24" customHeight="1" x14ac:dyDescent="0.2">
      <c r="A1335" s="153" t="str">
        <f t="shared" si="398"/>
        <v/>
      </c>
      <c r="B1335" s="268" t="str">
        <f t="shared" si="399"/>
        <v/>
      </c>
      <c r="C1335" s="154"/>
      <c r="D1335" s="155" t="str">
        <f t="shared" si="400"/>
        <v/>
      </c>
      <c r="E1335" s="269"/>
      <c r="F1335" s="166">
        <f t="shared" si="401"/>
        <v>0</v>
      </c>
      <c r="G1335" s="270">
        <f t="shared" si="402"/>
        <v>0</v>
      </c>
    </row>
    <row r="1336" spans="1:7" ht="24" customHeight="1" x14ac:dyDescent="0.2">
      <c r="A1336" s="271"/>
      <c r="B1336" s="241"/>
      <c r="C1336" s="241"/>
      <c r="D1336" s="252"/>
      <c r="E1336" s="253"/>
      <c r="F1336" s="336" t="s">
        <v>39</v>
      </c>
      <c r="G1336" s="273">
        <f>SUBTOTAL(9,G1328:G1335)</f>
        <v>0</v>
      </c>
    </row>
    <row r="1337" spans="1:7" ht="24" customHeight="1" x14ac:dyDescent="0.2">
      <c r="A1337" s="271"/>
      <c r="B1337" s="241"/>
      <c r="C1337" s="274" t="s">
        <v>825</v>
      </c>
      <c r="D1337" s="252"/>
      <c r="E1337" s="253"/>
      <c r="F1337" s="254"/>
      <c r="G1337" s="275"/>
    </row>
    <row r="1338" spans="1:7" ht="24" customHeight="1" x14ac:dyDescent="0.2">
      <c r="A1338" s="153" t="str">
        <f t="shared" ref="A1338:A1346" si="403">IFERROR(VLOOKUP(C1338,Tabla_Insumos,4,FALSE),"")</f>
        <v/>
      </c>
      <c r="B1338" s="268" t="str">
        <f t="shared" ref="B1338:B1346" si="404">IFERROR(VLOOKUP(C1338,Tabla_Insumos,5,FALSE),"")</f>
        <v/>
      </c>
      <c r="C1338" s="154"/>
      <c r="D1338" s="155" t="str">
        <f t="shared" ref="D1338:D1346" si="405">IFERROR(VLOOKUP(C1338,Tabla_Insumos,2,FALSE),"")</f>
        <v/>
      </c>
      <c r="E1338" s="269"/>
      <c r="F1338" s="166">
        <f t="shared" ref="F1338:F1346" si="406">IFERROR(VLOOKUP(C1338,Tabla_Insumos,3,FALSE),0)</f>
        <v>0</v>
      </c>
      <c r="G1338" s="270">
        <f t="shared" ref="G1338:G1346" si="407">ROUND(E1338*F1338,2)</f>
        <v>0</v>
      </c>
    </row>
    <row r="1339" spans="1:7" ht="24" customHeight="1" x14ac:dyDescent="0.2">
      <c r="A1339" s="153" t="str">
        <f t="shared" si="403"/>
        <v/>
      </c>
      <c r="B1339" s="268" t="str">
        <f t="shared" si="404"/>
        <v/>
      </c>
      <c r="C1339" s="154"/>
      <c r="D1339" s="155" t="str">
        <f t="shared" si="405"/>
        <v/>
      </c>
      <c r="E1339" s="269"/>
      <c r="F1339" s="166">
        <f t="shared" si="406"/>
        <v>0</v>
      </c>
      <c r="G1339" s="270">
        <f t="shared" si="407"/>
        <v>0</v>
      </c>
    </row>
    <row r="1340" spans="1:7" ht="24" customHeight="1" x14ac:dyDescent="0.2">
      <c r="A1340" s="153" t="str">
        <f t="shared" si="403"/>
        <v/>
      </c>
      <c r="B1340" s="268" t="str">
        <f t="shared" si="404"/>
        <v/>
      </c>
      <c r="C1340" s="154"/>
      <c r="D1340" s="155" t="str">
        <f t="shared" si="405"/>
        <v/>
      </c>
      <c r="E1340" s="269"/>
      <c r="F1340" s="166">
        <f t="shared" si="406"/>
        <v>0</v>
      </c>
      <c r="G1340" s="270">
        <f t="shared" si="407"/>
        <v>0</v>
      </c>
    </row>
    <row r="1341" spans="1:7" ht="24" customHeight="1" x14ac:dyDescent="0.2">
      <c r="A1341" s="153" t="str">
        <f t="shared" si="403"/>
        <v/>
      </c>
      <c r="B1341" s="268" t="str">
        <f t="shared" si="404"/>
        <v/>
      </c>
      <c r="C1341" s="154"/>
      <c r="D1341" s="155" t="str">
        <f t="shared" si="405"/>
        <v/>
      </c>
      <c r="E1341" s="269"/>
      <c r="F1341" s="166">
        <f t="shared" si="406"/>
        <v>0</v>
      </c>
      <c r="G1341" s="270">
        <f t="shared" si="407"/>
        <v>0</v>
      </c>
    </row>
    <row r="1342" spans="1:7" ht="24" customHeight="1" x14ac:dyDescent="0.2">
      <c r="A1342" s="153" t="str">
        <f t="shared" si="403"/>
        <v/>
      </c>
      <c r="B1342" s="268" t="str">
        <f t="shared" si="404"/>
        <v/>
      </c>
      <c r="C1342" s="154"/>
      <c r="D1342" s="155" t="str">
        <f t="shared" si="405"/>
        <v/>
      </c>
      <c r="E1342" s="269"/>
      <c r="F1342" s="166">
        <f t="shared" si="406"/>
        <v>0</v>
      </c>
      <c r="G1342" s="270">
        <f t="shared" si="407"/>
        <v>0</v>
      </c>
    </row>
    <row r="1343" spans="1:7" ht="24" customHeight="1" x14ac:dyDescent="0.2">
      <c r="A1343" s="153" t="str">
        <f t="shared" si="403"/>
        <v/>
      </c>
      <c r="B1343" s="268" t="str">
        <f t="shared" si="404"/>
        <v/>
      </c>
      <c r="C1343" s="154"/>
      <c r="D1343" s="155" t="str">
        <f t="shared" si="405"/>
        <v/>
      </c>
      <c r="E1343" s="269"/>
      <c r="F1343" s="166">
        <f t="shared" si="406"/>
        <v>0</v>
      </c>
      <c r="G1343" s="270">
        <f t="shared" si="407"/>
        <v>0</v>
      </c>
    </row>
    <row r="1344" spans="1:7" ht="24" customHeight="1" x14ac:dyDescent="0.2">
      <c r="A1344" s="153" t="str">
        <f t="shared" si="403"/>
        <v/>
      </c>
      <c r="B1344" s="268" t="str">
        <f t="shared" si="404"/>
        <v/>
      </c>
      <c r="C1344" s="154"/>
      <c r="D1344" s="155" t="str">
        <f t="shared" si="405"/>
        <v/>
      </c>
      <c r="E1344" s="269"/>
      <c r="F1344" s="166">
        <f t="shared" si="406"/>
        <v>0</v>
      </c>
      <c r="G1344" s="270">
        <f t="shared" si="407"/>
        <v>0</v>
      </c>
    </row>
    <row r="1345" spans="1:7" ht="24" customHeight="1" x14ac:dyDescent="0.2">
      <c r="A1345" s="153" t="str">
        <f t="shared" si="403"/>
        <v/>
      </c>
      <c r="B1345" s="268" t="str">
        <f t="shared" si="404"/>
        <v/>
      </c>
      <c r="C1345" s="154"/>
      <c r="D1345" s="155" t="str">
        <f t="shared" si="405"/>
        <v/>
      </c>
      <c r="E1345" s="269"/>
      <c r="F1345" s="166">
        <f t="shared" si="406"/>
        <v>0</v>
      </c>
      <c r="G1345" s="270">
        <f t="shared" si="407"/>
        <v>0</v>
      </c>
    </row>
    <row r="1346" spans="1:7" ht="24" customHeight="1" x14ac:dyDescent="0.2">
      <c r="A1346" s="153" t="str">
        <f t="shared" si="403"/>
        <v/>
      </c>
      <c r="B1346" s="268" t="str">
        <f t="shared" si="404"/>
        <v/>
      </c>
      <c r="C1346" s="154"/>
      <c r="D1346" s="155" t="str">
        <f t="shared" si="405"/>
        <v/>
      </c>
      <c r="E1346" s="269"/>
      <c r="F1346" s="166">
        <f t="shared" si="406"/>
        <v>0</v>
      </c>
      <c r="G1346" s="270">
        <f t="shared" si="407"/>
        <v>0</v>
      </c>
    </row>
    <row r="1347" spans="1:7" ht="24" customHeight="1" x14ac:dyDescent="0.2">
      <c r="A1347" s="276"/>
      <c r="B1347" s="252"/>
      <c r="C1347" s="241"/>
      <c r="D1347" s="252"/>
      <c r="E1347" s="253"/>
      <c r="F1347" s="336" t="s">
        <v>40</v>
      </c>
      <c r="G1347" s="273">
        <f>SUBTOTAL(9,G1338:G1346)</f>
        <v>0</v>
      </c>
    </row>
    <row r="1348" spans="1:7" ht="24" customHeight="1" thickBot="1" x14ac:dyDescent="0.25">
      <c r="A1348" s="277"/>
      <c r="B1348" s="278"/>
      <c r="C1348" s="279"/>
      <c r="D1348" s="278"/>
      <c r="E1348" s="280"/>
      <c r="F1348" s="281"/>
      <c r="G1348" s="282"/>
    </row>
    <row r="1349" spans="1:7" ht="24" customHeight="1" thickBot="1" x14ac:dyDescent="0.25">
      <c r="A1349" s="283">
        <f>B1307</f>
        <v>0</v>
      </c>
      <c r="B1349" s="284" t="str">
        <f>C1307</f>
        <v/>
      </c>
      <c r="C1349" s="285"/>
      <c r="D1349" s="285" t="s">
        <v>41</v>
      </c>
      <c r="E1349" s="286"/>
      <c r="F1349" s="287" t="s">
        <v>42</v>
      </c>
      <c r="G1349" s="288">
        <f>SUBTOTAL(9,G1312:G1348)</f>
        <v>0</v>
      </c>
    </row>
    <row r="1350" spans="1:7" ht="24" customHeight="1" thickTop="1" thickBot="1" x14ac:dyDescent="0.25"/>
    <row r="1351" spans="1:7" ht="24" customHeight="1" thickTop="1" x14ac:dyDescent="0.2">
      <c r="A1351" s="344" t="s">
        <v>44</v>
      </c>
      <c r="B1351" s="345"/>
      <c r="C1351" s="345"/>
      <c r="D1351" s="345"/>
      <c r="E1351" s="345"/>
      <c r="F1351" s="345"/>
      <c r="G1351" s="346"/>
    </row>
    <row r="1352" spans="1:7" ht="24" customHeight="1" x14ac:dyDescent="0.2">
      <c r="A1352" s="243" t="s">
        <v>821</v>
      </c>
      <c r="B1352" s="244" t="str">
        <f>Comitente</f>
        <v>DIRECCIÓN PROVINCIAL DEL LOTE HOGAR</v>
      </c>
      <c r="C1352" s="238"/>
      <c r="D1352" s="245"/>
      <c r="E1352" s="245"/>
      <c r="F1352" s="246"/>
      <c r="G1352" s="247"/>
    </row>
    <row r="1353" spans="1:7" ht="24" customHeight="1" x14ac:dyDescent="0.2">
      <c r="A1353" s="243" t="s">
        <v>822</v>
      </c>
      <c r="B1353" s="244">
        <f>Contratista</f>
        <v>0</v>
      </c>
      <c r="C1353" s="239"/>
      <c r="D1353" s="239"/>
      <c r="E1353" s="239"/>
      <c r="F1353" s="248"/>
      <c r="G1353" s="249"/>
    </row>
    <row r="1354" spans="1:7" ht="24" customHeight="1" x14ac:dyDescent="0.2">
      <c r="A1354" s="243" t="s">
        <v>31</v>
      </c>
      <c r="B1354" s="244" t="str">
        <f>Obra</f>
        <v>Barrio "VIRGEN DEL ROSARIO" I Etapa</v>
      </c>
      <c r="C1354" s="239"/>
      <c r="D1354" s="239"/>
      <c r="E1354" s="239"/>
      <c r="F1354" s="248" t="s">
        <v>45</v>
      </c>
      <c r="G1354" s="250">
        <f>Fecha_Base</f>
        <v>0</v>
      </c>
    </row>
    <row r="1355" spans="1:7" ht="24" customHeight="1" x14ac:dyDescent="0.2">
      <c r="A1355" s="251" t="s">
        <v>820</v>
      </c>
      <c r="B1355" s="240" t="str">
        <f>Ubicación</f>
        <v>Calle Independencia s/nº  Distrito "La Puntilla" Dpto San Martin</v>
      </c>
      <c r="C1355" s="240"/>
      <c r="D1355" s="252"/>
      <c r="E1355" s="253"/>
      <c r="F1355" s="254"/>
      <c r="G1355" s="255"/>
    </row>
    <row r="1356" spans="1:7" ht="24" customHeight="1" x14ac:dyDescent="0.2">
      <c r="A1356" s="251" t="s">
        <v>46</v>
      </c>
      <c r="B1356" s="256" t="str">
        <f>IFERROR(VALUE(LEFT(B1357,FIND("-",B1357)-1)),"")</f>
        <v/>
      </c>
      <c r="C1356" s="241" t="str">
        <f>IFERROR(VLOOKUP(B1356,T_Computo_Presupuesto,2,FALSE),"")</f>
        <v/>
      </c>
      <c r="E1356" s="253"/>
      <c r="F1356" s="254"/>
      <c r="G1356" s="255"/>
    </row>
    <row r="1357" spans="1:7" ht="24" customHeight="1" x14ac:dyDescent="0.2">
      <c r="A1357" s="251" t="s">
        <v>32</v>
      </c>
      <c r="B1357" s="256"/>
      <c r="C1357" s="241" t="str">
        <f>IFERROR(VLOOKUP(B1357,T_Computo_Presupuesto,2,FALSE),"")</f>
        <v/>
      </c>
      <c r="D1357" s="252"/>
      <c r="E1357" s="253"/>
      <c r="F1357" s="248" t="s">
        <v>33</v>
      </c>
      <c r="G1357" s="258" t="str">
        <f>IFERROR(VLOOKUP(B1357,T_Computo_Presupuesto,4,FALSE),"")</f>
        <v/>
      </c>
    </row>
    <row r="1358" spans="1:7" ht="24" customHeight="1" x14ac:dyDescent="0.2">
      <c r="A1358" s="251"/>
      <c r="B1358" s="240"/>
      <c r="C1358" s="241"/>
      <c r="D1358" s="252"/>
      <c r="E1358" s="253"/>
      <c r="F1358" s="254"/>
      <c r="G1358" s="255"/>
    </row>
    <row r="1359" spans="1:7" ht="24" customHeight="1" x14ac:dyDescent="0.2">
      <c r="A1359" s="366" t="s">
        <v>683</v>
      </c>
      <c r="B1359" s="367"/>
      <c r="C1359" s="368" t="s">
        <v>0</v>
      </c>
      <c r="D1359" s="368" t="s">
        <v>34</v>
      </c>
      <c r="E1359" s="370" t="s">
        <v>35</v>
      </c>
      <c r="F1359" s="372" t="s">
        <v>36</v>
      </c>
      <c r="G1359" s="374" t="s">
        <v>37</v>
      </c>
    </row>
    <row r="1360" spans="1:7" ht="24" customHeight="1" x14ac:dyDescent="0.2">
      <c r="A1360" s="259" t="s">
        <v>684</v>
      </c>
      <c r="B1360" s="260" t="s">
        <v>685</v>
      </c>
      <c r="C1360" s="369"/>
      <c r="D1360" s="369"/>
      <c r="E1360" s="371"/>
      <c r="F1360" s="373"/>
      <c r="G1360" s="375"/>
    </row>
    <row r="1361" spans="1:7" ht="24" customHeight="1" x14ac:dyDescent="0.2">
      <c r="A1361" s="335"/>
      <c r="B1361" s="263"/>
      <c r="C1361" s="334" t="s">
        <v>823</v>
      </c>
      <c r="D1361" s="264"/>
      <c r="E1361" s="265"/>
      <c r="F1361" s="266"/>
      <c r="G1361" s="267"/>
    </row>
    <row r="1362" spans="1:7" ht="24" customHeight="1" x14ac:dyDescent="0.2">
      <c r="A1362" s="153" t="str">
        <f t="shared" ref="A1362:A1375" si="408">IFERROR(VLOOKUP(C1362,Tabla_Insumos,4,FALSE),"")</f>
        <v/>
      </c>
      <c r="B1362" s="268" t="str">
        <f t="shared" ref="B1362:B1375" si="409">IFERROR(VLOOKUP(C1362,Tabla_Insumos,5,FALSE),"")</f>
        <v/>
      </c>
      <c r="C1362" s="154"/>
      <c r="D1362" s="155" t="str">
        <f t="shared" ref="D1362:D1375" si="410">IFERROR(VLOOKUP(C1362,Tabla_Insumos,2,FALSE),"")</f>
        <v/>
      </c>
      <c r="E1362" s="269"/>
      <c r="F1362" s="166">
        <f t="shared" ref="F1362:F1375" si="411">IFERROR(VLOOKUP(C1362,Tabla_Insumos,3,FALSE),0)</f>
        <v>0</v>
      </c>
      <c r="G1362" s="270">
        <f>ROUND(E1362*F1362,2)</f>
        <v>0</v>
      </c>
    </row>
    <row r="1363" spans="1:7" ht="24" customHeight="1" x14ac:dyDescent="0.2">
      <c r="A1363" s="153" t="str">
        <f t="shared" si="408"/>
        <v/>
      </c>
      <c r="B1363" s="268" t="str">
        <f t="shared" si="409"/>
        <v/>
      </c>
      <c r="C1363" s="154"/>
      <c r="D1363" s="155" t="str">
        <f t="shared" si="410"/>
        <v/>
      </c>
      <c r="E1363" s="269"/>
      <c r="F1363" s="166">
        <f t="shared" si="411"/>
        <v>0</v>
      </c>
      <c r="G1363" s="270">
        <f t="shared" ref="G1363:G1375" si="412">ROUND(E1363*F1363,2)</f>
        <v>0</v>
      </c>
    </row>
    <row r="1364" spans="1:7" ht="24" customHeight="1" x14ac:dyDescent="0.2">
      <c r="A1364" s="153" t="str">
        <f t="shared" si="408"/>
        <v/>
      </c>
      <c r="B1364" s="268" t="str">
        <f t="shared" si="409"/>
        <v/>
      </c>
      <c r="C1364" s="154"/>
      <c r="D1364" s="155" t="str">
        <f t="shared" si="410"/>
        <v/>
      </c>
      <c r="E1364" s="269"/>
      <c r="F1364" s="166">
        <f t="shared" si="411"/>
        <v>0</v>
      </c>
      <c r="G1364" s="270">
        <f t="shared" si="412"/>
        <v>0</v>
      </c>
    </row>
    <row r="1365" spans="1:7" ht="24" customHeight="1" x14ac:dyDescent="0.2">
      <c r="A1365" s="153" t="str">
        <f t="shared" si="408"/>
        <v/>
      </c>
      <c r="B1365" s="268" t="str">
        <f t="shared" si="409"/>
        <v/>
      </c>
      <c r="C1365" s="154"/>
      <c r="D1365" s="155" t="str">
        <f t="shared" si="410"/>
        <v/>
      </c>
      <c r="E1365" s="269"/>
      <c r="F1365" s="166">
        <f t="shared" si="411"/>
        <v>0</v>
      </c>
      <c r="G1365" s="270">
        <f t="shared" si="412"/>
        <v>0</v>
      </c>
    </row>
    <row r="1366" spans="1:7" ht="24" customHeight="1" x14ac:dyDescent="0.2">
      <c r="A1366" s="153" t="str">
        <f t="shared" si="408"/>
        <v/>
      </c>
      <c r="B1366" s="268" t="str">
        <f t="shared" si="409"/>
        <v/>
      </c>
      <c r="C1366" s="154"/>
      <c r="D1366" s="155" t="str">
        <f t="shared" si="410"/>
        <v/>
      </c>
      <c r="E1366" s="269"/>
      <c r="F1366" s="166">
        <f t="shared" si="411"/>
        <v>0</v>
      </c>
      <c r="G1366" s="270">
        <f t="shared" si="412"/>
        <v>0</v>
      </c>
    </row>
    <row r="1367" spans="1:7" ht="24" customHeight="1" x14ac:dyDescent="0.2">
      <c r="A1367" s="153" t="str">
        <f t="shared" si="408"/>
        <v/>
      </c>
      <c r="B1367" s="268" t="str">
        <f t="shared" si="409"/>
        <v/>
      </c>
      <c r="C1367" s="154"/>
      <c r="D1367" s="155" t="str">
        <f t="shared" si="410"/>
        <v/>
      </c>
      <c r="E1367" s="269"/>
      <c r="F1367" s="166">
        <f t="shared" si="411"/>
        <v>0</v>
      </c>
      <c r="G1367" s="270">
        <f t="shared" si="412"/>
        <v>0</v>
      </c>
    </row>
    <row r="1368" spans="1:7" ht="24" customHeight="1" x14ac:dyDescent="0.2">
      <c r="A1368" s="153" t="str">
        <f t="shared" si="408"/>
        <v/>
      </c>
      <c r="B1368" s="268" t="str">
        <f t="shared" si="409"/>
        <v/>
      </c>
      <c r="C1368" s="154"/>
      <c r="D1368" s="155" t="str">
        <f t="shared" si="410"/>
        <v/>
      </c>
      <c r="E1368" s="269"/>
      <c r="F1368" s="166">
        <f t="shared" si="411"/>
        <v>0</v>
      </c>
      <c r="G1368" s="270">
        <f t="shared" si="412"/>
        <v>0</v>
      </c>
    </row>
    <row r="1369" spans="1:7" ht="24" customHeight="1" x14ac:dyDescent="0.2">
      <c r="A1369" s="153" t="str">
        <f t="shared" si="408"/>
        <v/>
      </c>
      <c r="B1369" s="268" t="str">
        <f t="shared" si="409"/>
        <v/>
      </c>
      <c r="C1369" s="154"/>
      <c r="D1369" s="155" t="str">
        <f t="shared" si="410"/>
        <v/>
      </c>
      <c r="E1369" s="269"/>
      <c r="F1369" s="166">
        <f t="shared" si="411"/>
        <v>0</v>
      </c>
      <c r="G1369" s="270">
        <f t="shared" si="412"/>
        <v>0</v>
      </c>
    </row>
    <row r="1370" spans="1:7" ht="24" customHeight="1" x14ac:dyDescent="0.2">
      <c r="A1370" s="153" t="str">
        <f t="shared" si="408"/>
        <v/>
      </c>
      <c r="B1370" s="268" t="str">
        <f t="shared" si="409"/>
        <v/>
      </c>
      <c r="C1370" s="154"/>
      <c r="D1370" s="155" t="str">
        <f t="shared" si="410"/>
        <v/>
      </c>
      <c r="E1370" s="269"/>
      <c r="F1370" s="166">
        <f t="shared" si="411"/>
        <v>0</v>
      </c>
      <c r="G1370" s="270">
        <f t="shared" si="412"/>
        <v>0</v>
      </c>
    </row>
    <row r="1371" spans="1:7" ht="24" customHeight="1" x14ac:dyDescent="0.2">
      <c r="A1371" s="153" t="str">
        <f t="shared" si="408"/>
        <v/>
      </c>
      <c r="B1371" s="268" t="str">
        <f t="shared" si="409"/>
        <v/>
      </c>
      <c r="C1371" s="154"/>
      <c r="D1371" s="155" t="str">
        <f t="shared" si="410"/>
        <v/>
      </c>
      <c r="E1371" s="269"/>
      <c r="F1371" s="166">
        <f t="shared" si="411"/>
        <v>0</v>
      </c>
      <c r="G1371" s="270">
        <f t="shared" si="412"/>
        <v>0</v>
      </c>
    </row>
    <row r="1372" spans="1:7" ht="24" customHeight="1" x14ac:dyDescent="0.2">
      <c r="A1372" s="153" t="str">
        <f t="shared" si="408"/>
        <v/>
      </c>
      <c r="B1372" s="268" t="str">
        <f t="shared" si="409"/>
        <v/>
      </c>
      <c r="C1372" s="154"/>
      <c r="D1372" s="155" t="str">
        <f t="shared" si="410"/>
        <v/>
      </c>
      <c r="E1372" s="269"/>
      <c r="F1372" s="166">
        <f t="shared" si="411"/>
        <v>0</v>
      </c>
      <c r="G1372" s="270">
        <f t="shared" si="412"/>
        <v>0</v>
      </c>
    </row>
    <row r="1373" spans="1:7" ht="24" customHeight="1" x14ac:dyDescent="0.2">
      <c r="A1373" s="153" t="str">
        <f t="shared" si="408"/>
        <v/>
      </c>
      <c r="B1373" s="268" t="str">
        <f t="shared" si="409"/>
        <v/>
      </c>
      <c r="C1373" s="154"/>
      <c r="D1373" s="155" t="str">
        <f t="shared" si="410"/>
        <v/>
      </c>
      <c r="E1373" s="269"/>
      <c r="F1373" s="166">
        <f t="shared" si="411"/>
        <v>0</v>
      </c>
      <c r="G1373" s="270">
        <f t="shared" si="412"/>
        <v>0</v>
      </c>
    </row>
    <row r="1374" spans="1:7" ht="24" customHeight="1" x14ac:dyDescent="0.2">
      <c r="A1374" s="153" t="str">
        <f t="shared" si="408"/>
        <v/>
      </c>
      <c r="B1374" s="268" t="str">
        <f t="shared" si="409"/>
        <v/>
      </c>
      <c r="C1374" s="154"/>
      <c r="D1374" s="155" t="str">
        <f t="shared" si="410"/>
        <v/>
      </c>
      <c r="E1374" s="269"/>
      <c r="F1374" s="166">
        <f t="shared" si="411"/>
        <v>0</v>
      </c>
      <c r="G1374" s="270">
        <f t="shared" si="412"/>
        <v>0</v>
      </c>
    </row>
    <row r="1375" spans="1:7" ht="24" customHeight="1" x14ac:dyDescent="0.2">
      <c r="A1375" s="153" t="str">
        <f t="shared" si="408"/>
        <v/>
      </c>
      <c r="B1375" s="268" t="str">
        <f t="shared" si="409"/>
        <v/>
      </c>
      <c r="C1375" s="154"/>
      <c r="D1375" s="155" t="str">
        <f t="shared" si="410"/>
        <v/>
      </c>
      <c r="E1375" s="269"/>
      <c r="F1375" s="166">
        <f t="shared" si="411"/>
        <v>0</v>
      </c>
      <c r="G1375" s="270">
        <f t="shared" si="412"/>
        <v>0</v>
      </c>
    </row>
    <row r="1376" spans="1:7" ht="24" customHeight="1" x14ac:dyDescent="0.2">
      <c r="A1376" s="271"/>
      <c r="B1376" s="241"/>
      <c r="C1376" s="241"/>
      <c r="D1376" s="252"/>
      <c r="E1376" s="253"/>
      <c r="F1376" s="336" t="s">
        <v>38</v>
      </c>
      <c r="G1376" s="273">
        <f>SUBTOTAL(9,G1362:G1375)</f>
        <v>0</v>
      </c>
    </row>
    <row r="1377" spans="1:7" ht="24" customHeight="1" x14ac:dyDescent="0.2">
      <c r="A1377" s="271"/>
      <c r="B1377" s="241"/>
      <c r="C1377" s="274" t="s">
        <v>824</v>
      </c>
      <c r="D1377" s="252"/>
      <c r="E1377" s="253"/>
      <c r="F1377" s="254"/>
      <c r="G1377" s="275"/>
    </row>
    <row r="1378" spans="1:7" ht="24" customHeight="1" x14ac:dyDescent="0.2">
      <c r="A1378" s="153" t="str">
        <f t="shared" ref="A1378:A1385" si="413">IFERROR(VLOOKUP(C1378,Tabla_Insumos,4,FALSE),"")</f>
        <v/>
      </c>
      <c r="B1378" s="268" t="str">
        <f t="shared" ref="B1378:B1385" si="414">IFERROR(VLOOKUP(C1378,Tabla_Insumos,5,FALSE),"")</f>
        <v/>
      </c>
      <c r="C1378" s="154"/>
      <c r="D1378" s="155" t="str">
        <f t="shared" ref="D1378:D1385" si="415">IFERROR(VLOOKUP(C1378,Tabla_Insumos,2,FALSE),"")</f>
        <v/>
      </c>
      <c r="E1378" s="269"/>
      <c r="F1378" s="166">
        <f t="shared" ref="F1378:F1385" si="416">IFERROR(VLOOKUP(C1378,Tabla_Insumos,3,FALSE),0)</f>
        <v>0</v>
      </c>
      <c r="G1378" s="270">
        <f>ROUND(E1378*F1378,2)</f>
        <v>0</v>
      </c>
    </row>
    <row r="1379" spans="1:7" ht="24" customHeight="1" x14ac:dyDescent="0.2">
      <c r="A1379" s="153" t="str">
        <f t="shared" si="413"/>
        <v/>
      </c>
      <c r="B1379" s="268" t="str">
        <f t="shared" si="414"/>
        <v/>
      </c>
      <c r="C1379" s="154"/>
      <c r="D1379" s="155" t="str">
        <f t="shared" si="415"/>
        <v/>
      </c>
      <c r="E1379" s="269"/>
      <c r="F1379" s="166">
        <f t="shared" si="416"/>
        <v>0</v>
      </c>
      <c r="G1379" s="270">
        <f>ROUND(E1379*F1379,2)</f>
        <v>0</v>
      </c>
    </row>
    <row r="1380" spans="1:7" ht="24" customHeight="1" x14ac:dyDescent="0.2">
      <c r="A1380" s="153" t="str">
        <f t="shared" si="413"/>
        <v/>
      </c>
      <c r="B1380" s="268" t="str">
        <f t="shared" si="414"/>
        <v/>
      </c>
      <c r="C1380" s="154"/>
      <c r="D1380" s="155" t="str">
        <f t="shared" si="415"/>
        <v/>
      </c>
      <c r="E1380" s="269"/>
      <c r="F1380" s="166">
        <f t="shared" si="416"/>
        <v>0</v>
      </c>
      <c r="G1380" s="270">
        <f t="shared" ref="G1380:G1385" si="417">ROUND(E1380*F1380,2)</f>
        <v>0</v>
      </c>
    </row>
    <row r="1381" spans="1:7" ht="24" customHeight="1" x14ac:dyDescent="0.2">
      <c r="A1381" s="153" t="str">
        <f t="shared" si="413"/>
        <v/>
      </c>
      <c r="B1381" s="268" t="str">
        <f t="shared" si="414"/>
        <v/>
      </c>
      <c r="C1381" s="154"/>
      <c r="D1381" s="155" t="str">
        <f t="shared" si="415"/>
        <v/>
      </c>
      <c r="E1381" s="269"/>
      <c r="F1381" s="166">
        <f t="shared" si="416"/>
        <v>0</v>
      </c>
      <c r="G1381" s="270">
        <f t="shared" si="417"/>
        <v>0</v>
      </c>
    </row>
    <row r="1382" spans="1:7" ht="24" customHeight="1" x14ac:dyDescent="0.2">
      <c r="A1382" s="153" t="str">
        <f t="shared" si="413"/>
        <v/>
      </c>
      <c r="B1382" s="268" t="str">
        <f t="shared" si="414"/>
        <v/>
      </c>
      <c r="C1382" s="154"/>
      <c r="D1382" s="155" t="str">
        <f t="shared" si="415"/>
        <v/>
      </c>
      <c r="E1382" s="269"/>
      <c r="F1382" s="166">
        <f t="shared" si="416"/>
        <v>0</v>
      </c>
      <c r="G1382" s="270">
        <f t="shared" si="417"/>
        <v>0</v>
      </c>
    </row>
    <row r="1383" spans="1:7" ht="24" customHeight="1" x14ac:dyDescent="0.2">
      <c r="A1383" s="153" t="str">
        <f t="shared" si="413"/>
        <v/>
      </c>
      <c r="B1383" s="268" t="str">
        <f t="shared" si="414"/>
        <v/>
      </c>
      <c r="C1383" s="154"/>
      <c r="D1383" s="155" t="str">
        <f t="shared" si="415"/>
        <v/>
      </c>
      <c r="E1383" s="269"/>
      <c r="F1383" s="166">
        <f t="shared" si="416"/>
        <v>0</v>
      </c>
      <c r="G1383" s="270">
        <f t="shared" si="417"/>
        <v>0</v>
      </c>
    </row>
    <row r="1384" spans="1:7" ht="24" customHeight="1" x14ac:dyDescent="0.2">
      <c r="A1384" s="153" t="str">
        <f t="shared" si="413"/>
        <v/>
      </c>
      <c r="B1384" s="268" t="str">
        <f t="shared" si="414"/>
        <v/>
      </c>
      <c r="C1384" s="154"/>
      <c r="D1384" s="155" t="str">
        <f t="shared" si="415"/>
        <v/>
      </c>
      <c r="E1384" s="269"/>
      <c r="F1384" s="166">
        <f t="shared" si="416"/>
        <v>0</v>
      </c>
      <c r="G1384" s="270">
        <f t="shared" si="417"/>
        <v>0</v>
      </c>
    </row>
    <row r="1385" spans="1:7" ht="24" customHeight="1" x14ac:dyDescent="0.2">
      <c r="A1385" s="153" t="str">
        <f t="shared" si="413"/>
        <v/>
      </c>
      <c r="B1385" s="268" t="str">
        <f t="shared" si="414"/>
        <v/>
      </c>
      <c r="C1385" s="154"/>
      <c r="D1385" s="155" t="str">
        <f t="shared" si="415"/>
        <v/>
      </c>
      <c r="E1385" s="269"/>
      <c r="F1385" s="166">
        <f t="shared" si="416"/>
        <v>0</v>
      </c>
      <c r="G1385" s="270">
        <f t="shared" si="417"/>
        <v>0</v>
      </c>
    </row>
    <row r="1386" spans="1:7" ht="24" customHeight="1" x14ac:dyDescent="0.2">
      <c r="A1386" s="271"/>
      <c r="B1386" s="241"/>
      <c r="C1386" s="241"/>
      <c r="D1386" s="252"/>
      <c r="E1386" s="253"/>
      <c r="F1386" s="336" t="s">
        <v>39</v>
      </c>
      <c r="G1386" s="273">
        <f>SUBTOTAL(9,G1378:G1385)</f>
        <v>0</v>
      </c>
    </row>
    <row r="1387" spans="1:7" ht="24" customHeight="1" x14ac:dyDescent="0.2">
      <c r="A1387" s="271"/>
      <c r="B1387" s="241"/>
      <c r="C1387" s="274" t="s">
        <v>825</v>
      </c>
      <c r="D1387" s="252"/>
      <c r="E1387" s="253"/>
      <c r="F1387" s="254"/>
      <c r="G1387" s="275"/>
    </row>
    <row r="1388" spans="1:7" ht="24" customHeight="1" x14ac:dyDescent="0.2">
      <c r="A1388" s="153" t="str">
        <f t="shared" ref="A1388:A1396" si="418">IFERROR(VLOOKUP(C1388,Tabla_Insumos,4,FALSE),"")</f>
        <v/>
      </c>
      <c r="B1388" s="268" t="str">
        <f t="shared" ref="B1388:B1396" si="419">IFERROR(VLOOKUP(C1388,Tabla_Insumos,5,FALSE),"")</f>
        <v/>
      </c>
      <c r="C1388" s="154"/>
      <c r="D1388" s="155" t="str">
        <f t="shared" ref="D1388:D1396" si="420">IFERROR(VLOOKUP(C1388,Tabla_Insumos,2,FALSE),"")</f>
        <v/>
      </c>
      <c r="E1388" s="269"/>
      <c r="F1388" s="166">
        <f t="shared" ref="F1388:F1396" si="421">IFERROR(VLOOKUP(C1388,Tabla_Insumos,3,FALSE),0)</f>
        <v>0</v>
      </c>
      <c r="G1388" s="270">
        <f t="shared" ref="G1388:G1396" si="422">ROUND(E1388*F1388,2)</f>
        <v>0</v>
      </c>
    </row>
    <row r="1389" spans="1:7" ht="24" customHeight="1" x14ac:dyDescent="0.2">
      <c r="A1389" s="153" t="str">
        <f t="shared" si="418"/>
        <v/>
      </c>
      <c r="B1389" s="268" t="str">
        <f t="shared" si="419"/>
        <v/>
      </c>
      <c r="C1389" s="154"/>
      <c r="D1389" s="155" t="str">
        <f t="shared" si="420"/>
        <v/>
      </c>
      <c r="E1389" s="269"/>
      <c r="F1389" s="166">
        <f t="shared" si="421"/>
        <v>0</v>
      </c>
      <c r="G1389" s="270">
        <f t="shared" si="422"/>
        <v>0</v>
      </c>
    </row>
    <row r="1390" spans="1:7" ht="24" customHeight="1" x14ac:dyDescent="0.2">
      <c r="A1390" s="153" t="str">
        <f t="shared" si="418"/>
        <v/>
      </c>
      <c r="B1390" s="268" t="str">
        <f t="shared" si="419"/>
        <v/>
      </c>
      <c r="C1390" s="154"/>
      <c r="D1390" s="155" t="str">
        <f t="shared" si="420"/>
        <v/>
      </c>
      <c r="E1390" s="269"/>
      <c r="F1390" s="166">
        <f t="shared" si="421"/>
        <v>0</v>
      </c>
      <c r="G1390" s="270">
        <f t="shared" si="422"/>
        <v>0</v>
      </c>
    </row>
    <row r="1391" spans="1:7" ht="24" customHeight="1" x14ac:dyDescent="0.2">
      <c r="A1391" s="153" t="str">
        <f t="shared" si="418"/>
        <v/>
      </c>
      <c r="B1391" s="268" t="str">
        <f t="shared" si="419"/>
        <v/>
      </c>
      <c r="C1391" s="154"/>
      <c r="D1391" s="155" t="str">
        <f t="shared" si="420"/>
        <v/>
      </c>
      <c r="E1391" s="269"/>
      <c r="F1391" s="166">
        <f t="shared" si="421"/>
        <v>0</v>
      </c>
      <c r="G1391" s="270">
        <f t="shared" si="422"/>
        <v>0</v>
      </c>
    </row>
    <row r="1392" spans="1:7" ht="24" customHeight="1" x14ac:dyDescent="0.2">
      <c r="A1392" s="153" t="str">
        <f t="shared" si="418"/>
        <v/>
      </c>
      <c r="B1392" s="268" t="str">
        <f t="shared" si="419"/>
        <v/>
      </c>
      <c r="C1392" s="154"/>
      <c r="D1392" s="155" t="str">
        <f t="shared" si="420"/>
        <v/>
      </c>
      <c r="E1392" s="269"/>
      <c r="F1392" s="166">
        <f t="shared" si="421"/>
        <v>0</v>
      </c>
      <c r="G1392" s="270">
        <f t="shared" si="422"/>
        <v>0</v>
      </c>
    </row>
    <row r="1393" spans="1:7" ht="24" customHeight="1" x14ac:dyDescent="0.2">
      <c r="A1393" s="153" t="str">
        <f t="shared" si="418"/>
        <v/>
      </c>
      <c r="B1393" s="268" t="str">
        <f t="shared" si="419"/>
        <v/>
      </c>
      <c r="C1393" s="154"/>
      <c r="D1393" s="155" t="str">
        <f t="shared" si="420"/>
        <v/>
      </c>
      <c r="E1393" s="269"/>
      <c r="F1393" s="166">
        <f t="shared" si="421"/>
        <v>0</v>
      </c>
      <c r="G1393" s="270">
        <f t="shared" si="422"/>
        <v>0</v>
      </c>
    </row>
    <row r="1394" spans="1:7" ht="24" customHeight="1" x14ac:dyDescent="0.2">
      <c r="A1394" s="153" t="str">
        <f t="shared" si="418"/>
        <v/>
      </c>
      <c r="B1394" s="268" t="str">
        <f t="shared" si="419"/>
        <v/>
      </c>
      <c r="C1394" s="154"/>
      <c r="D1394" s="155" t="str">
        <f t="shared" si="420"/>
        <v/>
      </c>
      <c r="E1394" s="269"/>
      <c r="F1394" s="166">
        <f t="shared" si="421"/>
        <v>0</v>
      </c>
      <c r="G1394" s="270">
        <f t="shared" si="422"/>
        <v>0</v>
      </c>
    </row>
    <row r="1395" spans="1:7" ht="24" customHeight="1" x14ac:dyDescent="0.2">
      <c r="A1395" s="153" t="str">
        <f t="shared" si="418"/>
        <v/>
      </c>
      <c r="B1395" s="268" t="str">
        <f t="shared" si="419"/>
        <v/>
      </c>
      <c r="C1395" s="154"/>
      <c r="D1395" s="155" t="str">
        <f t="shared" si="420"/>
        <v/>
      </c>
      <c r="E1395" s="269"/>
      <c r="F1395" s="166">
        <f t="shared" si="421"/>
        <v>0</v>
      </c>
      <c r="G1395" s="270">
        <f t="shared" si="422"/>
        <v>0</v>
      </c>
    </row>
    <row r="1396" spans="1:7" ht="24" customHeight="1" x14ac:dyDescent="0.2">
      <c r="A1396" s="153" t="str">
        <f t="shared" si="418"/>
        <v/>
      </c>
      <c r="B1396" s="268" t="str">
        <f t="shared" si="419"/>
        <v/>
      </c>
      <c r="C1396" s="154"/>
      <c r="D1396" s="155" t="str">
        <f t="shared" si="420"/>
        <v/>
      </c>
      <c r="E1396" s="269"/>
      <c r="F1396" s="166">
        <f t="shared" si="421"/>
        <v>0</v>
      </c>
      <c r="G1396" s="270">
        <f t="shared" si="422"/>
        <v>0</v>
      </c>
    </row>
    <row r="1397" spans="1:7" ht="24" customHeight="1" x14ac:dyDescent="0.2">
      <c r="A1397" s="276"/>
      <c r="B1397" s="252"/>
      <c r="C1397" s="241"/>
      <c r="D1397" s="252"/>
      <c r="E1397" s="253"/>
      <c r="F1397" s="336" t="s">
        <v>40</v>
      </c>
      <c r="G1397" s="273">
        <f>SUBTOTAL(9,G1388:G1396)</f>
        <v>0</v>
      </c>
    </row>
    <row r="1398" spans="1:7" ht="24" customHeight="1" thickBot="1" x14ac:dyDescent="0.25">
      <c r="A1398" s="277"/>
      <c r="B1398" s="278"/>
      <c r="C1398" s="279"/>
      <c r="D1398" s="278"/>
      <c r="E1398" s="280"/>
      <c r="F1398" s="281"/>
      <c r="G1398" s="282"/>
    </row>
    <row r="1399" spans="1:7" ht="24" customHeight="1" thickBot="1" x14ac:dyDescent="0.25">
      <c r="A1399" s="283">
        <f>B1357</f>
        <v>0</v>
      </c>
      <c r="B1399" s="284" t="str">
        <f>C1357</f>
        <v/>
      </c>
      <c r="C1399" s="285"/>
      <c r="D1399" s="285" t="s">
        <v>41</v>
      </c>
      <c r="E1399" s="286"/>
      <c r="F1399" s="287" t="s">
        <v>42</v>
      </c>
      <c r="G1399" s="288">
        <f>SUBTOTAL(9,G1362:G1398)</f>
        <v>0</v>
      </c>
    </row>
    <row r="1400" spans="1:7" ht="24" customHeight="1" thickTop="1" thickBot="1" x14ac:dyDescent="0.25"/>
    <row r="1401" spans="1:7" ht="24" customHeight="1" thickTop="1" x14ac:dyDescent="0.2">
      <c r="A1401" s="344" t="s">
        <v>44</v>
      </c>
      <c r="B1401" s="345"/>
      <c r="C1401" s="345"/>
      <c r="D1401" s="345"/>
      <c r="E1401" s="345"/>
      <c r="F1401" s="345"/>
      <c r="G1401" s="346"/>
    </row>
    <row r="1402" spans="1:7" ht="24" customHeight="1" x14ac:dyDescent="0.2">
      <c r="A1402" s="243" t="s">
        <v>821</v>
      </c>
      <c r="B1402" s="244" t="str">
        <f>Comitente</f>
        <v>DIRECCIÓN PROVINCIAL DEL LOTE HOGAR</v>
      </c>
      <c r="C1402" s="238"/>
      <c r="D1402" s="245"/>
      <c r="E1402" s="245"/>
      <c r="F1402" s="246"/>
      <c r="G1402" s="247"/>
    </row>
    <row r="1403" spans="1:7" ht="24" customHeight="1" x14ac:dyDescent="0.2">
      <c r="A1403" s="243" t="s">
        <v>822</v>
      </c>
      <c r="B1403" s="244">
        <f>Contratista</f>
        <v>0</v>
      </c>
      <c r="C1403" s="239"/>
      <c r="D1403" s="239"/>
      <c r="E1403" s="239"/>
      <c r="F1403" s="248"/>
      <c r="G1403" s="249"/>
    </row>
    <row r="1404" spans="1:7" ht="24" customHeight="1" x14ac:dyDescent="0.2">
      <c r="A1404" s="243" t="s">
        <v>31</v>
      </c>
      <c r="B1404" s="244" t="str">
        <f>Obra</f>
        <v>Barrio "VIRGEN DEL ROSARIO" I Etapa</v>
      </c>
      <c r="C1404" s="239"/>
      <c r="D1404" s="239"/>
      <c r="E1404" s="239"/>
      <c r="F1404" s="248" t="s">
        <v>45</v>
      </c>
      <c r="G1404" s="250">
        <f>Fecha_Base</f>
        <v>0</v>
      </c>
    </row>
    <row r="1405" spans="1:7" ht="24" customHeight="1" x14ac:dyDescent="0.2">
      <c r="A1405" s="251" t="s">
        <v>820</v>
      </c>
      <c r="B1405" s="240" t="str">
        <f>Ubicación</f>
        <v>Calle Independencia s/nº  Distrito "La Puntilla" Dpto San Martin</v>
      </c>
      <c r="C1405" s="240"/>
      <c r="D1405" s="252"/>
      <c r="E1405" s="253"/>
      <c r="F1405" s="254"/>
      <c r="G1405" s="255"/>
    </row>
    <row r="1406" spans="1:7" ht="24" customHeight="1" x14ac:dyDescent="0.2">
      <c r="A1406" s="251" t="s">
        <v>46</v>
      </c>
      <c r="B1406" s="256" t="str">
        <f>IFERROR(VALUE(LEFT(B1407,FIND("-",B1407)-1)),"")</f>
        <v/>
      </c>
      <c r="C1406" s="241" t="str">
        <f>IFERROR(VLOOKUP(B1406,T_Computo_Presupuesto,2,FALSE),"")</f>
        <v/>
      </c>
      <c r="E1406" s="253"/>
      <c r="F1406" s="254"/>
      <c r="G1406" s="255"/>
    </row>
    <row r="1407" spans="1:7" ht="24" customHeight="1" x14ac:dyDescent="0.2">
      <c r="A1407" s="251" t="s">
        <v>32</v>
      </c>
      <c r="B1407" s="257"/>
      <c r="C1407" s="241" t="str">
        <f>IFERROR(VLOOKUP(B1407,T_Computo_Presupuesto,2,FALSE),"")</f>
        <v/>
      </c>
      <c r="D1407" s="252"/>
      <c r="E1407" s="253"/>
      <c r="F1407" s="248" t="s">
        <v>33</v>
      </c>
      <c r="G1407" s="258" t="str">
        <f>IFERROR(VLOOKUP(B1407,T_Computo_Presupuesto,4,FALSE),"")</f>
        <v/>
      </c>
    </row>
    <row r="1408" spans="1:7" ht="24" customHeight="1" x14ac:dyDescent="0.2">
      <c r="A1408" s="251"/>
      <c r="B1408" s="240"/>
      <c r="C1408" s="241"/>
      <c r="D1408" s="252"/>
      <c r="E1408" s="253"/>
      <c r="F1408" s="254"/>
      <c r="G1408" s="255"/>
    </row>
    <row r="1409" spans="1:7" ht="24" customHeight="1" x14ac:dyDescent="0.2">
      <c r="A1409" s="366" t="s">
        <v>683</v>
      </c>
      <c r="B1409" s="367"/>
      <c r="C1409" s="368" t="s">
        <v>0</v>
      </c>
      <c r="D1409" s="368" t="s">
        <v>34</v>
      </c>
      <c r="E1409" s="370" t="s">
        <v>35</v>
      </c>
      <c r="F1409" s="372" t="s">
        <v>36</v>
      </c>
      <c r="G1409" s="374" t="s">
        <v>37</v>
      </c>
    </row>
    <row r="1410" spans="1:7" ht="24" customHeight="1" x14ac:dyDescent="0.2">
      <c r="A1410" s="259" t="s">
        <v>684</v>
      </c>
      <c r="B1410" s="260" t="s">
        <v>685</v>
      </c>
      <c r="C1410" s="369"/>
      <c r="D1410" s="369"/>
      <c r="E1410" s="371"/>
      <c r="F1410" s="373"/>
      <c r="G1410" s="375"/>
    </row>
    <row r="1411" spans="1:7" ht="24" customHeight="1" x14ac:dyDescent="0.2">
      <c r="A1411" s="335"/>
      <c r="B1411" s="263"/>
      <c r="C1411" s="334" t="s">
        <v>823</v>
      </c>
      <c r="D1411" s="264"/>
      <c r="E1411" s="265"/>
      <c r="F1411" s="266"/>
      <c r="G1411" s="267"/>
    </row>
    <row r="1412" spans="1:7" ht="24" customHeight="1" x14ac:dyDescent="0.2">
      <c r="A1412" s="153" t="str">
        <f t="shared" ref="A1412:A1425" si="423">IFERROR(VLOOKUP(C1412,Tabla_Insumos,4,FALSE),"")</f>
        <v/>
      </c>
      <c r="B1412" s="268" t="str">
        <f t="shared" ref="B1412:B1425" si="424">IFERROR(VLOOKUP(C1412,Tabla_Insumos,5,FALSE),"")</f>
        <v/>
      </c>
      <c r="C1412" s="154"/>
      <c r="D1412" s="155" t="str">
        <f t="shared" ref="D1412:D1425" si="425">IFERROR(VLOOKUP(C1412,Tabla_Insumos,2,FALSE),"")</f>
        <v/>
      </c>
      <c r="E1412" s="269"/>
      <c r="F1412" s="166">
        <f t="shared" ref="F1412:F1425" si="426">IFERROR(VLOOKUP(C1412,Tabla_Insumos,3,FALSE),0)</f>
        <v>0</v>
      </c>
      <c r="G1412" s="270">
        <f>ROUND(E1412*F1412,2)</f>
        <v>0</v>
      </c>
    </row>
    <row r="1413" spans="1:7" ht="24" customHeight="1" x14ac:dyDescent="0.2">
      <c r="A1413" s="153" t="str">
        <f t="shared" si="423"/>
        <v/>
      </c>
      <c r="B1413" s="268" t="str">
        <f t="shared" si="424"/>
        <v/>
      </c>
      <c r="C1413" s="154"/>
      <c r="D1413" s="155" t="str">
        <f t="shared" si="425"/>
        <v/>
      </c>
      <c r="E1413" s="269"/>
      <c r="F1413" s="166">
        <f t="shared" si="426"/>
        <v>0</v>
      </c>
      <c r="G1413" s="270">
        <f t="shared" ref="G1413:G1425" si="427">ROUND(E1413*F1413,2)</f>
        <v>0</v>
      </c>
    </row>
    <row r="1414" spans="1:7" ht="24" customHeight="1" x14ac:dyDescent="0.2">
      <c r="A1414" s="153" t="str">
        <f t="shared" si="423"/>
        <v/>
      </c>
      <c r="B1414" s="268" t="str">
        <f t="shared" si="424"/>
        <v/>
      </c>
      <c r="C1414" s="154"/>
      <c r="D1414" s="155" t="str">
        <f t="shared" si="425"/>
        <v/>
      </c>
      <c r="E1414" s="269"/>
      <c r="F1414" s="166">
        <f t="shared" si="426"/>
        <v>0</v>
      </c>
      <c r="G1414" s="270">
        <f t="shared" si="427"/>
        <v>0</v>
      </c>
    </row>
    <row r="1415" spans="1:7" ht="24" customHeight="1" x14ac:dyDescent="0.2">
      <c r="A1415" s="153" t="str">
        <f t="shared" si="423"/>
        <v/>
      </c>
      <c r="B1415" s="268" t="str">
        <f t="shared" si="424"/>
        <v/>
      </c>
      <c r="C1415" s="154"/>
      <c r="D1415" s="155" t="str">
        <f t="shared" si="425"/>
        <v/>
      </c>
      <c r="E1415" s="269"/>
      <c r="F1415" s="166">
        <f t="shared" si="426"/>
        <v>0</v>
      </c>
      <c r="G1415" s="270">
        <f t="shared" si="427"/>
        <v>0</v>
      </c>
    </row>
    <row r="1416" spans="1:7" ht="24" customHeight="1" x14ac:dyDescent="0.2">
      <c r="A1416" s="153" t="str">
        <f t="shared" si="423"/>
        <v/>
      </c>
      <c r="B1416" s="268" t="str">
        <f t="shared" si="424"/>
        <v/>
      </c>
      <c r="C1416" s="154"/>
      <c r="D1416" s="155" t="str">
        <f t="shared" si="425"/>
        <v/>
      </c>
      <c r="E1416" s="269"/>
      <c r="F1416" s="166">
        <f t="shared" si="426"/>
        <v>0</v>
      </c>
      <c r="G1416" s="270">
        <f t="shared" si="427"/>
        <v>0</v>
      </c>
    </row>
    <row r="1417" spans="1:7" ht="24" customHeight="1" x14ac:dyDescent="0.2">
      <c r="A1417" s="153" t="str">
        <f t="shared" si="423"/>
        <v/>
      </c>
      <c r="B1417" s="268" t="str">
        <f t="shared" si="424"/>
        <v/>
      </c>
      <c r="C1417" s="154"/>
      <c r="D1417" s="155" t="str">
        <f t="shared" si="425"/>
        <v/>
      </c>
      <c r="E1417" s="269"/>
      <c r="F1417" s="166">
        <f t="shared" si="426"/>
        <v>0</v>
      </c>
      <c r="G1417" s="270">
        <f t="shared" si="427"/>
        <v>0</v>
      </c>
    </row>
    <row r="1418" spans="1:7" ht="24" customHeight="1" x14ac:dyDescent="0.2">
      <c r="A1418" s="153" t="str">
        <f t="shared" si="423"/>
        <v/>
      </c>
      <c r="B1418" s="268" t="str">
        <f t="shared" si="424"/>
        <v/>
      </c>
      <c r="C1418" s="154"/>
      <c r="D1418" s="155" t="str">
        <f t="shared" si="425"/>
        <v/>
      </c>
      <c r="E1418" s="269"/>
      <c r="F1418" s="166">
        <f t="shared" si="426"/>
        <v>0</v>
      </c>
      <c r="G1418" s="270">
        <f t="shared" si="427"/>
        <v>0</v>
      </c>
    </row>
    <row r="1419" spans="1:7" ht="24" customHeight="1" x14ac:dyDescent="0.2">
      <c r="A1419" s="153" t="str">
        <f t="shared" si="423"/>
        <v/>
      </c>
      <c r="B1419" s="268" t="str">
        <f t="shared" si="424"/>
        <v/>
      </c>
      <c r="C1419" s="154"/>
      <c r="D1419" s="155" t="str">
        <f t="shared" si="425"/>
        <v/>
      </c>
      <c r="E1419" s="269"/>
      <c r="F1419" s="166">
        <f t="shared" si="426"/>
        <v>0</v>
      </c>
      <c r="G1419" s="270">
        <f t="shared" si="427"/>
        <v>0</v>
      </c>
    </row>
    <row r="1420" spans="1:7" ht="24" customHeight="1" x14ac:dyDescent="0.2">
      <c r="A1420" s="153" t="str">
        <f t="shared" si="423"/>
        <v/>
      </c>
      <c r="B1420" s="268" t="str">
        <f t="shared" si="424"/>
        <v/>
      </c>
      <c r="C1420" s="154"/>
      <c r="D1420" s="155" t="str">
        <f t="shared" si="425"/>
        <v/>
      </c>
      <c r="E1420" s="269"/>
      <c r="F1420" s="166">
        <f t="shared" si="426"/>
        <v>0</v>
      </c>
      <c r="G1420" s="270">
        <f t="shared" si="427"/>
        <v>0</v>
      </c>
    </row>
    <row r="1421" spans="1:7" ht="24" customHeight="1" x14ac:dyDescent="0.2">
      <c r="A1421" s="153" t="str">
        <f t="shared" si="423"/>
        <v/>
      </c>
      <c r="B1421" s="268" t="str">
        <f t="shared" si="424"/>
        <v/>
      </c>
      <c r="C1421" s="154"/>
      <c r="D1421" s="155" t="str">
        <f t="shared" si="425"/>
        <v/>
      </c>
      <c r="E1421" s="269"/>
      <c r="F1421" s="166">
        <f t="shared" si="426"/>
        <v>0</v>
      </c>
      <c r="G1421" s="270">
        <f t="shared" si="427"/>
        <v>0</v>
      </c>
    </row>
    <row r="1422" spans="1:7" ht="24" customHeight="1" x14ac:dyDescent="0.2">
      <c r="A1422" s="153" t="str">
        <f t="shared" si="423"/>
        <v/>
      </c>
      <c r="B1422" s="268" t="str">
        <f t="shared" si="424"/>
        <v/>
      </c>
      <c r="C1422" s="154"/>
      <c r="D1422" s="155" t="str">
        <f t="shared" si="425"/>
        <v/>
      </c>
      <c r="E1422" s="269"/>
      <c r="F1422" s="166">
        <f t="shared" si="426"/>
        <v>0</v>
      </c>
      <c r="G1422" s="270">
        <f t="shared" si="427"/>
        <v>0</v>
      </c>
    </row>
    <row r="1423" spans="1:7" ht="24" customHeight="1" x14ac:dyDescent="0.2">
      <c r="A1423" s="153" t="str">
        <f t="shared" si="423"/>
        <v/>
      </c>
      <c r="B1423" s="268" t="str">
        <f t="shared" si="424"/>
        <v/>
      </c>
      <c r="C1423" s="154"/>
      <c r="D1423" s="155" t="str">
        <f t="shared" si="425"/>
        <v/>
      </c>
      <c r="E1423" s="269"/>
      <c r="F1423" s="166">
        <f t="shared" si="426"/>
        <v>0</v>
      </c>
      <c r="G1423" s="270">
        <f t="shared" si="427"/>
        <v>0</v>
      </c>
    </row>
    <row r="1424" spans="1:7" ht="24" customHeight="1" x14ac:dyDescent="0.2">
      <c r="A1424" s="153" t="str">
        <f t="shared" si="423"/>
        <v/>
      </c>
      <c r="B1424" s="268" t="str">
        <f t="shared" si="424"/>
        <v/>
      </c>
      <c r="C1424" s="154"/>
      <c r="D1424" s="155" t="str">
        <f t="shared" si="425"/>
        <v/>
      </c>
      <c r="E1424" s="269"/>
      <c r="F1424" s="166">
        <f t="shared" si="426"/>
        <v>0</v>
      </c>
      <c r="G1424" s="270">
        <f t="shared" si="427"/>
        <v>0</v>
      </c>
    </row>
    <row r="1425" spans="1:7" ht="24" customHeight="1" x14ac:dyDescent="0.2">
      <c r="A1425" s="153" t="str">
        <f t="shared" si="423"/>
        <v/>
      </c>
      <c r="B1425" s="268" t="str">
        <f t="shared" si="424"/>
        <v/>
      </c>
      <c r="C1425" s="154"/>
      <c r="D1425" s="155" t="str">
        <f t="shared" si="425"/>
        <v/>
      </c>
      <c r="E1425" s="269"/>
      <c r="F1425" s="166">
        <f t="shared" si="426"/>
        <v>0</v>
      </c>
      <c r="G1425" s="270">
        <f t="shared" si="427"/>
        <v>0</v>
      </c>
    </row>
    <row r="1426" spans="1:7" ht="24" customHeight="1" x14ac:dyDescent="0.2">
      <c r="A1426" s="271"/>
      <c r="B1426" s="241"/>
      <c r="C1426" s="241"/>
      <c r="D1426" s="252"/>
      <c r="E1426" s="253"/>
      <c r="F1426" s="336" t="s">
        <v>38</v>
      </c>
      <c r="G1426" s="273">
        <f>SUBTOTAL(9,G1412:G1425)</f>
        <v>0</v>
      </c>
    </row>
    <row r="1427" spans="1:7" ht="24" customHeight="1" x14ac:dyDescent="0.2">
      <c r="A1427" s="271"/>
      <c r="B1427" s="241"/>
      <c r="C1427" s="274" t="s">
        <v>824</v>
      </c>
      <c r="D1427" s="252"/>
      <c r="E1427" s="253"/>
      <c r="F1427" s="254"/>
      <c r="G1427" s="275"/>
    </row>
    <row r="1428" spans="1:7" ht="24" customHeight="1" x14ac:dyDescent="0.2">
      <c r="A1428" s="153" t="str">
        <f t="shared" ref="A1428:A1435" si="428">IFERROR(VLOOKUP(C1428,Tabla_Insumos,4,FALSE),"")</f>
        <v/>
      </c>
      <c r="B1428" s="268" t="str">
        <f t="shared" ref="B1428:B1435" si="429">IFERROR(VLOOKUP(C1428,Tabla_Insumos,5,FALSE),"")</f>
        <v/>
      </c>
      <c r="C1428" s="154"/>
      <c r="D1428" s="155" t="str">
        <f t="shared" ref="D1428:D1435" si="430">IFERROR(VLOOKUP(C1428,Tabla_Insumos,2,FALSE),"")</f>
        <v/>
      </c>
      <c r="E1428" s="269"/>
      <c r="F1428" s="166">
        <f t="shared" ref="F1428:F1435" si="431">IFERROR(VLOOKUP(C1428,Tabla_Insumos,3,FALSE),0)</f>
        <v>0</v>
      </c>
      <c r="G1428" s="270">
        <f>ROUND(E1428*F1428,2)</f>
        <v>0</v>
      </c>
    </row>
    <row r="1429" spans="1:7" ht="24" customHeight="1" x14ac:dyDescent="0.2">
      <c r="A1429" s="153" t="str">
        <f t="shared" si="428"/>
        <v/>
      </c>
      <c r="B1429" s="268" t="str">
        <f t="shared" si="429"/>
        <v/>
      </c>
      <c r="C1429" s="154"/>
      <c r="D1429" s="155" t="str">
        <f t="shared" si="430"/>
        <v/>
      </c>
      <c r="E1429" s="269"/>
      <c r="F1429" s="166">
        <f t="shared" si="431"/>
        <v>0</v>
      </c>
      <c r="G1429" s="270">
        <f>ROUND(E1429*F1429,2)</f>
        <v>0</v>
      </c>
    </row>
    <row r="1430" spans="1:7" ht="24" customHeight="1" x14ac:dyDescent="0.2">
      <c r="A1430" s="153" t="str">
        <f t="shared" si="428"/>
        <v/>
      </c>
      <c r="B1430" s="268" t="str">
        <f t="shared" si="429"/>
        <v/>
      </c>
      <c r="C1430" s="154"/>
      <c r="D1430" s="155" t="str">
        <f t="shared" si="430"/>
        <v/>
      </c>
      <c r="E1430" s="269"/>
      <c r="F1430" s="166">
        <f t="shared" si="431"/>
        <v>0</v>
      </c>
      <c r="G1430" s="270">
        <f t="shared" ref="G1430:G1435" si="432">ROUND(E1430*F1430,2)</f>
        <v>0</v>
      </c>
    </row>
    <row r="1431" spans="1:7" ht="24" customHeight="1" x14ac:dyDescent="0.2">
      <c r="A1431" s="153" t="str">
        <f t="shared" si="428"/>
        <v/>
      </c>
      <c r="B1431" s="268" t="str">
        <f t="shared" si="429"/>
        <v/>
      </c>
      <c r="C1431" s="154"/>
      <c r="D1431" s="155" t="str">
        <f t="shared" si="430"/>
        <v/>
      </c>
      <c r="E1431" s="269"/>
      <c r="F1431" s="166">
        <f t="shared" si="431"/>
        <v>0</v>
      </c>
      <c r="G1431" s="270">
        <f t="shared" si="432"/>
        <v>0</v>
      </c>
    </row>
    <row r="1432" spans="1:7" ht="24" customHeight="1" x14ac:dyDescent="0.2">
      <c r="A1432" s="153" t="str">
        <f t="shared" si="428"/>
        <v/>
      </c>
      <c r="B1432" s="268" t="str">
        <f t="shared" si="429"/>
        <v/>
      </c>
      <c r="C1432" s="154"/>
      <c r="D1432" s="155" t="str">
        <f t="shared" si="430"/>
        <v/>
      </c>
      <c r="E1432" s="269"/>
      <c r="F1432" s="166">
        <f t="shared" si="431"/>
        <v>0</v>
      </c>
      <c r="G1432" s="270">
        <f t="shared" si="432"/>
        <v>0</v>
      </c>
    </row>
    <row r="1433" spans="1:7" ht="24" customHeight="1" x14ac:dyDescent="0.2">
      <c r="A1433" s="153" t="str">
        <f t="shared" si="428"/>
        <v/>
      </c>
      <c r="B1433" s="268" t="str">
        <f t="shared" si="429"/>
        <v/>
      </c>
      <c r="C1433" s="154"/>
      <c r="D1433" s="155" t="str">
        <f t="shared" si="430"/>
        <v/>
      </c>
      <c r="E1433" s="269"/>
      <c r="F1433" s="166">
        <f t="shared" si="431"/>
        <v>0</v>
      </c>
      <c r="G1433" s="270">
        <f t="shared" si="432"/>
        <v>0</v>
      </c>
    </row>
    <row r="1434" spans="1:7" ht="24" customHeight="1" x14ac:dyDescent="0.2">
      <c r="A1434" s="153" t="str">
        <f t="shared" si="428"/>
        <v/>
      </c>
      <c r="B1434" s="268" t="str">
        <f t="shared" si="429"/>
        <v/>
      </c>
      <c r="C1434" s="154"/>
      <c r="D1434" s="155" t="str">
        <f t="shared" si="430"/>
        <v/>
      </c>
      <c r="E1434" s="269"/>
      <c r="F1434" s="166">
        <f t="shared" si="431"/>
        <v>0</v>
      </c>
      <c r="G1434" s="270">
        <f t="shared" si="432"/>
        <v>0</v>
      </c>
    </row>
    <row r="1435" spans="1:7" ht="24" customHeight="1" x14ac:dyDescent="0.2">
      <c r="A1435" s="153" t="str">
        <f t="shared" si="428"/>
        <v/>
      </c>
      <c r="B1435" s="268" t="str">
        <f t="shared" si="429"/>
        <v/>
      </c>
      <c r="C1435" s="154"/>
      <c r="D1435" s="155" t="str">
        <f t="shared" si="430"/>
        <v/>
      </c>
      <c r="E1435" s="269"/>
      <c r="F1435" s="166">
        <f t="shared" si="431"/>
        <v>0</v>
      </c>
      <c r="G1435" s="270">
        <f t="shared" si="432"/>
        <v>0</v>
      </c>
    </row>
    <row r="1436" spans="1:7" ht="24" customHeight="1" x14ac:dyDescent="0.2">
      <c r="A1436" s="271"/>
      <c r="B1436" s="241"/>
      <c r="C1436" s="241"/>
      <c r="D1436" s="252"/>
      <c r="E1436" s="253"/>
      <c r="F1436" s="336" t="s">
        <v>39</v>
      </c>
      <c r="G1436" s="273">
        <f>SUBTOTAL(9,G1428:G1435)</f>
        <v>0</v>
      </c>
    </row>
    <row r="1437" spans="1:7" ht="24" customHeight="1" x14ac:dyDescent="0.2">
      <c r="A1437" s="271"/>
      <c r="B1437" s="241"/>
      <c r="C1437" s="274" t="s">
        <v>825</v>
      </c>
      <c r="D1437" s="252"/>
      <c r="E1437" s="253"/>
      <c r="F1437" s="254"/>
      <c r="G1437" s="275"/>
    </row>
    <row r="1438" spans="1:7" ht="24" customHeight="1" x14ac:dyDescent="0.2">
      <c r="A1438" s="153" t="str">
        <f t="shared" ref="A1438:A1446" si="433">IFERROR(VLOOKUP(C1438,Tabla_Insumos,4,FALSE),"")</f>
        <v/>
      </c>
      <c r="B1438" s="268" t="str">
        <f t="shared" ref="B1438:B1446" si="434">IFERROR(VLOOKUP(C1438,Tabla_Insumos,5,FALSE),"")</f>
        <v/>
      </c>
      <c r="C1438" s="154"/>
      <c r="D1438" s="155" t="str">
        <f t="shared" ref="D1438:D1446" si="435">IFERROR(VLOOKUP(C1438,Tabla_Insumos,2,FALSE),"")</f>
        <v/>
      </c>
      <c r="E1438" s="269"/>
      <c r="F1438" s="166">
        <f t="shared" ref="F1438:F1446" si="436">IFERROR(VLOOKUP(C1438,Tabla_Insumos,3,FALSE),0)</f>
        <v>0</v>
      </c>
      <c r="G1438" s="270">
        <f t="shared" ref="G1438:G1446" si="437">ROUND(E1438*F1438,2)</f>
        <v>0</v>
      </c>
    </row>
    <row r="1439" spans="1:7" ht="24" customHeight="1" x14ac:dyDescent="0.2">
      <c r="A1439" s="153" t="str">
        <f t="shared" si="433"/>
        <v/>
      </c>
      <c r="B1439" s="268" t="str">
        <f t="shared" si="434"/>
        <v/>
      </c>
      <c r="C1439" s="154"/>
      <c r="D1439" s="155" t="str">
        <f t="shared" si="435"/>
        <v/>
      </c>
      <c r="E1439" s="269"/>
      <c r="F1439" s="166">
        <f t="shared" si="436"/>
        <v>0</v>
      </c>
      <c r="G1439" s="270">
        <f t="shared" si="437"/>
        <v>0</v>
      </c>
    </row>
    <row r="1440" spans="1:7" ht="24" customHeight="1" x14ac:dyDescent="0.2">
      <c r="A1440" s="153" t="str">
        <f t="shared" si="433"/>
        <v/>
      </c>
      <c r="B1440" s="268" t="str">
        <f t="shared" si="434"/>
        <v/>
      </c>
      <c r="C1440" s="154"/>
      <c r="D1440" s="155" t="str">
        <f t="shared" si="435"/>
        <v/>
      </c>
      <c r="E1440" s="269"/>
      <c r="F1440" s="166">
        <f t="shared" si="436"/>
        <v>0</v>
      </c>
      <c r="G1440" s="270">
        <f t="shared" si="437"/>
        <v>0</v>
      </c>
    </row>
    <row r="1441" spans="1:7" ht="24" customHeight="1" x14ac:dyDescent="0.2">
      <c r="A1441" s="153" t="str">
        <f t="shared" si="433"/>
        <v/>
      </c>
      <c r="B1441" s="268" t="str">
        <f t="shared" si="434"/>
        <v/>
      </c>
      <c r="C1441" s="154"/>
      <c r="D1441" s="155" t="str">
        <f t="shared" si="435"/>
        <v/>
      </c>
      <c r="E1441" s="269"/>
      <c r="F1441" s="166">
        <f t="shared" si="436"/>
        <v>0</v>
      </c>
      <c r="G1441" s="270">
        <f t="shared" si="437"/>
        <v>0</v>
      </c>
    </row>
    <row r="1442" spans="1:7" ht="24" customHeight="1" x14ac:dyDescent="0.2">
      <c r="A1442" s="153" t="str">
        <f t="shared" si="433"/>
        <v/>
      </c>
      <c r="B1442" s="268" t="str">
        <f t="shared" si="434"/>
        <v/>
      </c>
      <c r="C1442" s="154"/>
      <c r="D1442" s="155" t="str">
        <f t="shared" si="435"/>
        <v/>
      </c>
      <c r="E1442" s="269"/>
      <c r="F1442" s="166">
        <f t="shared" si="436"/>
        <v>0</v>
      </c>
      <c r="G1442" s="270">
        <f t="shared" si="437"/>
        <v>0</v>
      </c>
    </row>
    <row r="1443" spans="1:7" ht="24" customHeight="1" x14ac:dyDescent="0.2">
      <c r="A1443" s="153" t="str">
        <f t="shared" si="433"/>
        <v/>
      </c>
      <c r="B1443" s="268" t="str">
        <f t="shared" si="434"/>
        <v/>
      </c>
      <c r="C1443" s="154"/>
      <c r="D1443" s="155" t="str">
        <f t="shared" si="435"/>
        <v/>
      </c>
      <c r="E1443" s="269"/>
      <c r="F1443" s="166">
        <f t="shared" si="436"/>
        <v>0</v>
      </c>
      <c r="G1443" s="270">
        <f t="shared" si="437"/>
        <v>0</v>
      </c>
    </row>
    <row r="1444" spans="1:7" ht="24" customHeight="1" x14ac:dyDescent="0.2">
      <c r="A1444" s="153" t="str">
        <f t="shared" si="433"/>
        <v/>
      </c>
      <c r="B1444" s="268" t="str">
        <f t="shared" si="434"/>
        <v/>
      </c>
      <c r="C1444" s="154"/>
      <c r="D1444" s="155" t="str">
        <f t="shared" si="435"/>
        <v/>
      </c>
      <c r="E1444" s="269"/>
      <c r="F1444" s="166">
        <f t="shared" si="436"/>
        <v>0</v>
      </c>
      <c r="G1444" s="270">
        <f t="shared" si="437"/>
        <v>0</v>
      </c>
    </row>
    <row r="1445" spans="1:7" ht="24" customHeight="1" x14ac:dyDescent="0.2">
      <c r="A1445" s="153" t="str">
        <f t="shared" si="433"/>
        <v/>
      </c>
      <c r="B1445" s="268" t="str">
        <f t="shared" si="434"/>
        <v/>
      </c>
      <c r="C1445" s="154"/>
      <c r="D1445" s="155" t="str">
        <f t="shared" si="435"/>
        <v/>
      </c>
      <c r="E1445" s="269"/>
      <c r="F1445" s="166">
        <f t="shared" si="436"/>
        <v>0</v>
      </c>
      <c r="G1445" s="270">
        <f t="shared" si="437"/>
        <v>0</v>
      </c>
    </row>
    <row r="1446" spans="1:7" ht="24" customHeight="1" x14ac:dyDescent="0.2">
      <c r="A1446" s="153" t="str">
        <f t="shared" si="433"/>
        <v/>
      </c>
      <c r="B1446" s="268" t="str">
        <f t="shared" si="434"/>
        <v/>
      </c>
      <c r="C1446" s="154"/>
      <c r="D1446" s="155" t="str">
        <f t="shared" si="435"/>
        <v/>
      </c>
      <c r="E1446" s="269"/>
      <c r="F1446" s="166">
        <f t="shared" si="436"/>
        <v>0</v>
      </c>
      <c r="G1446" s="270">
        <f t="shared" si="437"/>
        <v>0</v>
      </c>
    </row>
    <row r="1447" spans="1:7" ht="24" customHeight="1" x14ac:dyDescent="0.2">
      <c r="A1447" s="276"/>
      <c r="B1447" s="252"/>
      <c r="C1447" s="241"/>
      <c r="D1447" s="252"/>
      <c r="E1447" s="253"/>
      <c r="F1447" s="336" t="s">
        <v>40</v>
      </c>
      <c r="G1447" s="273">
        <f>SUBTOTAL(9,G1438:G1446)</f>
        <v>0</v>
      </c>
    </row>
    <row r="1448" spans="1:7" ht="24" customHeight="1" thickBot="1" x14ac:dyDescent="0.25">
      <c r="A1448" s="277"/>
      <c r="B1448" s="278"/>
      <c r="C1448" s="279"/>
      <c r="D1448" s="278"/>
      <c r="E1448" s="280"/>
      <c r="F1448" s="281"/>
      <c r="G1448" s="282"/>
    </row>
    <row r="1449" spans="1:7" ht="24" customHeight="1" thickBot="1" x14ac:dyDescent="0.25">
      <c r="A1449" s="283">
        <f>B1407</f>
        <v>0</v>
      </c>
      <c r="B1449" s="284" t="str">
        <f>C1407</f>
        <v/>
      </c>
      <c r="C1449" s="285"/>
      <c r="D1449" s="285" t="s">
        <v>41</v>
      </c>
      <c r="E1449" s="286"/>
      <c r="F1449" s="287" t="s">
        <v>42</v>
      </c>
      <c r="G1449" s="288">
        <f>SUBTOTAL(9,G1412:G1448)</f>
        <v>0</v>
      </c>
    </row>
    <row r="1450" spans="1:7" ht="24" customHeight="1" thickTop="1" thickBot="1" x14ac:dyDescent="0.25"/>
    <row r="1451" spans="1:7" ht="24" customHeight="1" thickTop="1" x14ac:dyDescent="0.2">
      <c r="A1451" s="344" t="s">
        <v>44</v>
      </c>
      <c r="B1451" s="345"/>
      <c r="C1451" s="345"/>
      <c r="D1451" s="345"/>
      <c r="E1451" s="345"/>
      <c r="F1451" s="345"/>
      <c r="G1451" s="346"/>
    </row>
    <row r="1452" spans="1:7" ht="24" customHeight="1" x14ac:dyDescent="0.2">
      <c r="A1452" s="243" t="s">
        <v>821</v>
      </c>
      <c r="B1452" s="244" t="str">
        <f>Comitente</f>
        <v>DIRECCIÓN PROVINCIAL DEL LOTE HOGAR</v>
      </c>
      <c r="C1452" s="238"/>
      <c r="D1452" s="245"/>
      <c r="E1452" s="245"/>
      <c r="F1452" s="246"/>
      <c r="G1452" s="247"/>
    </row>
    <row r="1453" spans="1:7" ht="24" customHeight="1" x14ac:dyDescent="0.2">
      <c r="A1453" s="243" t="s">
        <v>822</v>
      </c>
      <c r="B1453" s="244">
        <f>Contratista</f>
        <v>0</v>
      </c>
      <c r="C1453" s="239"/>
      <c r="D1453" s="239"/>
      <c r="E1453" s="239"/>
      <c r="F1453" s="248"/>
      <c r="G1453" s="249"/>
    </row>
    <row r="1454" spans="1:7" ht="24" customHeight="1" x14ac:dyDescent="0.2">
      <c r="A1454" s="243" t="s">
        <v>31</v>
      </c>
      <c r="B1454" s="244" t="str">
        <f>Obra</f>
        <v>Barrio "VIRGEN DEL ROSARIO" I Etapa</v>
      </c>
      <c r="C1454" s="239"/>
      <c r="D1454" s="239"/>
      <c r="E1454" s="239"/>
      <c r="F1454" s="248" t="s">
        <v>45</v>
      </c>
      <c r="G1454" s="250">
        <f>Fecha_Base</f>
        <v>0</v>
      </c>
    </row>
    <row r="1455" spans="1:7" ht="24" customHeight="1" x14ac:dyDescent="0.2">
      <c r="A1455" s="251" t="s">
        <v>820</v>
      </c>
      <c r="B1455" s="240" t="str">
        <f>Ubicación</f>
        <v>Calle Independencia s/nº  Distrito "La Puntilla" Dpto San Martin</v>
      </c>
      <c r="C1455" s="240"/>
      <c r="D1455" s="252"/>
      <c r="E1455" s="253"/>
      <c r="F1455" s="254"/>
      <c r="G1455" s="255"/>
    </row>
    <row r="1456" spans="1:7" ht="24" customHeight="1" x14ac:dyDescent="0.2">
      <c r="A1456" s="251" t="s">
        <v>46</v>
      </c>
      <c r="B1456" s="256" t="str">
        <f>IFERROR(VALUE(LEFT(B1457,FIND("-",B1457)-1)),"")</f>
        <v/>
      </c>
      <c r="C1456" s="241" t="str">
        <f>IFERROR(VLOOKUP(B1456,T_Computo_Presupuesto,2,FALSE),"")</f>
        <v/>
      </c>
      <c r="E1456" s="253"/>
      <c r="F1456" s="254"/>
      <c r="G1456" s="255"/>
    </row>
    <row r="1457" spans="1:7" ht="24" customHeight="1" x14ac:dyDescent="0.2">
      <c r="A1457" s="251" t="s">
        <v>32</v>
      </c>
      <c r="B1457" s="257"/>
      <c r="C1457" s="241" t="str">
        <f>IFERROR(VLOOKUP(B1457,T_Computo_Presupuesto,2,FALSE),"")</f>
        <v/>
      </c>
      <c r="D1457" s="252"/>
      <c r="E1457" s="253"/>
      <c r="F1457" s="248" t="s">
        <v>33</v>
      </c>
      <c r="G1457" s="258" t="str">
        <f>IFERROR(VLOOKUP(B1457,T_Computo_Presupuesto,4,FALSE),"")</f>
        <v/>
      </c>
    </row>
    <row r="1458" spans="1:7" ht="24" customHeight="1" x14ac:dyDescent="0.2">
      <c r="A1458" s="251"/>
      <c r="B1458" s="240"/>
      <c r="C1458" s="241"/>
      <c r="D1458" s="252"/>
      <c r="E1458" s="253"/>
      <c r="F1458" s="254"/>
      <c r="G1458" s="255"/>
    </row>
    <row r="1459" spans="1:7" ht="24" customHeight="1" x14ac:dyDescent="0.2">
      <c r="A1459" s="366" t="s">
        <v>683</v>
      </c>
      <c r="B1459" s="367"/>
      <c r="C1459" s="368" t="s">
        <v>0</v>
      </c>
      <c r="D1459" s="368" t="s">
        <v>34</v>
      </c>
      <c r="E1459" s="370" t="s">
        <v>35</v>
      </c>
      <c r="F1459" s="372" t="s">
        <v>36</v>
      </c>
      <c r="G1459" s="374" t="s">
        <v>37</v>
      </c>
    </row>
    <row r="1460" spans="1:7" ht="24" customHeight="1" x14ac:dyDescent="0.2">
      <c r="A1460" s="259" t="s">
        <v>684</v>
      </c>
      <c r="B1460" s="260" t="s">
        <v>685</v>
      </c>
      <c r="C1460" s="369"/>
      <c r="D1460" s="369"/>
      <c r="E1460" s="371"/>
      <c r="F1460" s="373"/>
      <c r="G1460" s="375"/>
    </row>
    <row r="1461" spans="1:7" ht="24" customHeight="1" x14ac:dyDescent="0.2">
      <c r="A1461" s="335"/>
      <c r="B1461" s="263"/>
      <c r="C1461" s="334" t="s">
        <v>823</v>
      </c>
      <c r="D1461" s="264"/>
      <c r="E1461" s="265"/>
      <c r="F1461" s="266"/>
      <c r="G1461" s="267"/>
    </row>
    <row r="1462" spans="1:7" ht="24" customHeight="1" x14ac:dyDescent="0.2">
      <c r="A1462" s="153" t="str">
        <f t="shared" ref="A1462:A1475" si="438">IFERROR(VLOOKUP(C1462,Tabla_Insumos,4,FALSE),"")</f>
        <v/>
      </c>
      <c r="B1462" s="268" t="str">
        <f t="shared" ref="B1462:B1475" si="439">IFERROR(VLOOKUP(C1462,Tabla_Insumos,5,FALSE),"")</f>
        <v/>
      </c>
      <c r="C1462" s="154"/>
      <c r="D1462" s="155" t="str">
        <f t="shared" ref="D1462:D1475" si="440">IFERROR(VLOOKUP(C1462,Tabla_Insumos,2,FALSE),"")</f>
        <v/>
      </c>
      <c r="E1462" s="269"/>
      <c r="F1462" s="166">
        <f t="shared" ref="F1462:F1475" si="441">IFERROR(VLOOKUP(C1462,Tabla_Insumos,3,FALSE),0)</f>
        <v>0</v>
      </c>
      <c r="G1462" s="270">
        <f>ROUND(E1462*F1462,2)</f>
        <v>0</v>
      </c>
    </row>
    <row r="1463" spans="1:7" ht="24" customHeight="1" x14ac:dyDescent="0.2">
      <c r="A1463" s="153" t="str">
        <f t="shared" si="438"/>
        <v/>
      </c>
      <c r="B1463" s="268" t="str">
        <f t="shared" si="439"/>
        <v/>
      </c>
      <c r="C1463" s="154"/>
      <c r="D1463" s="155" t="str">
        <f t="shared" si="440"/>
        <v/>
      </c>
      <c r="E1463" s="269"/>
      <c r="F1463" s="166">
        <f t="shared" si="441"/>
        <v>0</v>
      </c>
      <c r="G1463" s="270">
        <f t="shared" ref="G1463:G1475" si="442">ROUND(E1463*F1463,2)</f>
        <v>0</v>
      </c>
    </row>
    <row r="1464" spans="1:7" ht="24" customHeight="1" x14ac:dyDescent="0.2">
      <c r="A1464" s="153" t="str">
        <f t="shared" si="438"/>
        <v/>
      </c>
      <c r="B1464" s="268" t="str">
        <f t="shared" si="439"/>
        <v/>
      </c>
      <c r="C1464" s="154"/>
      <c r="D1464" s="155" t="str">
        <f t="shared" si="440"/>
        <v/>
      </c>
      <c r="E1464" s="269"/>
      <c r="F1464" s="166">
        <f t="shared" si="441"/>
        <v>0</v>
      </c>
      <c r="G1464" s="270">
        <f t="shared" si="442"/>
        <v>0</v>
      </c>
    </row>
    <row r="1465" spans="1:7" ht="24" customHeight="1" x14ac:dyDescent="0.2">
      <c r="A1465" s="153" t="str">
        <f t="shared" si="438"/>
        <v/>
      </c>
      <c r="B1465" s="268" t="str">
        <f t="shared" si="439"/>
        <v/>
      </c>
      <c r="C1465" s="154"/>
      <c r="D1465" s="155" t="str">
        <f t="shared" si="440"/>
        <v/>
      </c>
      <c r="E1465" s="269"/>
      <c r="F1465" s="166">
        <f t="shared" si="441"/>
        <v>0</v>
      </c>
      <c r="G1465" s="270">
        <f t="shared" si="442"/>
        <v>0</v>
      </c>
    </row>
    <row r="1466" spans="1:7" ht="24" customHeight="1" x14ac:dyDescent="0.2">
      <c r="A1466" s="153" t="str">
        <f t="shared" si="438"/>
        <v/>
      </c>
      <c r="B1466" s="268" t="str">
        <f t="shared" si="439"/>
        <v/>
      </c>
      <c r="C1466" s="154"/>
      <c r="D1466" s="155" t="str">
        <f t="shared" si="440"/>
        <v/>
      </c>
      <c r="E1466" s="269"/>
      <c r="F1466" s="166">
        <f t="shared" si="441"/>
        <v>0</v>
      </c>
      <c r="G1466" s="270">
        <f t="shared" si="442"/>
        <v>0</v>
      </c>
    </row>
    <row r="1467" spans="1:7" ht="24" customHeight="1" x14ac:dyDescent="0.2">
      <c r="A1467" s="153" t="str">
        <f t="shared" si="438"/>
        <v/>
      </c>
      <c r="B1467" s="268" t="str">
        <f t="shared" si="439"/>
        <v/>
      </c>
      <c r="C1467" s="154"/>
      <c r="D1467" s="155" t="str">
        <f t="shared" si="440"/>
        <v/>
      </c>
      <c r="E1467" s="269"/>
      <c r="F1467" s="166">
        <f t="shared" si="441"/>
        <v>0</v>
      </c>
      <c r="G1467" s="270">
        <f t="shared" si="442"/>
        <v>0</v>
      </c>
    </row>
    <row r="1468" spans="1:7" ht="24" customHeight="1" x14ac:dyDescent="0.2">
      <c r="A1468" s="153" t="str">
        <f t="shared" si="438"/>
        <v/>
      </c>
      <c r="B1468" s="268" t="str">
        <f t="shared" si="439"/>
        <v/>
      </c>
      <c r="C1468" s="154"/>
      <c r="D1468" s="155" t="str">
        <f t="shared" si="440"/>
        <v/>
      </c>
      <c r="E1468" s="269"/>
      <c r="F1468" s="166">
        <f t="shared" si="441"/>
        <v>0</v>
      </c>
      <c r="G1468" s="270">
        <f t="shared" si="442"/>
        <v>0</v>
      </c>
    </row>
    <row r="1469" spans="1:7" ht="24" customHeight="1" x14ac:dyDescent="0.2">
      <c r="A1469" s="153" t="str">
        <f t="shared" si="438"/>
        <v/>
      </c>
      <c r="B1469" s="268" t="str">
        <f t="shared" si="439"/>
        <v/>
      </c>
      <c r="C1469" s="154"/>
      <c r="D1469" s="155" t="str">
        <f t="shared" si="440"/>
        <v/>
      </c>
      <c r="E1469" s="269"/>
      <c r="F1469" s="166">
        <f t="shared" si="441"/>
        <v>0</v>
      </c>
      <c r="G1469" s="270">
        <f t="shared" si="442"/>
        <v>0</v>
      </c>
    </row>
    <row r="1470" spans="1:7" ht="24" customHeight="1" x14ac:dyDescent="0.2">
      <c r="A1470" s="153" t="str">
        <f t="shared" si="438"/>
        <v/>
      </c>
      <c r="B1470" s="268" t="str">
        <f t="shared" si="439"/>
        <v/>
      </c>
      <c r="C1470" s="154"/>
      <c r="D1470" s="155" t="str">
        <f t="shared" si="440"/>
        <v/>
      </c>
      <c r="E1470" s="269"/>
      <c r="F1470" s="166">
        <f t="shared" si="441"/>
        <v>0</v>
      </c>
      <c r="G1470" s="270">
        <f t="shared" si="442"/>
        <v>0</v>
      </c>
    </row>
    <row r="1471" spans="1:7" ht="24" customHeight="1" x14ac:dyDescent="0.2">
      <c r="A1471" s="153" t="str">
        <f t="shared" si="438"/>
        <v/>
      </c>
      <c r="B1471" s="268" t="str">
        <f t="shared" si="439"/>
        <v/>
      </c>
      <c r="C1471" s="154"/>
      <c r="D1471" s="155" t="str">
        <f t="shared" si="440"/>
        <v/>
      </c>
      <c r="E1471" s="269"/>
      <c r="F1471" s="166">
        <f t="shared" si="441"/>
        <v>0</v>
      </c>
      <c r="G1471" s="270">
        <f t="shared" si="442"/>
        <v>0</v>
      </c>
    </row>
    <row r="1472" spans="1:7" ht="24" customHeight="1" x14ac:dyDescent="0.2">
      <c r="A1472" s="153" t="str">
        <f t="shared" si="438"/>
        <v/>
      </c>
      <c r="B1472" s="268" t="str">
        <f t="shared" si="439"/>
        <v/>
      </c>
      <c r="C1472" s="154"/>
      <c r="D1472" s="155" t="str">
        <f t="shared" si="440"/>
        <v/>
      </c>
      <c r="E1472" s="269"/>
      <c r="F1472" s="166">
        <f t="shared" si="441"/>
        <v>0</v>
      </c>
      <c r="G1472" s="270">
        <f t="shared" si="442"/>
        <v>0</v>
      </c>
    </row>
    <row r="1473" spans="1:7" ht="24" customHeight="1" x14ac:dyDescent="0.2">
      <c r="A1473" s="153" t="str">
        <f t="shared" si="438"/>
        <v/>
      </c>
      <c r="B1473" s="268" t="str">
        <f t="shared" si="439"/>
        <v/>
      </c>
      <c r="C1473" s="154"/>
      <c r="D1473" s="155" t="str">
        <f t="shared" si="440"/>
        <v/>
      </c>
      <c r="E1473" s="269"/>
      <c r="F1473" s="166">
        <f t="shared" si="441"/>
        <v>0</v>
      </c>
      <c r="G1473" s="270">
        <f t="shared" si="442"/>
        <v>0</v>
      </c>
    </row>
    <row r="1474" spans="1:7" ht="24" customHeight="1" x14ac:dyDescent="0.2">
      <c r="A1474" s="153" t="str">
        <f t="shared" si="438"/>
        <v/>
      </c>
      <c r="B1474" s="268" t="str">
        <f t="shared" si="439"/>
        <v/>
      </c>
      <c r="C1474" s="154"/>
      <c r="D1474" s="155" t="str">
        <f t="shared" si="440"/>
        <v/>
      </c>
      <c r="E1474" s="269"/>
      <c r="F1474" s="166">
        <f t="shared" si="441"/>
        <v>0</v>
      </c>
      <c r="G1474" s="270">
        <f t="shared" si="442"/>
        <v>0</v>
      </c>
    </row>
    <row r="1475" spans="1:7" ht="24" customHeight="1" x14ac:dyDescent="0.2">
      <c r="A1475" s="153" t="str">
        <f t="shared" si="438"/>
        <v/>
      </c>
      <c r="B1475" s="268" t="str">
        <f t="shared" si="439"/>
        <v/>
      </c>
      <c r="C1475" s="154"/>
      <c r="D1475" s="155" t="str">
        <f t="shared" si="440"/>
        <v/>
      </c>
      <c r="E1475" s="269"/>
      <c r="F1475" s="166">
        <f t="shared" si="441"/>
        <v>0</v>
      </c>
      <c r="G1475" s="270">
        <f t="shared" si="442"/>
        <v>0</v>
      </c>
    </row>
    <row r="1476" spans="1:7" ht="24" customHeight="1" x14ac:dyDescent="0.2">
      <c r="A1476" s="271"/>
      <c r="B1476" s="241"/>
      <c r="C1476" s="241"/>
      <c r="D1476" s="252"/>
      <c r="E1476" s="253"/>
      <c r="F1476" s="336" t="s">
        <v>38</v>
      </c>
      <c r="G1476" s="273">
        <f>SUBTOTAL(9,G1462:G1475)</f>
        <v>0</v>
      </c>
    </row>
    <row r="1477" spans="1:7" ht="24" customHeight="1" x14ac:dyDescent="0.2">
      <c r="A1477" s="271"/>
      <c r="B1477" s="241"/>
      <c r="C1477" s="274" t="s">
        <v>824</v>
      </c>
      <c r="D1477" s="252"/>
      <c r="E1477" s="253"/>
      <c r="F1477" s="254"/>
      <c r="G1477" s="275"/>
    </row>
    <row r="1478" spans="1:7" ht="24" customHeight="1" x14ac:dyDescent="0.2">
      <c r="A1478" s="153" t="str">
        <f t="shared" ref="A1478:A1485" si="443">IFERROR(VLOOKUP(C1478,Tabla_Insumos,4,FALSE),"")</f>
        <v/>
      </c>
      <c r="B1478" s="268" t="str">
        <f t="shared" ref="B1478:B1485" si="444">IFERROR(VLOOKUP(C1478,Tabla_Insumos,5,FALSE),"")</f>
        <v/>
      </c>
      <c r="C1478" s="154"/>
      <c r="D1478" s="155" t="str">
        <f t="shared" ref="D1478:D1485" si="445">IFERROR(VLOOKUP(C1478,Tabla_Insumos,2,FALSE),"")</f>
        <v/>
      </c>
      <c r="E1478" s="269">
        <v>0</v>
      </c>
      <c r="F1478" s="166">
        <f t="shared" ref="F1478:F1485" si="446">IFERROR(VLOOKUP(C1478,Tabla_Insumos,3,FALSE),0)</f>
        <v>0</v>
      </c>
      <c r="G1478" s="270">
        <f>ROUND(E1478*F1478,2)</f>
        <v>0</v>
      </c>
    </row>
    <row r="1479" spans="1:7" ht="24" customHeight="1" x14ac:dyDescent="0.2">
      <c r="A1479" s="153" t="str">
        <f t="shared" si="443"/>
        <v/>
      </c>
      <c r="B1479" s="268" t="str">
        <f t="shared" si="444"/>
        <v/>
      </c>
      <c r="C1479" s="154"/>
      <c r="D1479" s="155" t="str">
        <f t="shared" si="445"/>
        <v/>
      </c>
      <c r="E1479" s="269"/>
      <c r="F1479" s="166">
        <f t="shared" si="446"/>
        <v>0</v>
      </c>
      <c r="G1479" s="270">
        <f>ROUND(E1479*F1479,2)</f>
        <v>0</v>
      </c>
    </row>
    <row r="1480" spans="1:7" ht="24" customHeight="1" x14ac:dyDescent="0.2">
      <c r="A1480" s="153" t="str">
        <f t="shared" si="443"/>
        <v/>
      </c>
      <c r="B1480" s="268" t="str">
        <f t="shared" si="444"/>
        <v/>
      </c>
      <c r="C1480" s="154"/>
      <c r="D1480" s="155" t="str">
        <f t="shared" si="445"/>
        <v/>
      </c>
      <c r="E1480" s="269">
        <v>0</v>
      </c>
      <c r="F1480" s="166">
        <f t="shared" si="446"/>
        <v>0</v>
      </c>
      <c r="G1480" s="270">
        <f t="shared" ref="G1480:G1485" si="447">ROUND(E1480*F1480,2)</f>
        <v>0</v>
      </c>
    </row>
    <row r="1481" spans="1:7" ht="24" customHeight="1" x14ac:dyDescent="0.2">
      <c r="A1481" s="153" t="str">
        <f t="shared" si="443"/>
        <v/>
      </c>
      <c r="B1481" s="268" t="str">
        <f t="shared" si="444"/>
        <v/>
      </c>
      <c r="C1481" s="154"/>
      <c r="D1481" s="155" t="str">
        <f t="shared" si="445"/>
        <v/>
      </c>
      <c r="E1481" s="269"/>
      <c r="F1481" s="166">
        <f t="shared" si="446"/>
        <v>0</v>
      </c>
      <c r="G1481" s="270">
        <f t="shared" si="447"/>
        <v>0</v>
      </c>
    </row>
    <row r="1482" spans="1:7" ht="24" customHeight="1" x14ac:dyDescent="0.2">
      <c r="A1482" s="153" t="str">
        <f t="shared" si="443"/>
        <v/>
      </c>
      <c r="B1482" s="268" t="str">
        <f t="shared" si="444"/>
        <v/>
      </c>
      <c r="C1482" s="154"/>
      <c r="D1482" s="155" t="str">
        <f t="shared" si="445"/>
        <v/>
      </c>
      <c r="E1482" s="269"/>
      <c r="F1482" s="166">
        <f t="shared" si="446"/>
        <v>0</v>
      </c>
      <c r="G1482" s="270">
        <f t="shared" si="447"/>
        <v>0</v>
      </c>
    </row>
    <row r="1483" spans="1:7" ht="24" customHeight="1" x14ac:dyDescent="0.2">
      <c r="A1483" s="153" t="str">
        <f t="shared" si="443"/>
        <v/>
      </c>
      <c r="B1483" s="268" t="str">
        <f t="shared" si="444"/>
        <v/>
      </c>
      <c r="C1483" s="154"/>
      <c r="D1483" s="155" t="str">
        <f t="shared" si="445"/>
        <v/>
      </c>
      <c r="E1483" s="269"/>
      <c r="F1483" s="166">
        <f t="shared" si="446"/>
        <v>0</v>
      </c>
      <c r="G1483" s="270">
        <f t="shared" si="447"/>
        <v>0</v>
      </c>
    </row>
    <row r="1484" spans="1:7" ht="24" customHeight="1" x14ac:dyDescent="0.2">
      <c r="A1484" s="153" t="str">
        <f t="shared" si="443"/>
        <v/>
      </c>
      <c r="B1484" s="268" t="str">
        <f t="shared" si="444"/>
        <v/>
      </c>
      <c r="C1484" s="154"/>
      <c r="D1484" s="155" t="str">
        <f t="shared" si="445"/>
        <v/>
      </c>
      <c r="E1484" s="269"/>
      <c r="F1484" s="166">
        <f t="shared" si="446"/>
        <v>0</v>
      </c>
      <c r="G1484" s="270">
        <f t="shared" si="447"/>
        <v>0</v>
      </c>
    </row>
    <row r="1485" spans="1:7" ht="24" customHeight="1" x14ac:dyDescent="0.2">
      <c r="A1485" s="153" t="str">
        <f t="shared" si="443"/>
        <v/>
      </c>
      <c r="B1485" s="268" t="str">
        <f t="shared" si="444"/>
        <v/>
      </c>
      <c r="C1485" s="154"/>
      <c r="D1485" s="155" t="str">
        <f t="shared" si="445"/>
        <v/>
      </c>
      <c r="E1485" s="269"/>
      <c r="F1485" s="166">
        <f t="shared" si="446"/>
        <v>0</v>
      </c>
      <c r="G1485" s="270">
        <f t="shared" si="447"/>
        <v>0</v>
      </c>
    </row>
    <row r="1486" spans="1:7" ht="24" customHeight="1" x14ac:dyDescent="0.2">
      <c r="A1486" s="271"/>
      <c r="B1486" s="241"/>
      <c r="C1486" s="241"/>
      <c r="D1486" s="252"/>
      <c r="E1486" s="253"/>
      <c r="F1486" s="336" t="s">
        <v>39</v>
      </c>
      <c r="G1486" s="273">
        <f>SUBTOTAL(9,G1478:G1485)</f>
        <v>0</v>
      </c>
    </row>
    <row r="1487" spans="1:7" ht="24" customHeight="1" x14ac:dyDescent="0.2">
      <c r="A1487" s="271"/>
      <c r="B1487" s="241"/>
      <c r="C1487" s="274" t="s">
        <v>825</v>
      </c>
      <c r="D1487" s="252"/>
      <c r="E1487" s="253"/>
      <c r="F1487" s="254"/>
      <c r="G1487" s="275"/>
    </row>
    <row r="1488" spans="1:7" ht="24" customHeight="1" x14ac:dyDescent="0.2">
      <c r="A1488" s="153" t="str">
        <f t="shared" ref="A1488:A1496" si="448">IFERROR(VLOOKUP(C1488,Tabla_Insumos,4,FALSE),"")</f>
        <v/>
      </c>
      <c r="B1488" s="268" t="str">
        <f t="shared" ref="B1488:B1496" si="449">IFERROR(VLOOKUP(C1488,Tabla_Insumos,5,FALSE),"")</f>
        <v/>
      </c>
      <c r="C1488" s="154"/>
      <c r="D1488" s="155" t="str">
        <f t="shared" ref="D1488:D1496" si="450">IFERROR(VLOOKUP(C1488,Tabla_Insumos,2,FALSE),"")</f>
        <v/>
      </c>
      <c r="E1488" s="269"/>
      <c r="F1488" s="166">
        <f t="shared" ref="F1488:F1496" si="451">IFERROR(VLOOKUP(C1488,Tabla_Insumos,3,FALSE),0)</f>
        <v>0</v>
      </c>
      <c r="G1488" s="270">
        <f t="shared" ref="G1488:G1496" si="452">ROUND(E1488*F1488,2)</f>
        <v>0</v>
      </c>
    </row>
    <row r="1489" spans="1:7" ht="24" customHeight="1" x14ac:dyDescent="0.2">
      <c r="A1489" s="153" t="str">
        <f t="shared" si="448"/>
        <v/>
      </c>
      <c r="B1489" s="268" t="str">
        <f t="shared" si="449"/>
        <v/>
      </c>
      <c r="C1489" s="154"/>
      <c r="D1489" s="155" t="str">
        <f t="shared" si="450"/>
        <v/>
      </c>
      <c r="E1489" s="269"/>
      <c r="F1489" s="166">
        <f t="shared" si="451"/>
        <v>0</v>
      </c>
      <c r="G1489" s="270">
        <f t="shared" si="452"/>
        <v>0</v>
      </c>
    </row>
    <row r="1490" spans="1:7" ht="24" customHeight="1" x14ac:dyDescent="0.2">
      <c r="A1490" s="153" t="str">
        <f t="shared" si="448"/>
        <v/>
      </c>
      <c r="B1490" s="268" t="str">
        <f t="shared" si="449"/>
        <v/>
      </c>
      <c r="C1490" s="154"/>
      <c r="D1490" s="155" t="str">
        <f t="shared" si="450"/>
        <v/>
      </c>
      <c r="E1490" s="269"/>
      <c r="F1490" s="166">
        <f t="shared" si="451"/>
        <v>0</v>
      </c>
      <c r="G1490" s="270">
        <f t="shared" si="452"/>
        <v>0</v>
      </c>
    </row>
    <row r="1491" spans="1:7" ht="24" customHeight="1" x14ac:dyDescent="0.2">
      <c r="A1491" s="153" t="str">
        <f t="shared" si="448"/>
        <v/>
      </c>
      <c r="B1491" s="268" t="str">
        <f t="shared" si="449"/>
        <v/>
      </c>
      <c r="C1491" s="154"/>
      <c r="D1491" s="155" t="str">
        <f t="shared" si="450"/>
        <v/>
      </c>
      <c r="E1491" s="269"/>
      <c r="F1491" s="166">
        <f t="shared" si="451"/>
        <v>0</v>
      </c>
      <c r="G1491" s="270">
        <f t="shared" si="452"/>
        <v>0</v>
      </c>
    </row>
    <row r="1492" spans="1:7" ht="24" customHeight="1" x14ac:dyDescent="0.2">
      <c r="A1492" s="153" t="str">
        <f t="shared" si="448"/>
        <v/>
      </c>
      <c r="B1492" s="268" t="str">
        <f t="shared" si="449"/>
        <v/>
      </c>
      <c r="C1492" s="154"/>
      <c r="D1492" s="155" t="str">
        <f t="shared" si="450"/>
        <v/>
      </c>
      <c r="E1492" s="269"/>
      <c r="F1492" s="166">
        <f t="shared" si="451"/>
        <v>0</v>
      </c>
      <c r="G1492" s="270">
        <f t="shared" si="452"/>
        <v>0</v>
      </c>
    </row>
    <row r="1493" spans="1:7" ht="24" customHeight="1" x14ac:dyDescent="0.2">
      <c r="A1493" s="153" t="str">
        <f t="shared" si="448"/>
        <v/>
      </c>
      <c r="B1493" s="268" t="str">
        <f t="shared" si="449"/>
        <v/>
      </c>
      <c r="C1493" s="154"/>
      <c r="D1493" s="155" t="str">
        <f t="shared" si="450"/>
        <v/>
      </c>
      <c r="E1493" s="269"/>
      <c r="F1493" s="166">
        <f t="shared" si="451"/>
        <v>0</v>
      </c>
      <c r="G1493" s="270">
        <f t="shared" si="452"/>
        <v>0</v>
      </c>
    </row>
    <row r="1494" spans="1:7" ht="24" customHeight="1" x14ac:dyDescent="0.2">
      <c r="A1494" s="153" t="str">
        <f t="shared" si="448"/>
        <v/>
      </c>
      <c r="B1494" s="268" t="str">
        <f t="shared" si="449"/>
        <v/>
      </c>
      <c r="C1494" s="154"/>
      <c r="D1494" s="155" t="str">
        <f t="shared" si="450"/>
        <v/>
      </c>
      <c r="E1494" s="269"/>
      <c r="F1494" s="166">
        <f t="shared" si="451"/>
        <v>0</v>
      </c>
      <c r="G1494" s="270">
        <f t="shared" si="452"/>
        <v>0</v>
      </c>
    </row>
    <row r="1495" spans="1:7" ht="24" customHeight="1" x14ac:dyDescent="0.2">
      <c r="A1495" s="153" t="str">
        <f t="shared" si="448"/>
        <v/>
      </c>
      <c r="B1495" s="268" t="str">
        <f t="shared" si="449"/>
        <v/>
      </c>
      <c r="C1495" s="154"/>
      <c r="D1495" s="155" t="str">
        <f t="shared" si="450"/>
        <v/>
      </c>
      <c r="E1495" s="269"/>
      <c r="F1495" s="166">
        <f t="shared" si="451"/>
        <v>0</v>
      </c>
      <c r="G1495" s="270">
        <f t="shared" si="452"/>
        <v>0</v>
      </c>
    </row>
    <row r="1496" spans="1:7" ht="24" customHeight="1" x14ac:dyDescent="0.2">
      <c r="A1496" s="153" t="str">
        <f t="shared" si="448"/>
        <v/>
      </c>
      <c r="B1496" s="268" t="str">
        <f t="shared" si="449"/>
        <v/>
      </c>
      <c r="C1496" s="154"/>
      <c r="D1496" s="155" t="str">
        <f t="shared" si="450"/>
        <v/>
      </c>
      <c r="E1496" s="269"/>
      <c r="F1496" s="166">
        <f t="shared" si="451"/>
        <v>0</v>
      </c>
      <c r="G1496" s="270">
        <f t="shared" si="452"/>
        <v>0</v>
      </c>
    </row>
    <row r="1497" spans="1:7" ht="24" customHeight="1" x14ac:dyDescent="0.2">
      <c r="A1497" s="276"/>
      <c r="B1497" s="252"/>
      <c r="C1497" s="241"/>
      <c r="D1497" s="252"/>
      <c r="E1497" s="253"/>
      <c r="F1497" s="336" t="s">
        <v>40</v>
      </c>
      <c r="G1497" s="273">
        <f>SUBTOTAL(9,G1488:G1496)</f>
        <v>0</v>
      </c>
    </row>
    <row r="1498" spans="1:7" ht="24" customHeight="1" thickBot="1" x14ac:dyDescent="0.25">
      <c r="A1498" s="277"/>
      <c r="B1498" s="278"/>
      <c r="C1498" s="279"/>
      <c r="D1498" s="278"/>
      <c r="E1498" s="280"/>
      <c r="F1498" s="281"/>
      <c r="G1498" s="282"/>
    </row>
    <row r="1499" spans="1:7" ht="24" customHeight="1" thickBot="1" x14ac:dyDescent="0.25">
      <c r="A1499" s="283">
        <f>B1457</f>
        <v>0</v>
      </c>
      <c r="B1499" s="284" t="str">
        <f>C1457</f>
        <v/>
      </c>
      <c r="C1499" s="285"/>
      <c r="D1499" s="285" t="s">
        <v>41</v>
      </c>
      <c r="E1499" s="286"/>
      <c r="F1499" s="287" t="s">
        <v>42</v>
      </c>
      <c r="G1499" s="288">
        <f>SUBTOTAL(9,G1462:G1498)</f>
        <v>0</v>
      </c>
    </row>
    <row r="1500" spans="1:7" ht="24" customHeight="1" thickTop="1" thickBot="1" x14ac:dyDescent="0.25"/>
    <row r="1501" spans="1:7" ht="24" customHeight="1" thickTop="1" x14ac:dyDescent="0.2">
      <c r="A1501" s="344" t="s">
        <v>44</v>
      </c>
      <c r="B1501" s="345"/>
      <c r="C1501" s="345"/>
      <c r="D1501" s="345"/>
      <c r="E1501" s="345"/>
      <c r="F1501" s="345"/>
      <c r="G1501" s="346"/>
    </row>
    <row r="1502" spans="1:7" ht="24" customHeight="1" x14ac:dyDescent="0.2">
      <c r="A1502" s="243" t="s">
        <v>821</v>
      </c>
      <c r="B1502" s="244" t="str">
        <f>Comitente</f>
        <v>DIRECCIÓN PROVINCIAL DEL LOTE HOGAR</v>
      </c>
      <c r="C1502" s="238"/>
      <c r="D1502" s="245"/>
      <c r="E1502" s="245"/>
      <c r="F1502" s="246"/>
      <c r="G1502" s="247"/>
    </row>
    <row r="1503" spans="1:7" ht="24" customHeight="1" x14ac:dyDescent="0.2">
      <c r="A1503" s="243" t="s">
        <v>822</v>
      </c>
      <c r="B1503" s="244">
        <f>Contratista</f>
        <v>0</v>
      </c>
      <c r="C1503" s="239"/>
      <c r="D1503" s="239"/>
      <c r="E1503" s="239"/>
      <c r="F1503" s="248"/>
      <c r="G1503" s="249"/>
    </row>
    <row r="1504" spans="1:7" ht="24" customHeight="1" x14ac:dyDescent="0.2">
      <c r="A1504" s="243" t="s">
        <v>31</v>
      </c>
      <c r="B1504" s="244" t="str">
        <f>Obra</f>
        <v>Barrio "VIRGEN DEL ROSARIO" I Etapa</v>
      </c>
      <c r="C1504" s="239"/>
      <c r="D1504" s="239"/>
      <c r="E1504" s="239"/>
      <c r="F1504" s="248" t="s">
        <v>45</v>
      </c>
      <c r="G1504" s="250">
        <f>Fecha_Base</f>
        <v>0</v>
      </c>
    </row>
    <row r="1505" spans="1:7" ht="24" customHeight="1" x14ac:dyDescent="0.2">
      <c r="A1505" s="251" t="s">
        <v>820</v>
      </c>
      <c r="B1505" s="240" t="str">
        <f>Ubicación</f>
        <v>Calle Independencia s/nº  Distrito "La Puntilla" Dpto San Martin</v>
      </c>
      <c r="C1505" s="240"/>
      <c r="D1505" s="252"/>
      <c r="E1505" s="253"/>
      <c r="F1505" s="254"/>
      <c r="G1505" s="255"/>
    </row>
    <row r="1506" spans="1:7" ht="24" customHeight="1" x14ac:dyDescent="0.2">
      <c r="A1506" s="251" t="s">
        <v>46</v>
      </c>
      <c r="B1506" s="256" t="str">
        <f>IFERROR(VALUE(LEFT(B1507,FIND("-",B1507)-1)),"")</f>
        <v/>
      </c>
      <c r="C1506" s="241" t="str">
        <f>IFERROR(VLOOKUP(B1506,T_Computo_Presupuesto,2,FALSE),"")</f>
        <v/>
      </c>
      <c r="E1506" s="253"/>
      <c r="F1506" s="254"/>
      <c r="G1506" s="255"/>
    </row>
    <row r="1507" spans="1:7" ht="24" customHeight="1" x14ac:dyDescent="0.2">
      <c r="A1507" s="251" t="s">
        <v>32</v>
      </c>
      <c r="B1507" s="257"/>
      <c r="C1507" s="241" t="str">
        <f>IFERROR(VLOOKUP(B1507,T_Computo_Presupuesto,2,FALSE),"")</f>
        <v/>
      </c>
      <c r="D1507" s="252"/>
      <c r="E1507" s="253"/>
      <c r="F1507" s="248" t="s">
        <v>33</v>
      </c>
      <c r="G1507" s="258" t="str">
        <f>IFERROR(VLOOKUP(B1507,T_Computo_Presupuesto,4,FALSE),"")</f>
        <v/>
      </c>
    </row>
    <row r="1508" spans="1:7" ht="24" customHeight="1" x14ac:dyDescent="0.2">
      <c r="A1508" s="251"/>
      <c r="B1508" s="240"/>
      <c r="C1508" s="241"/>
      <c r="D1508" s="252"/>
      <c r="E1508" s="253"/>
      <c r="F1508" s="254"/>
      <c r="G1508" s="255"/>
    </row>
    <row r="1509" spans="1:7" ht="24" customHeight="1" x14ac:dyDescent="0.2">
      <c r="A1509" s="366" t="s">
        <v>683</v>
      </c>
      <c r="B1509" s="367"/>
      <c r="C1509" s="368" t="s">
        <v>0</v>
      </c>
      <c r="D1509" s="368" t="s">
        <v>34</v>
      </c>
      <c r="E1509" s="370" t="s">
        <v>35</v>
      </c>
      <c r="F1509" s="372" t="s">
        <v>36</v>
      </c>
      <c r="G1509" s="374" t="s">
        <v>37</v>
      </c>
    </row>
    <row r="1510" spans="1:7" ht="24" customHeight="1" x14ac:dyDescent="0.2">
      <c r="A1510" s="259" t="s">
        <v>684</v>
      </c>
      <c r="B1510" s="260" t="s">
        <v>685</v>
      </c>
      <c r="C1510" s="369"/>
      <c r="D1510" s="369"/>
      <c r="E1510" s="371"/>
      <c r="F1510" s="373"/>
      <c r="G1510" s="375"/>
    </row>
    <row r="1511" spans="1:7" ht="24" customHeight="1" x14ac:dyDescent="0.2">
      <c r="A1511" s="335"/>
      <c r="B1511" s="263"/>
      <c r="C1511" s="334" t="s">
        <v>823</v>
      </c>
      <c r="D1511" s="264"/>
      <c r="E1511" s="265"/>
      <c r="F1511" s="266"/>
      <c r="G1511" s="267"/>
    </row>
    <row r="1512" spans="1:7" ht="24" customHeight="1" x14ac:dyDescent="0.2">
      <c r="A1512" s="153" t="str">
        <f t="shared" ref="A1512:A1525" si="453">IFERROR(VLOOKUP(C1512,Tabla_Insumos,4,FALSE),"")</f>
        <v/>
      </c>
      <c r="B1512" s="268" t="str">
        <f t="shared" ref="B1512:B1525" si="454">IFERROR(VLOOKUP(C1512,Tabla_Insumos,5,FALSE),"")</f>
        <v/>
      </c>
      <c r="C1512" s="154"/>
      <c r="D1512" s="155" t="str">
        <f t="shared" ref="D1512:D1525" si="455">IFERROR(VLOOKUP(C1512,Tabla_Insumos,2,FALSE),"")</f>
        <v/>
      </c>
      <c r="E1512" s="269"/>
      <c r="F1512" s="165">
        <f t="shared" ref="F1512:F1525" si="456">IFERROR(VLOOKUP(C1512,Tabla_Insumos,3,FALSE),0)</f>
        <v>0</v>
      </c>
      <c r="G1512" s="270">
        <f>ROUND(E1512*F1512,2)</f>
        <v>0</v>
      </c>
    </row>
    <row r="1513" spans="1:7" ht="24" customHeight="1" x14ac:dyDescent="0.2">
      <c r="A1513" s="153" t="str">
        <f t="shared" si="453"/>
        <v/>
      </c>
      <c r="B1513" s="268" t="str">
        <f t="shared" si="454"/>
        <v/>
      </c>
      <c r="C1513" s="154"/>
      <c r="D1513" s="155" t="str">
        <f t="shared" si="455"/>
        <v/>
      </c>
      <c r="E1513" s="269"/>
      <c r="F1513" s="165">
        <f t="shared" si="456"/>
        <v>0</v>
      </c>
      <c r="G1513" s="270">
        <f t="shared" ref="G1513:G1525" si="457">ROUND(E1513*F1513,2)</f>
        <v>0</v>
      </c>
    </row>
    <row r="1514" spans="1:7" ht="24" customHeight="1" x14ac:dyDescent="0.2">
      <c r="A1514" s="153" t="str">
        <f t="shared" si="453"/>
        <v/>
      </c>
      <c r="B1514" s="268" t="str">
        <f t="shared" si="454"/>
        <v/>
      </c>
      <c r="C1514" s="154"/>
      <c r="D1514" s="155" t="str">
        <f t="shared" si="455"/>
        <v/>
      </c>
      <c r="E1514" s="269"/>
      <c r="F1514" s="165">
        <f t="shared" si="456"/>
        <v>0</v>
      </c>
      <c r="G1514" s="270">
        <f t="shared" si="457"/>
        <v>0</v>
      </c>
    </row>
    <row r="1515" spans="1:7" ht="24" customHeight="1" x14ac:dyDescent="0.2">
      <c r="A1515" s="153" t="str">
        <f t="shared" si="453"/>
        <v/>
      </c>
      <c r="B1515" s="268" t="str">
        <f t="shared" si="454"/>
        <v/>
      </c>
      <c r="C1515" s="154"/>
      <c r="D1515" s="155" t="str">
        <f t="shared" si="455"/>
        <v/>
      </c>
      <c r="E1515" s="269"/>
      <c r="F1515" s="165">
        <f t="shared" si="456"/>
        <v>0</v>
      </c>
      <c r="G1515" s="270">
        <f t="shared" si="457"/>
        <v>0</v>
      </c>
    </row>
    <row r="1516" spans="1:7" ht="24" customHeight="1" x14ac:dyDescent="0.2">
      <c r="A1516" s="153" t="str">
        <f t="shared" si="453"/>
        <v/>
      </c>
      <c r="B1516" s="268" t="str">
        <f t="shared" si="454"/>
        <v/>
      </c>
      <c r="C1516" s="154"/>
      <c r="D1516" s="155" t="str">
        <f t="shared" si="455"/>
        <v/>
      </c>
      <c r="E1516" s="269"/>
      <c r="F1516" s="165">
        <f t="shared" si="456"/>
        <v>0</v>
      </c>
      <c r="G1516" s="270">
        <f t="shared" si="457"/>
        <v>0</v>
      </c>
    </row>
    <row r="1517" spans="1:7" ht="24" customHeight="1" x14ac:dyDescent="0.2">
      <c r="A1517" s="153" t="str">
        <f t="shared" si="453"/>
        <v/>
      </c>
      <c r="B1517" s="268" t="str">
        <f t="shared" si="454"/>
        <v/>
      </c>
      <c r="C1517" s="154"/>
      <c r="D1517" s="155" t="str">
        <f t="shared" si="455"/>
        <v/>
      </c>
      <c r="E1517" s="269"/>
      <c r="F1517" s="165">
        <f t="shared" si="456"/>
        <v>0</v>
      </c>
      <c r="G1517" s="270">
        <f t="shared" si="457"/>
        <v>0</v>
      </c>
    </row>
    <row r="1518" spans="1:7" ht="24" customHeight="1" x14ac:dyDescent="0.2">
      <c r="A1518" s="153" t="str">
        <f t="shared" si="453"/>
        <v/>
      </c>
      <c r="B1518" s="268" t="str">
        <f t="shared" si="454"/>
        <v/>
      </c>
      <c r="C1518" s="154"/>
      <c r="D1518" s="155" t="str">
        <f t="shared" si="455"/>
        <v/>
      </c>
      <c r="E1518" s="269"/>
      <c r="F1518" s="165">
        <f t="shared" si="456"/>
        <v>0</v>
      </c>
      <c r="G1518" s="270">
        <f t="shared" si="457"/>
        <v>0</v>
      </c>
    </row>
    <row r="1519" spans="1:7" ht="24" customHeight="1" x14ac:dyDescent="0.2">
      <c r="A1519" s="153" t="str">
        <f t="shared" si="453"/>
        <v/>
      </c>
      <c r="B1519" s="268" t="str">
        <f t="shared" si="454"/>
        <v/>
      </c>
      <c r="C1519" s="154"/>
      <c r="D1519" s="155" t="str">
        <f t="shared" si="455"/>
        <v/>
      </c>
      <c r="E1519" s="269"/>
      <c r="F1519" s="165">
        <f t="shared" si="456"/>
        <v>0</v>
      </c>
      <c r="G1519" s="270">
        <f t="shared" si="457"/>
        <v>0</v>
      </c>
    </row>
    <row r="1520" spans="1:7" ht="24" customHeight="1" x14ac:dyDescent="0.2">
      <c r="A1520" s="153" t="str">
        <f t="shared" si="453"/>
        <v/>
      </c>
      <c r="B1520" s="268" t="str">
        <f t="shared" si="454"/>
        <v/>
      </c>
      <c r="C1520" s="154"/>
      <c r="D1520" s="155" t="str">
        <f t="shared" si="455"/>
        <v/>
      </c>
      <c r="E1520" s="269"/>
      <c r="F1520" s="165">
        <f t="shared" si="456"/>
        <v>0</v>
      </c>
      <c r="G1520" s="270">
        <f t="shared" si="457"/>
        <v>0</v>
      </c>
    </row>
    <row r="1521" spans="1:7" ht="24" customHeight="1" x14ac:dyDescent="0.2">
      <c r="A1521" s="153" t="str">
        <f t="shared" si="453"/>
        <v/>
      </c>
      <c r="B1521" s="268" t="str">
        <f t="shared" si="454"/>
        <v/>
      </c>
      <c r="C1521" s="154"/>
      <c r="D1521" s="155" t="str">
        <f t="shared" si="455"/>
        <v/>
      </c>
      <c r="E1521" s="269"/>
      <c r="F1521" s="165">
        <f t="shared" si="456"/>
        <v>0</v>
      </c>
      <c r="G1521" s="270">
        <f t="shared" si="457"/>
        <v>0</v>
      </c>
    </row>
    <row r="1522" spans="1:7" ht="24" customHeight="1" x14ac:dyDescent="0.2">
      <c r="A1522" s="153" t="str">
        <f t="shared" si="453"/>
        <v/>
      </c>
      <c r="B1522" s="268" t="str">
        <f t="shared" si="454"/>
        <v/>
      </c>
      <c r="C1522" s="154"/>
      <c r="D1522" s="155" t="str">
        <f t="shared" si="455"/>
        <v/>
      </c>
      <c r="E1522" s="269"/>
      <c r="F1522" s="165">
        <f t="shared" si="456"/>
        <v>0</v>
      </c>
      <c r="G1522" s="270">
        <f t="shared" si="457"/>
        <v>0</v>
      </c>
    </row>
    <row r="1523" spans="1:7" ht="24" customHeight="1" x14ac:dyDescent="0.2">
      <c r="A1523" s="153" t="str">
        <f t="shared" si="453"/>
        <v/>
      </c>
      <c r="B1523" s="268" t="str">
        <f t="shared" si="454"/>
        <v/>
      </c>
      <c r="C1523" s="154"/>
      <c r="D1523" s="155" t="str">
        <f t="shared" si="455"/>
        <v/>
      </c>
      <c r="E1523" s="269"/>
      <c r="F1523" s="165">
        <f t="shared" si="456"/>
        <v>0</v>
      </c>
      <c r="G1523" s="270">
        <f t="shared" si="457"/>
        <v>0</v>
      </c>
    </row>
    <row r="1524" spans="1:7" ht="24" customHeight="1" x14ac:dyDescent="0.2">
      <c r="A1524" s="153" t="str">
        <f t="shared" si="453"/>
        <v/>
      </c>
      <c r="B1524" s="268" t="str">
        <f t="shared" si="454"/>
        <v/>
      </c>
      <c r="C1524" s="154"/>
      <c r="D1524" s="155" t="str">
        <f t="shared" si="455"/>
        <v/>
      </c>
      <c r="E1524" s="269"/>
      <c r="F1524" s="165">
        <f t="shared" si="456"/>
        <v>0</v>
      </c>
      <c r="G1524" s="270">
        <f t="shared" si="457"/>
        <v>0</v>
      </c>
    </row>
    <row r="1525" spans="1:7" ht="24" customHeight="1" x14ac:dyDescent="0.2">
      <c r="A1525" s="153" t="str">
        <f t="shared" si="453"/>
        <v/>
      </c>
      <c r="B1525" s="268" t="str">
        <f t="shared" si="454"/>
        <v/>
      </c>
      <c r="C1525" s="154"/>
      <c r="D1525" s="155" t="str">
        <f t="shared" si="455"/>
        <v/>
      </c>
      <c r="E1525" s="269"/>
      <c r="F1525" s="166">
        <f t="shared" si="456"/>
        <v>0</v>
      </c>
      <c r="G1525" s="270">
        <f t="shared" si="457"/>
        <v>0</v>
      </c>
    </row>
    <row r="1526" spans="1:7" ht="24" customHeight="1" x14ac:dyDescent="0.2">
      <c r="A1526" s="271"/>
      <c r="B1526" s="241"/>
      <c r="C1526" s="241"/>
      <c r="D1526" s="252"/>
      <c r="E1526" s="253"/>
      <c r="F1526" s="336" t="s">
        <v>38</v>
      </c>
      <c r="G1526" s="273">
        <f>SUBTOTAL(9,G1512:G1525)</f>
        <v>0</v>
      </c>
    </row>
    <row r="1527" spans="1:7" ht="24" customHeight="1" x14ac:dyDescent="0.2">
      <c r="A1527" s="271"/>
      <c r="B1527" s="241"/>
      <c r="C1527" s="274" t="s">
        <v>824</v>
      </c>
      <c r="D1527" s="252"/>
      <c r="E1527" s="253"/>
      <c r="F1527" s="254"/>
      <c r="G1527" s="275"/>
    </row>
    <row r="1528" spans="1:7" ht="24" customHeight="1" x14ac:dyDescent="0.2">
      <c r="A1528" s="153" t="str">
        <f t="shared" ref="A1528:A1535" si="458">IFERROR(VLOOKUP(C1528,Tabla_Insumos,4,FALSE),"")</f>
        <v/>
      </c>
      <c r="B1528" s="268" t="str">
        <f t="shared" ref="B1528:B1535" si="459">IFERROR(VLOOKUP(C1528,Tabla_Insumos,5,FALSE),"")</f>
        <v/>
      </c>
      <c r="C1528" s="154"/>
      <c r="D1528" s="155" t="str">
        <f t="shared" ref="D1528:D1535" si="460">IFERROR(VLOOKUP(C1528,Tabla_Insumos,2,FALSE),"")</f>
        <v/>
      </c>
      <c r="E1528" s="269"/>
      <c r="F1528" s="167">
        <f t="shared" ref="F1528:F1535" si="461">IFERROR(VLOOKUP(C1528,Tabla_Insumos,3,FALSE),0)</f>
        <v>0</v>
      </c>
      <c r="G1528" s="270">
        <f>ROUND(E1528*F1528,2)</f>
        <v>0</v>
      </c>
    </row>
    <row r="1529" spans="1:7" ht="24" customHeight="1" x14ac:dyDescent="0.2">
      <c r="A1529" s="153" t="str">
        <f t="shared" si="458"/>
        <v/>
      </c>
      <c r="B1529" s="268" t="str">
        <f t="shared" si="459"/>
        <v/>
      </c>
      <c r="C1529" s="154"/>
      <c r="D1529" s="155" t="str">
        <f t="shared" si="460"/>
        <v/>
      </c>
      <c r="E1529" s="269"/>
      <c r="F1529" s="167">
        <f t="shared" si="461"/>
        <v>0</v>
      </c>
      <c r="G1529" s="270">
        <f>ROUND(E1529*F1529,2)</f>
        <v>0</v>
      </c>
    </row>
    <row r="1530" spans="1:7" ht="24" customHeight="1" x14ac:dyDescent="0.2">
      <c r="A1530" s="153" t="str">
        <f t="shared" si="458"/>
        <v/>
      </c>
      <c r="B1530" s="268" t="str">
        <f t="shared" si="459"/>
        <v/>
      </c>
      <c r="C1530" s="154"/>
      <c r="D1530" s="155" t="str">
        <f t="shared" si="460"/>
        <v/>
      </c>
      <c r="E1530" s="269"/>
      <c r="F1530" s="167">
        <f t="shared" si="461"/>
        <v>0</v>
      </c>
      <c r="G1530" s="270">
        <f t="shared" ref="G1530:G1535" si="462">ROUND(E1530*F1530,2)</f>
        <v>0</v>
      </c>
    </row>
    <row r="1531" spans="1:7" ht="24" customHeight="1" x14ac:dyDescent="0.2">
      <c r="A1531" s="153" t="str">
        <f t="shared" si="458"/>
        <v/>
      </c>
      <c r="B1531" s="268" t="str">
        <f t="shared" si="459"/>
        <v/>
      </c>
      <c r="C1531" s="154"/>
      <c r="D1531" s="155" t="str">
        <f t="shared" si="460"/>
        <v/>
      </c>
      <c r="E1531" s="269"/>
      <c r="F1531" s="167">
        <f t="shared" si="461"/>
        <v>0</v>
      </c>
      <c r="G1531" s="270">
        <f t="shared" si="462"/>
        <v>0</v>
      </c>
    </row>
    <row r="1532" spans="1:7" ht="24" customHeight="1" x14ac:dyDescent="0.2">
      <c r="A1532" s="153" t="str">
        <f t="shared" si="458"/>
        <v/>
      </c>
      <c r="B1532" s="268" t="str">
        <f t="shared" si="459"/>
        <v/>
      </c>
      <c r="C1532" s="154"/>
      <c r="D1532" s="155" t="str">
        <f t="shared" si="460"/>
        <v/>
      </c>
      <c r="E1532" s="269"/>
      <c r="F1532" s="165">
        <f t="shared" si="461"/>
        <v>0</v>
      </c>
      <c r="G1532" s="270">
        <f t="shared" si="462"/>
        <v>0</v>
      </c>
    </row>
    <row r="1533" spans="1:7" ht="24" customHeight="1" x14ac:dyDescent="0.2">
      <c r="A1533" s="153" t="str">
        <f t="shared" si="458"/>
        <v/>
      </c>
      <c r="B1533" s="268" t="str">
        <f t="shared" si="459"/>
        <v/>
      </c>
      <c r="C1533" s="154"/>
      <c r="D1533" s="155" t="str">
        <f t="shared" si="460"/>
        <v/>
      </c>
      <c r="E1533" s="269"/>
      <c r="F1533" s="165">
        <f t="shared" si="461"/>
        <v>0</v>
      </c>
      <c r="G1533" s="270">
        <f t="shared" si="462"/>
        <v>0</v>
      </c>
    </row>
    <row r="1534" spans="1:7" ht="24" customHeight="1" x14ac:dyDescent="0.2">
      <c r="A1534" s="153" t="str">
        <f t="shared" si="458"/>
        <v/>
      </c>
      <c r="B1534" s="268" t="str">
        <f t="shared" si="459"/>
        <v/>
      </c>
      <c r="C1534" s="154"/>
      <c r="D1534" s="155" t="str">
        <f t="shared" si="460"/>
        <v/>
      </c>
      <c r="E1534" s="269"/>
      <c r="F1534" s="165">
        <f t="shared" si="461"/>
        <v>0</v>
      </c>
      <c r="G1534" s="270">
        <f t="shared" si="462"/>
        <v>0</v>
      </c>
    </row>
    <row r="1535" spans="1:7" ht="24" customHeight="1" x14ac:dyDescent="0.2">
      <c r="A1535" s="153" t="str">
        <f t="shared" si="458"/>
        <v/>
      </c>
      <c r="B1535" s="268" t="str">
        <f t="shared" si="459"/>
        <v/>
      </c>
      <c r="C1535" s="154"/>
      <c r="D1535" s="155" t="str">
        <f t="shared" si="460"/>
        <v/>
      </c>
      <c r="E1535" s="269"/>
      <c r="F1535" s="165">
        <f t="shared" si="461"/>
        <v>0</v>
      </c>
      <c r="G1535" s="270">
        <f t="shared" si="462"/>
        <v>0</v>
      </c>
    </row>
    <row r="1536" spans="1:7" ht="24" customHeight="1" x14ac:dyDescent="0.2">
      <c r="A1536" s="271"/>
      <c r="B1536" s="241"/>
      <c r="C1536" s="241"/>
      <c r="D1536" s="252"/>
      <c r="E1536" s="253"/>
      <c r="F1536" s="336" t="s">
        <v>39</v>
      </c>
      <c r="G1536" s="273">
        <f>SUBTOTAL(9,G1528:G1535)</f>
        <v>0</v>
      </c>
    </row>
    <row r="1537" spans="1:7" ht="24" customHeight="1" x14ac:dyDescent="0.2">
      <c r="A1537" s="271"/>
      <c r="B1537" s="241"/>
      <c r="C1537" s="274" t="s">
        <v>825</v>
      </c>
      <c r="D1537" s="252"/>
      <c r="E1537" s="253"/>
      <c r="F1537" s="254"/>
      <c r="G1537" s="275"/>
    </row>
    <row r="1538" spans="1:7" ht="24" customHeight="1" x14ac:dyDescent="0.2">
      <c r="A1538" s="153" t="str">
        <f t="shared" ref="A1538:A1546" si="463">IFERROR(VLOOKUP(C1538,Tabla_Insumos,4,FALSE),"")</f>
        <v/>
      </c>
      <c r="B1538" s="268" t="str">
        <f t="shared" ref="B1538:B1546" si="464">IFERROR(VLOOKUP(C1538,Tabla_Insumos,5,FALSE),"")</f>
        <v/>
      </c>
      <c r="C1538" s="154"/>
      <c r="D1538" s="155" t="str">
        <f t="shared" ref="D1538:D1546" si="465">IFERROR(VLOOKUP(C1538,Tabla_Insumos,2,FALSE),"")</f>
        <v/>
      </c>
      <c r="E1538" s="269"/>
      <c r="F1538" s="165">
        <f t="shared" ref="F1538:F1546" si="466">IFERROR(VLOOKUP(C1538,Tabla_Insumos,3,FALSE),0)</f>
        <v>0</v>
      </c>
      <c r="G1538" s="270">
        <f t="shared" ref="G1538:G1546" si="467">ROUND(E1538*F1538,2)</f>
        <v>0</v>
      </c>
    </row>
    <row r="1539" spans="1:7" ht="24" customHeight="1" x14ac:dyDescent="0.2">
      <c r="A1539" s="153" t="str">
        <f t="shared" si="463"/>
        <v/>
      </c>
      <c r="B1539" s="268" t="str">
        <f t="shared" si="464"/>
        <v/>
      </c>
      <c r="C1539" s="154"/>
      <c r="D1539" s="155" t="str">
        <f t="shared" si="465"/>
        <v/>
      </c>
      <c r="E1539" s="269"/>
      <c r="F1539" s="165">
        <f t="shared" si="466"/>
        <v>0</v>
      </c>
      <c r="G1539" s="270">
        <f t="shared" si="467"/>
        <v>0</v>
      </c>
    </row>
    <row r="1540" spans="1:7" ht="24" customHeight="1" x14ac:dyDescent="0.2">
      <c r="A1540" s="153" t="str">
        <f t="shared" si="463"/>
        <v/>
      </c>
      <c r="B1540" s="268" t="str">
        <f t="shared" si="464"/>
        <v/>
      </c>
      <c r="C1540" s="154"/>
      <c r="D1540" s="155" t="str">
        <f t="shared" si="465"/>
        <v/>
      </c>
      <c r="E1540" s="269"/>
      <c r="F1540" s="165">
        <f t="shared" si="466"/>
        <v>0</v>
      </c>
      <c r="G1540" s="270">
        <f t="shared" si="467"/>
        <v>0</v>
      </c>
    </row>
    <row r="1541" spans="1:7" ht="24" customHeight="1" x14ac:dyDescent="0.2">
      <c r="A1541" s="153" t="str">
        <f t="shared" si="463"/>
        <v/>
      </c>
      <c r="B1541" s="268" t="str">
        <f t="shared" si="464"/>
        <v/>
      </c>
      <c r="C1541" s="154"/>
      <c r="D1541" s="155" t="str">
        <f t="shared" si="465"/>
        <v/>
      </c>
      <c r="E1541" s="269"/>
      <c r="F1541" s="165">
        <f t="shared" si="466"/>
        <v>0</v>
      </c>
      <c r="G1541" s="270">
        <f t="shared" si="467"/>
        <v>0</v>
      </c>
    </row>
    <row r="1542" spans="1:7" ht="24" customHeight="1" x14ac:dyDescent="0.2">
      <c r="A1542" s="153" t="str">
        <f t="shared" si="463"/>
        <v/>
      </c>
      <c r="B1542" s="268" t="str">
        <f t="shared" si="464"/>
        <v/>
      </c>
      <c r="C1542" s="154"/>
      <c r="D1542" s="155" t="str">
        <f t="shared" si="465"/>
        <v/>
      </c>
      <c r="E1542" s="269"/>
      <c r="F1542" s="165">
        <f t="shared" si="466"/>
        <v>0</v>
      </c>
      <c r="G1542" s="270">
        <f t="shared" si="467"/>
        <v>0</v>
      </c>
    </row>
    <row r="1543" spans="1:7" ht="24" customHeight="1" x14ac:dyDescent="0.2">
      <c r="A1543" s="153" t="str">
        <f t="shared" si="463"/>
        <v/>
      </c>
      <c r="B1543" s="268" t="str">
        <f t="shared" si="464"/>
        <v/>
      </c>
      <c r="C1543" s="154"/>
      <c r="D1543" s="155" t="str">
        <f t="shared" si="465"/>
        <v/>
      </c>
      <c r="E1543" s="269"/>
      <c r="F1543" s="165">
        <f t="shared" si="466"/>
        <v>0</v>
      </c>
      <c r="G1543" s="270">
        <f t="shared" si="467"/>
        <v>0</v>
      </c>
    </row>
    <row r="1544" spans="1:7" ht="24" customHeight="1" x14ac:dyDescent="0.2">
      <c r="A1544" s="153" t="str">
        <f t="shared" si="463"/>
        <v/>
      </c>
      <c r="B1544" s="268" t="str">
        <f t="shared" si="464"/>
        <v/>
      </c>
      <c r="C1544" s="154"/>
      <c r="D1544" s="155" t="str">
        <f t="shared" si="465"/>
        <v/>
      </c>
      <c r="E1544" s="269"/>
      <c r="F1544" s="165">
        <f t="shared" si="466"/>
        <v>0</v>
      </c>
      <c r="G1544" s="270">
        <f t="shared" si="467"/>
        <v>0</v>
      </c>
    </row>
    <row r="1545" spans="1:7" ht="24" customHeight="1" x14ac:dyDescent="0.2">
      <c r="A1545" s="153" t="str">
        <f t="shared" si="463"/>
        <v/>
      </c>
      <c r="B1545" s="268" t="str">
        <f t="shared" si="464"/>
        <v/>
      </c>
      <c r="C1545" s="154"/>
      <c r="D1545" s="155" t="str">
        <f t="shared" si="465"/>
        <v/>
      </c>
      <c r="E1545" s="269"/>
      <c r="F1545" s="165">
        <f t="shared" si="466"/>
        <v>0</v>
      </c>
      <c r="G1545" s="270">
        <f t="shared" si="467"/>
        <v>0</v>
      </c>
    </row>
    <row r="1546" spans="1:7" ht="24" customHeight="1" x14ac:dyDescent="0.2">
      <c r="A1546" s="153" t="str">
        <f t="shared" si="463"/>
        <v/>
      </c>
      <c r="B1546" s="268" t="str">
        <f t="shared" si="464"/>
        <v/>
      </c>
      <c r="C1546" s="154"/>
      <c r="D1546" s="155" t="str">
        <f t="shared" si="465"/>
        <v/>
      </c>
      <c r="E1546" s="269"/>
      <c r="F1546" s="165">
        <f t="shared" si="466"/>
        <v>0</v>
      </c>
      <c r="G1546" s="270">
        <f t="shared" si="467"/>
        <v>0</v>
      </c>
    </row>
    <row r="1547" spans="1:7" ht="24" customHeight="1" x14ac:dyDescent="0.2">
      <c r="A1547" s="276"/>
      <c r="B1547" s="252"/>
      <c r="C1547" s="241"/>
      <c r="D1547" s="252"/>
      <c r="E1547" s="253"/>
      <c r="F1547" s="336" t="s">
        <v>40</v>
      </c>
      <c r="G1547" s="273">
        <f>SUBTOTAL(9,G1538:G1546)</f>
        <v>0</v>
      </c>
    </row>
    <row r="1548" spans="1:7" ht="24" customHeight="1" thickBot="1" x14ac:dyDescent="0.25">
      <c r="A1548" s="277"/>
      <c r="B1548" s="278"/>
      <c r="C1548" s="279"/>
      <c r="D1548" s="278"/>
      <c r="E1548" s="280"/>
      <c r="F1548" s="281"/>
      <c r="G1548" s="282"/>
    </row>
    <row r="1549" spans="1:7" ht="24" customHeight="1" thickBot="1" x14ac:dyDescent="0.25">
      <c r="A1549" s="283">
        <f>B1507</f>
        <v>0</v>
      </c>
      <c r="B1549" s="284" t="str">
        <f>C1507</f>
        <v/>
      </c>
      <c r="C1549" s="285"/>
      <c r="D1549" s="285" t="s">
        <v>41</v>
      </c>
      <c r="E1549" s="286"/>
      <c r="F1549" s="287" t="s">
        <v>42</v>
      </c>
      <c r="G1549" s="288">
        <f>SUBTOTAL(9,G1512:G1548)</f>
        <v>0</v>
      </c>
    </row>
    <row r="1550" spans="1:7" ht="24" customHeight="1" thickTop="1" thickBot="1" x14ac:dyDescent="0.25"/>
    <row r="1551" spans="1:7" ht="24" customHeight="1" thickTop="1" x14ac:dyDescent="0.2">
      <c r="A1551" s="344" t="s">
        <v>44</v>
      </c>
      <c r="B1551" s="345"/>
      <c r="C1551" s="345"/>
      <c r="D1551" s="345"/>
      <c r="E1551" s="345"/>
      <c r="F1551" s="345"/>
      <c r="G1551" s="346"/>
    </row>
    <row r="1552" spans="1:7" ht="24" customHeight="1" x14ac:dyDescent="0.2">
      <c r="A1552" s="243" t="s">
        <v>821</v>
      </c>
      <c r="B1552" s="244" t="str">
        <f>Comitente</f>
        <v>DIRECCIÓN PROVINCIAL DEL LOTE HOGAR</v>
      </c>
      <c r="C1552" s="238"/>
      <c r="D1552" s="245"/>
      <c r="E1552" s="245"/>
      <c r="F1552" s="246"/>
      <c r="G1552" s="247"/>
    </row>
    <row r="1553" spans="1:7" ht="24" customHeight="1" x14ac:dyDescent="0.2">
      <c r="A1553" s="243" t="s">
        <v>822</v>
      </c>
      <c r="B1553" s="244">
        <f>Contratista</f>
        <v>0</v>
      </c>
      <c r="C1553" s="239"/>
      <c r="D1553" s="239"/>
      <c r="E1553" s="239"/>
      <c r="F1553" s="248"/>
      <c r="G1553" s="249"/>
    </row>
    <row r="1554" spans="1:7" ht="24" customHeight="1" x14ac:dyDescent="0.2">
      <c r="A1554" s="243" t="s">
        <v>31</v>
      </c>
      <c r="B1554" s="244" t="str">
        <f>Obra</f>
        <v>Barrio "VIRGEN DEL ROSARIO" I Etapa</v>
      </c>
      <c r="C1554" s="239"/>
      <c r="D1554" s="239"/>
      <c r="E1554" s="239"/>
      <c r="F1554" s="248" t="s">
        <v>45</v>
      </c>
      <c r="G1554" s="250">
        <f>Fecha_Base</f>
        <v>0</v>
      </c>
    </row>
    <row r="1555" spans="1:7" ht="24" customHeight="1" x14ac:dyDescent="0.2">
      <c r="A1555" s="251" t="s">
        <v>820</v>
      </c>
      <c r="B1555" s="240" t="str">
        <f>Ubicación</f>
        <v>Calle Independencia s/nº  Distrito "La Puntilla" Dpto San Martin</v>
      </c>
      <c r="C1555" s="240"/>
      <c r="D1555" s="252"/>
      <c r="E1555" s="253"/>
      <c r="F1555" s="254"/>
      <c r="G1555" s="255"/>
    </row>
    <row r="1556" spans="1:7" ht="24" customHeight="1" x14ac:dyDescent="0.2">
      <c r="A1556" s="251" t="s">
        <v>46</v>
      </c>
      <c r="B1556" s="256" t="str">
        <f>IFERROR(VALUE(LEFT(B1557,FIND("-",B1557)-1)),"")</f>
        <v/>
      </c>
      <c r="C1556" s="241" t="str">
        <f>IFERROR(VLOOKUP(B1556,T_Computo_Presupuesto,2,FALSE),"")</f>
        <v/>
      </c>
      <c r="E1556" s="253"/>
      <c r="F1556" s="254"/>
      <c r="G1556" s="255"/>
    </row>
    <row r="1557" spans="1:7" ht="24" customHeight="1" x14ac:dyDescent="0.2">
      <c r="A1557" s="251" t="s">
        <v>32</v>
      </c>
      <c r="B1557" s="257"/>
      <c r="C1557" s="241" t="str">
        <f>IFERROR(VLOOKUP(B1557,T_Computo_Presupuesto,2,FALSE),"")</f>
        <v/>
      </c>
      <c r="D1557" s="252"/>
      <c r="E1557" s="253"/>
      <c r="F1557" s="248" t="s">
        <v>33</v>
      </c>
      <c r="G1557" s="258" t="str">
        <f>IFERROR(VLOOKUP(B1557,T_Computo_Presupuesto,4,FALSE),"")</f>
        <v/>
      </c>
    </row>
    <row r="1558" spans="1:7" ht="24" customHeight="1" x14ac:dyDescent="0.2">
      <c r="A1558" s="251"/>
      <c r="B1558" s="240"/>
      <c r="C1558" s="241"/>
      <c r="D1558" s="252"/>
      <c r="E1558" s="253"/>
      <c r="F1558" s="254"/>
      <c r="G1558" s="255"/>
    </row>
    <row r="1559" spans="1:7" ht="24" customHeight="1" x14ac:dyDescent="0.2">
      <c r="A1559" s="366" t="s">
        <v>683</v>
      </c>
      <c r="B1559" s="367"/>
      <c r="C1559" s="368" t="s">
        <v>0</v>
      </c>
      <c r="D1559" s="368" t="s">
        <v>34</v>
      </c>
      <c r="E1559" s="370" t="s">
        <v>35</v>
      </c>
      <c r="F1559" s="372" t="s">
        <v>36</v>
      </c>
      <c r="G1559" s="374" t="s">
        <v>37</v>
      </c>
    </row>
    <row r="1560" spans="1:7" ht="24" customHeight="1" x14ac:dyDescent="0.2">
      <c r="A1560" s="259" t="s">
        <v>684</v>
      </c>
      <c r="B1560" s="260" t="s">
        <v>685</v>
      </c>
      <c r="C1560" s="369"/>
      <c r="D1560" s="369"/>
      <c r="E1560" s="371"/>
      <c r="F1560" s="373"/>
      <c r="G1560" s="375"/>
    </row>
    <row r="1561" spans="1:7" ht="24" customHeight="1" x14ac:dyDescent="0.2">
      <c r="A1561" s="335"/>
      <c r="B1561" s="263"/>
      <c r="C1561" s="334" t="s">
        <v>823</v>
      </c>
      <c r="D1561" s="264"/>
      <c r="E1561" s="265"/>
      <c r="F1561" s="266"/>
      <c r="G1561" s="267"/>
    </row>
    <row r="1562" spans="1:7" ht="24" customHeight="1" x14ac:dyDescent="0.2">
      <c r="A1562" s="153" t="str">
        <f t="shared" ref="A1562:A1575" si="468">IFERROR(VLOOKUP(C1562,Tabla_Insumos,4,FALSE),"")</f>
        <v/>
      </c>
      <c r="B1562" s="268" t="str">
        <f t="shared" ref="B1562:B1575" si="469">IFERROR(VLOOKUP(C1562,Tabla_Insumos,5,FALSE),"")</f>
        <v/>
      </c>
      <c r="C1562" s="154"/>
      <c r="D1562" s="155" t="str">
        <f t="shared" ref="D1562:D1575" si="470">IFERROR(VLOOKUP(C1562,Tabla_Insumos,2,FALSE),"")</f>
        <v/>
      </c>
      <c r="E1562" s="269"/>
      <c r="F1562" s="166">
        <f t="shared" ref="F1562:F1575" si="471">IFERROR(VLOOKUP(C1562,Tabla_Insumos,3,FALSE),0)</f>
        <v>0</v>
      </c>
      <c r="G1562" s="270">
        <f>ROUND(E1562*F1562,2)</f>
        <v>0</v>
      </c>
    </row>
    <row r="1563" spans="1:7" ht="24" customHeight="1" x14ac:dyDescent="0.2">
      <c r="A1563" s="153" t="str">
        <f t="shared" si="468"/>
        <v/>
      </c>
      <c r="B1563" s="268" t="str">
        <f t="shared" si="469"/>
        <v/>
      </c>
      <c r="C1563" s="154"/>
      <c r="D1563" s="155" t="str">
        <f t="shared" si="470"/>
        <v/>
      </c>
      <c r="E1563" s="269"/>
      <c r="F1563" s="166">
        <f t="shared" si="471"/>
        <v>0</v>
      </c>
      <c r="G1563" s="270">
        <f t="shared" ref="G1563:G1575" si="472">ROUND(E1563*F1563,2)</f>
        <v>0</v>
      </c>
    </row>
    <row r="1564" spans="1:7" ht="24" customHeight="1" x14ac:dyDescent="0.2">
      <c r="A1564" s="153" t="str">
        <f t="shared" si="468"/>
        <v/>
      </c>
      <c r="B1564" s="268" t="str">
        <f t="shared" si="469"/>
        <v/>
      </c>
      <c r="C1564" s="154"/>
      <c r="D1564" s="155" t="str">
        <f t="shared" si="470"/>
        <v/>
      </c>
      <c r="E1564" s="269"/>
      <c r="F1564" s="166">
        <f t="shared" si="471"/>
        <v>0</v>
      </c>
      <c r="G1564" s="270">
        <f t="shared" si="472"/>
        <v>0</v>
      </c>
    </row>
    <row r="1565" spans="1:7" ht="24" customHeight="1" x14ac:dyDescent="0.2">
      <c r="A1565" s="153" t="str">
        <f t="shared" si="468"/>
        <v/>
      </c>
      <c r="B1565" s="268" t="str">
        <f t="shared" si="469"/>
        <v/>
      </c>
      <c r="C1565" s="154"/>
      <c r="D1565" s="155" t="str">
        <f t="shared" si="470"/>
        <v/>
      </c>
      <c r="E1565" s="269"/>
      <c r="F1565" s="166">
        <f t="shared" si="471"/>
        <v>0</v>
      </c>
      <c r="G1565" s="270">
        <f t="shared" si="472"/>
        <v>0</v>
      </c>
    </row>
    <row r="1566" spans="1:7" ht="24" customHeight="1" x14ac:dyDescent="0.2">
      <c r="A1566" s="153" t="str">
        <f t="shared" si="468"/>
        <v/>
      </c>
      <c r="B1566" s="268" t="str">
        <f t="shared" si="469"/>
        <v/>
      </c>
      <c r="C1566" s="154"/>
      <c r="D1566" s="155" t="str">
        <f t="shared" si="470"/>
        <v/>
      </c>
      <c r="E1566" s="269"/>
      <c r="F1566" s="166">
        <f t="shared" si="471"/>
        <v>0</v>
      </c>
      <c r="G1566" s="270">
        <f t="shared" si="472"/>
        <v>0</v>
      </c>
    </row>
    <row r="1567" spans="1:7" ht="24" customHeight="1" x14ac:dyDescent="0.2">
      <c r="A1567" s="153" t="str">
        <f t="shared" si="468"/>
        <v/>
      </c>
      <c r="B1567" s="268" t="str">
        <f t="shared" si="469"/>
        <v/>
      </c>
      <c r="C1567" s="154"/>
      <c r="D1567" s="155" t="str">
        <f t="shared" si="470"/>
        <v/>
      </c>
      <c r="E1567" s="269"/>
      <c r="F1567" s="166">
        <f t="shared" si="471"/>
        <v>0</v>
      </c>
      <c r="G1567" s="270">
        <f t="shared" si="472"/>
        <v>0</v>
      </c>
    </row>
    <row r="1568" spans="1:7" ht="24" customHeight="1" x14ac:dyDescent="0.2">
      <c r="A1568" s="153" t="str">
        <f t="shared" si="468"/>
        <v/>
      </c>
      <c r="B1568" s="268" t="str">
        <f t="shared" si="469"/>
        <v/>
      </c>
      <c r="C1568" s="154"/>
      <c r="D1568" s="155" t="str">
        <f t="shared" si="470"/>
        <v/>
      </c>
      <c r="E1568" s="269"/>
      <c r="F1568" s="166">
        <f t="shared" si="471"/>
        <v>0</v>
      </c>
      <c r="G1568" s="270">
        <f t="shared" si="472"/>
        <v>0</v>
      </c>
    </row>
    <row r="1569" spans="1:7" ht="24" customHeight="1" x14ac:dyDescent="0.2">
      <c r="A1569" s="153" t="str">
        <f t="shared" si="468"/>
        <v/>
      </c>
      <c r="B1569" s="268" t="str">
        <f t="shared" si="469"/>
        <v/>
      </c>
      <c r="C1569" s="154"/>
      <c r="D1569" s="155" t="str">
        <f t="shared" si="470"/>
        <v/>
      </c>
      <c r="E1569" s="269"/>
      <c r="F1569" s="166">
        <f t="shared" si="471"/>
        <v>0</v>
      </c>
      <c r="G1569" s="270">
        <f t="shared" si="472"/>
        <v>0</v>
      </c>
    </row>
    <row r="1570" spans="1:7" ht="24" customHeight="1" x14ac:dyDescent="0.2">
      <c r="A1570" s="153" t="str">
        <f t="shared" si="468"/>
        <v/>
      </c>
      <c r="B1570" s="268" t="str">
        <f t="shared" si="469"/>
        <v/>
      </c>
      <c r="C1570" s="154"/>
      <c r="D1570" s="155" t="str">
        <f t="shared" si="470"/>
        <v/>
      </c>
      <c r="E1570" s="269"/>
      <c r="F1570" s="166">
        <f t="shared" si="471"/>
        <v>0</v>
      </c>
      <c r="G1570" s="270">
        <f t="shared" si="472"/>
        <v>0</v>
      </c>
    </row>
    <row r="1571" spans="1:7" ht="24" customHeight="1" x14ac:dyDescent="0.2">
      <c r="A1571" s="153" t="str">
        <f t="shared" si="468"/>
        <v/>
      </c>
      <c r="B1571" s="268" t="str">
        <f t="shared" si="469"/>
        <v/>
      </c>
      <c r="C1571" s="154"/>
      <c r="D1571" s="155" t="str">
        <f t="shared" si="470"/>
        <v/>
      </c>
      <c r="E1571" s="269"/>
      <c r="F1571" s="166">
        <f t="shared" si="471"/>
        <v>0</v>
      </c>
      <c r="G1571" s="270">
        <f t="shared" si="472"/>
        <v>0</v>
      </c>
    </row>
    <row r="1572" spans="1:7" ht="24" customHeight="1" x14ac:dyDescent="0.2">
      <c r="A1572" s="153" t="str">
        <f t="shared" si="468"/>
        <v/>
      </c>
      <c r="B1572" s="268" t="str">
        <f t="shared" si="469"/>
        <v/>
      </c>
      <c r="C1572" s="154"/>
      <c r="D1572" s="155" t="str">
        <f t="shared" si="470"/>
        <v/>
      </c>
      <c r="E1572" s="269"/>
      <c r="F1572" s="166">
        <f t="shared" si="471"/>
        <v>0</v>
      </c>
      <c r="G1572" s="270">
        <f t="shared" si="472"/>
        <v>0</v>
      </c>
    </row>
    <row r="1573" spans="1:7" ht="24" customHeight="1" x14ac:dyDescent="0.2">
      <c r="A1573" s="153" t="str">
        <f t="shared" si="468"/>
        <v/>
      </c>
      <c r="B1573" s="268" t="str">
        <f t="shared" si="469"/>
        <v/>
      </c>
      <c r="C1573" s="154"/>
      <c r="D1573" s="155" t="str">
        <f t="shared" si="470"/>
        <v/>
      </c>
      <c r="E1573" s="269"/>
      <c r="F1573" s="166">
        <f t="shared" si="471"/>
        <v>0</v>
      </c>
      <c r="G1573" s="270">
        <f t="shared" si="472"/>
        <v>0</v>
      </c>
    </row>
    <row r="1574" spans="1:7" ht="24" customHeight="1" x14ac:dyDescent="0.2">
      <c r="A1574" s="153" t="str">
        <f t="shared" si="468"/>
        <v/>
      </c>
      <c r="B1574" s="268" t="str">
        <f t="shared" si="469"/>
        <v/>
      </c>
      <c r="C1574" s="154"/>
      <c r="D1574" s="155" t="str">
        <f t="shared" si="470"/>
        <v/>
      </c>
      <c r="E1574" s="269"/>
      <c r="F1574" s="166">
        <f t="shared" si="471"/>
        <v>0</v>
      </c>
      <c r="G1574" s="270">
        <f t="shared" si="472"/>
        <v>0</v>
      </c>
    </row>
    <row r="1575" spans="1:7" ht="24" customHeight="1" x14ac:dyDescent="0.2">
      <c r="A1575" s="153" t="str">
        <f t="shared" si="468"/>
        <v/>
      </c>
      <c r="B1575" s="268" t="str">
        <f t="shared" si="469"/>
        <v/>
      </c>
      <c r="C1575" s="154"/>
      <c r="D1575" s="155" t="str">
        <f t="shared" si="470"/>
        <v/>
      </c>
      <c r="E1575" s="269"/>
      <c r="F1575" s="166">
        <f t="shared" si="471"/>
        <v>0</v>
      </c>
      <c r="G1575" s="270">
        <f t="shared" si="472"/>
        <v>0</v>
      </c>
    </row>
    <row r="1576" spans="1:7" ht="24" customHeight="1" x14ac:dyDescent="0.2">
      <c r="A1576" s="271"/>
      <c r="B1576" s="241"/>
      <c r="C1576" s="241"/>
      <c r="D1576" s="252"/>
      <c r="E1576" s="253"/>
      <c r="F1576" s="336" t="s">
        <v>38</v>
      </c>
      <c r="G1576" s="273">
        <f>SUBTOTAL(9,G1562:G1575)</f>
        <v>0</v>
      </c>
    </row>
    <row r="1577" spans="1:7" ht="24" customHeight="1" x14ac:dyDescent="0.2">
      <c r="A1577" s="271"/>
      <c r="B1577" s="241"/>
      <c r="C1577" s="274" t="s">
        <v>824</v>
      </c>
      <c r="D1577" s="252"/>
      <c r="E1577" s="253"/>
      <c r="F1577" s="254"/>
      <c r="G1577" s="275"/>
    </row>
    <row r="1578" spans="1:7" ht="24" customHeight="1" x14ac:dyDescent="0.2">
      <c r="A1578" s="153" t="str">
        <f t="shared" ref="A1578:A1585" si="473">IFERROR(VLOOKUP(C1578,Tabla_Insumos,4,FALSE),"")</f>
        <v/>
      </c>
      <c r="B1578" s="268" t="str">
        <f t="shared" ref="B1578:B1585" si="474">IFERROR(VLOOKUP(C1578,Tabla_Insumos,5,FALSE),"")</f>
        <v/>
      </c>
      <c r="C1578" s="154"/>
      <c r="D1578" s="155" t="str">
        <f t="shared" ref="D1578:D1585" si="475">IFERROR(VLOOKUP(C1578,Tabla_Insumos,2,FALSE),"")</f>
        <v/>
      </c>
      <c r="E1578" s="269"/>
      <c r="F1578" s="166">
        <f t="shared" ref="F1578:F1585" si="476">IFERROR(VLOOKUP(C1578,Tabla_Insumos,3,FALSE),0)</f>
        <v>0</v>
      </c>
      <c r="G1578" s="270">
        <f>ROUND(E1578*F1578,2)</f>
        <v>0</v>
      </c>
    </row>
    <row r="1579" spans="1:7" ht="24" customHeight="1" x14ac:dyDescent="0.2">
      <c r="A1579" s="153" t="str">
        <f t="shared" si="473"/>
        <v/>
      </c>
      <c r="B1579" s="268" t="str">
        <f t="shared" si="474"/>
        <v/>
      </c>
      <c r="C1579" s="154"/>
      <c r="D1579" s="155" t="str">
        <f t="shared" si="475"/>
        <v/>
      </c>
      <c r="E1579" s="269"/>
      <c r="F1579" s="166">
        <f t="shared" si="476"/>
        <v>0</v>
      </c>
      <c r="G1579" s="270">
        <f>ROUND(E1579*F1579,2)</f>
        <v>0</v>
      </c>
    </row>
    <row r="1580" spans="1:7" ht="24" customHeight="1" x14ac:dyDescent="0.2">
      <c r="A1580" s="153" t="str">
        <f t="shared" si="473"/>
        <v/>
      </c>
      <c r="B1580" s="268" t="str">
        <f t="shared" si="474"/>
        <v/>
      </c>
      <c r="C1580" s="154"/>
      <c r="D1580" s="155" t="str">
        <f t="shared" si="475"/>
        <v/>
      </c>
      <c r="E1580" s="269"/>
      <c r="F1580" s="166">
        <f t="shared" si="476"/>
        <v>0</v>
      </c>
      <c r="G1580" s="270">
        <f t="shared" ref="G1580:G1585" si="477">ROUND(E1580*F1580,2)</f>
        <v>0</v>
      </c>
    </row>
    <row r="1581" spans="1:7" ht="24" customHeight="1" x14ac:dyDescent="0.2">
      <c r="A1581" s="153" t="str">
        <f t="shared" si="473"/>
        <v/>
      </c>
      <c r="B1581" s="268" t="str">
        <f t="shared" si="474"/>
        <v/>
      </c>
      <c r="C1581" s="154"/>
      <c r="D1581" s="155" t="str">
        <f t="shared" si="475"/>
        <v/>
      </c>
      <c r="E1581" s="269"/>
      <c r="F1581" s="166">
        <f t="shared" si="476"/>
        <v>0</v>
      </c>
      <c r="G1581" s="270">
        <f t="shared" si="477"/>
        <v>0</v>
      </c>
    </row>
    <row r="1582" spans="1:7" ht="24" customHeight="1" x14ac:dyDescent="0.2">
      <c r="A1582" s="153" t="str">
        <f t="shared" si="473"/>
        <v/>
      </c>
      <c r="B1582" s="268" t="str">
        <f t="shared" si="474"/>
        <v/>
      </c>
      <c r="C1582" s="154"/>
      <c r="D1582" s="155" t="str">
        <f t="shared" si="475"/>
        <v/>
      </c>
      <c r="E1582" s="269"/>
      <c r="F1582" s="166">
        <f t="shared" si="476"/>
        <v>0</v>
      </c>
      <c r="G1582" s="270">
        <f t="shared" si="477"/>
        <v>0</v>
      </c>
    </row>
    <row r="1583" spans="1:7" ht="24" customHeight="1" x14ac:dyDescent="0.2">
      <c r="A1583" s="153" t="str">
        <f t="shared" si="473"/>
        <v/>
      </c>
      <c r="B1583" s="268" t="str">
        <f t="shared" si="474"/>
        <v/>
      </c>
      <c r="C1583" s="154"/>
      <c r="D1583" s="155" t="str">
        <f t="shared" si="475"/>
        <v/>
      </c>
      <c r="E1583" s="269"/>
      <c r="F1583" s="166">
        <f t="shared" si="476"/>
        <v>0</v>
      </c>
      <c r="G1583" s="270">
        <f t="shared" si="477"/>
        <v>0</v>
      </c>
    </row>
    <row r="1584" spans="1:7" ht="24" customHeight="1" x14ac:dyDescent="0.2">
      <c r="A1584" s="153" t="str">
        <f t="shared" si="473"/>
        <v/>
      </c>
      <c r="B1584" s="268" t="str">
        <f t="shared" si="474"/>
        <v/>
      </c>
      <c r="C1584" s="154"/>
      <c r="D1584" s="155" t="str">
        <f t="shared" si="475"/>
        <v/>
      </c>
      <c r="E1584" s="269"/>
      <c r="F1584" s="166">
        <f t="shared" si="476"/>
        <v>0</v>
      </c>
      <c r="G1584" s="270">
        <f t="shared" si="477"/>
        <v>0</v>
      </c>
    </row>
    <row r="1585" spans="1:7" ht="24" customHeight="1" x14ac:dyDescent="0.2">
      <c r="A1585" s="153" t="str">
        <f t="shared" si="473"/>
        <v/>
      </c>
      <c r="B1585" s="268" t="str">
        <f t="shared" si="474"/>
        <v/>
      </c>
      <c r="C1585" s="154"/>
      <c r="D1585" s="155" t="str">
        <f t="shared" si="475"/>
        <v/>
      </c>
      <c r="E1585" s="269"/>
      <c r="F1585" s="166">
        <f t="shared" si="476"/>
        <v>0</v>
      </c>
      <c r="G1585" s="270">
        <f t="shared" si="477"/>
        <v>0</v>
      </c>
    </row>
    <row r="1586" spans="1:7" ht="24" customHeight="1" x14ac:dyDescent="0.2">
      <c r="A1586" s="271"/>
      <c r="B1586" s="241"/>
      <c r="C1586" s="241"/>
      <c r="D1586" s="252"/>
      <c r="E1586" s="253"/>
      <c r="F1586" s="336" t="s">
        <v>39</v>
      </c>
      <c r="G1586" s="273">
        <f>SUBTOTAL(9,G1578:G1585)</f>
        <v>0</v>
      </c>
    </row>
    <row r="1587" spans="1:7" ht="24" customHeight="1" x14ac:dyDescent="0.2">
      <c r="A1587" s="271"/>
      <c r="B1587" s="241"/>
      <c r="C1587" s="274" t="s">
        <v>825</v>
      </c>
      <c r="D1587" s="252"/>
      <c r="E1587" s="253"/>
      <c r="F1587" s="254"/>
      <c r="G1587" s="275"/>
    </row>
    <row r="1588" spans="1:7" ht="24" customHeight="1" x14ac:dyDescent="0.2">
      <c r="A1588" s="153" t="str">
        <f t="shared" ref="A1588:A1596" si="478">IFERROR(VLOOKUP(C1588,Tabla_Insumos,4,FALSE),"")</f>
        <v/>
      </c>
      <c r="B1588" s="268" t="str">
        <f t="shared" ref="B1588:B1596" si="479">IFERROR(VLOOKUP(C1588,Tabla_Insumos,5,FALSE),"")</f>
        <v/>
      </c>
      <c r="C1588" s="154"/>
      <c r="D1588" s="155" t="str">
        <f t="shared" ref="D1588:D1596" si="480">IFERROR(VLOOKUP(C1588,Tabla_Insumos,2,FALSE),"")</f>
        <v/>
      </c>
      <c r="E1588" s="269"/>
      <c r="F1588" s="166">
        <f t="shared" ref="F1588:F1596" si="481">IFERROR(VLOOKUP(C1588,Tabla_Insumos,3,FALSE),0)</f>
        <v>0</v>
      </c>
      <c r="G1588" s="270">
        <f t="shared" ref="G1588:G1596" si="482">ROUND(E1588*F1588,2)</f>
        <v>0</v>
      </c>
    </row>
    <row r="1589" spans="1:7" ht="24" customHeight="1" x14ac:dyDescent="0.2">
      <c r="A1589" s="153" t="str">
        <f t="shared" si="478"/>
        <v/>
      </c>
      <c r="B1589" s="268" t="str">
        <f t="shared" si="479"/>
        <v/>
      </c>
      <c r="C1589" s="154"/>
      <c r="D1589" s="155" t="str">
        <f t="shared" si="480"/>
        <v/>
      </c>
      <c r="E1589" s="269"/>
      <c r="F1589" s="166">
        <f t="shared" si="481"/>
        <v>0</v>
      </c>
      <c r="G1589" s="270">
        <f t="shared" si="482"/>
        <v>0</v>
      </c>
    </row>
    <row r="1590" spans="1:7" ht="24" customHeight="1" x14ac:dyDescent="0.2">
      <c r="A1590" s="153" t="str">
        <f t="shared" si="478"/>
        <v/>
      </c>
      <c r="B1590" s="268" t="str">
        <f t="shared" si="479"/>
        <v/>
      </c>
      <c r="C1590" s="154"/>
      <c r="D1590" s="155" t="str">
        <f t="shared" si="480"/>
        <v/>
      </c>
      <c r="E1590" s="269"/>
      <c r="F1590" s="166">
        <f t="shared" si="481"/>
        <v>0</v>
      </c>
      <c r="G1590" s="270">
        <f t="shared" si="482"/>
        <v>0</v>
      </c>
    </row>
    <row r="1591" spans="1:7" ht="24" customHeight="1" x14ac:dyDescent="0.2">
      <c r="A1591" s="153" t="str">
        <f t="shared" si="478"/>
        <v/>
      </c>
      <c r="B1591" s="268" t="str">
        <f t="shared" si="479"/>
        <v/>
      </c>
      <c r="C1591" s="154"/>
      <c r="D1591" s="155" t="str">
        <f t="shared" si="480"/>
        <v/>
      </c>
      <c r="E1591" s="269"/>
      <c r="F1591" s="166">
        <f t="shared" si="481"/>
        <v>0</v>
      </c>
      <c r="G1591" s="270">
        <f t="shared" si="482"/>
        <v>0</v>
      </c>
    </row>
    <row r="1592" spans="1:7" ht="24" customHeight="1" x14ac:dyDescent="0.2">
      <c r="A1592" s="153" t="str">
        <f t="shared" si="478"/>
        <v/>
      </c>
      <c r="B1592" s="268" t="str">
        <f t="shared" si="479"/>
        <v/>
      </c>
      <c r="C1592" s="154"/>
      <c r="D1592" s="155" t="str">
        <f t="shared" si="480"/>
        <v/>
      </c>
      <c r="E1592" s="269"/>
      <c r="F1592" s="166">
        <f t="shared" si="481"/>
        <v>0</v>
      </c>
      <c r="G1592" s="270">
        <f t="shared" si="482"/>
        <v>0</v>
      </c>
    </row>
    <row r="1593" spans="1:7" ht="24" customHeight="1" x14ac:dyDescent="0.2">
      <c r="A1593" s="153" t="str">
        <f t="shared" si="478"/>
        <v/>
      </c>
      <c r="B1593" s="268" t="str">
        <f t="shared" si="479"/>
        <v/>
      </c>
      <c r="C1593" s="154"/>
      <c r="D1593" s="155" t="str">
        <f t="shared" si="480"/>
        <v/>
      </c>
      <c r="E1593" s="269"/>
      <c r="F1593" s="166">
        <f t="shared" si="481"/>
        <v>0</v>
      </c>
      <c r="G1593" s="270">
        <f t="shared" si="482"/>
        <v>0</v>
      </c>
    </row>
    <row r="1594" spans="1:7" ht="24" customHeight="1" x14ac:dyDescent="0.2">
      <c r="A1594" s="153" t="str">
        <f t="shared" si="478"/>
        <v/>
      </c>
      <c r="B1594" s="268" t="str">
        <f t="shared" si="479"/>
        <v/>
      </c>
      <c r="C1594" s="154"/>
      <c r="D1594" s="155" t="str">
        <f t="shared" si="480"/>
        <v/>
      </c>
      <c r="E1594" s="269"/>
      <c r="F1594" s="166">
        <f t="shared" si="481"/>
        <v>0</v>
      </c>
      <c r="G1594" s="270">
        <f t="shared" si="482"/>
        <v>0</v>
      </c>
    </row>
    <row r="1595" spans="1:7" ht="24" customHeight="1" x14ac:dyDescent="0.2">
      <c r="A1595" s="153" t="str">
        <f t="shared" si="478"/>
        <v/>
      </c>
      <c r="B1595" s="268" t="str">
        <f t="shared" si="479"/>
        <v/>
      </c>
      <c r="C1595" s="154"/>
      <c r="D1595" s="155" t="str">
        <f t="shared" si="480"/>
        <v/>
      </c>
      <c r="E1595" s="269"/>
      <c r="F1595" s="166">
        <f t="shared" si="481"/>
        <v>0</v>
      </c>
      <c r="G1595" s="270">
        <f t="shared" si="482"/>
        <v>0</v>
      </c>
    </row>
    <row r="1596" spans="1:7" ht="24" customHeight="1" x14ac:dyDescent="0.2">
      <c r="A1596" s="153" t="str">
        <f t="shared" si="478"/>
        <v/>
      </c>
      <c r="B1596" s="268" t="str">
        <f t="shared" si="479"/>
        <v/>
      </c>
      <c r="C1596" s="154"/>
      <c r="D1596" s="155" t="str">
        <f t="shared" si="480"/>
        <v/>
      </c>
      <c r="E1596" s="269"/>
      <c r="F1596" s="166">
        <f t="shared" si="481"/>
        <v>0</v>
      </c>
      <c r="G1596" s="270">
        <f t="shared" si="482"/>
        <v>0</v>
      </c>
    </row>
    <row r="1597" spans="1:7" ht="24" customHeight="1" x14ac:dyDescent="0.2">
      <c r="A1597" s="276"/>
      <c r="B1597" s="252"/>
      <c r="C1597" s="241"/>
      <c r="D1597" s="252"/>
      <c r="E1597" s="253"/>
      <c r="F1597" s="336" t="s">
        <v>40</v>
      </c>
      <c r="G1597" s="273">
        <f>SUBTOTAL(9,G1588:G1596)</f>
        <v>0</v>
      </c>
    </row>
    <row r="1598" spans="1:7" ht="24" customHeight="1" thickBot="1" x14ac:dyDescent="0.25">
      <c r="A1598" s="277"/>
      <c r="B1598" s="278"/>
      <c r="C1598" s="279"/>
      <c r="D1598" s="278"/>
      <c r="E1598" s="280"/>
      <c r="F1598" s="281"/>
      <c r="G1598" s="282"/>
    </row>
    <row r="1599" spans="1:7" ht="24" customHeight="1" thickBot="1" x14ac:dyDescent="0.25">
      <c r="A1599" s="283">
        <f>B1557</f>
        <v>0</v>
      </c>
      <c r="B1599" s="284" t="str">
        <f>C1557</f>
        <v/>
      </c>
      <c r="C1599" s="285"/>
      <c r="D1599" s="285" t="s">
        <v>41</v>
      </c>
      <c r="E1599" s="286"/>
      <c r="F1599" s="287" t="s">
        <v>42</v>
      </c>
      <c r="G1599" s="288">
        <f>SUBTOTAL(9,G1562:G1598)</f>
        <v>0</v>
      </c>
    </row>
    <row r="1600" spans="1:7" ht="24" customHeight="1" thickTop="1" thickBot="1" x14ac:dyDescent="0.25"/>
    <row r="1601" spans="1:7" ht="24" customHeight="1" thickTop="1" x14ac:dyDescent="0.2">
      <c r="A1601" s="344" t="s">
        <v>44</v>
      </c>
      <c r="B1601" s="345"/>
      <c r="C1601" s="345"/>
      <c r="D1601" s="345"/>
      <c r="E1601" s="345"/>
      <c r="F1601" s="345"/>
      <c r="G1601" s="346"/>
    </row>
    <row r="1602" spans="1:7" ht="24" customHeight="1" x14ac:dyDescent="0.2">
      <c r="A1602" s="243" t="s">
        <v>821</v>
      </c>
      <c r="B1602" s="244" t="str">
        <f>Comitente</f>
        <v>DIRECCIÓN PROVINCIAL DEL LOTE HOGAR</v>
      </c>
      <c r="C1602" s="238"/>
      <c r="D1602" s="245"/>
      <c r="E1602" s="245"/>
      <c r="F1602" s="246"/>
      <c r="G1602" s="247"/>
    </row>
    <row r="1603" spans="1:7" ht="24" customHeight="1" x14ac:dyDescent="0.2">
      <c r="A1603" s="243" t="s">
        <v>822</v>
      </c>
      <c r="B1603" s="244">
        <f>Contratista</f>
        <v>0</v>
      </c>
      <c r="C1603" s="239"/>
      <c r="D1603" s="239"/>
      <c r="E1603" s="239"/>
      <c r="F1603" s="248"/>
      <c r="G1603" s="249"/>
    </row>
    <row r="1604" spans="1:7" ht="24" customHeight="1" x14ac:dyDescent="0.2">
      <c r="A1604" s="243" t="s">
        <v>31</v>
      </c>
      <c r="B1604" s="244" t="str">
        <f>Obra</f>
        <v>Barrio "VIRGEN DEL ROSARIO" I Etapa</v>
      </c>
      <c r="C1604" s="239"/>
      <c r="D1604" s="239"/>
      <c r="E1604" s="239"/>
      <c r="F1604" s="248" t="s">
        <v>45</v>
      </c>
      <c r="G1604" s="250">
        <f>Fecha_Base</f>
        <v>0</v>
      </c>
    </row>
    <row r="1605" spans="1:7" ht="24" customHeight="1" x14ac:dyDescent="0.2">
      <c r="A1605" s="251" t="s">
        <v>820</v>
      </c>
      <c r="B1605" s="240" t="str">
        <f>Ubicación</f>
        <v>Calle Independencia s/nº  Distrito "La Puntilla" Dpto San Martin</v>
      </c>
      <c r="C1605" s="240"/>
      <c r="D1605" s="252"/>
      <c r="E1605" s="253"/>
      <c r="F1605" s="254"/>
      <c r="G1605" s="255"/>
    </row>
    <row r="1606" spans="1:7" ht="24" customHeight="1" x14ac:dyDescent="0.2">
      <c r="A1606" s="251" t="s">
        <v>46</v>
      </c>
      <c r="B1606" s="256" t="str">
        <f>IFERROR(VALUE(LEFT(B1607,FIND("-",B1607)-1)),"")</f>
        <v/>
      </c>
      <c r="C1606" s="241" t="str">
        <f>IFERROR(VLOOKUP(B1606,T_Computo_Presupuesto,2,FALSE),"")</f>
        <v/>
      </c>
      <c r="E1606" s="253"/>
      <c r="F1606" s="254"/>
      <c r="G1606" s="255"/>
    </row>
    <row r="1607" spans="1:7" ht="24" customHeight="1" x14ac:dyDescent="0.2">
      <c r="A1607" s="251" t="s">
        <v>32</v>
      </c>
      <c r="B1607" s="257"/>
      <c r="C1607" s="241" t="str">
        <f>IFERROR(VLOOKUP(B1607,T_Computo_Presupuesto,2,FALSE),"")</f>
        <v/>
      </c>
      <c r="D1607" s="252"/>
      <c r="E1607" s="253"/>
      <c r="F1607" s="248" t="s">
        <v>33</v>
      </c>
      <c r="G1607" s="258" t="str">
        <f>IFERROR(VLOOKUP(B1607,T_Computo_Presupuesto,4,FALSE),"")</f>
        <v/>
      </c>
    </row>
    <row r="1608" spans="1:7" ht="24" customHeight="1" x14ac:dyDescent="0.2">
      <c r="A1608" s="251"/>
      <c r="B1608" s="240"/>
      <c r="C1608" s="241"/>
      <c r="D1608" s="252"/>
      <c r="E1608" s="253"/>
      <c r="F1608" s="254"/>
      <c r="G1608" s="255"/>
    </row>
    <row r="1609" spans="1:7" ht="24" customHeight="1" x14ac:dyDescent="0.2">
      <c r="A1609" s="366" t="s">
        <v>683</v>
      </c>
      <c r="B1609" s="367"/>
      <c r="C1609" s="368" t="s">
        <v>0</v>
      </c>
      <c r="D1609" s="368" t="s">
        <v>34</v>
      </c>
      <c r="E1609" s="370" t="s">
        <v>35</v>
      </c>
      <c r="F1609" s="372" t="s">
        <v>36</v>
      </c>
      <c r="G1609" s="374" t="s">
        <v>37</v>
      </c>
    </row>
    <row r="1610" spans="1:7" ht="24" customHeight="1" x14ac:dyDescent="0.2">
      <c r="A1610" s="259" t="s">
        <v>684</v>
      </c>
      <c r="B1610" s="260" t="s">
        <v>685</v>
      </c>
      <c r="C1610" s="369"/>
      <c r="D1610" s="369"/>
      <c r="E1610" s="371"/>
      <c r="F1610" s="373"/>
      <c r="G1610" s="375"/>
    </row>
    <row r="1611" spans="1:7" ht="24" customHeight="1" x14ac:dyDescent="0.2">
      <c r="A1611" s="335"/>
      <c r="B1611" s="263"/>
      <c r="C1611" s="334" t="s">
        <v>823</v>
      </c>
      <c r="D1611" s="264"/>
      <c r="E1611" s="265"/>
      <c r="F1611" s="266"/>
      <c r="G1611" s="267"/>
    </row>
    <row r="1612" spans="1:7" ht="24" customHeight="1" x14ac:dyDescent="0.2">
      <c r="A1612" s="153" t="str">
        <f t="shared" ref="A1612:A1625" si="483">IFERROR(VLOOKUP(C1612,Tabla_Insumos,4,FALSE),"")</f>
        <v/>
      </c>
      <c r="B1612" s="268" t="str">
        <f t="shared" ref="B1612:B1625" si="484">IFERROR(VLOOKUP(C1612,Tabla_Insumos,5,FALSE),"")</f>
        <v/>
      </c>
      <c r="C1612" s="154"/>
      <c r="D1612" s="155" t="str">
        <f t="shared" ref="D1612:D1625" si="485">IFERROR(VLOOKUP(C1612,Tabla_Insumos,2,FALSE),"")</f>
        <v/>
      </c>
      <c r="E1612" s="269"/>
      <c r="F1612" s="166">
        <f t="shared" ref="F1612:F1625" si="486">IFERROR(VLOOKUP(C1612,Tabla_Insumos,3,FALSE),0)</f>
        <v>0</v>
      </c>
      <c r="G1612" s="270">
        <f>ROUND(E1612*F1612,2)</f>
        <v>0</v>
      </c>
    </row>
    <row r="1613" spans="1:7" ht="24" customHeight="1" x14ac:dyDescent="0.2">
      <c r="A1613" s="153" t="str">
        <f t="shared" si="483"/>
        <v/>
      </c>
      <c r="B1613" s="268" t="str">
        <f t="shared" si="484"/>
        <v/>
      </c>
      <c r="C1613" s="154"/>
      <c r="D1613" s="155" t="str">
        <f t="shared" si="485"/>
        <v/>
      </c>
      <c r="E1613" s="269"/>
      <c r="F1613" s="166">
        <f t="shared" si="486"/>
        <v>0</v>
      </c>
      <c r="G1613" s="270">
        <f t="shared" ref="G1613:G1625" si="487">ROUND(E1613*F1613,2)</f>
        <v>0</v>
      </c>
    </row>
    <row r="1614" spans="1:7" ht="24" customHeight="1" x14ac:dyDescent="0.2">
      <c r="A1614" s="153" t="str">
        <f t="shared" si="483"/>
        <v/>
      </c>
      <c r="B1614" s="268" t="str">
        <f t="shared" si="484"/>
        <v/>
      </c>
      <c r="C1614" s="154"/>
      <c r="D1614" s="155" t="str">
        <f t="shared" si="485"/>
        <v/>
      </c>
      <c r="E1614" s="269"/>
      <c r="F1614" s="166">
        <f t="shared" si="486"/>
        <v>0</v>
      </c>
      <c r="G1614" s="270">
        <f t="shared" si="487"/>
        <v>0</v>
      </c>
    </row>
    <row r="1615" spans="1:7" ht="24" customHeight="1" x14ac:dyDescent="0.2">
      <c r="A1615" s="153" t="str">
        <f t="shared" si="483"/>
        <v/>
      </c>
      <c r="B1615" s="268" t="str">
        <f t="shared" si="484"/>
        <v/>
      </c>
      <c r="C1615" s="154"/>
      <c r="D1615" s="155" t="str">
        <f t="shared" si="485"/>
        <v/>
      </c>
      <c r="E1615" s="269"/>
      <c r="F1615" s="166">
        <f t="shared" si="486"/>
        <v>0</v>
      </c>
      <c r="G1615" s="270">
        <f t="shared" si="487"/>
        <v>0</v>
      </c>
    </row>
    <row r="1616" spans="1:7" ht="24" customHeight="1" x14ac:dyDescent="0.2">
      <c r="A1616" s="153" t="str">
        <f t="shared" si="483"/>
        <v/>
      </c>
      <c r="B1616" s="268" t="str">
        <f t="shared" si="484"/>
        <v/>
      </c>
      <c r="C1616" s="154"/>
      <c r="D1616" s="155" t="str">
        <f t="shared" si="485"/>
        <v/>
      </c>
      <c r="E1616" s="269"/>
      <c r="F1616" s="166">
        <f t="shared" si="486"/>
        <v>0</v>
      </c>
      <c r="G1616" s="270">
        <f t="shared" si="487"/>
        <v>0</v>
      </c>
    </row>
    <row r="1617" spans="1:7" ht="24" customHeight="1" x14ac:dyDescent="0.2">
      <c r="A1617" s="153" t="str">
        <f t="shared" si="483"/>
        <v/>
      </c>
      <c r="B1617" s="268" t="str">
        <f t="shared" si="484"/>
        <v/>
      </c>
      <c r="C1617" s="154"/>
      <c r="D1617" s="155" t="str">
        <f t="shared" si="485"/>
        <v/>
      </c>
      <c r="E1617" s="269"/>
      <c r="F1617" s="166">
        <f t="shared" si="486"/>
        <v>0</v>
      </c>
      <c r="G1617" s="270">
        <f t="shared" si="487"/>
        <v>0</v>
      </c>
    </row>
    <row r="1618" spans="1:7" ht="24" customHeight="1" x14ac:dyDescent="0.2">
      <c r="A1618" s="153" t="str">
        <f t="shared" si="483"/>
        <v/>
      </c>
      <c r="B1618" s="268" t="str">
        <f t="shared" si="484"/>
        <v/>
      </c>
      <c r="C1618" s="154"/>
      <c r="D1618" s="155" t="str">
        <f t="shared" si="485"/>
        <v/>
      </c>
      <c r="E1618" s="269"/>
      <c r="F1618" s="166">
        <f t="shared" si="486"/>
        <v>0</v>
      </c>
      <c r="G1618" s="270">
        <f t="shared" si="487"/>
        <v>0</v>
      </c>
    </row>
    <row r="1619" spans="1:7" ht="24" customHeight="1" x14ac:dyDescent="0.2">
      <c r="A1619" s="153" t="str">
        <f t="shared" si="483"/>
        <v/>
      </c>
      <c r="B1619" s="268" t="str">
        <f t="shared" si="484"/>
        <v/>
      </c>
      <c r="C1619" s="154"/>
      <c r="D1619" s="155" t="str">
        <f t="shared" si="485"/>
        <v/>
      </c>
      <c r="E1619" s="269"/>
      <c r="F1619" s="166">
        <f t="shared" si="486"/>
        <v>0</v>
      </c>
      <c r="G1619" s="270">
        <f t="shared" si="487"/>
        <v>0</v>
      </c>
    </row>
    <row r="1620" spans="1:7" ht="24" customHeight="1" x14ac:dyDescent="0.2">
      <c r="A1620" s="153" t="str">
        <f t="shared" si="483"/>
        <v/>
      </c>
      <c r="B1620" s="268" t="str">
        <f t="shared" si="484"/>
        <v/>
      </c>
      <c r="C1620" s="154"/>
      <c r="D1620" s="155" t="str">
        <f t="shared" si="485"/>
        <v/>
      </c>
      <c r="E1620" s="269"/>
      <c r="F1620" s="166">
        <f t="shared" si="486"/>
        <v>0</v>
      </c>
      <c r="G1620" s="270">
        <f t="shared" si="487"/>
        <v>0</v>
      </c>
    </row>
    <row r="1621" spans="1:7" ht="24" customHeight="1" x14ac:dyDescent="0.2">
      <c r="A1621" s="153" t="str">
        <f t="shared" si="483"/>
        <v/>
      </c>
      <c r="B1621" s="268" t="str">
        <f t="shared" si="484"/>
        <v/>
      </c>
      <c r="C1621" s="154"/>
      <c r="D1621" s="155" t="str">
        <f t="shared" si="485"/>
        <v/>
      </c>
      <c r="E1621" s="269"/>
      <c r="F1621" s="166">
        <f t="shared" si="486"/>
        <v>0</v>
      </c>
      <c r="G1621" s="270">
        <f t="shared" si="487"/>
        <v>0</v>
      </c>
    </row>
    <row r="1622" spans="1:7" ht="24" customHeight="1" x14ac:dyDescent="0.2">
      <c r="A1622" s="153" t="str">
        <f t="shared" si="483"/>
        <v/>
      </c>
      <c r="B1622" s="268" t="str">
        <f t="shared" si="484"/>
        <v/>
      </c>
      <c r="C1622" s="154"/>
      <c r="D1622" s="155" t="str">
        <f t="shared" si="485"/>
        <v/>
      </c>
      <c r="E1622" s="269"/>
      <c r="F1622" s="166">
        <f t="shared" si="486"/>
        <v>0</v>
      </c>
      <c r="G1622" s="270">
        <f t="shared" si="487"/>
        <v>0</v>
      </c>
    </row>
    <row r="1623" spans="1:7" ht="24" customHeight="1" x14ac:dyDescent="0.2">
      <c r="A1623" s="153" t="str">
        <f t="shared" si="483"/>
        <v/>
      </c>
      <c r="B1623" s="268" t="str">
        <f t="shared" si="484"/>
        <v/>
      </c>
      <c r="C1623" s="154"/>
      <c r="D1623" s="155" t="str">
        <f t="shared" si="485"/>
        <v/>
      </c>
      <c r="E1623" s="269"/>
      <c r="F1623" s="166">
        <f t="shared" si="486"/>
        <v>0</v>
      </c>
      <c r="G1623" s="270">
        <f t="shared" si="487"/>
        <v>0</v>
      </c>
    </row>
    <row r="1624" spans="1:7" ht="24" customHeight="1" x14ac:dyDescent="0.2">
      <c r="A1624" s="153" t="str">
        <f t="shared" si="483"/>
        <v/>
      </c>
      <c r="B1624" s="268" t="str">
        <f t="shared" si="484"/>
        <v/>
      </c>
      <c r="C1624" s="154"/>
      <c r="D1624" s="155" t="str">
        <f t="shared" si="485"/>
        <v/>
      </c>
      <c r="E1624" s="269"/>
      <c r="F1624" s="166">
        <f t="shared" si="486"/>
        <v>0</v>
      </c>
      <c r="G1624" s="270">
        <f t="shared" si="487"/>
        <v>0</v>
      </c>
    </row>
    <row r="1625" spans="1:7" ht="24" customHeight="1" x14ac:dyDescent="0.2">
      <c r="A1625" s="153" t="str">
        <f t="shared" si="483"/>
        <v/>
      </c>
      <c r="B1625" s="268" t="str">
        <f t="shared" si="484"/>
        <v/>
      </c>
      <c r="C1625" s="154"/>
      <c r="D1625" s="155" t="str">
        <f t="shared" si="485"/>
        <v/>
      </c>
      <c r="E1625" s="269"/>
      <c r="F1625" s="166">
        <f t="shared" si="486"/>
        <v>0</v>
      </c>
      <c r="G1625" s="270">
        <f t="shared" si="487"/>
        <v>0</v>
      </c>
    </row>
    <row r="1626" spans="1:7" ht="24" customHeight="1" x14ac:dyDescent="0.2">
      <c r="A1626" s="271"/>
      <c r="B1626" s="241"/>
      <c r="C1626" s="241"/>
      <c r="D1626" s="252"/>
      <c r="E1626" s="253"/>
      <c r="F1626" s="336" t="s">
        <v>38</v>
      </c>
      <c r="G1626" s="273">
        <f>SUBTOTAL(9,G1612:G1625)</f>
        <v>0</v>
      </c>
    </row>
    <row r="1627" spans="1:7" ht="24" customHeight="1" x14ac:dyDescent="0.2">
      <c r="A1627" s="271"/>
      <c r="B1627" s="241"/>
      <c r="C1627" s="274" t="s">
        <v>824</v>
      </c>
      <c r="D1627" s="252"/>
      <c r="E1627" s="253"/>
      <c r="F1627" s="254"/>
      <c r="G1627" s="275"/>
    </row>
    <row r="1628" spans="1:7" ht="24" customHeight="1" x14ac:dyDescent="0.2">
      <c r="A1628" s="153" t="str">
        <f t="shared" ref="A1628:A1635" si="488">IFERROR(VLOOKUP(C1628,Tabla_Insumos,4,FALSE),"")</f>
        <v/>
      </c>
      <c r="B1628" s="268" t="str">
        <f t="shared" ref="B1628:B1635" si="489">IFERROR(VLOOKUP(C1628,Tabla_Insumos,5,FALSE),"")</f>
        <v/>
      </c>
      <c r="C1628" s="154"/>
      <c r="D1628" s="155" t="str">
        <f t="shared" ref="D1628:D1635" si="490">IFERROR(VLOOKUP(C1628,Tabla_Insumos,2,FALSE),"")</f>
        <v/>
      </c>
      <c r="E1628" s="269"/>
      <c r="F1628" s="166">
        <f t="shared" ref="F1628:F1635" si="491">IFERROR(VLOOKUP(C1628,Tabla_Insumos,3,FALSE),0)</f>
        <v>0</v>
      </c>
      <c r="G1628" s="270">
        <f>ROUND(E1628*F1628,2)</f>
        <v>0</v>
      </c>
    </row>
    <row r="1629" spans="1:7" ht="24" customHeight="1" x14ac:dyDescent="0.2">
      <c r="A1629" s="153" t="str">
        <f t="shared" si="488"/>
        <v/>
      </c>
      <c r="B1629" s="268" t="str">
        <f t="shared" si="489"/>
        <v/>
      </c>
      <c r="C1629" s="154"/>
      <c r="D1629" s="155" t="str">
        <f t="shared" si="490"/>
        <v/>
      </c>
      <c r="E1629" s="269"/>
      <c r="F1629" s="166">
        <f t="shared" si="491"/>
        <v>0</v>
      </c>
      <c r="G1629" s="270">
        <f>ROUND(E1629*F1629,2)</f>
        <v>0</v>
      </c>
    </row>
    <row r="1630" spans="1:7" ht="24" customHeight="1" x14ac:dyDescent="0.2">
      <c r="A1630" s="153" t="str">
        <f t="shared" si="488"/>
        <v/>
      </c>
      <c r="B1630" s="268" t="str">
        <f t="shared" si="489"/>
        <v/>
      </c>
      <c r="C1630" s="154"/>
      <c r="D1630" s="155" t="str">
        <f t="shared" si="490"/>
        <v/>
      </c>
      <c r="E1630" s="269"/>
      <c r="F1630" s="166">
        <f t="shared" si="491"/>
        <v>0</v>
      </c>
      <c r="G1630" s="270">
        <f t="shared" ref="G1630:G1635" si="492">ROUND(E1630*F1630,2)</f>
        <v>0</v>
      </c>
    </row>
    <row r="1631" spans="1:7" ht="24" customHeight="1" x14ac:dyDescent="0.2">
      <c r="A1631" s="153" t="str">
        <f t="shared" si="488"/>
        <v/>
      </c>
      <c r="B1631" s="268" t="str">
        <f t="shared" si="489"/>
        <v/>
      </c>
      <c r="C1631" s="154"/>
      <c r="D1631" s="155" t="str">
        <f t="shared" si="490"/>
        <v/>
      </c>
      <c r="E1631" s="269"/>
      <c r="F1631" s="166">
        <f t="shared" si="491"/>
        <v>0</v>
      </c>
      <c r="G1631" s="270">
        <f t="shared" si="492"/>
        <v>0</v>
      </c>
    </row>
    <row r="1632" spans="1:7" ht="24" customHeight="1" x14ac:dyDescent="0.2">
      <c r="A1632" s="153" t="str">
        <f t="shared" si="488"/>
        <v/>
      </c>
      <c r="B1632" s="268" t="str">
        <f t="shared" si="489"/>
        <v/>
      </c>
      <c r="C1632" s="154"/>
      <c r="D1632" s="155" t="str">
        <f t="shared" si="490"/>
        <v/>
      </c>
      <c r="E1632" s="269"/>
      <c r="F1632" s="166">
        <f t="shared" si="491"/>
        <v>0</v>
      </c>
      <c r="G1632" s="270">
        <f t="shared" si="492"/>
        <v>0</v>
      </c>
    </row>
    <row r="1633" spans="1:7" ht="24" customHeight="1" x14ac:dyDescent="0.2">
      <c r="A1633" s="153" t="str">
        <f t="shared" si="488"/>
        <v/>
      </c>
      <c r="B1633" s="268" t="str">
        <f t="shared" si="489"/>
        <v/>
      </c>
      <c r="C1633" s="154"/>
      <c r="D1633" s="155" t="str">
        <f t="shared" si="490"/>
        <v/>
      </c>
      <c r="E1633" s="269"/>
      <c r="F1633" s="166">
        <f t="shared" si="491"/>
        <v>0</v>
      </c>
      <c r="G1633" s="270">
        <f t="shared" si="492"/>
        <v>0</v>
      </c>
    </row>
    <row r="1634" spans="1:7" ht="24" customHeight="1" x14ac:dyDescent="0.2">
      <c r="A1634" s="153" t="str">
        <f t="shared" si="488"/>
        <v/>
      </c>
      <c r="B1634" s="268" t="str">
        <f t="shared" si="489"/>
        <v/>
      </c>
      <c r="C1634" s="154"/>
      <c r="D1634" s="155" t="str">
        <f t="shared" si="490"/>
        <v/>
      </c>
      <c r="E1634" s="269"/>
      <c r="F1634" s="166">
        <f t="shared" si="491"/>
        <v>0</v>
      </c>
      <c r="G1634" s="270">
        <f t="shared" si="492"/>
        <v>0</v>
      </c>
    </row>
    <row r="1635" spans="1:7" ht="24" customHeight="1" x14ac:dyDescent="0.2">
      <c r="A1635" s="153" t="str">
        <f t="shared" si="488"/>
        <v/>
      </c>
      <c r="B1635" s="268" t="str">
        <f t="shared" si="489"/>
        <v/>
      </c>
      <c r="C1635" s="154"/>
      <c r="D1635" s="155" t="str">
        <f t="shared" si="490"/>
        <v/>
      </c>
      <c r="E1635" s="269"/>
      <c r="F1635" s="166">
        <f t="shared" si="491"/>
        <v>0</v>
      </c>
      <c r="G1635" s="270">
        <f t="shared" si="492"/>
        <v>0</v>
      </c>
    </row>
    <row r="1636" spans="1:7" ht="24" customHeight="1" x14ac:dyDescent="0.2">
      <c r="A1636" s="271"/>
      <c r="B1636" s="241"/>
      <c r="C1636" s="241"/>
      <c r="D1636" s="252"/>
      <c r="E1636" s="253"/>
      <c r="F1636" s="336" t="s">
        <v>39</v>
      </c>
      <c r="G1636" s="273">
        <f>SUBTOTAL(9,G1628:G1635)</f>
        <v>0</v>
      </c>
    </row>
    <row r="1637" spans="1:7" ht="24" customHeight="1" x14ac:dyDescent="0.2">
      <c r="A1637" s="271"/>
      <c r="B1637" s="241"/>
      <c r="C1637" s="274" t="s">
        <v>825</v>
      </c>
      <c r="D1637" s="252"/>
      <c r="E1637" s="253"/>
      <c r="F1637" s="254"/>
      <c r="G1637" s="275"/>
    </row>
    <row r="1638" spans="1:7" ht="24" customHeight="1" x14ac:dyDescent="0.2">
      <c r="A1638" s="153" t="str">
        <f t="shared" ref="A1638:A1646" si="493">IFERROR(VLOOKUP(C1638,Tabla_Insumos,4,FALSE),"")</f>
        <v/>
      </c>
      <c r="B1638" s="268" t="str">
        <f t="shared" ref="B1638:B1646" si="494">IFERROR(VLOOKUP(C1638,Tabla_Insumos,5,FALSE),"")</f>
        <v/>
      </c>
      <c r="C1638" s="154"/>
      <c r="D1638" s="155" t="str">
        <f t="shared" ref="D1638:D1646" si="495">IFERROR(VLOOKUP(C1638,Tabla_Insumos,2,FALSE),"")</f>
        <v/>
      </c>
      <c r="E1638" s="269"/>
      <c r="F1638" s="166">
        <f t="shared" ref="F1638:F1646" si="496">IFERROR(VLOOKUP(C1638,Tabla_Insumos,3,FALSE),0)</f>
        <v>0</v>
      </c>
      <c r="G1638" s="270">
        <f t="shared" ref="G1638:G1646" si="497">ROUND(E1638*F1638,2)</f>
        <v>0</v>
      </c>
    </row>
    <row r="1639" spans="1:7" ht="24" customHeight="1" x14ac:dyDescent="0.2">
      <c r="A1639" s="153" t="str">
        <f t="shared" si="493"/>
        <v/>
      </c>
      <c r="B1639" s="268" t="str">
        <f t="shared" si="494"/>
        <v/>
      </c>
      <c r="C1639" s="154"/>
      <c r="D1639" s="155" t="str">
        <f t="shared" si="495"/>
        <v/>
      </c>
      <c r="E1639" s="269"/>
      <c r="F1639" s="166">
        <f t="shared" si="496"/>
        <v>0</v>
      </c>
      <c r="G1639" s="270">
        <f t="shared" si="497"/>
        <v>0</v>
      </c>
    </row>
    <row r="1640" spans="1:7" ht="24" customHeight="1" x14ac:dyDescent="0.2">
      <c r="A1640" s="153" t="str">
        <f t="shared" si="493"/>
        <v/>
      </c>
      <c r="B1640" s="268" t="str">
        <f t="shared" si="494"/>
        <v/>
      </c>
      <c r="C1640" s="154"/>
      <c r="D1640" s="155" t="str">
        <f t="shared" si="495"/>
        <v/>
      </c>
      <c r="E1640" s="269"/>
      <c r="F1640" s="166">
        <f t="shared" si="496"/>
        <v>0</v>
      </c>
      <c r="G1640" s="270">
        <f t="shared" si="497"/>
        <v>0</v>
      </c>
    </row>
    <row r="1641" spans="1:7" ht="24" customHeight="1" x14ac:dyDescent="0.2">
      <c r="A1641" s="153" t="str">
        <f t="shared" si="493"/>
        <v/>
      </c>
      <c r="B1641" s="268" t="str">
        <f t="shared" si="494"/>
        <v/>
      </c>
      <c r="C1641" s="154"/>
      <c r="D1641" s="155" t="str">
        <f t="shared" si="495"/>
        <v/>
      </c>
      <c r="E1641" s="269"/>
      <c r="F1641" s="166">
        <f t="shared" si="496"/>
        <v>0</v>
      </c>
      <c r="G1641" s="270">
        <f t="shared" si="497"/>
        <v>0</v>
      </c>
    </row>
    <row r="1642" spans="1:7" ht="24" customHeight="1" x14ac:dyDescent="0.2">
      <c r="A1642" s="153" t="str">
        <f t="shared" si="493"/>
        <v/>
      </c>
      <c r="B1642" s="268" t="str">
        <f t="shared" si="494"/>
        <v/>
      </c>
      <c r="C1642" s="154"/>
      <c r="D1642" s="155" t="str">
        <f t="shared" si="495"/>
        <v/>
      </c>
      <c r="E1642" s="269"/>
      <c r="F1642" s="166">
        <f t="shared" si="496"/>
        <v>0</v>
      </c>
      <c r="G1642" s="270">
        <f t="shared" si="497"/>
        <v>0</v>
      </c>
    </row>
    <row r="1643" spans="1:7" ht="24" customHeight="1" x14ac:dyDescent="0.2">
      <c r="A1643" s="153" t="str">
        <f t="shared" si="493"/>
        <v/>
      </c>
      <c r="B1643" s="268" t="str">
        <f t="shared" si="494"/>
        <v/>
      </c>
      <c r="C1643" s="154"/>
      <c r="D1643" s="155" t="str">
        <f t="shared" si="495"/>
        <v/>
      </c>
      <c r="E1643" s="269"/>
      <c r="F1643" s="166">
        <f t="shared" si="496"/>
        <v>0</v>
      </c>
      <c r="G1643" s="270">
        <f t="shared" si="497"/>
        <v>0</v>
      </c>
    </row>
    <row r="1644" spans="1:7" ht="24" customHeight="1" x14ac:dyDescent="0.2">
      <c r="A1644" s="153" t="str">
        <f t="shared" si="493"/>
        <v/>
      </c>
      <c r="B1644" s="268" t="str">
        <f t="shared" si="494"/>
        <v/>
      </c>
      <c r="C1644" s="154"/>
      <c r="D1644" s="155" t="str">
        <f t="shared" si="495"/>
        <v/>
      </c>
      <c r="E1644" s="269"/>
      <c r="F1644" s="166">
        <f t="shared" si="496"/>
        <v>0</v>
      </c>
      <c r="G1644" s="270">
        <f t="shared" si="497"/>
        <v>0</v>
      </c>
    </row>
    <row r="1645" spans="1:7" ht="24" customHeight="1" x14ac:dyDescent="0.2">
      <c r="A1645" s="153" t="str">
        <f t="shared" si="493"/>
        <v/>
      </c>
      <c r="B1645" s="268" t="str">
        <f t="shared" si="494"/>
        <v/>
      </c>
      <c r="C1645" s="154"/>
      <c r="D1645" s="155" t="str">
        <f t="shared" si="495"/>
        <v/>
      </c>
      <c r="E1645" s="269"/>
      <c r="F1645" s="166">
        <f t="shared" si="496"/>
        <v>0</v>
      </c>
      <c r="G1645" s="270">
        <f t="shared" si="497"/>
        <v>0</v>
      </c>
    </row>
    <row r="1646" spans="1:7" ht="24" customHeight="1" x14ac:dyDescent="0.2">
      <c r="A1646" s="153" t="str">
        <f t="shared" si="493"/>
        <v/>
      </c>
      <c r="B1646" s="268" t="str">
        <f t="shared" si="494"/>
        <v/>
      </c>
      <c r="C1646" s="154"/>
      <c r="D1646" s="155" t="str">
        <f t="shared" si="495"/>
        <v/>
      </c>
      <c r="E1646" s="269"/>
      <c r="F1646" s="166">
        <f t="shared" si="496"/>
        <v>0</v>
      </c>
      <c r="G1646" s="270">
        <f t="shared" si="497"/>
        <v>0</v>
      </c>
    </row>
    <row r="1647" spans="1:7" ht="24" customHeight="1" x14ac:dyDescent="0.2">
      <c r="A1647" s="276"/>
      <c r="B1647" s="252"/>
      <c r="C1647" s="241"/>
      <c r="D1647" s="252"/>
      <c r="E1647" s="253"/>
      <c r="F1647" s="336" t="s">
        <v>40</v>
      </c>
      <c r="G1647" s="273">
        <f>SUBTOTAL(9,G1638:G1646)</f>
        <v>0</v>
      </c>
    </row>
    <row r="1648" spans="1:7" ht="24" customHeight="1" thickBot="1" x14ac:dyDescent="0.25">
      <c r="A1648" s="277"/>
      <c r="B1648" s="278"/>
      <c r="C1648" s="279"/>
      <c r="D1648" s="278"/>
      <c r="E1648" s="280"/>
      <c r="F1648" s="281"/>
      <c r="G1648" s="282"/>
    </row>
    <row r="1649" spans="1:7" ht="24" customHeight="1" thickBot="1" x14ac:dyDescent="0.25">
      <c r="A1649" s="283">
        <f>B1607</f>
        <v>0</v>
      </c>
      <c r="B1649" s="284" t="str">
        <f>C1607</f>
        <v/>
      </c>
      <c r="C1649" s="285"/>
      <c r="D1649" s="285" t="s">
        <v>41</v>
      </c>
      <c r="E1649" s="286"/>
      <c r="F1649" s="287" t="s">
        <v>42</v>
      </c>
      <c r="G1649" s="288">
        <f>SUBTOTAL(9,G1612:G1648)</f>
        <v>0</v>
      </c>
    </row>
    <row r="1650" spans="1:7" ht="24" customHeight="1" thickTop="1" thickBot="1" x14ac:dyDescent="0.25"/>
    <row r="1651" spans="1:7" ht="24" customHeight="1" thickTop="1" x14ac:dyDescent="0.2">
      <c r="A1651" s="344" t="s">
        <v>44</v>
      </c>
      <c r="B1651" s="345"/>
      <c r="C1651" s="345"/>
      <c r="D1651" s="345"/>
      <c r="E1651" s="345"/>
      <c r="F1651" s="345"/>
      <c r="G1651" s="346"/>
    </row>
    <row r="1652" spans="1:7" ht="24" customHeight="1" x14ac:dyDescent="0.2">
      <c r="A1652" s="243" t="s">
        <v>821</v>
      </c>
      <c r="B1652" s="244" t="str">
        <f>Comitente</f>
        <v>DIRECCIÓN PROVINCIAL DEL LOTE HOGAR</v>
      </c>
      <c r="C1652" s="238"/>
      <c r="D1652" s="245"/>
      <c r="E1652" s="245"/>
      <c r="F1652" s="246"/>
      <c r="G1652" s="247"/>
    </row>
    <row r="1653" spans="1:7" ht="24" customHeight="1" x14ac:dyDescent="0.2">
      <c r="A1653" s="243" t="s">
        <v>822</v>
      </c>
      <c r="B1653" s="244">
        <f>Contratista</f>
        <v>0</v>
      </c>
      <c r="C1653" s="239"/>
      <c r="D1653" s="239"/>
      <c r="E1653" s="239"/>
      <c r="F1653" s="248"/>
      <c r="G1653" s="249"/>
    </row>
    <row r="1654" spans="1:7" ht="24" customHeight="1" x14ac:dyDescent="0.2">
      <c r="A1654" s="243" t="s">
        <v>31</v>
      </c>
      <c r="B1654" s="244" t="str">
        <f>Obra</f>
        <v>Barrio "VIRGEN DEL ROSARIO" I Etapa</v>
      </c>
      <c r="C1654" s="239"/>
      <c r="D1654" s="239"/>
      <c r="E1654" s="239"/>
      <c r="F1654" s="248" t="s">
        <v>45</v>
      </c>
      <c r="G1654" s="250">
        <f>Fecha_Base</f>
        <v>0</v>
      </c>
    </row>
    <row r="1655" spans="1:7" ht="24" customHeight="1" x14ac:dyDescent="0.2">
      <c r="A1655" s="251" t="s">
        <v>820</v>
      </c>
      <c r="B1655" s="240" t="str">
        <f>Ubicación</f>
        <v>Calle Independencia s/nº  Distrito "La Puntilla" Dpto San Martin</v>
      </c>
      <c r="C1655" s="240"/>
      <c r="D1655" s="252"/>
      <c r="E1655" s="253"/>
      <c r="F1655" s="254"/>
      <c r="G1655" s="255"/>
    </row>
    <row r="1656" spans="1:7" ht="24" customHeight="1" x14ac:dyDescent="0.2">
      <c r="A1656" s="251" t="s">
        <v>46</v>
      </c>
      <c r="B1656" s="256" t="str">
        <f>IFERROR(VALUE(LEFT(B1657,FIND("-",B1657)-1)),"")</f>
        <v/>
      </c>
      <c r="C1656" s="241" t="str">
        <f>IFERROR(VLOOKUP(B1656,T_Computo_Presupuesto,2,FALSE),"")</f>
        <v/>
      </c>
      <c r="E1656" s="253"/>
      <c r="F1656" s="254"/>
      <c r="G1656" s="255"/>
    </row>
    <row r="1657" spans="1:7" ht="24" customHeight="1" x14ac:dyDescent="0.2">
      <c r="A1657" s="251" t="s">
        <v>32</v>
      </c>
      <c r="B1657" s="256"/>
      <c r="C1657" s="241" t="str">
        <f>IFERROR(VLOOKUP(B1657,T_Computo_Presupuesto,2,FALSE),"")</f>
        <v/>
      </c>
      <c r="D1657" s="252"/>
      <c r="E1657" s="253"/>
      <c r="F1657" s="248" t="s">
        <v>33</v>
      </c>
      <c r="G1657" s="258" t="str">
        <f>IFERROR(VLOOKUP(B1657,T_Computo_Presupuesto,4,FALSE),"")</f>
        <v/>
      </c>
    </row>
    <row r="1658" spans="1:7" ht="24" customHeight="1" x14ac:dyDescent="0.2">
      <c r="A1658" s="251"/>
      <c r="B1658" s="240"/>
      <c r="C1658" s="241"/>
      <c r="D1658" s="252"/>
      <c r="E1658" s="253"/>
      <c r="F1658" s="254"/>
      <c r="G1658" s="255"/>
    </row>
    <row r="1659" spans="1:7" ht="24" customHeight="1" x14ac:dyDescent="0.2">
      <c r="A1659" s="366" t="s">
        <v>683</v>
      </c>
      <c r="B1659" s="367"/>
      <c r="C1659" s="368" t="s">
        <v>0</v>
      </c>
      <c r="D1659" s="368" t="s">
        <v>34</v>
      </c>
      <c r="E1659" s="370" t="s">
        <v>35</v>
      </c>
      <c r="F1659" s="372" t="s">
        <v>36</v>
      </c>
      <c r="G1659" s="374" t="s">
        <v>37</v>
      </c>
    </row>
    <row r="1660" spans="1:7" ht="24" customHeight="1" x14ac:dyDescent="0.2">
      <c r="A1660" s="259" t="s">
        <v>684</v>
      </c>
      <c r="B1660" s="260" t="s">
        <v>685</v>
      </c>
      <c r="C1660" s="369"/>
      <c r="D1660" s="369"/>
      <c r="E1660" s="371"/>
      <c r="F1660" s="373"/>
      <c r="G1660" s="375"/>
    </row>
    <row r="1661" spans="1:7" ht="24" customHeight="1" x14ac:dyDescent="0.2">
      <c r="A1661" s="335"/>
      <c r="B1661" s="263"/>
      <c r="C1661" s="334" t="s">
        <v>823</v>
      </c>
      <c r="D1661" s="264"/>
      <c r="E1661" s="265"/>
      <c r="F1661" s="266"/>
      <c r="G1661" s="267"/>
    </row>
    <row r="1662" spans="1:7" ht="24" customHeight="1" x14ac:dyDescent="0.2">
      <c r="A1662" s="153" t="str">
        <f t="shared" ref="A1662:A1675" si="498">IFERROR(VLOOKUP(C1662,Tabla_Insumos,4,FALSE),"")</f>
        <v/>
      </c>
      <c r="B1662" s="268" t="str">
        <f t="shared" ref="B1662:B1675" si="499">IFERROR(VLOOKUP(C1662,Tabla_Insumos,5,FALSE),"")</f>
        <v/>
      </c>
      <c r="C1662" s="154"/>
      <c r="D1662" s="155" t="str">
        <f t="shared" ref="D1662:D1675" si="500">IFERROR(VLOOKUP(C1662,Tabla_Insumos,2,FALSE),"")</f>
        <v/>
      </c>
      <c r="E1662" s="269"/>
      <c r="F1662" s="166">
        <f t="shared" ref="F1662:F1675" si="501">IFERROR(VLOOKUP(C1662,Tabla_Insumos,3,FALSE),0)</f>
        <v>0</v>
      </c>
      <c r="G1662" s="270">
        <f>ROUND(E1662*F1662,2)</f>
        <v>0</v>
      </c>
    </row>
    <row r="1663" spans="1:7" ht="24" customHeight="1" x14ac:dyDescent="0.2">
      <c r="A1663" s="153" t="str">
        <f t="shared" si="498"/>
        <v/>
      </c>
      <c r="B1663" s="268" t="str">
        <f t="shared" si="499"/>
        <v/>
      </c>
      <c r="C1663" s="154"/>
      <c r="D1663" s="155" t="str">
        <f t="shared" si="500"/>
        <v/>
      </c>
      <c r="E1663" s="269"/>
      <c r="F1663" s="166">
        <f t="shared" si="501"/>
        <v>0</v>
      </c>
      <c r="G1663" s="270">
        <f t="shared" ref="G1663:G1675" si="502">ROUND(E1663*F1663,2)</f>
        <v>0</v>
      </c>
    </row>
    <row r="1664" spans="1:7" ht="24" customHeight="1" x14ac:dyDescent="0.2">
      <c r="A1664" s="153" t="str">
        <f t="shared" si="498"/>
        <v/>
      </c>
      <c r="B1664" s="268" t="str">
        <f t="shared" si="499"/>
        <v/>
      </c>
      <c r="C1664" s="154"/>
      <c r="D1664" s="155" t="str">
        <f t="shared" si="500"/>
        <v/>
      </c>
      <c r="E1664" s="269"/>
      <c r="F1664" s="166">
        <f t="shared" si="501"/>
        <v>0</v>
      </c>
      <c r="G1664" s="270">
        <f t="shared" si="502"/>
        <v>0</v>
      </c>
    </row>
    <row r="1665" spans="1:7" ht="24" customHeight="1" x14ac:dyDescent="0.2">
      <c r="A1665" s="153" t="str">
        <f t="shared" si="498"/>
        <v/>
      </c>
      <c r="B1665" s="268" t="str">
        <f t="shared" si="499"/>
        <v/>
      </c>
      <c r="C1665" s="154"/>
      <c r="D1665" s="155" t="str">
        <f t="shared" si="500"/>
        <v/>
      </c>
      <c r="E1665" s="269"/>
      <c r="F1665" s="166">
        <f t="shared" si="501"/>
        <v>0</v>
      </c>
      <c r="G1665" s="270">
        <f t="shared" si="502"/>
        <v>0</v>
      </c>
    </row>
    <row r="1666" spans="1:7" ht="24" customHeight="1" x14ac:dyDescent="0.2">
      <c r="A1666" s="153" t="str">
        <f t="shared" si="498"/>
        <v/>
      </c>
      <c r="B1666" s="268" t="str">
        <f t="shared" si="499"/>
        <v/>
      </c>
      <c r="C1666" s="154"/>
      <c r="D1666" s="155" t="str">
        <f t="shared" si="500"/>
        <v/>
      </c>
      <c r="E1666" s="269"/>
      <c r="F1666" s="166">
        <f t="shared" si="501"/>
        <v>0</v>
      </c>
      <c r="G1666" s="270">
        <f t="shared" si="502"/>
        <v>0</v>
      </c>
    </row>
    <row r="1667" spans="1:7" ht="24" customHeight="1" x14ac:dyDescent="0.2">
      <c r="A1667" s="153" t="str">
        <f t="shared" si="498"/>
        <v/>
      </c>
      <c r="B1667" s="268" t="str">
        <f t="shared" si="499"/>
        <v/>
      </c>
      <c r="C1667" s="154"/>
      <c r="D1667" s="155" t="str">
        <f t="shared" si="500"/>
        <v/>
      </c>
      <c r="E1667" s="269"/>
      <c r="F1667" s="166">
        <f t="shared" si="501"/>
        <v>0</v>
      </c>
      <c r="G1667" s="270">
        <f t="shared" si="502"/>
        <v>0</v>
      </c>
    </row>
    <row r="1668" spans="1:7" ht="24" customHeight="1" x14ac:dyDescent="0.2">
      <c r="A1668" s="153" t="str">
        <f t="shared" si="498"/>
        <v/>
      </c>
      <c r="B1668" s="268" t="str">
        <f t="shared" si="499"/>
        <v/>
      </c>
      <c r="C1668" s="154"/>
      <c r="D1668" s="155" t="str">
        <f t="shared" si="500"/>
        <v/>
      </c>
      <c r="E1668" s="269"/>
      <c r="F1668" s="166">
        <f t="shared" si="501"/>
        <v>0</v>
      </c>
      <c r="G1668" s="270">
        <f t="shared" si="502"/>
        <v>0</v>
      </c>
    </row>
    <row r="1669" spans="1:7" ht="24" customHeight="1" x14ac:dyDescent="0.2">
      <c r="A1669" s="153" t="str">
        <f t="shared" si="498"/>
        <v/>
      </c>
      <c r="B1669" s="268" t="str">
        <f t="shared" si="499"/>
        <v/>
      </c>
      <c r="C1669" s="154"/>
      <c r="D1669" s="155" t="str">
        <f t="shared" si="500"/>
        <v/>
      </c>
      <c r="E1669" s="269"/>
      <c r="F1669" s="166">
        <f t="shared" si="501"/>
        <v>0</v>
      </c>
      <c r="G1669" s="270">
        <f t="shared" si="502"/>
        <v>0</v>
      </c>
    </row>
    <row r="1670" spans="1:7" ht="24" customHeight="1" x14ac:dyDescent="0.2">
      <c r="A1670" s="153" t="str">
        <f t="shared" si="498"/>
        <v/>
      </c>
      <c r="B1670" s="268" t="str">
        <f t="shared" si="499"/>
        <v/>
      </c>
      <c r="C1670" s="154"/>
      <c r="D1670" s="155" t="str">
        <f t="shared" si="500"/>
        <v/>
      </c>
      <c r="E1670" s="269"/>
      <c r="F1670" s="166">
        <f t="shared" si="501"/>
        <v>0</v>
      </c>
      <c r="G1670" s="270">
        <f t="shared" si="502"/>
        <v>0</v>
      </c>
    </row>
    <row r="1671" spans="1:7" ht="24" customHeight="1" x14ac:dyDescent="0.2">
      <c r="A1671" s="153" t="str">
        <f t="shared" si="498"/>
        <v/>
      </c>
      <c r="B1671" s="268" t="str">
        <f t="shared" si="499"/>
        <v/>
      </c>
      <c r="C1671" s="154"/>
      <c r="D1671" s="155" t="str">
        <f t="shared" si="500"/>
        <v/>
      </c>
      <c r="E1671" s="269"/>
      <c r="F1671" s="166">
        <f t="shared" si="501"/>
        <v>0</v>
      </c>
      <c r="G1671" s="270">
        <f t="shared" si="502"/>
        <v>0</v>
      </c>
    </row>
    <row r="1672" spans="1:7" ht="24" customHeight="1" x14ac:dyDescent="0.2">
      <c r="A1672" s="153" t="str">
        <f t="shared" si="498"/>
        <v/>
      </c>
      <c r="B1672" s="268" t="str">
        <f t="shared" si="499"/>
        <v/>
      </c>
      <c r="C1672" s="154"/>
      <c r="D1672" s="155" t="str">
        <f t="shared" si="500"/>
        <v/>
      </c>
      <c r="E1672" s="269"/>
      <c r="F1672" s="166">
        <f t="shared" si="501"/>
        <v>0</v>
      </c>
      <c r="G1672" s="270">
        <f t="shared" si="502"/>
        <v>0</v>
      </c>
    </row>
    <row r="1673" spans="1:7" ht="24" customHeight="1" x14ac:dyDescent="0.2">
      <c r="A1673" s="153" t="str">
        <f t="shared" si="498"/>
        <v/>
      </c>
      <c r="B1673" s="268" t="str">
        <f t="shared" si="499"/>
        <v/>
      </c>
      <c r="C1673" s="154"/>
      <c r="D1673" s="155" t="str">
        <f t="shared" si="500"/>
        <v/>
      </c>
      <c r="E1673" s="269"/>
      <c r="F1673" s="166">
        <f t="shared" si="501"/>
        <v>0</v>
      </c>
      <c r="G1673" s="270">
        <f t="shared" si="502"/>
        <v>0</v>
      </c>
    </row>
    <row r="1674" spans="1:7" ht="24" customHeight="1" x14ac:dyDescent="0.2">
      <c r="A1674" s="153" t="str">
        <f t="shared" si="498"/>
        <v/>
      </c>
      <c r="B1674" s="268" t="str">
        <f t="shared" si="499"/>
        <v/>
      </c>
      <c r="C1674" s="154"/>
      <c r="D1674" s="155" t="str">
        <f t="shared" si="500"/>
        <v/>
      </c>
      <c r="E1674" s="269"/>
      <c r="F1674" s="166">
        <f t="shared" si="501"/>
        <v>0</v>
      </c>
      <c r="G1674" s="270">
        <f t="shared" si="502"/>
        <v>0</v>
      </c>
    </row>
    <row r="1675" spans="1:7" ht="24" customHeight="1" x14ac:dyDescent="0.2">
      <c r="A1675" s="153" t="str">
        <f t="shared" si="498"/>
        <v/>
      </c>
      <c r="B1675" s="268" t="str">
        <f t="shared" si="499"/>
        <v/>
      </c>
      <c r="C1675" s="154"/>
      <c r="D1675" s="155" t="str">
        <f t="shared" si="500"/>
        <v/>
      </c>
      <c r="E1675" s="269"/>
      <c r="F1675" s="166">
        <f t="shared" si="501"/>
        <v>0</v>
      </c>
      <c r="G1675" s="270">
        <f t="shared" si="502"/>
        <v>0</v>
      </c>
    </row>
    <row r="1676" spans="1:7" ht="24" customHeight="1" x14ac:dyDescent="0.2">
      <c r="A1676" s="271"/>
      <c r="B1676" s="241"/>
      <c r="C1676" s="241"/>
      <c r="D1676" s="252"/>
      <c r="E1676" s="253"/>
      <c r="F1676" s="336" t="s">
        <v>38</v>
      </c>
      <c r="G1676" s="273">
        <f>SUBTOTAL(9,G1662:G1675)</f>
        <v>0</v>
      </c>
    </row>
    <row r="1677" spans="1:7" ht="24" customHeight="1" x14ac:dyDescent="0.2">
      <c r="A1677" s="271"/>
      <c r="B1677" s="241"/>
      <c r="C1677" s="274" t="s">
        <v>824</v>
      </c>
      <c r="D1677" s="252"/>
      <c r="E1677" s="253"/>
      <c r="F1677" s="254"/>
      <c r="G1677" s="275"/>
    </row>
    <row r="1678" spans="1:7" ht="24" customHeight="1" x14ac:dyDescent="0.2">
      <c r="A1678" s="153" t="str">
        <f t="shared" ref="A1678:A1685" si="503">IFERROR(VLOOKUP(C1678,Tabla_Insumos,4,FALSE),"")</f>
        <v/>
      </c>
      <c r="B1678" s="268" t="str">
        <f t="shared" ref="B1678:B1685" si="504">IFERROR(VLOOKUP(C1678,Tabla_Insumos,5,FALSE),"")</f>
        <v/>
      </c>
      <c r="C1678" s="154"/>
      <c r="D1678" s="155" t="str">
        <f t="shared" ref="D1678:D1685" si="505">IFERROR(VLOOKUP(C1678,Tabla_Insumos,2,FALSE),"")</f>
        <v/>
      </c>
      <c r="E1678" s="269"/>
      <c r="F1678" s="166">
        <f t="shared" ref="F1678:F1685" si="506">IFERROR(VLOOKUP(C1678,Tabla_Insumos,3,FALSE),0)</f>
        <v>0</v>
      </c>
      <c r="G1678" s="270">
        <f>ROUND(E1678*F1678,2)</f>
        <v>0</v>
      </c>
    </row>
    <row r="1679" spans="1:7" ht="24" customHeight="1" x14ac:dyDescent="0.2">
      <c r="A1679" s="153" t="str">
        <f t="shared" si="503"/>
        <v/>
      </c>
      <c r="B1679" s="268" t="str">
        <f t="shared" si="504"/>
        <v/>
      </c>
      <c r="C1679" s="154"/>
      <c r="D1679" s="155" t="str">
        <f t="shared" si="505"/>
        <v/>
      </c>
      <c r="E1679" s="269"/>
      <c r="F1679" s="166">
        <f t="shared" si="506"/>
        <v>0</v>
      </c>
      <c r="G1679" s="270">
        <f>ROUND(E1679*F1679,2)</f>
        <v>0</v>
      </c>
    </row>
    <row r="1680" spans="1:7" ht="24" customHeight="1" x14ac:dyDescent="0.2">
      <c r="A1680" s="153" t="str">
        <f t="shared" si="503"/>
        <v/>
      </c>
      <c r="B1680" s="268" t="str">
        <f t="shared" si="504"/>
        <v/>
      </c>
      <c r="C1680" s="154"/>
      <c r="D1680" s="155" t="str">
        <f t="shared" si="505"/>
        <v/>
      </c>
      <c r="E1680" s="269"/>
      <c r="F1680" s="166">
        <f t="shared" si="506"/>
        <v>0</v>
      </c>
      <c r="G1680" s="270">
        <f t="shared" ref="G1680:G1685" si="507">ROUND(E1680*F1680,2)</f>
        <v>0</v>
      </c>
    </row>
    <row r="1681" spans="1:7" ht="24" customHeight="1" x14ac:dyDescent="0.2">
      <c r="A1681" s="153" t="str">
        <f t="shared" si="503"/>
        <v/>
      </c>
      <c r="B1681" s="268" t="str">
        <f t="shared" si="504"/>
        <v/>
      </c>
      <c r="C1681" s="154"/>
      <c r="D1681" s="155" t="str">
        <f t="shared" si="505"/>
        <v/>
      </c>
      <c r="E1681" s="269"/>
      <c r="F1681" s="166">
        <f t="shared" si="506"/>
        <v>0</v>
      </c>
      <c r="G1681" s="270">
        <f t="shared" si="507"/>
        <v>0</v>
      </c>
    </row>
    <row r="1682" spans="1:7" ht="24" customHeight="1" x14ac:dyDescent="0.2">
      <c r="A1682" s="153" t="str">
        <f t="shared" si="503"/>
        <v/>
      </c>
      <c r="B1682" s="268" t="str">
        <f t="shared" si="504"/>
        <v/>
      </c>
      <c r="C1682" s="154"/>
      <c r="D1682" s="155" t="str">
        <f t="shared" si="505"/>
        <v/>
      </c>
      <c r="E1682" s="269"/>
      <c r="F1682" s="166">
        <f t="shared" si="506"/>
        <v>0</v>
      </c>
      <c r="G1682" s="270">
        <f t="shared" si="507"/>
        <v>0</v>
      </c>
    </row>
    <row r="1683" spans="1:7" ht="24" customHeight="1" x14ac:dyDescent="0.2">
      <c r="A1683" s="153" t="str">
        <f t="shared" si="503"/>
        <v/>
      </c>
      <c r="B1683" s="268" t="str">
        <f t="shared" si="504"/>
        <v/>
      </c>
      <c r="C1683" s="154"/>
      <c r="D1683" s="155" t="str">
        <f t="shared" si="505"/>
        <v/>
      </c>
      <c r="E1683" s="269"/>
      <c r="F1683" s="166">
        <f t="shared" si="506"/>
        <v>0</v>
      </c>
      <c r="G1683" s="270">
        <f t="shared" si="507"/>
        <v>0</v>
      </c>
    </row>
    <row r="1684" spans="1:7" ht="24" customHeight="1" x14ac:dyDescent="0.2">
      <c r="A1684" s="153" t="str">
        <f t="shared" si="503"/>
        <v/>
      </c>
      <c r="B1684" s="268" t="str">
        <f t="shared" si="504"/>
        <v/>
      </c>
      <c r="C1684" s="154"/>
      <c r="D1684" s="155" t="str">
        <f t="shared" si="505"/>
        <v/>
      </c>
      <c r="E1684" s="269"/>
      <c r="F1684" s="166">
        <f t="shared" si="506"/>
        <v>0</v>
      </c>
      <c r="G1684" s="270">
        <f t="shared" si="507"/>
        <v>0</v>
      </c>
    </row>
    <row r="1685" spans="1:7" ht="24" customHeight="1" x14ac:dyDescent="0.2">
      <c r="A1685" s="153" t="str">
        <f t="shared" si="503"/>
        <v/>
      </c>
      <c r="B1685" s="268" t="str">
        <f t="shared" si="504"/>
        <v/>
      </c>
      <c r="C1685" s="154"/>
      <c r="D1685" s="155" t="str">
        <f t="shared" si="505"/>
        <v/>
      </c>
      <c r="E1685" s="269"/>
      <c r="F1685" s="166">
        <f t="shared" si="506"/>
        <v>0</v>
      </c>
      <c r="G1685" s="270">
        <f t="shared" si="507"/>
        <v>0</v>
      </c>
    </row>
    <row r="1686" spans="1:7" ht="24" customHeight="1" x14ac:dyDescent="0.2">
      <c r="A1686" s="271"/>
      <c r="B1686" s="241"/>
      <c r="C1686" s="241"/>
      <c r="D1686" s="252"/>
      <c r="E1686" s="253"/>
      <c r="F1686" s="336" t="s">
        <v>39</v>
      </c>
      <c r="G1686" s="273">
        <f>SUBTOTAL(9,G1678:G1685)</f>
        <v>0</v>
      </c>
    </row>
    <row r="1687" spans="1:7" ht="24" customHeight="1" x14ac:dyDescent="0.2">
      <c r="A1687" s="271"/>
      <c r="B1687" s="241"/>
      <c r="C1687" s="274" t="s">
        <v>825</v>
      </c>
      <c r="D1687" s="252"/>
      <c r="E1687" s="253"/>
      <c r="F1687" s="254"/>
      <c r="G1687" s="275"/>
    </row>
    <row r="1688" spans="1:7" ht="24" customHeight="1" x14ac:dyDescent="0.2">
      <c r="A1688" s="153" t="str">
        <f t="shared" ref="A1688:A1696" si="508">IFERROR(VLOOKUP(C1688,Tabla_Insumos,4,FALSE),"")</f>
        <v/>
      </c>
      <c r="B1688" s="268" t="str">
        <f t="shared" ref="B1688:B1696" si="509">IFERROR(VLOOKUP(C1688,Tabla_Insumos,5,FALSE),"")</f>
        <v/>
      </c>
      <c r="C1688" s="154"/>
      <c r="D1688" s="155" t="str">
        <f t="shared" ref="D1688:D1696" si="510">IFERROR(VLOOKUP(C1688,Tabla_Insumos,2,FALSE),"")</f>
        <v/>
      </c>
      <c r="E1688" s="269"/>
      <c r="F1688" s="166">
        <f t="shared" ref="F1688:F1696" si="511">IFERROR(VLOOKUP(C1688,Tabla_Insumos,3,FALSE),0)</f>
        <v>0</v>
      </c>
      <c r="G1688" s="270">
        <f t="shared" ref="G1688:G1696" si="512">ROUND(E1688*F1688,2)</f>
        <v>0</v>
      </c>
    </row>
    <row r="1689" spans="1:7" ht="24" customHeight="1" x14ac:dyDescent="0.2">
      <c r="A1689" s="153" t="str">
        <f t="shared" si="508"/>
        <v/>
      </c>
      <c r="B1689" s="268" t="str">
        <f t="shared" si="509"/>
        <v/>
      </c>
      <c r="C1689" s="154"/>
      <c r="D1689" s="155" t="str">
        <f t="shared" si="510"/>
        <v/>
      </c>
      <c r="E1689" s="269"/>
      <c r="F1689" s="166">
        <f t="shared" si="511"/>
        <v>0</v>
      </c>
      <c r="G1689" s="270">
        <f t="shared" si="512"/>
        <v>0</v>
      </c>
    </row>
    <row r="1690" spans="1:7" ht="24" customHeight="1" x14ac:dyDescent="0.2">
      <c r="A1690" s="153" t="str">
        <f t="shared" si="508"/>
        <v/>
      </c>
      <c r="B1690" s="268" t="str">
        <f t="shared" si="509"/>
        <v/>
      </c>
      <c r="C1690" s="154"/>
      <c r="D1690" s="155" t="str">
        <f t="shared" si="510"/>
        <v/>
      </c>
      <c r="E1690" s="269"/>
      <c r="F1690" s="166">
        <f t="shared" si="511"/>
        <v>0</v>
      </c>
      <c r="G1690" s="270">
        <f t="shared" si="512"/>
        <v>0</v>
      </c>
    </row>
    <row r="1691" spans="1:7" ht="24" customHeight="1" x14ac:dyDescent="0.2">
      <c r="A1691" s="153" t="str">
        <f t="shared" si="508"/>
        <v/>
      </c>
      <c r="B1691" s="268" t="str">
        <f t="shared" si="509"/>
        <v/>
      </c>
      <c r="C1691" s="154"/>
      <c r="D1691" s="155" t="str">
        <f t="shared" si="510"/>
        <v/>
      </c>
      <c r="E1691" s="269"/>
      <c r="F1691" s="166">
        <f t="shared" si="511"/>
        <v>0</v>
      </c>
      <c r="G1691" s="270">
        <f t="shared" si="512"/>
        <v>0</v>
      </c>
    </row>
    <row r="1692" spans="1:7" ht="24" customHeight="1" x14ac:dyDescent="0.2">
      <c r="A1692" s="153" t="str">
        <f t="shared" si="508"/>
        <v/>
      </c>
      <c r="B1692" s="268" t="str">
        <f t="shared" si="509"/>
        <v/>
      </c>
      <c r="C1692" s="154"/>
      <c r="D1692" s="155" t="str">
        <f t="shared" si="510"/>
        <v/>
      </c>
      <c r="E1692" s="269"/>
      <c r="F1692" s="166">
        <f t="shared" si="511"/>
        <v>0</v>
      </c>
      <c r="G1692" s="270">
        <f t="shared" si="512"/>
        <v>0</v>
      </c>
    </row>
    <row r="1693" spans="1:7" ht="24" customHeight="1" x14ac:dyDescent="0.2">
      <c r="A1693" s="153" t="str">
        <f t="shared" si="508"/>
        <v/>
      </c>
      <c r="B1693" s="268" t="str">
        <f t="shared" si="509"/>
        <v/>
      </c>
      <c r="C1693" s="154"/>
      <c r="D1693" s="155" t="str">
        <f t="shared" si="510"/>
        <v/>
      </c>
      <c r="E1693" s="269"/>
      <c r="F1693" s="166">
        <f t="shared" si="511"/>
        <v>0</v>
      </c>
      <c r="G1693" s="270">
        <f t="shared" si="512"/>
        <v>0</v>
      </c>
    </row>
    <row r="1694" spans="1:7" ht="24" customHeight="1" x14ac:dyDescent="0.2">
      <c r="A1694" s="153" t="str">
        <f t="shared" si="508"/>
        <v/>
      </c>
      <c r="B1694" s="268" t="str">
        <f t="shared" si="509"/>
        <v/>
      </c>
      <c r="C1694" s="154"/>
      <c r="D1694" s="155" t="str">
        <f t="shared" si="510"/>
        <v/>
      </c>
      <c r="E1694" s="269"/>
      <c r="F1694" s="166">
        <f t="shared" si="511"/>
        <v>0</v>
      </c>
      <c r="G1694" s="270">
        <f t="shared" si="512"/>
        <v>0</v>
      </c>
    </row>
    <row r="1695" spans="1:7" ht="24" customHeight="1" x14ac:dyDescent="0.2">
      <c r="A1695" s="153" t="str">
        <f t="shared" si="508"/>
        <v/>
      </c>
      <c r="B1695" s="268" t="str">
        <f t="shared" si="509"/>
        <v/>
      </c>
      <c r="C1695" s="154"/>
      <c r="D1695" s="155" t="str">
        <f t="shared" si="510"/>
        <v/>
      </c>
      <c r="E1695" s="269"/>
      <c r="F1695" s="166">
        <f t="shared" si="511"/>
        <v>0</v>
      </c>
      <c r="G1695" s="270">
        <f t="shared" si="512"/>
        <v>0</v>
      </c>
    </row>
    <row r="1696" spans="1:7" ht="24" customHeight="1" x14ac:dyDescent="0.2">
      <c r="A1696" s="153" t="str">
        <f t="shared" si="508"/>
        <v/>
      </c>
      <c r="B1696" s="268" t="str">
        <f t="shared" si="509"/>
        <v/>
      </c>
      <c r="C1696" s="154"/>
      <c r="D1696" s="155" t="str">
        <f t="shared" si="510"/>
        <v/>
      </c>
      <c r="E1696" s="269"/>
      <c r="F1696" s="166">
        <f t="shared" si="511"/>
        <v>0</v>
      </c>
      <c r="G1696" s="270">
        <f t="shared" si="512"/>
        <v>0</v>
      </c>
    </row>
    <row r="1697" spans="1:7" ht="24" customHeight="1" x14ac:dyDescent="0.2">
      <c r="A1697" s="276"/>
      <c r="B1697" s="252"/>
      <c r="C1697" s="241"/>
      <c r="D1697" s="252"/>
      <c r="E1697" s="253"/>
      <c r="F1697" s="336" t="s">
        <v>40</v>
      </c>
      <c r="G1697" s="273">
        <f>SUBTOTAL(9,G1688:G1696)</f>
        <v>0</v>
      </c>
    </row>
    <row r="1698" spans="1:7" ht="24" customHeight="1" thickBot="1" x14ac:dyDescent="0.25">
      <c r="A1698" s="277"/>
      <c r="B1698" s="278"/>
      <c r="C1698" s="279"/>
      <c r="D1698" s="278"/>
      <c r="E1698" s="280"/>
      <c r="F1698" s="281"/>
      <c r="G1698" s="282"/>
    </row>
    <row r="1699" spans="1:7" ht="24" customHeight="1" thickBot="1" x14ac:dyDescent="0.25">
      <c r="A1699" s="283">
        <f>B1657</f>
        <v>0</v>
      </c>
      <c r="B1699" s="284" t="str">
        <f>C1657</f>
        <v/>
      </c>
      <c r="C1699" s="285"/>
      <c r="D1699" s="285" t="s">
        <v>41</v>
      </c>
      <c r="E1699" s="286"/>
      <c r="F1699" s="287" t="s">
        <v>42</v>
      </c>
      <c r="G1699" s="288">
        <f>SUBTOTAL(9,G1662:G1698)</f>
        <v>0</v>
      </c>
    </row>
    <row r="1700" spans="1:7" ht="24" customHeight="1" thickTop="1" thickBot="1" x14ac:dyDescent="0.25"/>
    <row r="1701" spans="1:7" ht="24" customHeight="1" thickTop="1" x14ac:dyDescent="0.2">
      <c r="A1701" s="344" t="s">
        <v>44</v>
      </c>
      <c r="B1701" s="345"/>
      <c r="C1701" s="345"/>
      <c r="D1701" s="345"/>
      <c r="E1701" s="345"/>
      <c r="F1701" s="345"/>
      <c r="G1701" s="346"/>
    </row>
    <row r="1702" spans="1:7" ht="24" customHeight="1" x14ac:dyDescent="0.2">
      <c r="A1702" s="243" t="s">
        <v>821</v>
      </c>
      <c r="B1702" s="244" t="str">
        <f>Comitente</f>
        <v>DIRECCIÓN PROVINCIAL DEL LOTE HOGAR</v>
      </c>
      <c r="C1702" s="238"/>
      <c r="D1702" s="245"/>
      <c r="E1702" s="245"/>
      <c r="F1702" s="246"/>
      <c r="G1702" s="247"/>
    </row>
    <row r="1703" spans="1:7" ht="24" customHeight="1" x14ac:dyDescent="0.2">
      <c r="A1703" s="243" t="s">
        <v>822</v>
      </c>
      <c r="B1703" s="244">
        <f>Contratista</f>
        <v>0</v>
      </c>
      <c r="C1703" s="239"/>
      <c r="D1703" s="239"/>
      <c r="E1703" s="239"/>
      <c r="F1703" s="248"/>
      <c r="G1703" s="249"/>
    </row>
    <row r="1704" spans="1:7" ht="24" customHeight="1" x14ac:dyDescent="0.2">
      <c r="A1704" s="243" t="s">
        <v>31</v>
      </c>
      <c r="B1704" s="244" t="str">
        <f>Obra</f>
        <v>Barrio "VIRGEN DEL ROSARIO" I Etapa</v>
      </c>
      <c r="C1704" s="239"/>
      <c r="D1704" s="239"/>
      <c r="E1704" s="239"/>
      <c r="F1704" s="248" t="s">
        <v>45</v>
      </c>
      <c r="G1704" s="250">
        <f>Fecha_Base</f>
        <v>0</v>
      </c>
    </row>
    <row r="1705" spans="1:7" ht="24" customHeight="1" x14ac:dyDescent="0.2">
      <c r="A1705" s="251" t="s">
        <v>820</v>
      </c>
      <c r="B1705" s="240" t="str">
        <f>Ubicación</f>
        <v>Calle Independencia s/nº  Distrito "La Puntilla" Dpto San Martin</v>
      </c>
      <c r="C1705" s="240"/>
      <c r="D1705" s="252"/>
      <c r="E1705" s="253"/>
      <c r="F1705" s="254"/>
      <c r="G1705" s="255"/>
    </row>
    <row r="1706" spans="1:7" ht="24" customHeight="1" x14ac:dyDescent="0.2">
      <c r="A1706" s="251" t="s">
        <v>46</v>
      </c>
      <c r="B1706" s="256" t="str">
        <f>IFERROR(VALUE(LEFT(B1707,FIND("-",B1707)-1)),"")</f>
        <v/>
      </c>
      <c r="C1706" s="241" t="str">
        <f>IFERROR(VLOOKUP(B1706,T_Computo_Presupuesto,2,FALSE),"")</f>
        <v/>
      </c>
      <c r="E1706" s="253"/>
      <c r="F1706" s="254"/>
      <c r="G1706" s="255"/>
    </row>
    <row r="1707" spans="1:7" ht="24" customHeight="1" x14ac:dyDescent="0.2">
      <c r="A1707" s="251" t="s">
        <v>32</v>
      </c>
      <c r="B1707" s="257"/>
      <c r="C1707" s="241" t="str">
        <f>IFERROR(VLOOKUP(B1707,T_Computo_Presupuesto,2,FALSE),"")</f>
        <v/>
      </c>
      <c r="D1707" s="252"/>
      <c r="E1707" s="253"/>
      <c r="F1707" s="248" t="s">
        <v>33</v>
      </c>
      <c r="G1707" s="258" t="str">
        <f>IFERROR(VLOOKUP(B1707,T_Computo_Presupuesto,4,FALSE),"")</f>
        <v/>
      </c>
    </row>
    <row r="1708" spans="1:7" ht="24" customHeight="1" x14ac:dyDescent="0.2">
      <c r="A1708" s="251"/>
      <c r="B1708" s="240"/>
      <c r="C1708" s="241"/>
      <c r="D1708" s="252"/>
      <c r="E1708" s="253"/>
      <c r="F1708" s="254"/>
      <c r="G1708" s="255"/>
    </row>
    <row r="1709" spans="1:7" ht="24" customHeight="1" x14ac:dyDescent="0.2">
      <c r="A1709" s="366" t="s">
        <v>683</v>
      </c>
      <c r="B1709" s="367"/>
      <c r="C1709" s="368" t="s">
        <v>0</v>
      </c>
      <c r="D1709" s="368" t="s">
        <v>34</v>
      </c>
      <c r="E1709" s="370" t="s">
        <v>35</v>
      </c>
      <c r="F1709" s="372" t="s">
        <v>36</v>
      </c>
      <c r="G1709" s="374" t="s">
        <v>37</v>
      </c>
    </row>
    <row r="1710" spans="1:7" ht="24" customHeight="1" x14ac:dyDescent="0.2">
      <c r="A1710" s="259" t="s">
        <v>684</v>
      </c>
      <c r="B1710" s="260" t="s">
        <v>685</v>
      </c>
      <c r="C1710" s="369"/>
      <c r="D1710" s="369"/>
      <c r="E1710" s="371"/>
      <c r="F1710" s="373"/>
      <c r="G1710" s="375"/>
    </row>
    <row r="1711" spans="1:7" ht="24" customHeight="1" x14ac:dyDescent="0.2">
      <c r="A1711" s="335"/>
      <c r="B1711" s="263"/>
      <c r="C1711" s="334" t="s">
        <v>823</v>
      </c>
      <c r="D1711" s="264"/>
      <c r="E1711" s="265"/>
      <c r="F1711" s="266"/>
      <c r="G1711" s="267"/>
    </row>
    <row r="1712" spans="1:7" ht="24" customHeight="1" x14ac:dyDescent="0.2">
      <c r="A1712" s="153" t="str">
        <f t="shared" ref="A1712:A1725" si="513">IFERROR(VLOOKUP(C1712,Tabla_Insumos,4,FALSE),"")</f>
        <v/>
      </c>
      <c r="B1712" s="268" t="str">
        <f t="shared" ref="B1712:B1725" si="514">IFERROR(VLOOKUP(C1712,Tabla_Insumos,5,FALSE),"")</f>
        <v/>
      </c>
      <c r="C1712" s="154"/>
      <c r="D1712" s="155" t="str">
        <f t="shared" ref="D1712:D1725" si="515">IFERROR(VLOOKUP(C1712,Tabla_Insumos,2,FALSE),"")</f>
        <v/>
      </c>
      <c r="E1712" s="269"/>
      <c r="F1712" s="166">
        <f t="shared" ref="F1712:F1725" si="516">IFERROR(VLOOKUP(C1712,Tabla_Insumos,3,FALSE),0)</f>
        <v>0</v>
      </c>
      <c r="G1712" s="270">
        <f>ROUND(E1712*F1712,2)</f>
        <v>0</v>
      </c>
    </row>
    <row r="1713" spans="1:7" ht="24" customHeight="1" x14ac:dyDescent="0.2">
      <c r="A1713" s="153" t="str">
        <f t="shared" si="513"/>
        <v/>
      </c>
      <c r="B1713" s="268" t="str">
        <f t="shared" si="514"/>
        <v/>
      </c>
      <c r="C1713" s="154"/>
      <c r="D1713" s="155" t="str">
        <f t="shared" si="515"/>
        <v/>
      </c>
      <c r="E1713" s="269"/>
      <c r="F1713" s="166">
        <f t="shared" si="516"/>
        <v>0</v>
      </c>
      <c r="G1713" s="270">
        <f t="shared" ref="G1713:G1725" si="517">ROUND(E1713*F1713,2)</f>
        <v>0</v>
      </c>
    </row>
    <row r="1714" spans="1:7" ht="24" customHeight="1" x14ac:dyDescent="0.2">
      <c r="A1714" s="153" t="str">
        <f t="shared" si="513"/>
        <v/>
      </c>
      <c r="B1714" s="268" t="str">
        <f t="shared" si="514"/>
        <v/>
      </c>
      <c r="C1714" s="154"/>
      <c r="D1714" s="155" t="str">
        <f t="shared" si="515"/>
        <v/>
      </c>
      <c r="E1714" s="269"/>
      <c r="F1714" s="166">
        <f t="shared" si="516"/>
        <v>0</v>
      </c>
      <c r="G1714" s="270">
        <f t="shared" si="517"/>
        <v>0</v>
      </c>
    </row>
    <row r="1715" spans="1:7" ht="24" customHeight="1" x14ac:dyDescent="0.2">
      <c r="A1715" s="153" t="str">
        <f t="shared" si="513"/>
        <v/>
      </c>
      <c r="B1715" s="268" t="str">
        <f t="shared" si="514"/>
        <v/>
      </c>
      <c r="C1715" s="154"/>
      <c r="D1715" s="155" t="str">
        <f t="shared" si="515"/>
        <v/>
      </c>
      <c r="E1715" s="269"/>
      <c r="F1715" s="166">
        <f t="shared" si="516"/>
        <v>0</v>
      </c>
      <c r="G1715" s="270">
        <f t="shared" si="517"/>
        <v>0</v>
      </c>
    </row>
    <row r="1716" spans="1:7" ht="24" customHeight="1" x14ac:dyDescent="0.2">
      <c r="A1716" s="153" t="str">
        <f t="shared" si="513"/>
        <v/>
      </c>
      <c r="B1716" s="268" t="str">
        <f t="shared" si="514"/>
        <v/>
      </c>
      <c r="C1716" s="154"/>
      <c r="D1716" s="155" t="str">
        <f t="shared" si="515"/>
        <v/>
      </c>
      <c r="E1716" s="269"/>
      <c r="F1716" s="166">
        <f t="shared" si="516"/>
        <v>0</v>
      </c>
      <c r="G1716" s="270">
        <f t="shared" si="517"/>
        <v>0</v>
      </c>
    </row>
    <row r="1717" spans="1:7" ht="24" customHeight="1" x14ac:dyDescent="0.2">
      <c r="A1717" s="153" t="str">
        <f t="shared" si="513"/>
        <v/>
      </c>
      <c r="B1717" s="268" t="str">
        <f t="shared" si="514"/>
        <v/>
      </c>
      <c r="C1717" s="154"/>
      <c r="D1717" s="155" t="str">
        <f t="shared" si="515"/>
        <v/>
      </c>
      <c r="E1717" s="269"/>
      <c r="F1717" s="166">
        <f t="shared" si="516"/>
        <v>0</v>
      </c>
      <c r="G1717" s="270">
        <f t="shared" si="517"/>
        <v>0</v>
      </c>
    </row>
    <row r="1718" spans="1:7" ht="24" customHeight="1" x14ac:dyDescent="0.2">
      <c r="A1718" s="153" t="str">
        <f t="shared" si="513"/>
        <v/>
      </c>
      <c r="B1718" s="268" t="str">
        <f t="shared" si="514"/>
        <v/>
      </c>
      <c r="C1718" s="154"/>
      <c r="D1718" s="155" t="str">
        <f t="shared" si="515"/>
        <v/>
      </c>
      <c r="E1718" s="269"/>
      <c r="F1718" s="166">
        <f t="shared" si="516"/>
        <v>0</v>
      </c>
      <c r="G1718" s="270">
        <f t="shared" si="517"/>
        <v>0</v>
      </c>
    </row>
    <row r="1719" spans="1:7" ht="24" customHeight="1" x14ac:dyDescent="0.2">
      <c r="A1719" s="153" t="str">
        <f t="shared" si="513"/>
        <v/>
      </c>
      <c r="B1719" s="268" t="str">
        <f t="shared" si="514"/>
        <v/>
      </c>
      <c r="C1719" s="154"/>
      <c r="D1719" s="155" t="str">
        <f t="shared" si="515"/>
        <v/>
      </c>
      <c r="E1719" s="269"/>
      <c r="F1719" s="166">
        <f t="shared" si="516"/>
        <v>0</v>
      </c>
      <c r="G1719" s="270">
        <f t="shared" si="517"/>
        <v>0</v>
      </c>
    </row>
    <row r="1720" spans="1:7" ht="24" customHeight="1" x14ac:dyDescent="0.2">
      <c r="A1720" s="153" t="str">
        <f t="shared" si="513"/>
        <v/>
      </c>
      <c r="B1720" s="268" t="str">
        <f t="shared" si="514"/>
        <v/>
      </c>
      <c r="C1720" s="154"/>
      <c r="D1720" s="155" t="str">
        <f t="shared" si="515"/>
        <v/>
      </c>
      <c r="E1720" s="269"/>
      <c r="F1720" s="166">
        <f t="shared" si="516"/>
        <v>0</v>
      </c>
      <c r="G1720" s="270">
        <f t="shared" si="517"/>
        <v>0</v>
      </c>
    </row>
    <row r="1721" spans="1:7" ht="24" customHeight="1" x14ac:dyDescent="0.2">
      <c r="A1721" s="153" t="str">
        <f t="shared" si="513"/>
        <v/>
      </c>
      <c r="B1721" s="268" t="str">
        <f t="shared" si="514"/>
        <v/>
      </c>
      <c r="C1721" s="154"/>
      <c r="D1721" s="155" t="str">
        <f t="shared" si="515"/>
        <v/>
      </c>
      <c r="E1721" s="269"/>
      <c r="F1721" s="166">
        <f t="shared" si="516"/>
        <v>0</v>
      </c>
      <c r="G1721" s="270">
        <f t="shared" si="517"/>
        <v>0</v>
      </c>
    </row>
    <row r="1722" spans="1:7" ht="24" customHeight="1" x14ac:dyDescent="0.2">
      <c r="A1722" s="153" t="str">
        <f t="shared" si="513"/>
        <v/>
      </c>
      <c r="B1722" s="268" t="str">
        <f t="shared" si="514"/>
        <v/>
      </c>
      <c r="C1722" s="154"/>
      <c r="D1722" s="155" t="str">
        <f t="shared" si="515"/>
        <v/>
      </c>
      <c r="E1722" s="269"/>
      <c r="F1722" s="166">
        <f t="shared" si="516"/>
        <v>0</v>
      </c>
      <c r="G1722" s="270">
        <f t="shared" si="517"/>
        <v>0</v>
      </c>
    </row>
    <row r="1723" spans="1:7" ht="24" customHeight="1" x14ac:dyDescent="0.2">
      <c r="A1723" s="153" t="str">
        <f t="shared" si="513"/>
        <v/>
      </c>
      <c r="B1723" s="268" t="str">
        <f t="shared" si="514"/>
        <v/>
      </c>
      <c r="C1723" s="154"/>
      <c r="D1723" s="155" t="str">
        <f t="shared" si="515"/>
        <v/>
      </c>
      <c r="E1723" s="269"/>
      <c r="F1723" s="166">
        <f t="shared" si="516"/>
        <v>0</v>
      </c>
      <c r="G1723" s="270">
        <f t="shared" si="517"/>
        <v>0</v>
      </c>
    </row>
    <row r="1724" spans="1:7" ht="24" customHeight="1" x14ac:dyDescent="0.2">
      <c r="A1724" s="153" t="str">
        <f t="shared" si="513"/>
        <v/>
      </c>
      <c r="B1724" s="268" t="str">
        <f t="shared" si="514"/>
        <v/>
      </c>
      <c r="C1724" s="154"/>
      <c r="D1724" s="155" t="str">
        <f t="shared" si="515"/>
        <v/>
      </c>
      <c r="E1724" s="269"/>
      <c r="F1724" s="166">
        <f t="shared" si="516"/>
        <v>0</v>
      </c>
      <c r="G1724" s="270">
        <f t="shared" si="517"/>
        <v>0</v>
      </c>
    </row>
    <row r="1725" spans="1:7" ht="24" customHeight="1" x14ac:dyDescent="0.2">
      <c r="A1725" s="153" t="str">
        <f t="shared" si="513"/>
        <v/>
      </c>
      <c r="B1725" s="268" t="str">
        <f t="shared" si="514"/>
        <v/>
      </c>
      <c r="C1725" s="154"/>
      <c r="D1725" s="155" t="str">
        <f t="shared" si="515"/>
        <v/>
      </c>
      <c r="E1725" s="269"/>
      <c r="F1725" s="166">
        <f t="shared" si="516"/>
        <v>0</v>
      </c>
      <c r="G1725" s="270">
        <f t="shared" si="517"/>
        <v>0</v>
      </c>
    </row>
    <row r="1726" spans="1:7" ht="24" customHeight="1" x14ac:dyDescent="0.2">
      <c r="A1726" s="271"/>
      <c r="B1726" s="241"/>
      <c r="C1726" s="241"/>
      <c r="D1726" s="252"/>
      <c r="E1726" s="253"/>
      <c r="F1726" s="336" t="s">
        <v>38</v>
      </c>
      <c r="G1726" s="273">
        <f>SUBTOTAL(9,G1712:G1725)</f>
        <v>0</v>
      </c>
    </row>
    <row r="1727" spans="1:7" ht="24" customHeight="1" x14ac:dyDescent="0.2">
      <c r="A1727" s="271"/>
      <c r="B1727" s="241"/>
      <c r="C1727" s="274" t="s">
        <v>824</v>
      </c>
      <c r="D1727" s="252"/>
      <c r="E1727" s="253"/>
      <c r="F1727" s="254"/>
      <c r="G1727" s="275"/>
    </row>
    <row r="1728" spans="1:7" ht="24" customHeight="1" x14ac:dyDescent="0.2">
      <c r="A1728" s="153" t="str">
        <f t="shared" ref="A1728:A1735" si="518">IFERROR(VLOOKUP(C1728,Tabla_Insumos,4,FALSE),"")</f>
        <v/>
      </c>
      <c r="B1728" s="268" t="str">
        <f t="shared" ref="B1728:B1735" si="519">IFERROR(VLOOKUP(C1728,Tabla_Insumos,5,FALSE),"")</f>
        <v/>
      </c>
      <c r="C1728" s="154"/>
      <c r="D1728" s="155" t="str">
        <f t="shared" ref="D1728:D1735" si="520">IFERROR(VLOOKUP(C1728,Tabla_Insumos,2,FALSE),"")</f>
        <v/>
      </c>
      <c r="E1728" s="269"/>
      <c r="F1728" s="166">
        <f t="shared" ref="F1728:F1735" si="521">IFERROR(VLOOKUP(C1728,Tabla_Insumos,3,FALSE),0)</f>
        <v>0</v>
      </c>
      <c r="G1728" s="270">
        <f>ROUND(E1728*F1728,2)</f>
        <v>0</v>
      </c>
    </row>
    <row r="1729" spans="1:7" ht="24" customHeight="1" x14ac:dyDescent="0.2">
      <c r="A1729" s="153" t="str">
        <f t="shared" si="518"/>
        <v/>
      </c>
      <c r="B1729" s="268" t="str">
        <f t="shared" si="519"/>
        <v/>
      </c>
      <c r="C1729" s="154"/>
      <c r="D1729" s="155" t="str">
        <f t="shared" si="520"/>
        <v/>
      </c>
      <c r="E1729" s="269"/>
      <c r="F1729" s="166">
        <f t="shared" si="521"/>
        <v>0</v>
      </c>
      <c r="G1729" s="270">
        <f>ROUND(E1729*F1729,2)</f>
        <v>0</v>
      </c>
    </row>
    <row r="1730" spans="1:7" ht="24" customHeight="1" x14ac:dyDescent="0.2">
      <c r="A1730" s="153" t="str">
        <f t="shared" si="518"/>
        <v/>
      </c>
      <c r="B1730" s="268" t="str">
        <f t="shared" si="519"/>
        <v/>
      </c>
      <c r="C1730" s="154"/>
      <c r="D1730" s="155" t="str">
        <f t="shared" si="520"/>
        <v/>
      </c>
      <c r="E1730" s="269"/>
      <c r="F1730" s="166">
        <f t="shared" si="521"/>
        <v>0</v>
      </c>
      <c r="G1730" s="270">
        <f t="shared" ref="G1730:G1735" si="522">ROUND(E1730*F1730,2)</f>
        <v>0</v>
      </c>
    </row>
    <row r="1731" spans="1:7" ht="24" customHeight="1" x14ac:dyDescent="0.2">
      <c r="A1731" s="153" t="str">
        <f t="shared" si="518"/>
        <v/>
      </c>
      <c r="B1731" s="268" t="str">
        <f t="shared" si="519"/>
        <v/>
      </c>
      <c r="C1731" s="154"/>
      <c r="D1731" s="155" t="str">
        <f t="shared" si="520"/>
        <v/>
      </c>
      <c r="E1731" s="269"/>
      <c r="F1731" s="166">
        <f t="shared" si="521"/>
        <v>0</v>
      </c>
      <c r="G1731" s="270">
        <f t="shared" si="522"/>
        <v>0</v>
      </c>
    </row>
    <row r="1732" spans="1:7" ht="24" customHeight="1" x14ac:dyDescent="0.2">
      <c r="A1732" s="153" t="str">
        <f t="shared" si="518"/>
        <v/>
      </c>
      <c r="B1732" s="268" t="str">
        <f t="shared" si="519"/>
        <v/>
      </c>
      <c r="C1732" s="154"/>
      <c r="D1732" s="155" t="str">
        <f t="shared" si="520"/>
        <v/>
      </c>
      <c r="E1732" s="269"/>
      <c r="F1732" s="166">
        <f t="shared" si="521"/>
        <v>0</v>
      </c>
      <c r="G1732" s="270">
        <f t="shared" si="522"/>
        <v>0</v>
      </c>
    </row>
    <row r="1733" spans="1:7" ht="24" customHeight="1" x14ac:dyDescent="0.2">
      <c r="A1733" s="153" t="str">
        <f t="shared" si="518"/>
        <v/>
      </c>
      <c r="B1733" s="268" t="str">
        <f t="shared" si="519"/>
        <v/>
      </c>
      <c r="C1733" s="154"/>
      <c r="D1733" s="155" t="str">
        <f t="shared" si="520"/>
        <v/>
      </c>
      <c r="E1733" s="269"/>
      <c r="F1733" s="166">
        <f t="shared" si="521"/>
        <v>0</v>
      </c>
      <c r="G1733" s="270">
        <f t="shared" si="522"/>
        <v>0</v>
      </c>
    </row>
    <row r="1734" spans="1:7" ht="24" customHeight="1" x14ac:dyDescent="0.2">
      <c r="A1734" s="153" t="str">
        <f t="shared" si="518"/>
        <v/>
      </c>
      <c r="B1734" s="268" t="str">
        <f t="shared" si="519"/>
        <v/>
      </c>
      <c r="C1734" s="154"/>
      <c r="D1734" s="155" t="str">
        <f t="shared" si="520"/>
        <v/>
      </c>
      <c r="E1734" s="269"/>
      <c r="F1734" s="166">
        <f t="shared" si="521"/>
        <v>0</v>
      </c>
      <c r="G1734" s="270">
        <f t="shared" si="522"/>
        <v>0</v>
      </c>
    </row>
    <row r="1735" spans="1:7" ht="24" customHeight="1" x14ac:dyDescent="0.2">
      <c r="A1735" s="153" t="str">
        <f t="shared" si="518"/>
        <v/>
      </c>
      <c r="B1735" s="268" t="str">
        <f t="shared" si="519"/>
        <v/>
      </c>
      <c r="C1735" s="154"/>
      <c r="D1735" s="155" t="str">
        <f t="shared" si="520"/>
        <v/>
      </c>
      <c r="E1735" s="269"/>
      <c r="F1735" s="166">
        <f t="shared" si="521"/>
        <v>0</v>
      </c>
      <c r="G1735" s="270">
        <f t="shared" si="522"/>
        <v>0</v>
      </c>
    </row>
    <row r="1736" spans="1:7" ht="24" customHeight="1" x14ac:dyDescent="0.2">
      <c r="A1736" s="271"/>
      <c r="B1736" s="241"/>
      <c r="C1736" s="241"/>
      <c r="D1736" s="252"/>
      <c r="E1736" s="253"/>
      <c r="F1736" s="336" t="s">
        <v>39</v>
      </c>
      <c r="G1736" s="273">
        <f>SUBTOTAL(9,G1728:G1735)</f>
        <v>0</v>
      </c>
    </row>
    <row r="1737" spans="1:7" ht="24" customHeight="1" x14ac:dyDescent="0.2">
      <c r="A1737" s="271"/>
      <c r="B1737" s="241"/>
      <c r="C1737" s="274" t="s">
        <v>825</v>
      </c>
      <c r="D1737" s="252"/>
      <c r="E1737" s="253"/>
      <c r="F1737" s="254"/>
      <c r="G1737" s="275"/>
    </row>
    <row r="1738" spans="1:7" ht="24" customHeight="1" x14ac:dyDescent="0.2">
      <c r="A1738" s="153" t="str">
        <f t="shared" ref="A1738:A1746" si="523">IFERROR(VLOOKUP(C1738,Tabla_Insumos,4,FALSE),"")</f>
        <v/>
      </c>
      <c r="B1738" s="268" t="str">
        <f t="shared" ref="B1738:B1746" si="524">IFERROR(VLOOKUP(C1738,Tabla_Insumos,5,FALSE),"")</f>
        <v/>
      </c>
      <c r="C1738" s="154"/>
      <c r="D1738" s="155" t="str">
        <f t="shared" ref="D1738:D1746" si="525">IFERROR(VLOOKUP(C1738,Tabla_Insumos,2,FALSE),"")</f>
        <v/>
      </c>
      <c r="E1738" s="269"/>
      <c r="F1738" s="166">
        <f t="shared" ref="F1738:F1746" si="526">IFERROR(VLOOKUP(C1738,Tabla_Insumos,3,FALSE),0)</f>
        <v>0</v>
      </c>
      <c r="G1738" s="270">
        <f t="shared" ref="G1738:G1746" si="527">ROUND(E1738*F1738,2)</f>
        <v>0</v>
      </c>
    </row>
    <row r="1739" spans="1:7" ht="24" customHeight="1" x14ac:dyDescent="0.2">
      <c r="A1739" s="153" t="str">
        <f t="shared" si="523"/>
        <v/>
      </c>
      <c r="B1739" s="268" t="str">
        <f t="shared" si="524"/>
        <v/>
      </c>
      <c r="C1739" s="154"/>
      <c r="D1739" s="155" t="str">
        <f t="shared" si="525"/>
        <v/>
      </c>
      <c r="E1739" s="269"/>
      <c r="F1739" s="166">
        <f t="shared" si="526"/>
        <v>0</v>
      </c>
      <c r="G1739" s="270">
        <f t="shared" si="527"/>
        <v>0</v>
      </c>
    </row>
    <row r="1740" spans="1:7" ht="24" customHeight="1" x14ac:dyDescent="0.2">
      <c r="A1740" s="153" t="str">
        <f t="shared" si="523"/>
        <v/>
      </c>
      <c r="B1740" s="268" t="str">
        <f t="shared" si="524"/>
        <v/>
      </c>
      <c r="C1740" s="154"/>
      <c r="D1740" s="155" t="str">
        <f t="shared" si="525"/>
        <v/>
      </c>
      <c r="E1740" s="269"/>
      <c r="F1740" s="166">
        <f t="shared" si="526"/>
        <v>0</v>
      </c>
      <c r="G1740" s="270">
        <f t="shared" si="527"/>
        <v>0</v>
      </c>
    </row>
    <row r="1741" spans="1:7" ht="24" customHeight="1" x14ac:dyDescent="0.2">
      <c r="A1741" s="153" t="str">
        <f t="shared" si="523"/>
        <v/>
      </c>
      <c r="B1741" s="268" t="str">
        <f t="shared" si="524"/>
        <v/>
      </c>
      <c r="C1741" s="154"/>
      <c r="D1741" s="155" t="str">
        <f t="shared" si="525"/>
        <v/>
      </c>
      <c r="E1741" s="269"/>
      <c r="F1741" s="166">
        <f t="shared" si="526"/>
        <v>0</v>
      </c>
      <c r="G1741" s="270">
        <f t="shared" si="527"/>
        <v>0</v>
      </c>
    </row>
    <row r="1742" spans="1:7" ht="24" customHeight="1" x14ac:dyDescent="0.2">
      <c r="A1742" s="153" t="str">
        <f t="shared" si="523"/>
        <v/>
      </c>
      <c r="B1742" s="268" t="str">
        <f t="shared" si="524"/>
        <v/>
      </c>
      <c r="C1742" s="154"/>
      <c r="D1742" s="155" t="str">
        <f t="shared" si="525"/>
        <v/>
      </c>
      <c r="E1742" s="269"/>
      <c r="F1742" s="166">
        <f t="shared" si="526"/>
        <v>0</v>
      </c>
      <c r="G1742" s="270">
        <f t="shared" si="527"/>
        <v>0</v>
      </c>
    </row>
    <row r="1743" spans="1:7" ht="24" customHeight="1" x14ac:dyDescent="0.2">
      <c r="A1743" s="153" t="str">
        <f t="shared" si="523"/>
        <v/>
      </c>
      <c r="B1743" s="268" t="str">
        <f t="shared" si="524"/>
        <v/>
      </c>
      <c r="C1743" s="154"/>
      <c r="D1743" s="155" t="str">
        <f t="shared" si="525"/>
        <v/>
      </c>
      <c r="E1743" s="269"/>
      <c r="F1743" s="166">
        <f t="shared" si="526"/>
        <v>0</v>
      </c>
      <c r="G1743" s="270">
        <f t="shared" si="527"/>
        <v>0</v>
      </c>
    </row>
    <row r="1744" spans="1:7" ht="24" customHeight="1" x14ac:dyDescent="0.2">
      <c r="A1744" s="153" t="str">
        <f t="shared" si="523"/>
        <v/>
      </c>
      <c r="B1744" s="268" t="str">
        <f t="shared" si="524"/>
        <v/>
      </c>
      <c r="C1744" s="154"/>
      <c r="D1744" s="155" t="str">
        <f t="shared" si="525"/>
        <v/>
      </c>
      <c r="E1744" s="269"/>
      <c r="F1744" s="166">
        <f t="shared" si="526"/>
        <v>0</v>
      </c>
      <c r="G1744" s="270">
        <f t="shared" si="527"/>
        <v>0</v>
      </c>
    </row>
    <row r="1745" spans="1:7" ht="24" customHeight="1" x14ac:dyDescent="0.2">
      <c r="A1745" s="153" t="str">
        <f t="shared" si="523"/>
        <v/>
      </c>
      <c r="B1745" s="268" t="str">
        <f t="shared" si="524"/>
        <v/>
      </c>
      <c r="C1745" s="154"/>
      <c r="D1745" s="155" t="str">
        <f t="shared" si="525"/>
        <v/>
      </c>
      <c r="E1745" s="269"/>
      <c r="F1745" s="166">
        <f t="shared" si="526"/>
        <v>0</v>
      </c>
      <c r="G1745" s="270">
        <f t="shared" si="527"/>
        <v>0</v>
      </c>
    </row>
    <row r="1746" spans="1:7" ht="24" customHeight="1" x14ac:dyDescent="0.2">
      <c r="A1746" s="153" t="str">
        <f t="shared" si="523"/>
        <v/>
      </c>
      <c r="B1746" s="268" t="str">
        <f t="shared" si="524"/>
        <v/>
      </c>
      <c r="C1746" s="154"/>
      <c r="D1746" s="155" t="str">
        <f t="shared" si="525"/>
        <v/>
      </c>
      <c r="E1746" s="269"/>
      <c r="F1746" s="166">
        <f t="shared" si="526"/>
        <v>0</v>
      </c>
      <c r="G1746" s="270">
        <f t="shared" si="527"/>
        <v>0</v>
      </c>
    </row>
    <row r="1747" spans="1:7" ht="24" customHeight="1" x14ac:dyDescent="0.2">
      <c r="A1747" s="276"/>
      <c r="B1747" s="252"/>
      <c r="C1747" s="241"/>
      <c r="D1747" s="252"/>
      <c r="E1747" s="253"/>
      <c r="F1747" s="336" t="s">
        <v>40</v>
      </c>
      <c r="G1747" s="273">
        <f>SUBTOTAL(9,G1738:G1746)</f>
        <v>0</v>
      </c>
    </row>
    <row r="1748" spans="1:7" ht="24" customHeight="1" thickBot="1" x14ac:dyDescent="0.25">
      <c r="A1748" s="277"/>
      <c r="B1748" s="278"/>
      <c r="C1748" s="279"/>
      <c r="D1748" s="278"/>
      <c r="E1748" s="280"/>
      <c r="F1748" s="281"/>
      <c r="G1748" s="282"/>
    </row>
    <row r="1749" spans="1:7" ht="24" customHeight="1" thickBot="1" x14ac:dyDescent="0.25">
      <c r="A1749" s="283">
        <f>B1707</f>
        <v>0</v>
      </c>
      <c r="B1749" s="284" t="str">
        <f>C1707</f>
        <v/>
      </c>
      <c r="C1749" s="285"/>
      <c r="D1749" s="285" t="s">
        <v>41</v>
      </c>
      <c r="E1749" s="286"/>
      <c r="F1749" s="287" t="s">
        <v>42</v>
      </c>
      <c r="G1749" s="288">
        <f>SUBTOTAL(9,G1712:G1748)</f>
        <v>0</v>
      </c>
    </row>
    <row r="1750" spans="1:7" ht="24" customHeight="1" thickTop="1" thickBot="1" x14ac:dyDescent="0.25"/>
    <row r="1751" spans="1:7" ht="24" customHeight="1" thickTop="1" x14ac:dyDescent="0.2">
      <c r="A1751" s="344" t="s">
        <v>44</v>
      </c>
      <c r="B1751" s="345"/>
      <c r="C1751" s="345"/>
      <c r="D1751" s="345"/>
      <c r="E1751" s="345"/>
      <c r="F1751" s="345"/>
      <c r="G1751" s="346"/>
    </row>
    <row r="1752" spans="1:7" ht="24" customHeight="1" x14ac:dyDescent="0.2">
      <c r="A1752" s="243" t="s">
        <v>821</v>
      </c>
      <c r="B1752" s="244" t="str">
        <f>Comitente</f>
        <v>DIRECCIÓN PROVINCIAL DEL LOTE HOGAR</v>
      </c>
      <c r="C1752" s="238"/>
      <c r="D1752" s="245"/>
      <c r="E1752" s="245"/>
      <c r="F1752" s="246"/>
      <c r="G1752" s="247"/>
    </row>
    <row r="1753" spans="1:7" ht="24" customHeight="1" x14ac:dyDescent="0.2">
      <c r="A1753" s="243" t="s">
        <v>822</v>
      </c>
      <c r="B1753" s="244">
        <f>Contratista</f>
        <v>0</v>
      </c>
      <c r="C1753" s="239"/>
      <c r="D1753" s="239"/>
      <c r="E1753" s="239"/>
      <c r="F1753" s="248"/>
      <c r="G1753" s="249"/>
    </row>
    <row r="1754" spans="1:7" ht="24" customHeight="1" x14ac:dyDescent="0.2">
      <c r="A1754" s="243" t="s">
        <v>31</v>
      </c>
      <c r="B1754" s="244" t="str">
        <f>Obra</f>
        <v>Barrio "VIRGEN DEL ROSARIO" I Etapa</v>
      </c>
      <c r="C1754" s="239"/>
      <c r="D1754" s="239"/>
      <c r="E1754" s="239"/>
      <c r="F1754" s="248" t="s">
        <v>45</v>
      </c>
      <c r="G1754" s="250">
        <f>Fecha_Base</f>
        <v>0</v>
      </c>
    </row>
    <row r="1755" spans="1:7" ht="24" customHeight="1" x14ac:dyDescent="0.2">
      <c r="A1755" s="251" t="s">
        <v>820</v>
      </c>
      <c r="B1755" s="240" t="str">
        <f>Ubicación</f>
        <v>Calle Independencia s/nº  Distrito "La Puntilla" Dpto San Martin</v>
      </c>
      <c r="C1755" s="240"/>
      <c r="D1755" s="252"/>
      <c r="E1755" s="253"/>
      <c r="F1755" s="254"/>
      <c r="G1755" s="255"/>
    </row>
    <row r="1756" spans="1:7" ht="24" customHeight="1" x14ac:dyDescent="0.2">
      <c r="A1756" s="251" t="s">
        <v>46</v>
      </c>
      <c r="B1756" s="256" t="str">
        <f>IFERROR(VALUE(LEFT(B1757,FIND("-",B1757)-1)),"")</f>
        <v/>
      </c>
      <c r="C1756" s="241" t="str">
        <f>IFERROR(VLOOKUP(B1756,T_Computo_Presupuesto,2,FALSE),"")</f>
        <v/>
      </c>
      <c r="E1756" s="253"/>
      <c r="F1756" s="254"/>
      <c r="G1756" s="255"/>
    </row>
    <row r="1757" spans="1:7" ht="24" customHeight="1" x14ac:dyDescent="0.2">
      <c r="A1757" s="251" t="s">
        <v>32</v>
      </c>
      <c r="B1757" s="257"/>
      <c r="C1757" s="241" t="str">
        <f>IFERROR(VLOOKUP(B1757,T_Computo_Presupuesto,2,FALSE),"")</f>
        <v/>
      </c>
      <c r="D1757" s="252"/>
      <c r="E1757" s="253"/>
      <c r="F1757" s="248" t="s">
        <v>33</v>
      </c>
      <c r="G1757" s="258" t="str">
        <f>IFERROR(VLOOKUP(B1757,T_Computo_Presupuesto,4,FALSE),"")</f>
        <v/>
      </c>
    </row>
    <row r="1758" spans="1:7" ht="24" customHeight="1" x14ac:dyDescent="0.2">
      <c r="A1758" s="251"/>
      <c r="B1758" s="240"/>
      <c r="C1758" s="241"/>
      <c r="D1758" s="252"/>
      <c r="E1758" s="253"/>
      <c r="F1758" s="254"/>
      <c r="G1758" s="255"/>
    </row>
    <row r="1759" spans="1:7" ht="24" customHeight="1" x14ac:dyDescent="0.2">
      <c r="A1759" s="366" t="s">
        <v>683</v>
      </c>
      <c r="B1759" s="367"/>
      <c r="C1759" s="368" t="s">
        <v>0</v>
      </c>
      <c r="D1759" s="368" t="s">
        <v>34</v>
      </c>
      <c r="E1759" s="370" t="s">
        <v>35</v>
      </c>
      <c r="F1759" s="372" t="s">
        <v>36</v>
      </c>
      <c r="G1759" s="374" t="s">
        <v>37</v>
      </c>
    </row>
    <row r="1760" spans="1:7" ht="24" customHeight="1" x14ac:dyDescent="0.2">
      <c r="A1760" s="259" t="s">
        <v>684</v>
      </c>
      <c r="B1760" s="260" t="s">
        <v>685</v>
      </c>
      <c r="C1760" s="369"/>
      <c r="D1760" s="369"/>
      <c r="E1760" s="371"/>
      <c r="F1760" s="373"/>
      <c r="G1760" s="375"/>
    </row>
    <row r="1761" spans="1:7" ht="24" customHeight="1" x14ac:dyDescent="0.2">
      <c r="A1761" s="335"/>
      <c r="B1761" s="263"/>
      <c r="C1761" s="334" t="s">
        <v>823</v>
      </c>
      <c r="D1761" s="264"/>
      <c r="E1761" s="265"/>
      <c r="F1761" s="266"/>
      <c r="G1761" s="267"/>
    </row>
    <row r="1762" spans="1:7" ht="24" customHeight="1" x14ac:dyDescent="0.2">
      <c r="A1762" s="153" t="str">
        <f t="shared" ref="A1762:A1775" si="528">IFERROR(VLOOKUP(C1762,Tabla_Insumos,4,FALSE),"")</f>
        <v/>
      </c>
      <c r="B1762" s="268" t="str">
        <f t="shared" ref="B1762:B1775" si="529">IFERROR(VLOOKUP(C1762,Tabla_Insumos,5,FALSE),"")</f>
        <v/>
      </c>
      <c r="C1762" s="154"/>
      <c r="D1762" s="155" t="str">
        <f t="shared" ref="D1762:D1775" si="530">IFERROR(VLOOKUP(C1762,Tabla_Insumos,2,FALSE),"")</f>
        <v/>
      </c>
      <c r="E1762" s="269"/>
      <c r="F1762" s="166">
        <f t="shared" ref="F1762:F1775" si="531">IFERROR(VLOOKUP(C1762,Tabla_Insumos,3,FALSE),0)</f>
        <v>0</v>
      </c>
      <c r="G1762" s="270">
        <f>ROUND(E1762*F1762,2)</f>
        <v>0</v>
      </c>
    </row>
    <row r="1763" spans="1:7" ht="24" customHeight="1" x14ac:dyDescent="0.2">
      <c r="A1763" s="153" t="str">
        <f t="shared" si="528"/>
        <v/>
      </c>
      <c r="B1763" s="268" t="str">
        <f t="shared" si="529"/>
        <v/>
      </c>
      <c r="C1763" s="154"/>
      <c r="D1763" s="155" t="str">
        <f t="shared" si="530"/>
        <v/>
      </c>
      <c r="E1763" s="269"/>
      <c r="F1763" s="166">
        <f t="shared" si="531"/>
        <v>0</v>
      </c>
      <c r="G1763" s="270">
        <f t="shared" ref="G1763:G1775" si="532">ROUND(E1763*F1763,2)</f>
        <v>0</v>
      </c>
    </row>
    <row r="1764" spans="1:7" ht="24" customHeight="1" x14ac:dyDescent="0.2">
      <c r="A1764" s="153" t="str">
        <f t="shared" si="528"/>
        <v/>
      </c>
      <c r="B1764" s="268" t="str">
        <f t="shared" si="529"/>
        <v/>
      </c>
      <c r="C1764" s="154"/>
      <c r="D1764" s="155" t="str">
        <f t="shared" si="530"/>
        <v/>
      </c>
      <c r="E1764" s="269"/>
      <c r="F1764" s="166">
        <f t="shared" si="531"/>
        <v>0</v>
      </c>
      <c r="G1764" s="270">
        <f t="shared" si="532"/>
        <v>0</v>
      </c>
    </row>
    <row r="1765" spans="1:7" ht="24" customHeight="1" x14ac:dyDescent="0.2">
      <c r="A1765" s="153" t="str">
        <f t="shared" si="528"/>
        <v/>
      </c>
      <c r="B1765" s="268" t="str">
        <f t="shared" si="529"/>
        <v/>
      </c>
      <c r="C1765" s="154"/>
      <c r="D1765" s="155" t="str">
        <f t="shared" si="530"/>
        <v/>
      </c>
      <c r="E1765" s="269"/>
      <c r="F1765" s="166">
        <f t="shared" si="531"/>
        <v>0</v>
      </c>
      <c r="G1765" s="270">
        <f t="shared" si="532"/>
        <v>0</v>
      </c>
    </row>
    <row r="1766" spans="1:7" ht="24" customHeight="1" x14ac:dyDescent="0.2">
      <c r="A1766" s="153" t="str">
        <f t="shared" si="528"/>
        <v/>
      </c>
      <c r="B1766" s="268" t="str">
        <f t="shared" si="529"/>
        <v/>
      </c>
      <c r="C1766" s="154"/>
      <c r="D1766" s="155" t="str">
        <f t="shared" si="530"/>
        <v/>
      </c>
      <c r="E1766" s="269"/>
      <c r="F1766" s="166">
        <f t="shared" si="531"/>
        <v>0</v>
      </c>
      <c r="G1766" s="270">
        <f t="shared" si="532"/>
        <v>0</v>
      </c>
    </row>
    <row r="1767" spans="1:7" ht="24" customHeight="1" x14ac:dyDescent="0.2">
      <c r="A1767" s="153" t="str">
        <f t="shared" si="528"/>
        <v/>
      </c>
      <c r="B1767" s="268" t="str">
        <f t="shared" si="529"/>
        <v/>
      </c>
      <c r="C1767" s="154"/>
      <c r="D1767" s="155" t="str">
        <f t="shared" si="530"/>
        <v/>
      </c>
      <c r="E1767" s="269"/>
      <c r="F1767" s="166">
        <f t="shared" si="531"/>
        <v>0</v>
      </c>
      <c r="G1767" s="270">
        <f t="shared" si="532"/>
        <v>0</v>
      </c>
    </row>
    <row r="1768" spans="1:7" ht="24" customHeight="1" x14ac:dyDescent="0.2">
      <c r="A1768" s="153" t="str">
        <f t="shared" si="528"/>
        <v/>
      </c>
      <c r="B1768" s="268" t="str">
        <f t="shared" si="529"/>
        <v/>
      </c>
      <c r="C1768" s="154"/>
      <c r="D1768" s="155" t="str">
        <f t="shared" si="530"/>
        <v/>
      </c>
      <c r="E1768" s="269"/>
      <c r="F1768" s="166">
        <f t="shared" si="531"/>
        <v>0</v>
      </c>
      <c r="G1768" s="270">
        <f t="shared" si="532"/>
        <v>0</v>
      </c>
    </row>
    <row r="1769" spans="1:7" ht="24" customHeight="1" x14ac:dyDescent="0.2">
      <c r="A1769" s="153" t="str">
        <f t="shared" si="528"/>
        <v/>
      </c>
      <c r="B1769" s="268" t="str">
        <f t="shared" si="529"/>
        <v/>
      </c>
      <c r="C1769" s="154"/>
      <c r="D1769" s="155" t="str">
        <f t="shared" si="530"/>
        <v/>
      </c>
      <c r="E1769" s="269"/>
      <c r="F1769" s="166">
        <f t="shared" si="531"/>
        <v>0</v>
      </c>
      <c r="G1769" s="270">
        <f t="shared" si="532"/>
        <v>0</v>
      </c>
    </row>
    <row r="1770" spans="1:7" ht="24" customHeight="1" x14ac:dyDescent="0.2">
      <c r="A1770" s="153" t="str">
        <f t="shared" si="528"/>
        <v/>
      </c>
      <c r="B1770" s="268" t="str">
        <f t="shared" si="529"/>
        <v/>
      </c>
      <c r="C1770" s="154"/>
      <c r="D1770" s="155" t="str">
        <f t="shared" si="530"/>
        <v/>
      </c>
      <c r="E1770" s="269"/>
      <c r="F1770" s="166">
        <f t="shared" si="531"/>
        <v>0</v>
      </c>
      <c r="G1770" s="270">
        <f t="shared" si="532"/>
        <v>0</v>
      </c>
    </row>
    <row r="1771" spans="1:7" ht="24" customHeight="1" x14ac:dyDescent="0.2">
      <c r="A1771" s="153" t="str">
        <f t="shared" si="528"/>
        <v/>
      </c>
      <c r="B1771" s="268" t="str">
        <f t="shared" si="529"/>
        <v/>
      </c>
      <c r="C1771" s="154"/>
      <c r="D1771" s="155" t="str">
        <f t="shared" si="530"/>
        <v/>
      </c>
      <c r="E1771" s="269"/>
      <c r="F1771" s="166">
        <f t="shared" si="531"/>
        <v>0</v>
      </c>
      <c r="G1771" s="270">
        <f t="shared" si="532"/>
        <v>0</v>
      </c>
    </row>
    <row r="1772" spans="1:7" ht="24" customHeight="1" x14ac:dyDescent="0.2">
      <c r="A1772" s="153" t="str">
        <f t="shared" si="528"/>
        <v/>
      </c>
      <c r="B1772" s="268" t="str">
        <f t="shared" si="529"/>
        <v/>
      </c>
      <c r="C1772" s="154"/>
      <c r="D1772" s="155" t="str">
        <f t="shared" si="530"/>
        <v/>
      </c>
      <c r="E1772" s="269"/>
      <c r="F1772" s="166">
        <f t="shared" si="531"/>
        <v>0</v>
      </c>
      <c r="G1772" s="270">
        <f t="shared" si="532"/>
        <v>0</v>
      </c>
    </row>
    <row r="1773" spans="1:7" ht="24" customHeight="1" x14ac:dyDescent="0.2">
      <c r="A1773" s="153" t="str">
        <f t="shared" si="528"/>
        <v/>
      </c>
      <c r="B1773" s="268" t="str">
        <f t="shared" si="529"/>
        <v/>
      </c>
      <c r="C1773" s="154"/>
      <c r="D1773" s="155" t="str">
        <f t="shared" si="530"/>
        <v/>
      </c>
      <c r="E1773" s="269"/>
      <c r="F1773" s="166">
        <f t="shared" si="531"/>
        <v>0</v>
      </c>
      <c r="G1773" s="270">
        <f t="shared" si="532"/>
        <v>0</v>
      </c>
    </row>
    <row r="1774" spans="1:7" ht="24" customHeight="1" x14ac:dyDescent="0.2">
      <c r="A1774" s="153" t="str">
        <f t="shared" si="528"/>
        <v/>
      </c>
      <c r="B1774" s="268" t="str">
        <f t="shared" si="529"/>
        <v/>
      </c>
      <c r="C1774" s="154"/>
      <c r="D1774" s="155" t="str">
        <f t="shared" si="530"/>
        <v/>
      </c>
      <c r="E1774" s="269"/>
      <c r="F1774" s="166">
        <f t="shared" si="531"/>
        <v>0</v>
      </c>
      <c r="G1774" s="270">
        <f t="shared" si="532"/>
        <v>0</v>
      </c>
    </row>
    <row r="1775" spans="1:7" ht="24" customHeight="1" x14ac:dyDescent="0.2">
      <c r="A1775" s="153" t="str">
        <f t="shared" si="528"/>
        <v/>
      </c>
      <c r="B1775" s="268" t="str">
        <f t="shared" si="529"/>
        <v/>
      </c>
      <c r="C1775" s="154"/>
      <c r="D1775" s="155" t="str">
        <f t="shared" si="530"/>
        <v/>
      </c>
      <c r="E1775" s="269"/>
      <c r="F1775" s="166">
        <f t="shared" si="531"/>
        <v>0</v>
      </c>
      <c r="G1775" s="270">
        <f t="shared" si="532"/>
        <v>0</v>
      </c>
    </row>
    <row r="1776" spans="1:7" ht="24" customHeight="1" x14ac:dyDescent="0.2">
      <c r="A1776" s="271"/>
      <c r="B1776" s="241"/>
      <c r="C1776" s="241"/>
      <c r="D1776" s="252"/>
      <c r="E1776" s="253"/>
      <c r="F1776" s="336" t="s">
        <v>38</v>
      </c>
      <c r="G1776" s="273">
        <f>SUBTOTAL(9,G1762:G1775)</f>
        <v>0</v>
      </c>
    </row>
    <row r="1777" spans="1:7" ht="24" customHeight="1" x14ac:dyDescent="0.2">
      <c r="A1777" s="271"/>
      <c r="B1777" s="241"/>
      <c r="C1777" s="274" t="s">
        <v>824</v>
      </c>
      <c r="D1777" s="252"/>
      <c r="E1777" s="253"/>
      <c r="F1777" s="254"/>
      <c r="G1777" s="275"/>
    </row>
    <row r="1778" spans="1:7" ht="24" customHeight="1" x14ac:dyDescent="0.2">
      <c r="A1778" s="153" t="str">
        <f t="shared" ref="A1778:A1785" si="533">IFERROR(VLOOKUP(C1778,Tabla_Insumos,4,FALSE),"")</f>
        <v/>
      </c>
      <c r="B1778" s="268" t="str">
        <f t="shared" ref="B1778:B1785" si="534">IFERROR(VLOOKUP(C1778,Tabla_Insumos,5,FALSE),"")</f>
        <v/>
      </c>
      <c r="C1778" s="154"/>
      <c r="D1778" s="155" t="str">
        <f t="shared" ref="D1778:D1785" si="535">IFERROR(VLOOKUP(C1778,Tabla_Insumos,2,FALSE),"")</f>
        <v/>
      </c>
      <c r="E1778" s="269">
        <v>0</v>
      </c>
      <c r="F1778" s="166">
        <f t="shared" ref="F1778:F1785" si="536">IFERROR(VLOOKUP(C1778,Tabla_Insumos,3,FALSE),0)</f>
        <v>0</v>
      </c>
      <c r="G1778" s="270">
        <f>ROUND(E1778*F1778,2)</f>
        <v>0</v>
      </c>
    </row>
    <row r="1779" spans="1:7" ht="24" customHeight="1" x14ac:dyDescent="0.2">
      <c r="A1779" s="153" t="str">
        <f t="shared" si="533"/>
        <v/>
      </c>
      <c r="B1779" s="268" t="str">
        <f t="shared" si="534"/>
        <v/>
      </c>
      <c r="C1779" s="154"/>
      <c r="D1779" s="155" t="str">
        <f t="shared" si="535"/>
        <v/>
      </c>
      <c r="E1779" s="269"/>
      <c r="F1779" s="166">
        <f t="shared" si="536"/>
        <v>0</v>
      </c>
      <c r="G1779" s="270">
        <f>ROUND(E1779*F1779,2)</f>
        <v>0</v>
      </c>
    </row>
    <row r="1780" spans="1:7" ht="24" customHeight="1" x14ac:dyDescent="0.2">
      <c r="A1780" s="153" t="str">
        <f t="shared" si="533"/>
        <v/>
      </c>
      <c r="B1780" s="268" t="str">
        <f t="shared" si="534"/>
        <v/>
      </c>
      <c r="C1780" s="154"/>
      <c r="D1780" s="155" t="str">
        <f t="shared" si="535"/>
        <v/>
      </c>
      <c r="E1780" s="269">
        <v>0</v>
      </c>
      <c r="F1780" s="166">
        <f t="shared" si="536"/>
        <v>0</v>
      </c>
      <c r="G1780" s="270">
        <f t="shared" ref="G1780:G1785" si="537">ROUND(E1780*F1780,2)</f>
        <v>0</v>
      </c>
    </row>
    <row r="1781" spans="1:7" ht="24" customHeight="1" x14ac:dyDescent="0.2">
      <c r="A1781" s="153" t="str">
        <f t="shared" si="533"/>
        <v/>
      </c>
      <c r="B1781" s="268" t="str">
        <f t="shared" si="534"/>
        <v/>
      </c>
      <c r="C1781" s="154"/>
      <c r="D1781" s="155" t="str">
        <f t="shared" si="535"/>
        <v/>
      </c>
      <c r="E1781" s="269"/>
      <c r="F1781" s="166">
        <f t="shared" si="536"/>
        <v>0</v>
      </c>
      <c r="G1781" s="270">
        <f t="shared" si="537"/>
        <v>0</v>
      </c>
    </row>
    <row r="1782" spans="1:7" ht="24" customHeight="1" x14ac:dyDescent="0.2">
      <c r="A1782" s="153" t="str">
        <f t="shared" si="533"/>
        <v/>
      </c>
      <c r="B1782" s="268" t="str">
        <f t="shared" si="534"/>
        <v/>
      </c>
      <c r="C1782" s="154"/>
      <c r="D1782" s="155" t="str">
        <f t="shared" si="535"/>
        <v/>
      </c>
      <c r="E1782" s="269"/>
      <c r="F1782" s="166">
        <f t="shared" si="536"/>
        <v>0</v>
      </c>
      <c r="G1782" s="270">
        <f t="shared" si="537"/>
        <v>0</v>
      </c>
    </row>
    <row r="1783" spans="1:7" ht="24" customHeight="1" x14ac:dyDescent="0.2">
      <c r="A1783" s="153" t="str">
        <f t="shared" si="533"/>
        <v/>
      </c>
      <c r="B1783" s="268" t="str">
        <f t="shared" si="534"/>
        <v/>
      </c>
      <c r="C1783" s="154"/>
      <c r="D1783" s="155" t="str">
        <f t="shared" si="535"/>
        <v/>
      </c>
      <c r="E1783" s="269"/>
      <c r="F1783" s="166">
        <f t="shared" si="536"/>
        <v>0</v>
      </c>
      <c r="G1783" s="270">
        <f t="shared" si="537"/>
        <v>0</v>
      </c>
    </row>
    <row r="1784" spans="1:7" ht="24" customHeight="1" x14ac:dyDescent="0.2">
      <c r="A1784" s="153" t="str">
        <f t="shared" si="533"/>
        <v/>
      </c>
      <c r="B1784" s="268" t="str">
        <f t="shared" si="534"/>
        <v/>
      </c>
      <c r="C1784" s="154"/>
      <c r="D1784" s="155" t="str">
        <f t="shared" si="535"/>
        <v/>
      </c>
      <c r="E1784" s="269"/>
      <c r="F1784" s="166">
        <f t="shared" si="536"/>
        <v>0</v>
      </c>
      <c r="G1784" s="270">
        <f t="shared" si="537"/>
        <v>0</v>
      </c>
    </row>
    <row r="1785" spans="1:7" ht="24" customHeight="1" x14ac:dyDescent="0.2">
      <c r="A1785" s="153" t="str">
        <f t="shared" si="533"/>
        <v/>
      </c>
      <c r="B1785" s="268" t="str">
        <f t="shared" si="534"/>
        <v/>
      </c>
      <c r="C1785" s="154"/>
      <c r="D1785" s="155" t="str">
        <f t="shared" si="535"/>
        <v/>
      </c>
      <c r="E1785" s="269"/>
      <c r="F1785" s="166">
        <f t="shared" si="536"/>
        <v>0</v>
      </c>
      <c r="G1785" s="270">
        <f t="shared" si="537"/>
        <v>0</v>
      </c>
    </row>
    <row r="1786" spans="1:7" ht="24" customHeight="1" x14ac:dyDescent="0.2">
      <c r="A1786" s="271"/>
      <c r="B1786" s="241"/>
      <c r="C1786" s="241"/>
      <c r="D1786" s="252"/>
      <c r="E1786" s="253"/>
      <c r="F1786" s="336" t="s">
        <v>39</v>
      </c>
      <c r="G1786" s="273">
        <f>SUBTOTAL(9,G1778:G1785)</f>
        <v>0</v>
      </c>
    </row>
    <row r="1787" spans="1:7" ht="24" customHeight="1" x14ac:dyDescent="0.2">
      <c r="A1787" s="271"/>
      <c r="B1787" s="241"/>
      <c r="C1787" s="274" t="s">
        <v>825</v>
      </c>
      <c r="D1787" s="252"/>
      <c r="E1787" s="253"/>
      <c r="F1787" s="254"/>
      <c r="G1787" s="275"/>
    </row>
    <row r="1788" spans="1:7" ht="24" customHeight="1" x14ac:dyDescent="0.2">
      <c r="A1788" s="153" t="str">
        <f t="shared" ref="A1788:A1796" si="538">IFERROR(VLOOKUP(C1788,Tabla_Insumos,4,FALSE),"")</f>
        <v/>
      </c>
      <c r="B1788" s="268" t="str">
        <f t="shared" ref="B1788:B1796" si="539">IFERROR(VLOOKUP(C1788,Tabla_Insumos,5,FALSE),"")</f>
        <v/>
      </c>
      <c r="C1788" s="154"/>
      <c r="D1788" s="155" t="str">
        <f t="shared" ref="D1788:D1796" si="540">IFERROR(VLOOKUP(C1788,Tabla_Insumos,2,FALSE),"")</f>
        <v/>
      </c>
      <c r="E1788" s="269"/>
      <c r="F1788" s="166">
        <f t="shared" ref="F1788:F1796" si="541">IFERROR(VLOOKUP(C1788,Tabla_Insumos,3,FALSE),0)</f>
        <v>0</v>
      </c>
      <c r="G1788" s="270">
        <f t="shared" ref="G1788:G1796" si="542">ROUND(E1788*F1788,2)</f>
        <v>0</v>
      </c>
    </row>
    <row r="1789" spans="1:7" ht="24" customHeight="1" x14ac:dyDescent="0.2">
      <c r="A1789" s="153" t="str">
        <f t="shared" si="538"/>
        <v/>
      </c>
      <c r="B1789" s="268" t="str">
        <f t="shared" si="539"/>
        <v/>
      </c>
      <c r="C1789" s="154"/>
      <c r="D1789" s="155" t="str">
        <f t="shared" si="540"/>
        <v/>
      </c>
      <c r="E1789" s="269"/>
      <c r="F1789" s="166">
        <f t="shared" si="541"/>
        <v>0</v>
      </c>
      <c r="G1789" s="270">
        <f t="shared" si="542"/>
        <v>0</v>
      </c>
    </row>
    <row r="1790" spans="1:7" ht="24" customHeight="1" x14ac:dyDescent="0.2">
      <c r="A1790" s="153" t="str">
        <f t="shared" si="538"/>
        <v/>
      </c>
      <c r="B1790" s="268" t="str">
        <f t="shared" si="539"/>
        <v/>
      </c>
      <c r="C1790" s="154"/>
      <c r="D1790" s="155" t="str">
        <f t="shared" si="540"/>
        <v/>
      </c>
      <c r="E1790" s="269"/>
      <c r="F1790" s="166">
        <f t="shared" si="541"/>
        <v>0</v>
      </c>
      <c r="G1790" s="270">
        <f t="shared" si="542"/>
        <v>0</v>
      </c>
    </row>
    <row r="1791" spans="1:7" ht="24" customHeight="1" x14ac:dyDescent="0.2">
      <c r="A1791" s="153" t="str">
        <f t="shared" si="538"/>
        <v/>
      </c>
      <c r="B1791" s="268" t="str">
        <f t="shared" si="539"/>
        <v/>
      </c>
      <c r="C1791" s="154"/>
      <c r="D1791" s="155" t="str">
        <f t="shared" si="540"/>
        <v/>
      </c>
      <c r="E1791" s="269"/>
      <c r="F1791" s="166">
        <f t="shared" si="541"/>
        <v>0</v>
      </c>
      <c r="G1791" s="270">
        <f t="shared" si="542"/>
        <v>0</v>
      </c>
    </row>
    <row r="1792" spans="1:7" ht="24" customHeight="1" x14ac:dyDescent="0.2">
      <c r="A1792" s="153" t="str">
        <f t="shared" si="538"/>
        <v/>
      </c>
      <c r="B1792" s="268" t="str">
        <f t="shared" si="539"/>
        <v/>
      </c>
      <c r="C1792" s="154"/>
      <c r="D1792" s="155" t="str">
        <f t="shared" si="540"/>
        <v/>
      </c>
      <c r="E1792" s="269"/>
      <c r="F1792" s="166">
        <f t="shared" si="541"/>
        <v>0</v>
      </c>
      <c r="G1792" s="270">
        <f t="shared" si="542"/>
        <v>0</v>
      </c>
    </row>
    <row r="1793" spans="1:7" ht="24" customHeight="1" x14ac:dyDescent="0.2">
      <c r="A1793" s="153" t="str">
        <f t="shared" si="538"/>
        <v/>
      </c>
      <c r="B1793" s="268" t="str">
        <f t="shared" si="539"/>
        <v/>
      </c>
      <c r="C1793" s="154"/>
      <c r="D1793" s="155" t="str">
        <f t="shared" si="540"/>
        <v/>
      </c>
      <c r="E1793" s="269"/>
      <c r="F1793" s="166">
        <f t="shared" si="541"/>
        <v>0</v>
      </c>
      <c r="G1793" s="270">
        <f t="shared" si="542"/>
        <v>0</v>
      </c>
    </row>
    <row r="1794" spans="1:7" ht="24" customHeight="1" x14ac:dyDescent="0.2">
      <c r="A1794" s="153" t="str">
        <f t="shared" si="538"/>
        <v/>
      </c>
      <c r="B1794" s="268" t="str">
        <f t="shared" si="539"/>
        <v/>
      </c>
      <c r="C1794" s="154"/>
      <c r="D1794" s="155" t="str">
        <f t="shared" si="540"/>
        <v/>
      </c>
      <c r="E1794" s="269"/>
      <c r="F1794" s="166">
        <f t="shared" si="541"/>
        <v>0</v>
      </c>
      <c r="G1794" s="270">
        <f t="shared" si="542"/>
        <v>0</v>
      </c>
    </row>
    <row r="1795" spans="1:7" ht="24" customHeight="1" x14ac:dyDescent="0.2">
      <c r="A1795" s="153" t="str">
        <f t="shared" si="538"/>
        <v/>
      </c>
      <c r="B1795" s="268" t="str">
        <f t="shared" si="539"/>
        <v/>
      </c>
      <c r="C1795" s="154"/>
      <c r="D1795" s="155" t="str">
        <f t="shared" si="540"/>
        <v/>
      </c>
      <c r="E1795" s="269"/>
      <c r="F1795" s="166">
        <f t="shared" si="541"/>
        <v>0</v>
      </c>
      <c r="G1795" s="270">
        <f t="shared" si="542"/>
        <v>0</v>
      </c>
    </row>
    <row r="1796" spans="1:7" ht="24" customHeight="1" x14ac:dyDescent="0.2">
      <c r="A1796" s="153" t="str">
        <f t="shared" si="538"/>
        <v/>
      </c>
      <c r="B1796" s="268" t="str">
        <f t="shared" si="539"/>
        <v/>
      </c>
      <c r="C1796" s="154"/>
      <c r="D1796" s="155" t="str">
        <f t="shared" si="540"/>
        <v/>
      </c>
      <c r="E1796" s="269"/>
      <c r="F1796" s="166">
        <f t="shared" si="541"/>
        <v>0</v>
      </c>
      <c r="G1796" s="270">
        <f t="shared" si="542"/>
        <v>0</v>
      </c>
    </row>
    <row r="1797" spans="1:7" ht="24" customHeight="1" x14ac:dyDescent="0.2">
      <c r="A1797" s="276"/>
      <c r="B1797" s="252"/>
      <c r="C1797" s="241"/>
      <c r="D1797" s="252"/>
      <c r="E1797" s="253"/>
      <c r="F1797" s="336" t="s">
        <v>40</v>
      </c>
      <c r="G1797" s="273">
        <f>SUBTOTAL(9,G1788:G1796)</f>
        <v>0</v>
      </c>
    </row>
    <row r="1798" spans="1:7" ht="24" customHeight="1" thickBot="1" x14ac:dyDescent="0.25">
      <c r="A1798" s="277"/>
      <c r="B1798" s="278"/>
      <c r="C1798" s="279"/>
      <c r="D1798" s="278"/>
      <c r="E1798" s="280"/>
      <c r="F1798" s="281"/>
      <c r="G1798" s="282"/>
    </row>
    <row r="1799" spans="1:7" ht="24" customHeight="1" thickBot="1" x14ac:dyDescent="0.25">
      <c r="A1799" s="283">
        <f>B1757</f>
        <v>0</v>
      </c>
      <c r="B1799" s="284" t="str">
        <f>C1757</f>
        <v/>
      </c>
      <c r="C1799" s="285"/>
      <c r="D1799" s="285" t="s">
        <v>41</v>
      </c>
      <c r="E1799" s="286"/>
      <c r="F1799" s="287" t="s">
        <v>42</v>
      </c>
      <c r="G1799" s="288">
        <f>SUBTOTAL(9,G1762:G1798)</f>
        <v>0</v>
      </c>
    </row>
    <row r="1800" spans="1:7" ht="24" customHeight="1" thickTop="1" thickBot="1" x14ac:dyDescent="0.25"/>
    <row r="1801" spans="1:7" ht="24" customHeight="1" thickTop="1" x14ac:dyDescent="0.2">
      <c r="A1801" s="344" t="s">
        <v>44</v>
      </c>
      <c r="B1801" s="345"/>
      <c r="C1801" s="345"/>
      <c r="D1801" s="345"/>
      <c r="E1801" s="345"/>
      <c r="F1801" s="345"/>
      <c r="G1801" s="346"/>
    </row>
    <row r="1802" spans="1:7" ht="24" customHeight="1" x14ac:dyDescent="0.2">
      <c r="A1802" s="243" t="s">
        <v>821</v>
      </c>
      <c r="B1802" s="244" t="str">
        <f>Comitente</f>
        <v>DIRECCIÓN PROVINCIAL DEL LOTE HOGAR</v>
      </c>
      <c r="C1802" s="238"/>
      <c r="D1802" s="245"/>
      <c r="E1802" s="245"/>
      <c r="F1802" s="246"/>
      <c r="G1802" s="247"/>
    </row>
    <row r="1803" spans="1:7" ht="24" customHeight="1" x14ac:dyDescent="0.2">
      <c r="A1803" s="243" t="s">
        <v>822</v>
      </c>
      <c r="B1803" s="244">
        <f>Contratista</f>
        <v>0</v>
      </c>
      <c r="C1803" s="239"/>
      <c r="D1803" s="239"/>
      <c r="E1803" s="239"/>
      <c r="F1803" s="248"/>
      <c r="G1803" s="249"/>
    </row>
    <row r="1804" spans="1:7" ht="24" customHeight="1" x14ac:dyDescent="0.2">
      <c r="A1804" s="243" t="s">
        <v>31</v>
      </c>
      <c r="B1804" s="244" t="str">
        <f>Obra</f>
        <v>Barrio "VIRGEN DEL ROSARIO" I Etapa</v>
      </c>
      <c r="C1804" s="239"/>
      <c r="D1804" s="239"/>
      <c r="E1804" s="239"/>
      <c r="F1804" s="248" t="s">
        <v>45</v>
      </c>
      <c r="G1804" s="250">
        <f>Fecha_Base</f>
        <v>0</v>
      </c>
    </row>
    <row r="1805" spans="1:7" ht="24" customHeight="1" x14ac:dyDescent="0.2">
      <c r="A1805" s="251" t="s">
        <v>820</v>
      </c>
      <c r="B1805" s="240" t="str">
        <f>Ubicación</f>
        <v>Calle Independencia s/nº  Distrito "La Puntilla" Dpto San Martin</v>
      </c>
      <c r="C1805" s="240"/>
      <c r="D1805" s="252"/>
      <c r="E1805" s="253"/>
      <c r="F1805" s="254"/>
      <c r="G1805" s="255"/>
    </row>
    <row r="1806" spans="1:7" ht="24" customHeight="1" x14ac:dyDescent="0.2">
      <c r="A1806" s="251" t="s">
        <v>46</v>
      </c>
      <c r="B1806" s="256" t="str">
        <f>IFERROR(VALUE(LEFT(B1807,FIND("-",B1807)-1)),"")</f>
        <v/>
      </c>
      <c r="C1806" s="241" t="str">
        <f>IFERROR(VLOOKUP(B1806,T_Computo_Presupuesto,2,FALSE),"")</f>
        <v/>
      </c>
      <c r="E1806" s="253"/>
      <c r="F1806" s="254"/>
      <c r="G1806" s="255"/>
    </row>
    <row r="1807" spans="1:7" ht="24" customHeight="1" x14ac:dyDescent="0.2">
      <c r="A1807" s="251" t="s">
        <v>32</v>
      </c>
      <c r="B1807" s="257"/>
      <c r="C1807" s="241" t="str">
        <f>IFERROR(VLOOKUP(B1807,T_Computo_Presupuesto,2,FALSE),"")</f>
        <v/>
      </c>
      <c r="D1807" s="252"/>
      <c r="E1807" s="253"/>
      <c r="F1807" s="248" t="s">
        <v>33</v>
      </c>
      <c r="G1807" s="258" t="str">
        <f>IFERROR(VLOOKUP(B1807,T_Computo_Presupuesto,4,FALSE),"")</f>
        <v/>
      </c>
    </row>
    <row r="1808" spans="1:7" ht="24" customHeight="1" x14ac:dyDescent="0.2">
      <c r="A1808" s="251"/>
      <c r="B1808" s="240"/>
      <c r="C1808" s="241"/>
      <c r="D1808" s="252"/>
      <c r="E1808" s="253"/>
      <c r="F1808" s="254"/>
      <c r="G1808" s="255"/>
    </row>
    <row r="1809" spans="1:7" ht="24" customHeight="1" x14ac:dyDescent="0.2">
      <c r="A1809" s="366" t="s">
        <v>683</v>
      </c>
      <c r="B1809" s="367"/>
      <c r="C1809" s="368" t="s">
        <v>0</v>
      </c>
      <c r="D1809" s="368" t="s">
        <v>34</v>
      </c>
      <c r="E1809" s="370" t="s">
        <v>35</v>
      </c>
      <c r="F1809" s="372" t="s">
        <v>36</v>
      </c>
      <c r="G1809" s="374" t="s">
        <v>37</v>
      </c>
    </row>
    <row r="1810" spans="1:7" ht="24" customHeight="1" x14ac:dyDescent="0.2">
      <c r="A1810" s="259" t="s">
        <v>684</v>
      </c>
      <c r="B1810" s="260" t="s">
        <v>685</v>
      </c>
      <c r="C1810" s="369"/>
      <c r="D1810" s="369"/>
      <c r="E1810" s="371"/>
      <c r="F1810" s="373"/>
      <c r="G1810" s="375"/>
    </row>
    <row r="1811" spans="1:7" ht="24" customHeight="1" x14ac:dyDescent="0.2">
      <c r="A1811" s="335"/>
      <c r="B1811" s="263"/>
      <c r="C1811" s="334" t="s">
        <v>823</v>
      </c>
      <c r="D1811" s="264"/>
      <c r="E1811" s="265"/>
      <c r="F1811" s="266"/>
      <c r="G1811" s="267"/>
    </row>
    <row r="1812" spans="1:7" ht="24" customHeight="1" x14ac:dyDescent="0.2">
      <c r="A1812" s="153" t="str">
        <f t="shared" ref="A1812:A1825" si="543">IFERROR(VLOOKUP(C1812,Tabla_Insumos,4,FALSE),"")</f>
        <v/>
      </c>
      <c r="B1812" s="268" t="str">
        <f t="shared" ref="B1812:B1825" si="544">IFERROR(VLOOKUP(C1812,Tabla_Insumos,5,FALSE),"")</f>
        <v/>
      </c>
      <c r="C1812" s="154"/>
      <c r="D1812" s="155" t="str">
        <f t="shared" ref="D1812:D1825" si="545">IFERROR(VLOOKUP(C1812,Tabla_Insumos,2,FALSE),"")</f>
        <v/>
      </c>
      <c r="E1812" s="269"/>
      <c r="F1812" s="165">
        <f t="shared" ref="F1812:F1825" si="546">IFERROR(VLOOKUP(C1812,Tabla_Insumos,3,FALSE),0)</f>
        <v>0</v>
      </c>
      <c r="G1812" s="270">
        <f>ROUND(E1812*F1812,2)</f>
        <v>0</v>
      </c>
    </row>
    <row r="1813" spans="1:7" ht="24" customHeight="1" x14ac:dyDescent="0.2">
      <c r="A1813" s="153" t="str">
        <f t="shared" si="543"/>
        <v/>
      </c>
      <c r="B1813" s="268" t="str">
        <f t="shared" si="544"/>
        <v/>
      </c>
      <c r="C1813" s="154"/>
      <c r="D1813" s="155" t="str">
        <f t="shared" si="545"/>
        <v/>
      </c>
      <c r="E1813" s="269"/>
      <c r="F1813" s="165">
        <f t="shared" si="546"/>
        <v>0</v>
      </c>
      <c r="G1813" s="270">
        <f t="shared" ref="G1813:G1825" si="547">ROUND(E1813*F1813,2)</f>
        <v>0</v>
      </c>
    </row>
    <row r="1814" spans="1:7" ht="24" customHeight="1" x14ac:dyDescent="0.2">
      <c r="A1814" s="153" t="str">
        <f t="shared" si="543"/>
        <v/>
      </c>
      <c r="B1814" s="268" t="str">
        <f t="shared" si="544"/>
        <v/>
      </c>
      <c r="C1814" s="154"/>
      <c r="D1814" s="155" t="str">
        <f t="shared" si="545"/>
        <v/>
      </c>
      <c r="E1814" s="269"/>
      <c r="F1814" s="165">
        <f t="shared" si="546"/>
        <v>0</v>
      </c>
      <c r="G1814" s="270">
        <f t="shared" si="547"/>
        <v>0</v>
      </c>
    </row>
    <row r="1815" spans="1:7" ht="24" customHeight="1" x14ac:dyDescent="0.2">
      <c r="A1815" s="153" t="str">
        <f t="shared" si="543"/>
        <v/>
      </c>
      <c r="B1815" s="268" t="str">
        <f t="shared" si="544"/>
        <v/>
      </c>
      <c r="C1815" s="154"/>
      <c r="D1815" s="155" t="str">
        <f t="shared" si="545"/>
        <v/>
      </c>
      <c r="E1815" s="269"/>
      <c r="F1815" s="165">
        <f t="shared" si="546"/>
        <v>0</v>
      </c>
      <c r="G1815" s="270">
        <f t="shared" si="547"/>
        <v>0</v>
      </c>
    </row>
    <row r="1816" spans="1:7" ht="24" customHeight="1" x14ac:dyDescent="0.2">
      <c r="A1816" s="153" t="str">
        <f t="shared" si="543"/>
        <v/>
      </c>
      <c r="B1816" s="268" t="str">
        <f t="shared" si="544"/>
        <v/>
      </c>
      <c r="C1816" s="154"/>
      <c r="D1816" s="155" t="str">
        <f t="shared" si="545"/>
        <v/>
      </c>
      <c r="E1816" s="269"/>
      <c r="F1816" s="165">
        <f t="shared" si="546"/>
        <v>0</v>
      </c>
      <c r="G1816" s="270">
        <f t="shared" si="547"/>
        <v>0</v>
      </c>
    </row>
    <row r="1817" spans="1:7" ht="24" customHeight="1" x14ac:dyDescent="0.2">
      <c r="A1817" s="153" t="str">
        <f t="shared" si="543"/>
        <v/>
      </c>
      <c r="B1817" s="268" t="str">
        <f t="shared" si="544"/>
        <v/>
      </c>
      <c r="C1817" s="154"/>
      <c r="D1817" s="155" t="str">
        <f t="shared" si="545"/>
        <v/>
      </c>
      <c r="E1817" s="269"/>
      <c r="F1817" s="165">
        <f t="shared" si="546"/>
        <v>0</v>
      </c>
      <c r="G1817" s="270">
        <f t="shared" si="547"/>
        <v>0</v>
      </c>
    </row>
    <row r="1818" spans="1:7" ht="24" customHeight="1" x14ac:dyDescent="0.2">
      <c r="A1818" s="153" t="str">
        <f t="shared" si="543"/>
        <v/>
      </c>
      <c r="B1818" s="268" t="str">
        <f t="shared" si="544"/>
        <v/>
      </c>
      <c r="C1818" s="154"/>
      <c r="D1818" s="155" t="str">
        <f t="shared" si="545"/>
        <v/>
      </c>
      <c r="E1818" s="269"/>
      <c r="F1818" s="165">
        <f t="shared" si="546"/>
        <v>0</v>
      </c>
      <c r="G1818" s="270">
        <f t="shared" si="547"/>
        <v>0</v>
      </c>
    </row>
    <row r="1819" spans="1:7" ht="24" customHeight="1" x14ac:dyDescent="0.2">
      <c r="A1819" s="153" t="str">
        <f t="shared" si="543"/>
        <v/>
      </c>
      <c r="B1819" s="268" t="str">
        <f t="shared" si="544"/>
        <v/>
      </c>
      <c r="C1819" s="154"/>
      <c r="D1819" s="155" t="str">
        <f t="shared" si="545"/>
        <v/>
      </c>
      <c r="E1819" s="269"/>
      <c r="F1819" s="165">
        <f t="shared" si="546"/>
        <v>0</v>
      </c>
      <c r="G1819" s="270">
        <f t="shared" si="547"/>
        <v>0</v>
      </c>
    </row>
    <row r="1820" spans="1:7" ht="24" customHeight="1" x14ac:dyDescent="0.2">
      <c r="A1820" s="153" t="str">
        <f t="shared" si="543"/>
        <v/>
      </c>
      <c r="B1820" s="268" t="str">
        <f t="shared" si="544"/>
        <v/>
      </c>
      <c r="C1820" s="154"/>
      <c r="D1820" s="155" t="str">
        <f t="shared" si="545"/>
        <v/>
      </c>
      <c r="E1820" s="269"/>
      <c r="F1820" s="165">
        <f t="shared" si="546"/>
        <v>0</v>
      </c>
      <c r="G1820" s="270">
        <f t="shared" si="547"/>
        <v>0</v>
      </c>
    </row>
    <row r="1821" spans="1:7" ht="24" customHeight="1" x14ac:dyDescent="0.2">
      <c r="A1821" s="153" t="str">
        <f t="shared" si="543"/>
        <v/>
      </c>
      <c r="B1821" s="268" t="str">
        <f t="shared" si="544"/>
        <v/>
      </c>
      <c r="C1821" s="154"/>
      <c r="D1821" s="155" t="str">
        <f t="shared" si="545"/>
        <v/>
      </c>
      <c r="E1821" s="269"/>
      <c r="F1821" s="165">
        <f t="shared" si="546"/>
        <v>0</v>
      </c>
      <c r="G1821" s="270">
        <f t="shared" si="547"/>
        <v>0</v>
      </c>
    </row>
    <row r="1822" spans="1:7" ht="24" customHeight="1" x14ac:dyDescent="0.2">
      <c r="A1822" s="153" t="str">
        <f t="shared" si="543"/>
        <v/>
      </c>
      <c r="B1822" s="268" t="str">
        <f t="shared" si="544"/>
        <v/>
      </c>
      <c r="C1822" s="154"/>
      <c r="D1822" s="155" t="str">
        <f t="shared" si="545"/>
        <v/>
      </c>
      <c r="E1822" s="269"/>
      <c r="F1822" s="165">
        <f t="shared" si="546"/>
        <v>0</v>
      </c>
      <c r="G1822" s="270">
        <f t="shared" si="547"/>
        <v>0</v>
      </c>
    </row>
    <row r="1823" spans="1:7" ht="24" customHeight="1" x14ac:dyDescent="0.2">
      <c r="A1823" s="153" t="str">
        <f t="shared" si="543"/>
        <v/>
      </c>
      <c r="B1823" s="268" t="str">
        <f t="shared" si="544"/>
        <v/>
      </c>
      <c r="C1823" s="154"/>
      <c r="D1823" s="155" t="str">
        <f t="shared" si="545"/>
        <v/>
      </c>
      <c r="E1823" s="269"/>
      <c r="F1823" s="165">
        <f t="shared" si="546"/>
        <v>0</v>
      </c>
      <c r="G1823" s="270">
        <f t="shared" si="547"/>
        <v>0</v>
      </c>
    </row>
    <row r="1824" spans="1:7" ht="24" customHeight="1" x14ac:dyDescent="0.2">
      <c r="A1824" s="153" t="str">
        <f t="shared" si="543"/>
        <v/>
      </c>
      <c r="B1824" s="268" t="str">
        <f t="shared" si="544"/>
        <v/>
      </c>
      <c r="C1824" s="154"/>
      <c r="D1824" s="155" t="str">
        <f t="shared" si="545"/>
        <v/>
      </c>
      <c r="E1824" s="269"/>
      <c r="F1824" s="165">
        <f t="shared" si="546"/>
        <v>0</v>
      </c>
      <c r="G1824" s="270">
        <f t="shared" si="547"/>
        <v>0</v>
      </c>
    </row>
    <row r="1825" spans="1:7" ht="24" customHeight="1" x14ac:dyDescent="0.2">
      <c r="A1825" s="153" t="str">
        <f t="shared" si="543"/>
        <v/>
      </c>
      <c r="B1825" s="268" t="str">
        <f t="shared" si="544"/>
        <v/>
      </c>
      <c r="C1825" s="154"/>
      <c r="D1825" s="155" t="str">
        <f t="shared" si="545"/>
        <v/>
      </c>
      <c r="E1825" s="269"/>
      <c r="F1825" s="166">
        <f t="shared" si="546"/>
        <v>0</v>
      </c>
      <c r="G1825" s="270">
        <f t="shared" si="547"/>
        <v>0</v>
      </c>
    </row>
    <row r="1826" spans="1:7" ht="24" customHeight="1" x14ac:dyDescent="0.2">
      <c r="A1826" s="271"/>
      <c r="B1826" s="241"/>
      <c r="C1826" s="241"/>
      <c r="D1826" s="252"/>
      <c r="E1826" s="253"/>
      <c r="F1826" s="336" t="s">
        <v>38</v>
      </c>
      <c r="G1826" s="273">
        <f>SUBTOTAL(9,G1812:G1825)</f>
        <v>0</v>
      </c>
    </row>
    <row r="1827" spans="1:7" ht="24" customHeight="1" x14ac:dyDescent="0.2">
      <c r="A1827" s="271"/>
      <c r="B1827" s="241"/>
      <c r="C1827" s="274" t="s">
        <v>824</v>
      </c>
      <c r="D1827" s="252"/>
      <c r="E1827" s="253"/>
      <c r="F1827" s="254"/>
      <c r="G1827" s="275"/>
    </row>
    <row r="1828" spans="1:7" ht="24" customHeight="1" x14ac:dyDescent="0.2">
      <c r="A1828" s="153" t="str">
        <f t="shared" ref="A1828:A1835" si="548">IFERROR(VLOOKUP(C1828,Tabla_Insumos,4,FALSE),"")</f>
        <v/>
      </c>
      <c r="B1828" s="268" t="str">
        <f t="shared" ref="B1828:B1835" si="549">IFERROR(VLOOKUP(C1828,Tabla_Insumos,5,FALSE),"")</f>
        <v/>
      </c>
      <c r="C1828" s="154"/>
      <c r="D1828" s="155" t="str">
        <f t="shared" ref="D1828:D1835" si="550">IFERROR(VLOOKUP(C1828,Tabla_Insumos,2,FALSE),"")</f>
        <v/>
      </c>
      <c r="E1828" s="269"/>
      <c r="F1828" s="167">
        <f t="shared" ref="F1828:F1835" si="551">IFERROR(VLOOKUP(C1828,Tabla_Insumos,3,FALSE),0)</f>
        <v>0</v>
      </c>
      <c r="G1828" s="270">
        <f>ROUND(E1828*F1828,2)</f>
        <v>0</v>
      </c>
    </row>
    <row r="1829" spans="1:7" ht="24" customHeight="1" x14ac:dyDescent="0.2">
      <c r="A1829" s="153" t="str">
        <f t="shared" si="548"/>
        <v/>
      </c>
      <c r="B1829" s="268" t="str">
        <f t="shared" si="549"/>
        <v/>
      </c>
      <c r="C1829" s="154"/>
      <c r="D1829" s="155" t="str">
        <f t="shared" si="550"/>
        <v/>
      </c>
      <c r="E1829" s="269"/>
      <c r="F1829" s="167">
        <f t="shared" si="551"/>
        <v>0</v>
      </c>
      <c r="G1829" s="270">
        <f>ROUND(E1829*F1829,2)</f>
        <v>0</v>
      </c>
    </row>
    <row r="1830" spans="1:7" ht="24" customHeight="1" x14ac:dyDescent="0.2">
      <c r="A1830" s="153" t="str">
        <f t="shared" si="548"/>
        <v/>
      </c>
      <c r="B1830" s="268" t="str">
        <f t="shared" si="549"/>
        <v/>
      </c>
      <c r="C1830" s="154"/>
      <c r="D1830" s="155" t="str">
        <f t="shared" si="550"/>
        <v/>
      </c>
      <c r="E1830" s="269"/>
      <c r="F1830" s="167">
        <f t="shared" si="551"/>
        <v>0</v>
      </c>
      <c r="G1830" s="270">
        <f t="shared" ref="G1830:G1835" si="552">ROUND(E1830*F1830,2)</f>
        <v>0</v>
      </c>
    </row>
    <row r="1831" spans="1:7" ht="24" customHeight="1" x14ac:dyDescent="0.2">
      <c r="A1831" s="153" t="str">
        <f t="shared" si="548"/>
        <v/>
      </c>
      <c r="B1831" s="268" t="str">
        <f t="shared" si="549"/>
        <v/>
      </c>
      <c r="C1831" s="154"/>
      <c r="D1831" s="155" t="str">
        <f t="shared" si="550"/>
        <v/>
      </c>
      <c r="E1831" s="269"/>
      <c r="F1831" s="167">
        <f t="shared" si="551"/>
        <v>0</v>
      </c>
      <c r="G1831" s="270">
        <f t="shared" si="552"/>
        <v>0</v>
      </c>
    </row>
    <row r="1832" spans="1:7" ht="24" customHeight="1" x14ac:dyDescent="0.2">
      <c r="A1832" s="153" t="str">
        <f t="shared" si="548"/>
        <v/>
      </c>
      <c r="B1832" s="268" t="str">
        <f t="shared" si="549"/>
        <v/>
      </c>
      <c r="C1832" s="154"/>
      <c r="D1832" s="155" t="str">
        <f t="shared" si="550"/>
        <v/>
      </c>
      <c r="E1832" s="269"/>
      <c r="F1832" s="165">
        <f t="shared" si="551"/>
        <v>0</v>
      </c>
      <c r="G1832" s="270">
        <f t="shared" si="552"/>
        <v>0</v>
      </c>
    </row>
    <row r="1833" spans="1:7" ht="24" customHeight="1" x14ac:dyDescent="0.2">
      <c r="A1833" s="153" t="str">
        <f t="shared" si="548"/>
        <v/>
      </c>
      <c r="B1833" s="268" t="str">
        <f t="shared" si="549"/>
        <v/>
      </c>
      <c r="C1833" s="154"/>
      <c r="D1833" s="155" t="str">
        <f t="shared" si="550"/>
        <v/>
      </c>
      <c r="E1833" s="269"/>
      <c r="F1833" s="165">
        <f t="shared" si="551"/>
        <v>0</v>
      </c>
      <c r="G1833" s="270">
        <f t="shared" si="552"/>
        <v>0</v>
      </c>
    </row>
    <row r="1834" spans="1:7" ht="24" customHeight="1" x14ac:dyDescent="0.2">
      <c r="A1834" s="153" t="str">
        <f t="shared" si="548"/>
        <v/>
      </c>
      <c r="B1834" s="268" t="str">
        <f t="shared" si="549"/>
        <v/>
      </c>
      <c r="C1834" s="154"/>
      <c r="D1834" s="155" t="str">
        <f t="shared" si="550"/>
        <v/>
      </c>
      <c r="E1834" s="269"/>
      <c r="F1834" s="165">
        <f t="shared" si="551"/>
        <v>0</v>
      </c>
      <c r="G1834" s="270">
        <f t="shared" si="552"/>
        <v>0</v>
      </c>
    </row>
    <row r="1835" spans="1:7" ht="24" customHeight="1" x14ac:dyDescent="0.2">
      <c r="A1835" s="153" t="str">
        <f t="shared" si="548"/>
        <v/>
      </c>
      <c r="B1835" s="268" t="str">
        <f t="shared" si="549"/>
        <v/>
      </c>
      <c r="C1835" s="154"/>
      <c r="D1835" s="155" t="str">
        <f t="shared" si="550"/>
        <v/>
      </c>
      <c r="E1835" s="269"/>
      <c r="F1835" s="165">
        <f t="shared" si="551"/>
        <v>0</v>
      </c>
      <c r="G1835" s="270">
        <f t="shared" si="552"/>
        <v>0</v>
      </c>
    </row>
    <row r="1836" spans="1:7" ht="24" customHeight="1" x14ac:dyDescent="0.2">
      <c r="A1836" s="271"/>
      <c r="B1836" s="241"/>
      <c r="C1836" s="241"/>
      <c r="D1836" s="252"/>
      <c r="E1836" s="253"/>
      <c r="F1836" s="336" t="s">
        <v>39</v>
      </c>
      <c r="G1836" s="273">
        <f>SUBTOTAL(9,G1828:G1835)</f>
        <v>0</v>
      </c>
    </row>
    <row r="1837" spans="1:7" ht="24" customHeight="1" x14ac:dyDescent="0.2">
      <c r="A1837" s="271"/>
      <c r="B1837" s="241"/>
      <c r="C1837" s="274" t="s">
        <v>825</v>
      </c>
      <c r="D1837" s="252"/>
      <c r="E1837" s="253"/>
      <c r="F1837" s="254"/>
      <c r="G1837" s="275"/>
    </row>
    <row r="1838" spans="1:7" ht="24" customHeight="1" x14ac:dyDescent="0.2">
      <c r="A1838" s="153" t="str">
        <f t="shared" ref="A1838:A1846" si="553">IFERROR(VLOOKUP(C1838,Tabla_Insumos,4,FALSE),"")</f>
        <v/>
      </c>
      <c r="B1838" s="268" t="str">
        <f t="shared" ref="B1838:B1846" si="554">IFERROR(VLOOKUP(C1838,Tabla_Insumos,5,FALSE),"")</f>
        <v/>
      </c>
      <c r="C1838" s="154"/>
      <c r="D1838" s="155" t="str">
        <f t="shared" ref="D1838:D1846" si="555">IFERROR(VLOOKUP(C1838,Tabla_Insumos,2,FALSE),"")</f>
        <v/>
      </c>
      <c r="E1838" s="269"/>
      <c r="F1838" s="165">
        <f t="shared" ref="F1838:F1846" si="556">IFERROR(VLOOKUP(C1838,Tabla_Insumos,3,FALSE),0)</f>
        <v>0</v>
      </c>
      <c r="G1838" s="270">
        <f t="shared" ref="G1838:G1846" si="557">ROUND(E1838*F1838,2)</f>
        <v>0</v>
      </c>
    </row>
    <row r="1839" spans="1:7" ht="24" customHeight="1" x14ac:dyDescent="0.2">
      <c r="A1839" s="153" t="str">
        <f t="shared" si="553"/>
        <v/>
      </c>
      <c r="B1839" s="268" t="str">
        <f t="shared" si="554"/>
        <v/>
      </c>
      <c r="C1839" s="154"/>
      <c r="D1839" s="155" t="str">
        <f t="shared" si="555"/>
        <v/>
      </c>
      <c r="E1839" s="269"/>
      <c r="F1839" s="165">
        <f t="shared" si="556"/>
        <v>0</v>
      </c>
      <c r="G1839" s="270">
        <f t="shared" si="557"/>
        <v>0</v>
      </c>
    </row>
    <row r="1840" spans="1:7" ht="24" customHeight="1" x14ac:dyDescent="0.2">
      <c r="A1840" s="153" t="str">
        <f t="shared" si="553"/>
        <v/>
      </c>
      <c r="B1840" s="268" t="str">
        <f t="shared" si="554"/>
        <v/>
      </c>
      <c r="C1840" s="154"/>
      <c r="D1840" s="155" t="str">
        <f t="shared" si="555"/>
        <v/>
      </c>
      <c r="E1840" s="269"/>
      <c r="F1840" s="165">
        <f t="shared" si="556"/>
        <v>0</v>
      </c>
      <c r="G1840" s="270">
        <f t="shared" si="557"/>
        <v>0</v>
      </c>
    </row>
    <row r="1841" spans="1:7" ht="24" customHeight="1" x14ac:dyDescent="0.2">
      <c r="A1841" s="153" t="str">
        <f t="shared" si="553"/>
        <v/>
      </c>
      <c r="B1841" s="268" t="str">
        <f t="shared" si="554"/>
        <v/>
      </c>
      <c r="C1841" s="154"/>
      <c r="D1841" s="155" t="str">
        <f t="shared" si="555"/>
        <v/>
      </c>
      <c r="E1841" s="269"/>
      <c r="F1841" s="165">
        <f t="shared" si="556"/>
        <v>0</v>
      </c>
      <c r="G1841" s="270">
        <f t="shared" si="557"/>
        <v>0</v>
      </c>
    </row>
    <row r="1842" spans="1:7" ht="24" customHeight="1" x14ac:dyDescent="0.2">
      <c r="A1842" s="153" t="str">
        <f t="shared" si="553"/>
        <v/>
      </c>
      <c r="B1842" s="268" t="str">
        <f t="shared" si="554"/>
        <v/>
      </c>
      <c r="C1842" s="154"/>
      <c r="D1842" s="155" t="str">
        <f t="shared" si="555"/>
        <v/>
      </c>
      <c r="E1842" s="269"/>
      <c r="F1842" s="165">
        <f t="shared" si="556"/>
        <v>0</v>
      </c>
      <c r="G1842" s="270">
        <f t="shared" si="557"/>
        <v>0</v>
      </c>
    </row>
    <row r="1843" spans="1:7" ht="24" customHeight="1" x14ac:dyDescent="0.2">
      <c r="A1843" s="153" t="str">
        <f t="shared" si="553"/>
        <v/>
      </c>
      <c r="B1843" s="268" t="str">
        <f t="shared" si="554"/>
        <v/>
      </c>
      <c r="C1843" s="154"/>
      <c r="D1843" s="155" t="str">
        <f t="shared" si="555"/>
        <v/>
      </c>
      <c r="E1843" s="269"/>
      <c r="F1843" s="165">
        <f t="shared" si="556"/>
        <v>0</v>
      </c>
      <c r="G1843" s="270">
        <f t="shared" si="557"/>
        <v>0</v>
      </c>
    </row>
    <row r="1844" spans="1:7" ht="24" customHeight="1" x14ac:dyDescent="0.2">
      <c r="A1844" s="153" t="str">
        <f t="shared" si="553"/>
        <v/>
      </c>
      <c r="B1844" s="268" t="str">
        <f t="shared" si="554"/>
        <v/>
      </c>
      <c r="C1844" s="154"/>
      <c r="D1844" s="155" t="str">
        <f t="shared" si="555"/>
        <v/>
      </c>
      <c r="E1844" s="269"/>
      <c r="F1844" s="165">
        <f t="shared" si="556"/>
        <v>0</v>
      </c>
      <c r="G1844" s="270">
        <f t="shared" si="557"/>
        <v>0</v>
      </c>
    </row>
    <row r="1845" spans="1:7" ht="24" customHeight="1" x14ac:dyDescent="0.2">
      <c r="A1845" s="153" t="str">
        <f t="shared" si="553"/>
        <v/>
      </c>
      <c r="B1845" s="268" t="str">
        <f t="shared" si="554"/>
        <v/>
      </c>
      <c r="C1845" s="154"/>
      <c r="D1845" s="155" t="str">
        <f t="shared" si="555"/>
        <v/>
      </c>
      <c r="E1845" s="269"/>
      <c r="F1845" s="165">
        <f t="shared" si="556"/>
        <v>0</v>
      </c>
      <c r="G1845" s="270">
        <f t="shared" si="557"/>
        <v>0</v>
      </c>
    </row>
    <row r="1846" spans="1:7" ht="24" customHeight="1" x14ac:dyDescent="0.2">
      <c r="A1846" s="153" t="str">
        <f t="shared" si="553"/>
        <v/>
      </c>
      <c r="B1846" s="268" t="str">
        <f t="shared" si="554"/>
        <v/>
      </c>
      <c r="C1846" s="154"/>
      <c r="D1846" s="155" t="str">
        <f t="shared" si="555"/>
        <v/>
      </c>
      <c r="E1846" s="269"/>
      <c r="F1846" s="165">
        <f t="shared" si="556"/>
        <v>0</v>
      </c>
      <c r="G1846" s="270">
        <f t="shared" si="557"/>
        <v>0</v>
      </c>
    </row>
    <row r="1847" spans="1:7" ht="24" customHeight="1" x14ac:dyDescent="0.2">
      <c r="A1847" s="276"/>
      <c r="B1847" s="252"/>
      <c r="C1847" s="241"/>
      <c r="D1847" s="252"/>
      <c r="E1847" s="253"/>
      <c r="F1847" s="336" t="s">
        <v>40</v>
      </c>
      <c r="G1847" s="273">
        <f>SUBTOTAL(9,G1838:G1846)</f>
        <v>0</v>
      </c>
    </row>
    <row r="1848" spans="1:7" ht="24" customHeight="1" thickBot="1" x14ac:dyDescent="0.25">
      <c r="A1848" s="277"/>
      <c r="B1848" s="278"/>
      <c r="C1848" s="279"/>
      <c r="D1848" s="278"/>
      <c r="E1848" s="280"/>
      <c r="F1848" s="281"/>
      <c r="G1848" s="282"/>
    </row>
    <row r="1849" spans="1:7" ht="24" customHeight="1" thickBot="1" x14ac:dyDescent="0.25">
      <c r="A1849" s="283">
        <f>B1807</f>
        <v>0</v>
      </c>
      <c r="B1849" s="284" t="str">
        <f>C1807</f>
        <v/>
      </c>
      <c r="C1849" s="285"/>
      <c r="D1849" s="285" t="s">
        <v>41</v>
      </c>
      <c r="E1849" s="286"/>
      <c r="F1849" s="287" t="s">
        <v>42</v>
      </c>
      <c r="G1849" s="288">
        <f>SUBTOTAL(9,G1812:G1848)</f>
        <v>0</v>
      </c>
    </row>
    <row r="1850" spans="1:7" ht="24" customHeight="1" thickTop="1" thickBot="1" x14ac:dyDescent="0.25"/>
    <row r="1851" spans="1:7" ht="24" customHeight="1" thickTop="1" x14ac:dyDescent="0.2">
      <c r="A1851" s="344" t="s">
        <v>44</v>
      </c>
      <c r="B1851" s="345"/>
      <c r="C1851" s="345"/>
      <c r="D1851" s="345"/>
      <c r="E1851" s="345"/>
      <c r="F1851" s="345"/>
      <c r="G1851" s="346"/>
    </row>
    <row r="1852" spans="1:7" ht="24" customHeight="1" x14ac:dyDescent="0.2">
      <c r="A1852" s="243" t="s">
        <v>821</v>
      </c>
      <c r="B1852" s="244" t="str">
        <f>Comitente</f>
        <v>DIRECCIÓN PROVINCIAL DEL LOTE HOGAR</v>
      </c>
      <c r="C1852" s="238"/>
      <c r="D1852" s="245"/>
      <c r="E1852" s="245"/>
      <c r="F1852" s="246"/>
      <c r="G1852" s="247"/>
    </row>
    <row r="1853" spans="1:7" ht="24" customHeight="1" x14ac:dyDescent="0.2">
      <c r="A1853" s="243" t="s">
        <v>822</v>
      </c>
      <c r="B1853" s="244">
        <f>Contratista</f>
        <v>0</v>
      </c>
      <c r="C1853" s="239"/>
      <c r="D1853" s="239"/>
      <c r="E1853" s="239"/>
      <c r="F1853" s="248"/>
      <c r="G1853" s="249"/>
    </row>
    <row r="1854" spans="1:7" ht="24" customHeight="1" x14ac:dyDescent="0.2">
      <c r="A1854" s="243" t="s">
        <v>31</v>
      </c>
      <c r="B1854" s="244" t="str">
        <f>Obra</f>
        <v>Barrio "VIRGEN DEL ROSARIO" I Etapa</v>
      </c>
      <c r="C1854" s="239"/>
      <c r="D1854" s="239"/>
      <c r="E1854" s="239"/>
      <c r="F1854" s="248" t="s">
        <v>45</v>
      </c>
      <c r="G1854" s="250">
        <f>Fecha_Base</f>
        <v>0</v>
      </c>
    </row>
    <row r="1855" spans="1:7" ht="24" customHeight="1" x14ac:dyDescent="0.2">
      <c r="A1855" s="251" t="s">
        <v>820</v>
      </c>
      <c r="B1855" s="240" t="str">
        <f>Ubicación</f>
        <v>Calle Independencia s/nº  Distrito "La Puntilla" Dpto San Martin</v>
      </c>
      <c r="C1855" s="240"/>
      <c r="D1855" s="252"/>
      <c r="E1855" s="253"/>
      <c r="F1855" s="254"/>
      <c r="G1855" s="255"/>
    </row>
    <row r="1856" spans="1:7" ht="24" customHeight="1" x14ac:dyDescent="0.2">
      <c r="A1856" s="251" t="s">
        <v>46</v>
      </c>
      <c r="B1856" s="256" t="str">
        <f>IFERROR(VALUE(LEFT(B1857,FIND("-",B1857)-1)),"")</f>
        <v/>
      </c>
      <c r="C1856" s="241" t="str">
        <f>IFERROR(VLOOKUP(B1856,T_Computo_Presupuesto,2,FALSE),"")</f>
        <v/>
      </c>
      <c r="E1856" s="253"/>
      <c r="F1856" s="254"/>
      <c r="G1856" s="255"/>
    </row>
    <row r="1857" spans="1:7" ht="24" customHeight="1" x14ac:dyDescent="0.2">
      <c r="A1857" s="251" t="s">
        <v>32</v>
      </c>
      <c r="B1857" s="257"/>
      <c r="C1857" s="241" t="str">
        <f>IFERROR(VLOOKUP(B1857,T_Computo_Presupuesto,2,FALSE),"")</f>
        <v/>
      </c>
      <c r="D1857" s="252"/>
      <c r="E1857" s="253"/>
      <c r="F1857" s="248" t="s">
        <v>33</v>
      </c>
      <c r="G1857" s="258" t="str">
        <f>IFERROR(VLOOKUP(B1857,T_Computo_Presupuesto,4,FALSE),"")</f>
        <v/>
      </c>
    </row>
    <row r="1858" spans="1:7" ht="24" customHeight="1" x14ac:dyDescent="0.2">
      <c r="A1858" s="251"/>
      <c r="B1858" s="240"/>
      <c r="C1858" s="241"/>
      <c r="D1858" s="252"/>
      <c r="E1858" s="253"/>
      <c r="F1858" s="254"/>
      <c r="G1858" s="255"/>
    </row>
    <row r="1859" spans="1:7" ht="24" customHeight="1" x14ac:dyDescent="0.2">
      <c r="A1859" s="366" t="s">
        <v>683</v>
      </c>
      <c r="B1859" s="367"/>
      <c r="C1859" s="368" t="s">
        <v>0</v>
      </c>
      <c r="D1859" s="368" t="s">
        <v>34</v>
      </c>
      <c r="E1859" s="370" t="s">
        <v>35</v>
      </c>
      <c r="F1859" s="372" t="s">
        <v>36</v>
      </c>
      <c r="G1859" s="374" t="s">
        <v>37</v>
      </c>
    </row>
    <row r="1860" spans="1:7" ht="24" customHeight="1" x14ac:dyDescent="0.2">
      <c r="A1860" s="259" t="s">
        <v>684</v>
      </c>
      <c r="B1860" s="260" t="s">
        <v>685</v>
      </c>
      <c r="C1860" s="369"/>
      <c r="D1860" s="369"/>
      <c r="E1860" s="371"/>
      <c r="F1860" s="373"/>
      <c r="G1860" s="375"/>
    </row>
    <row r="1861" spans="1:7" ht="24" customHeight="1" x14ac:dyDescent="0.2">
      <c r="A1861" s="335"/>
      <c r="B1861" s="263"/>
      <c r="C1861" s="334" t="s">
        <v>823</v>
      </c>
      <c r="D1861" s="264"/>
      <c r="E1861" s="265"/>
      <c r="F1861" s="266"/>
      <c r="G1861" s="267"/>
    </row>
    <row r="1862" spans="1:7" ht="24" customHeight="1" x14ac:dyDescent="0.2">
      <c r="A1862" s="153" t="str">
        <f t="shared" ref="A1862:A1875" si="558">IFERROR(VLOOKUP(C1862,Tabla_Insumos,4,FALSE),"")</f>
        <v/>
      </c>
      <c r="B1862" s="268" t="str">
        <f t="shared" ref="B1862:B1875" si="559">IFERROR(VLOOKUP(C1862,Tabla_Insumos,5,FALSE),"")</f>
        <v/>
      </c>
      <c r="C1862" s="154"/>
      <c r="D1862" s="155" t="str">
        <f t="shared" ref="D1862:D1875" si="560">IFERROR(VLOOKUP(C1862,Tabla_Insumos,2,FALSE),"")</f>
        <v/>
      </c>
      <c r="E1862" s="269"/>
      <c r="F1862" s="166">
        <f t="shared" ref="F1862:F1875" si="561">IFERROR(VLOOKUP(C1862,Tabla_Insumos,3,FALSE),0)</f>
        <v>0</v>
      </c>
      <c r="G1862" s="270">
        <f>ROUND(E1862*F1862,2)</f>
        <v>0</v>
      </c>
    </row>
    <row r="1863" spans="1:7" ht="24" customHeight="1" x14ac:dyDescent="0.2">
      <c r="A1863" s="153" t="str">
        <f t="shared" si="558"/>
        <v/>
      </c>
      <c r="B1863" s="268" t="str">
        <f t="shared" si="559"/>
        <v/>
      </c>
      <c r="C1863" s="154"/>
      <c r="D1863" s="155" t="str">
        <f t="shared" si="560"/>
        <v/>
      </c>
      <c r="E1863" s="269"/>
      <c r="F1863" s="166">
        <f t="shared" si="561"/>
        <v>0</v>
      </c>
      <c r="G1863" s="270">
        <f t="shared" ref="G1863:G1875" si="562">ROUND(E1863*F1863,2)</f>
        <v>0</v>
      </c>
    </row>
    <row r="1864" spans="1:7" ht="24" customHeight="1" x14ac:dyDescent="0.2">
      <c r="A1864" s="153" t="str">
        <f t="shared" si="558"/>
        <v/>
      </c>
      <c r="B1864" s="268" t="str">
        <f t="shared" si="559"/>
        <v/>
      </c>
      <c r="C1864" s="154"/>
      <c r="D1864" s="155" t="str">
        <f t="shared" si="560"/>
        <v/>
      </c>
      <c r="E1864" s="269"/>
      <c r="F1864" s="166">
        <f t="shared" si="561"/>
        <v>0</v>
      </c>
      <c r="G1864" s="270">
        <f t="shared" si="562"/>
        <v>0</v>
      </c>
    </row>
    <row r="1865" spans="1:7" ht="24" customHeight="1" x14ac:dyDescent="0.2">
      <c r="A1865" s="153" t="str">
        <f t="shared" si="558"/>
        <v/>
      </c>
      <c r="B1865" s="268" t="str">
        <f t="shared" si="559"/>
        <v/>
      </c>
      <c r="C1865" s="154"/>
      <c r="D1865" s="155" t="str">
        <f t="shared" si="560"/>
        <v/>
      </c>
      <c r="E1865" s="269"/>
      <c r="F1865" s="166">
        <f t="shared" si="561"/>
        <v>0</v>
      </c>
      <c r="G1865" s="270">
        <f t="shared" si="562"/>
        <v>0</v>
      </c>
    </row>
    <row r="1866" spans="1:7" ht="24" customHeight="1" x14ac:dyDescent="0.2">
      <c r="A1866" s="153" t="str">
        <f t="shared" si="558"/>
        <v/>
      </c>
      <c r="B1866" s="268" t="str">
        <f t="shared" si="559"/>
        <v/>
      </c>
      <c r="C1866" s="154"/>
      <c r="D1866" s="155" t="str">
        <f t="shared" si="560"/>
        <v/>
      </c>
      <c r="E1866" s="269"/>
      <c r="F1866" s="166">
        <f t="shared" si="561"/>
        <v>0</v>
      </c>
      <c r="G1866" s="270">
        <f t="shared" si="562"/>
        <v>0</v>
      </c>
    </row>
    <row r="1867" spans="1:7" ht="24" customHeight="1" x14ac:dyDescent="0.2">
      <c r="A1867" s="153" t="str">
        <f t="shared" si="558"/>
        <v/>
      </c>
      <c r="B1867" s="268" t="str">
        <f t="shared" si="559"/>
        <v/>
      </c>
      <c r="C1867" s="154"/>
      <c r="D1867" s="155" t="str">
        <f t="shared" si="560"/>
        <v/>
      </c>
      <c r="E1867" s="269"/>
      <c r="F1867" s="166">
        <f t="shared" si="561"/>
        <v>0</v>
      </c>
      <c r="G1867" s="270">
        <f t="shared" si="562"/>
        <v>0</v>
      </c>
    </row>
    <row r="1868" spans="1:7" ht="24" customHeight="1" x14ac:dyDescent="0.2">
      <c r="A1868" s="153" t="str">
        <f t="shared" si="558"/>
        <v/>
      </c>
      <c r="B1868" s="268" t="str">
        <f t="shared" si="559"/>
        <v/>
      </c>
      <c r="C1868" s="154"/>
      <c r="D1868" s="155" t="str">
        <f t="shared" si="560"/>
        <v/>
      </c>
      <c r="E1868" s="269"/>
      <c r="F1868" s="166">
        <f t="shared" si="561"/>
        <v>0</v>
      </c>
      <c r="G1868" s="270">
        <f t="shared" si="562"/>
        <v>0</v>
      </c>
    </row>
    <row r="1869" spans="1:7" ht="24" customHeight="1" x14ac:dyDescent="0.2">
      <c r="A1869" s="153" t="str">
        <f t="shared" si="558"/>
        <v/>
      </c>
      <c r="B1869" s="268" t="str">
        <f t="shared" si="559"/>
        <v/>
      </c>
      <c r="C1869" s="154"/>
      <c r="D1869" s="155" t="str">
        <f t="shared" si="560"/>
        <v/>
      </c>
      <c r="E1869" s="269"/>
      <c r="F1869" s="166">
        <f t="shared" si="561"/>
        <v>0</v>
      </c>
      <c r="G1869" s="270">
        <f t="shared" si="562"/>
        <v>0</v>
      </c>
    </row>
    <row r="1870" spans="1:7" ht="24" customHeight="1" x14ac:dyDescent="0.2">
      <c r="A1870" s="153" t="str">
        <f t="shared" si="558"/>
        <v/>
      </c>
      <c r="B1870" s="268" t="str">
        <f t="shared" si="559"/>
        <v/>
      </c>
      <c r="C1870" s="154"/>
      <c r="D1870" s="155" t="str">
        <f t="shared" si="560"/>
        <v/>
      </c>
      <c r="E1870" s="269"/>
      <c r="F1870" s="166">
        <f t="shared" si="561"/>
        <v>0</v>
      </c>
      <c r="G1870" s="270">
        <f t="shared" si="562"/>
        <v>0</v>
      </c>
    </row>
    <row r="1871" spans="1:7" ht="24" customHeight="1" x14ac:dyDescent="0.2">
      <c r="A1871" s="153" t="str">
        <f t="shared" si="558"/>
        <v/>
      </c>
      <c r="B1871" s="268" t="str">
        <f t="shared" si="559"/>
        <v/>
      </c>
      <c r="C1871" s="154"/>
      <c r="D1871" s="155" t="str">
        <f t="shared" si="560"/>
        <v/>
      </c>
      <c r="E1871" s="269"/>
      <c r="F1871" s="166">
        <f t="shared" si="561"/>
        <v>0</v>
      </c>
      <c r="G1871" s="270">
        <f t="shared" si="562"/>
        <v>0</v>
      </c>
    </row>
    <row r="1872" spans="1:7" ht="24" customHeight="1" x14ac:dyDescent="0.2">
      <c r="A1872" s="153" t="str">
        <f t="shared" si="558"/>
        <v/>
      </c>
      <c r="B1872" s="268" t="str">
        <f t="shared" si="559"/>
        <v/>
      </c>
      <c r="C1872" s="154"/>
      <c r="D1872" s="155" t="str">
        <f t="shared" si="560"/>
        <v/>
      </c>
      <c r="E1872" s="269"/>
      <c r="F1872" s="166">
        <f t="shared" si="561"/>
        <v>0</v>
      </c>
      <c r="G1872" s="270">
        <f t="shared" si="562"/>
        <v>0</v>
      </c>
    </row>
    <row r="1873" spans="1:7" ht="24" customHeight="1" x14ac:dyDescent="0.2">
      <c r="A1873" s="153" t="str">
        <f t="shared" si="558"/>
        <v/>
      </c>
      <c r="B1873" s="268" t="str">
        <f t="shared" si="559"/>
        <v/>
      </c>
      <c r="C1873" s="154"/>
      <c r="D1873" s="155" t="str">
        <f t="shared" si="560"/>
        <v/>
      </c>
      <c r="E1873" s="269"/>
      <c r="F1873" s="166">
        <f t="shared" si="561"/>
        <v>0</v>
      </c>
      <c r="G1873" s="270">
        <f t="shared" si="562"/>
        <v>0</v>
      </c>
    </row>
    <row r="1874" spans="1:7" ht="24" customHeight="1" x14ac:dyDescent="0.2">
      <c r="A1874" s="153" t="str">
        <f t="shared" si="558"/>
        <v/>
      </c>
      <c r="B1874" s="268" t="str">
        <f t="shared" si="559"/>
        <v/>
      </c>
      <c r="C1874" s="154"/>
      <c r="D1874" s="155" t="str">
        <f t="shared" si="560"/>
        <v/>
      </c>
      <c r="E1874" s="269"/>
      <c r="F1874" s="166">
        <f t="shared" si="561"/>
        <v>0</v>
      </c>
      <c r="G1874" s="270">
        <f t="shared" si="562"/>
        <v>0</v>
      </c>
    </row>
    <row r="1875" spans="1:7" ht="24" customHeight="1" x14ac:dyDescent="0.2">
      <c r="A1875" s="153" t="str">
        <f t="shared" si="558"/>
        <v/>
      </c>
      <c r="B1875" s="268" t="str">
        <f t="shared" si="559"/>
        <v/>
      </c>
      <c r="C1875" s="154"/>
      <c r="D1875" s="155" t="str">
        <f t="shared" si="560"/>
        <v/>
      </c>
      <c r="E1875" s="269"/>
      <c r="F1875" s="166">
        <f t="shared" si="561"/>
        <v>0</v>
      </c>
      <c r="G1875" s="270">
        <f t="shared" si="562"/>
        <v>0</v>
      </c>
    </row>
    <row r="1876" spans="1:7" ht="24" customHeight="1" x14ac:dyDescent="0.2">
      <c r="A1876" s="271"/>
      <c r="B1876" s="241"/>
      <c r="C1876" s="241"/>
      <c r="D1876" s="252"/>
      <c r="E1876" s="253"/>
      <c r="F1876" s="336" t="s">
        <v>38</v>
      </c>
      <c r="G1876" s="273">
        <f>SUBTOTAL(9,G1862:G1875)</f>
        <v>0</v>
      </c>
    </row>
    <row r="1877" spans="1:7" ht="24" customHeight="1" x14ac:dyDescent="0.2">
      <c r="A1877" s="271"/>
      <c r="B1877" s="241"/>
      <c r="C1877" s="274" t="s">
        <v>824</v>
      </c>
      <c r="D1877" s="252"/>
      <c r="E1877" s="253"/>
      <c r="F1877" s="254"/>
      <c r="G1877" s="275"/>
    </row>
    <row r="1878" spans="1:7" ht="24" customHeight="1" x14ac:dyDescent="0.2">
      <c r="A1878" s="153" t="str">
        <f t="shared" ref="A1878:A1885" si="563">IFERROR(VLOOKUP(C1878,Tabla_Insumos,4,FALSE),"")</f>
        <v/>
      </c>
      <c r="B1878" s="268" t="str">
        <f t="shared" ref="B1878:B1885" si="564">IFERROR(VLOOKUP(C1878,Tabla_Insumos,5,FALSE),"")</f>
        <v/>
      </c>
      <c r="C1878" s="154"/>
      <c r="D1878" s="155" t="str">
        <f t="shared" ref="D1878:D1885" si="565">IFERROR(VLOOKUP(C1878,Tabla_Insumos,2,FALSE),"")</f>
        <v/>
      </c>
      <c r="E1878" s="269"/>
      <c r="F1878" s="166">
        <f t="shared" ref="F1878:F1885" si="566">IFERROR(VLOOKUP(C1878,Tabla_Insumos,3,FALSE),0)</f>
        <v>0</v>
      </c>
      <c r="G1878" s="270">
        <f>ROUND(E1878*F1878,2)</f>
        <v>0</v>
      </c>
    </row>
    <row r="1879" spans="1:7" ht="24" customHeight="1" x14ac:dyDescent="0.2">
      <c r="A1879" s="153" t="str">
        <f t="shared" si="563"/>
        <v/>
      </c>
      <c r="B1879" s="268" t="str">
        <f t="shared" si="564"/>
        <v/>
      </c>
      <c r="C1879" s="154"/>
      <c r="D1879" s="155" t="str">
        <f t="shared" si="565"/>
        <v/>
      </c>
      <c r="E1879" s="269"/>
      <c r="F1879" s="166">
        <f t="shared" si="566"/>
        <v>0</v>
      </c>
      <c r="G1879" s="270">
        <f>ROUND(E1879*F1879,2)</f>
        <v>0</v>
      </c>
    </row>
    <row r="1880" spans="1:7" ht="24" customHeight="1" x14ac:dyDescent="0.2">
      <c r="A1880" s="153" t="str">
        <f t="shared" si="563"/>
        <v/>
      </c>
      <c r="B1880" s="268" t="str">
        <f t="shared" si="564"/>
        <v/>
      </c>
      <c r="C1880" s="154"/>
      <c r="D1880" s="155" t="str">
        <f t="shared" si="565"/>
        <v/>
      </c>
      <c r="E1880" s="269"/>
      <c r="F1880" s="166">
        <f t="shared" si="566"/>
        <v>0</v>
      </c>
      <c r="G1880" s="270">
        <f t="shared" ref="G1880:G1885" si="567">ROUND(E1880*F1880,2)</f>
        <v>0</v>
      </c>
    </row>
    <row r="1881" spans="1:7" ht="24" customHeight="1" x14ac:dyDescent="0.2">
      <c r="A1881" s="153" t="str">
        <f t="shared" si="563"/>
        <v/>
      </c>
      <c r="B1881" s="268" t="str">
        <f t="shared" si="564"/>
        <v/>
      </c>
      <c r="C1881" s="154"/>
      <c r="D1881" s="155" t="str">
        <f t="shared" si="565"/>
        <v/>
      </c>
      <c r="E1881" s="269"/>
      <c r="F1881" s="166">
        <f t="shared" si="566"/>
        <v>0</v>
      </c>
      <c r="G1881" s="270">
        <f t="shared" si="567"/>
        <v>0</v>
      </c>
    </row>
    <row r="1882" spans="1:7" ht="24" customHeight="1" x14ac:dyDescent="0.2">
      <c r="A1882" s="153" t="str">
        <f t="shared" si="563"/>
        <v/>
      </c>
      <c r="B1882" s="268" t="str">
        <f t="shared" si="564"/>
        <v/>
      </c>
      <c r="C1882" s="154"/>
      <c r="D1882" s="155" t="str">
        <f t="shared" si="565"/>
        <v/>
      </c>
      <c r="E1882" s="269"/>
      <c r="F1882" s="166">
        <f t="shared" si="566"/>
        <v>0</v>
      </c>
      <c r="G1882" s="270">
        <f t="shared" si="567"/>
        <v>0</v>
      </c>
    </row>
    <row r="1883" spans="1:7" ht="24" customHeight="1" x14ac:dyDescent="0.2">
      <c r="A1883" s="153" t="str">
        <f t="shared" si="563"/>
        <v/>
      </c>
      <c r="B1883" s="268" t="str">
        <f t="shared" si="564"/>
        <v/>
      </c>
      <c r="C1883" s="154"/>
      <c r="D1883" s="155" t="str">
        <f t="shared" si="565"/>
        <v/>
      </c>
      <c r="E1883" s="269"/>
      <c r="F1883" s="166">
        <f t="shared" si="566"/>
        <v>0</v>
      </c>
      <c r="G1883" s="270">
        <f t="shared" si="567"/>
        <v>0</v>
      </c>
    </row>
    <row r="1884" spans="1:7" ht="24" customHeight="1" x14ac:dyDescent="0.2">
      <c r="A1884" s="153" t="str">
        <f t="shared" si="563"/>
        <v/>
      </c>
      <c r="B1884" s="268" t="str">
        <f t="shared" si="564"/>
        <v/>
      </c>
      <c r="C1884" s="154"/>
      <c r="D1884" s="155" t="str">
        <f t="shared" si="565"/>
        <v/>
      </c>
      <c r="E1884" s="269"/>
      <c r="F1884" s="166">
        <f t="shared" si="566"/>
        <v>0</v>
      </c>
      <c r="G1884" s="270">
        <f t="shared" si="567"/>
        <v>0</v>
      </c>
    </row>
    <row r="1885" spans="1:7" ht="24" customHeight="1" x14ac:dyDescent="0.2">
      <c r="A1885" s="153" t="str">
        <f t="shared" si="563"/>
        <v/>
      </c>
      <c r="B1885" s="268" t="str">
        <f t="shared" si="564"/>
        <v/>
      </c>
      <c r="C1885" s="154"/>
      <c r="D1885" s="155" t="str">
        <f t="shared" si="565"/>
        <v/>
      </c>
      <c r="E1885" s="269"/>
      <c r="F1885" s="166">
        <f t="shared" si="566"/>
        <v>0</v>
      </c>
      <c r="G1885" s="270">
        <f t="shared" si="567"/>
        <v>0</v>
      </c>
    </row>
    <row r="1886" spans="1:7" ht="24" customHeight="1" x14ac:dyDescent="0.2">
      <c r="A1886" s="271"/>
      <c r="B1886" s="241"/>
      <c r="C1886" s="241"/>
      <c r="D1886" s="252"/>
      <c r="E1886" s="253"/>
      <c r="F1886" s="336" t="s">
        <v>39</v>
      </c>
      <c r="G1886" s="273">
        <f>SUBTOTAL(9,G1878:G1885)</f>
        <v>0</v>
      </c>
    </row>
    <row r="1887" spans="1:7" ht="24" customHeight="1" x14ac:dyDescent="0.2">
      <c r="A1887" s="271"/>
      <c r="B1887" s="241"/>
      <c r="C1887" s="274" t="s">
        <v>825</v>
      </c>
      <c r="D1887" s="252"/>
      <c r="E1887" s="253"/>
      <c r="F1887" s="254"/>
      <c r="G1887" s="275"/>
    </row>
    <row r="1888" spans="1:7" ht="24" customHeight="1" x14ac:dyDescent="0.2">
      <c r="A1888" s="153" t="str">
        <f t="shared" ref="A1888:A1896" si="568">IFERROR(VLOOKUP(C1888,Tabla_Insumos,4,FALSE),"")</f>
        <v/>
      </c>
      <c r="B1888" s="268" t="str">
        <f t="shared" ref="B1888:B1896" si="569">IFERROR(VLOOKUP(C1888,Tabla_Insumos,5,FALSE),"")</f>
        <v/>
      </c>
      <c r="C1888" s="154"/>
      <c r="D1888" s="155" t="str">
        <f t="shared" ref="D1888:D1896" si="570">IFERROR(VLOOKUP(C1888,Tabla_Insumos,2,FALSE),"")</f>
        <v/>
      </c>
      <c r="E1888" s="269"/>
      <c r="F1888" s="166">
        <f t="shared" ref="F1888:F1896" si="571">IFERROR(VLOOKUP(C1888,Tabla_Insumos,3,FALSE),0)</f>
        <v>0</v>
      </c>
      <c r="G1888" s="270">
        <f t="shared" ref="G1888:G1896" si="572">ROUND(E1888*F1888,2)</f>
        <v>0</v>
      </c>
    </row>
    <row r="1889" spans="1:7" ht="24" customHeight="1" x14ac:dyDescent="0.2">
      <c r="A1889" s="153" t="str">
        <f t="shared" si="568"/>
        <v/>
      </c>
      <c r="B1889" s="268" t="str">
        <f t="shared" si="569"/>
        <v/>
      </c>
      <c r="C1889" s="154"/>
      <c r="D1889" s="155" t="str">
        <f t="shared" si="570"/>
        <v/>
      </c>
      <c r="E1889" s="269"/>
      <c r="F1889" s="166">
        <f t="shared" si="571"/>
        <v>0</v>
      </c>
      <c r="G1889" s="270">
        <f t="shared" si="572"/>
        <v>0</v>
      </c>
    </row>
    <row r="1890" spans="1:7" ht="24" customHeight="1" x14ac:dyDescent="0.2">
      <c r="A1890" s="153" t="str">
        <f t="shared" si="568"/>
        <v/>
      </c>
      <c r="B1890" s="268" t="str">
        <f t="shared" si="569"/>
        <v/>
      </c>
      <c r="C1890" s="154"/>
      <c r="D1890" s="155" t="str">
        <f t="shared" si="570"/>
        <v/>
      </c>
      <c r="E1890" s="269"/>
      <c r="F1890" s="166">
        <f t="shared" si="571"/>
        <v>0</v>
      </c>
      <c r="G1890" s="270">
        <f t="shared" si="572"/>
        <v>0</v>
      </c>
    </row>
    <row r="1891" spans="1:7" ht="24" customHeight="1" x14ac:dyDescent="0.2">
      <c r="A1891" s="153" t="str">
        <f t="shared" si="568"/>
        <v/>
      </c>
      <c r="B1891" s="268" t="str">
        <f t="shared" si="569"/>
        <v/>
      </c>
      <c r="C1891" s="154"/>
      <c r="D1891" s="155" t="str">
        <f t="shared" si="570"/>
        <v/>
      </c>
      <c r="E1891" s="269"/>
      <c r="F1891" s="166">
        <f t="shared" si="571"/>
        <v>0</v>
      </c>
      <c r="G1891" s="270">
        <f t="shared" si="572"/>
        <v>0</v>
      </c>
    </row>
    <row r="1892" spans="1:7" ht="24" customHeight="1" x14ac:dyDescent="0.2">
      <c r="A1892" s="153" t="str">
        <f t="shared" si="568"/>
        <v/>
      </c>
      <c r="B1892" s="268" t="str">
        <f t="shared" si="569"/>
        <v/>
      </c>
      <c r="C1892" s="154"/>
      <c r="D1892" s="155" t="str">
        <f t="shared" si="570"/>
        <v/>
      </c>
      <c r="E1892" s="269"/>
      <c r="F1892" s="166">
        <f t="shared" si="571"/>
        <v>0</v>
      </c>
      <c r="G1892" s="270">
        <f t="shared" si="572"/>
        <v>0</v>
      </c>
    </row>
    <row r="1893" spans="1:7" ht="24" customHeight="1" x14ac:dyDescent="0.2">
      <c r="A1893" s="153" t="str">
        <f t="shared" si="568"/>
        <v/>
      </c>
      <c r="B1893" s="268" t="str">
        <f t="shared" si="569"/>
        <v/>
      </c>
      <c r="C1893" s="154"/>
      <c r="D1893" s="155" t="str">
        <f t="shared" si="570"/>
        <v/>
      </c>
      <c r="E1893" s="269"/>
      <c r="F1893" s="166">
        <f t="shared" si="571"/>
        <v>0</v>
      </c>
      <c r="G1893" s="270">
        <f t="shared" si="572"/>
        <v>0</v>
      </c>
    </row>
    <row r="1894" spans="1:7" ht="24" customHeight="1" x14ac:dyDescent="0.2">
      <c r="A1894" s="153" t="str">
        <f t="shared" si="568"/>
        <v/>
      </c>
      <c r="B1894" s="268" t="str">
        <f t="shared" si="569"/>
        <v/>
      </c>
      <c r="C1894" s="154"/>
      <c r="D1894" s="155" t="str">
        <f t="shared" si="570"/>
        <v/>
      </c>
      <c r="E1894" s="269"/>
      <c r="F1894" s="166">
        <f t="shared" si="571"/>
        <v>0</v>
      </c>
      <c r="G1894" s="270">
        <f t="shared" si="572"/>
        <v>0</v>
      </c>
    </row>
    <row r="1895" spans="1:7" ht="24" customHeight="1" x14ac:dyDescent="0.2">
      <c r="A1895" s="153" t="str">
        <f t="shared" si="568"/>
        <v/>
      </c>
      <c r="B1895" s="268" t="str">
        <f t="shared" si="569"/>
        <v/>
      </c>
      <c r="C1895" s="154"/>
      <c r="D1895" s="155" t="str">
        <f t="shared" si="570"/>
        <v/>
      </c>
      <c r="E1895" s="269"/>
      <c r="F1895" s="166">
        <f t="shared" si="571"/>
        <v>0</v>
      </c>
      <c r="G1895" s="270">
        <f t="shared" si="572"/>
        <v>0</v>
      </c>
    </row>
    <row r="1896" spans="1:7" ht="24" customHeight="1" x14ac:dyDescent="0.2">
      <c r="A1896" s="153" t="str">
        <f t="shared" si="568"/>
        <v/>
      </c>
      <c r="B1896" s="268" t="str">
        <f t="shared" si="569"/>
        <v/>
      </c>
      <c r="C1896" s="154"/>
      <c r="D1896" s="155" t="str">
        <f t="shared" si="570"/>
        <v/>
      </c>
      <c r="E1896" s="269"/>
      <c r="F1896" s="166">
        <f t="shared" si="571"/>
        <v>0</v>
      </c>
      <c r="G1896" s="270">
        <f t="shared" si="572"/>
        <v>0</v>
      </c>
    </row>
    <row r="1897" spans="1:7" ht="24" customHeight="1" x14ac:dyDescent="0.2">
      <c r="A1897" s="276"/>
      <c r="B1897" s="252"/>
      <c r="C1897" s="241"/>
      <c r="D1897" s="252"/>
      <c r="E1897" s="253"/>
      <c r="F1897" s="336" t="s">
        <v>40</v>
      </c>
      <c r="G1897" s="273">
        <f>SUBTOTAL(9,G1888:G1896)</f>
        <v>0</v>
      </c>
    </row>
    <row r="1898" spans="1:7" ht="24" customHeight="1" thickBot="1" x14ac:dyDescent="0.25">
      <c r="A1898" s="277"/>
      <c r="B1898" s="278"/>
      <c r="C1898" s="279"/>
      <c r="D1898" s="278"/>
      <c r="E1898" s="280"/>
      <c r="F1898" s="281"/>
      <c r="G1898" s="282"/>
    </row>
    <row r="1899" spans="1:7" ht="24" customHeight="1" thickBot="1" x14ac:dyDescent="0.25">
      <c r="A1899" s="283">
        <f>B1857</f>
        <v>0</v>
      </c>
      <c r="B1899" s="284" t="str">
        <f>C1857</f>
        <v/>
      </c>
      <c r="C1899" s="285"/>
      <c r="D1899" s="285" t="s">
        <v>41</v>
      </c>
      <c r="E1899" s="286"/>
      <c r="F1899" s="287" t="s">
        <v>42</v>
      </c>
      <c r="G1899" s="288">
        <f>SUBTOTAL(9,G1862:G1898)</f>
        <v>0</v>
      </c>
    </row>
    <row r="1900" spans="1:7" ht="24" customHeight="1" thickTop="1" thickBot="1" x14ac:dyDescent="0.25"/>
    <row r="1901" spans="1:7" ht="24" customHeight="1" thickTop="1" x14ac:dyDescent="0.2">
      <c r="A1901" s="344" t="s">
        <v>44</v>
      </c>
      <c r="B1901" s="345"/>
      <c r="C1901" s="345"/>
      <c r="D1901" s="345"/>
      <c r="E1901" s="345"/>
      <c r="F1901" s="345"/>
      <c r="G1901" s="346"/>
    </row>
    <row r="1902" spans="1:7" ht="24" customHeight="1" x14ac:dyDescent="0.2">
      <c r="A1902" s="243" t="s">
        <v>821</v>
      </c>
      <c r="B1902" s="244" t="str">
        <f>Comitente</f>
        <v>DIRECCIÓN PROVINCIAL DEL LOTE HOGAR</v>
      </c>
      <c r="C1902" s="238"/>
      <c r="D1902" s="245"/>
      <c r="E1902" s="245"/>
      <c r="F1902" s="246"/>
      <c r="G1902" s="247"/>
    </row>
    <row r="1903" spans="1:7" ht="24" customHeight="1" x14ac:dyDescent="0.2">
      <c r="A1903" s="243" t="s">
        <v>822</v>
      </c>
      <c r="B1903" s="244">
        <f>Contratista</f>
        <v>0</v>
      </c>
      <c r="C1903" s="239"/>
      <c r="D1903" s="239"/>
      <c r="E1903" s="239"/>
      <c r="F1903" s="248"/>
      <c r="G1903" s="249"/>
    </row>
    <row r="1904" spans="1:7" ht="24" customHeight="1" x14ac:dyDescent="0.2">
      <c r="A1904" s="243" t="s">
        <v>31</v>
      </c>
      <c r="B1904" s="244" t="str">
        <f>Obra</f>
        <v>Barrio "VIRGEN DEL ROSARIO" I Etapa</v>
      </c>
      <c r="C1904" s="239"/>
      <c r="D1904" s="239"/>
      <c r="E1904" s="239"/>
      <c r="F1904" s="248" t="s">
        <v>45</v>
      </c>
      <c r="G1904" s="250">
        <f>Fecha_Base</f>
        <v>0</v>
      </c>
    </row>
    <row r="1905" spans="1:7" ht="24" customHeight="1" x14ac:dyDescent="0.2">
      <c r="A1905" s="251" t="s">
        <v>820</v>
      </c>
      <c r="B1905" s="240" t="str">
        <f>Ubicación</f>
        <v>Calle Independencia s/nº  Distrito "La Puntilla" Dpto San Martin</v>
      </c>
      <c r="C1905" s="240"/>
      <c r="D1905" s="252"/>
      <c r="E1905" s="253"/>
      <c r="F1905" s="254"/>
      <c r="G1905" s="255"/>
    </row>
    <row r="1906" spans="1:7" ht="24" customHeight="1" x14ac:dyDescent="0.2">
      <c r="A1906" s="251" t="s">
        <v>46</v>
      </c>
      <c r="B1906" s="256" t="str">
        <f>IFERROR(VALUE(LEFT(B1907,FIND("-",B1907)-1)),"")</f>
        <v/>
      </c>
      <c r="C1906" s="241" t="str">
        <f>IFERROR(VLOOKUP(B1906,T_Computo_Presupuesto,2,FALSE),"")</f>
        <v/>
      </c>
      <c r="E1906" s="253"/>
      <c r="F1906" s="254"/>
      <c r="G1906" s="255"/>
    </row>
    <row r="1907" spans="1:7" ht="24" customHeight="1" x14ac:dyDescent="0.2">
      <c r="A1907" s="251" t="s">
        <v>32</v>
      </c>
      <c r="B1907" s="257"/>
      <c r="C1907" s="241" t="str">
        <f>IFERROR(VLOOKUP(B1907,T_Computo_Presupuesto,2,FALSE),"")</f>
        <v/>
      </c>
      <c r="D1907" s="252"/>
      <c r="E1907" s="253"/>
      <c r="F1907" s="248" t="s">
        <v>33</v>
      </c>
      <c r="G1907" s="258" t="str">
        <f>IFERROR(VLOOKUP(B1907,T_Computo_Presupuesto,4,FALSE),"")</f>
        <v/>
      </c>
    </row>
    <row r="1908" spans="1:7" ht="24" customHeight="1" x14ac:dyDescent="0.2">
      <c r="A1908" s="251"/>
      <c r="B1908" s="240"/>
      <c r="C1908" s="241"/>
      <c r="D1908" s="252"/>
      <c r="E1908" s="253"/>
      <c r="F1908" s="254"/>
      <c r="G1908" s="255"/>
    </row>
    <row r="1909" spans="1:7" ht="24" customHeight="1" x14ac:dyDescent="0.2">
      <c r="A1909" s="366" t="s">
        <v>683</v>
      </c>
      <c r="B1909" s="367"/>
      <c r="C1909" s="368" t="s">
        <v>0</v>
      </c>
      <c r="D1909" s="368" t="s">
        <v>34</v>
      </c>
      <c r="E1909" s="370" t="s">
        <v>35</v>
      </c>
      <c r="F1909" s="372" t="s">
        <v>36</v>
      </c>
      <c r="G1909" s="374" t="s">
        <v>37</v>
      </c>
    </row>
    <row r="1910" spans="1:7" ht="24" customHeight="1" x14ac:dyDescent="0.2">
      <c r="A1910" s="259" t="s">
        <v>684</v>
      </c>
      <c r="B1910" s="260" t="s">
        <v>685</v>
      </c>
      <c r="C1910" s="369"/>
      <c r="D1910" s="369"/>
      <c r="E1910" s="371"/>
      <c r="F1910" s="373"/>
      <c r="G1910" s="375"/>
    </row>
    <row r="1911" spans="1:7" ht="24" customHeight="1" x14ac:dyDescent="0.2">
      <c r="A1911" s="335"/>
      <c r="B1911" s="263"/>
      <c r="C1911" s="334" t="s">
        <v>823</v>
      </c>
      <c r="D1911" s="264"/>
      <c r="E1911" s="265"/>
      <c r="F1911" s="266"/>
      <c r="G1911" s="267"/>
    </row>
    <row r="1912" spans="1:7" ht="24" customHeight="1" x14ac:dyDescent="0.2">
      <c r="A1912" s="153" t="str">
        <f t="shared" ref="A1912:A1925" si="573">IFERROR(VLOOKUP(C1912,Tabla_Insumos,4,FALSE),"")</f>
        <v/>
      </c>
      <c r="B1912" s="268" t="str">
        <f t="shared" ref="B1912:B1925" si="574">IFERROR(VLOOKUP(C1912,Tabla_Insumos,5,FALSE),"")</f>
        <v/>
      </c>
      <c r="C1912" s="154"/>
      <c r="D1912" s="155" t="str">
        <f t="shared" ref="D1912:D1925" si="575">IFERROR(VLOOKUP(C1912,Tabla_Insumos,2,FALSE),"")</f>
        <v/>
      </c>
      <c r="E1912" s="269"/>
      <c r="F1912" s="166">
        <f t="shared" ref="F1912:F1925" si="576">IFERROR(VLOOKUP(C1912,Tabla_Insumos,3,FALSE),0)</f>
        <v>0</v>
      </c>
      <c r="G1912" s="270">
        <f>ROUND(E1912*F1912,2)</f>
        <v>0</v>
      </c>
    </row>
    <row r="1913" spans="1:7" ht="24" customHeight="1" x14ac:dyDescent="0.2">
      <c r="A1913" s="153" t="str">
        <f t="shared" si="573"/>
        <v/>
      </c>
      <c r="B1913" s="268" t="str">
        <f t="shared" si="574"/>
        <v/>
      </c>
      <c r="C1913" s="154"/>
      <c r="D1913" s="155" t="str">
        <f t="shared" si="575"/>
        <v/>
      </c>
      <c r="E1913" s="269"/>
      <c r="F1913" s="166">
        <f t="shared" si="576"/>
        <v>0</v>
      </c>
      <c r="G1913" s="270">
        <f t="shared" ref="G1913:G1925" si="577">ROUND(E1913*F1913,2)</f>
        <v>0</v>
      </c>
    </row>
    <row r="1914" spans="1:7" ht="24" customHeight="1" x14ac:dyDescent="0.2">
      <c r="A1914" s="153" t="str">
        <f t="shared" si="573"/>
        <v/>
      </c>
      <c r="B1914" s="268" t="str">
        <f t="shared" si="574"/>
        <v/>
      </c>
      <c r="C1914" s="154"/>
      <c r="D1914" s="155" t="str">
        <f t="shared" si="575"/>
        <v/>
      </c>
      <c r="E1914" s="269"/>
      <c r="F1914" s="166">
        <f t="shared" si="576"/>
        <v>0</v>
      </c>
      <c r="G1914" s="270">
        <f t="shared" si="577"/>
        <v>0</v>
      </c>
    </row>
    <row r="1915" spans="1:7" ht="24" customHeight="1" x14ac:dyDescent="0.2">
      <c r="A1915" s="153" t="str">
        <f t="shared" si="573"/>
        <v/>
      </c>
      <c r="B1915" s="268" t="str">
        <f t="shared" si="574"/>
        <v/>
      </c>
      <c r="C1915" s="154"/>
      <c r="D1915" s="155" t="str">
        <f t="shared" si="575"/>
        <v/>
      </c>
      <c r="E1915" s="269"/>
      <c r="F1915" s="166">
        <f t="shared" si="576"/>
        <v>0</v>
      </c>
      <c r="G1915" s="270">
        <f t="shared" si="577"/>
        <v>0</v>
      </c>
    </row>
    <row r="1916" spans="1:7" ht="24" customHeight="1" x14ac:dyDescent="0.2">
      <c r="A1916" s="153" t="str">
        <f t="shared" si="573"/>
        <v/>
      </c>
      <c r="B1916" s="268" t="str">
        <f t="shared" si="574"/>
        <v/>
      </c>
      <c r="C1916" s="154"/>
      <c r="D1916" s="155" t="str">
        <f t="shared" si="575"/>
        <v/>
      </c>
      <c r="E1916" s="269"/>
      <c r="F1916" s="166">
        <f t="shared" si="576"/>
        <v>0</v>
      </c>
      <c r="G1916" s="270">
        <f t="shared" si="577"/>
        <v>0</v>
      </c>
    </row>
    <row r="1917" spans="1:7" ht="24" customHeight="1" x14ac:dyDescent="0.2">
      <c r="A1917" s="153" t="str">
        <f t="shared" si="573"/>
        <v/>
      </c>
      <c r="B1917" s="268" t="str">
        <f t="shared" si="574"/>
        <v/>
      </c>
      <c r="C1917" s="154"/>
      <c r="D1917" s="155" t="str">
        <f t="shared" si="575"/>
        <v/>
      </c>
      <c r="E1917" s="269"/>
      <c r="F1917" s="166">
        <f t="shared" si="576"/>
        <v>0</v>
      </c>
      <c r="G1917" s="270">
        <f t="shared" si="577"/>
        <v>0</v>
      </c>
    </row>
    <row r="1918" spans="1:7" ht="24" customHeight="1" x14ac:dyDescent="0.2">
      <c r="A1918" s="153" t="str">
        <f t="shared" si="573"/>
        <v/>
      </c>
      <c r="B1918" s="268" t="str">
        <f t="shared" si="574"/>
        <v/>
      </c>
      <c r="C1918" s="154"/>
      <c r="D1918" s="155" t="str">
        <f t="shared" si="575"/>
        <v/>
      </c>
      <c r="E1918" s="269"/>
      <c r="F1918" s="166">
        <f t="shared" si="576"/>
        <v>0</v>
      </c>
      <c r="G1918" s="270">
        <f t="shared" si="577"/>
        <v>0</v>
      </c>
    </row>
    <row r="1919" spans="1:7" ht="24" customHeight="1" x14ac:dyDescent="0.2">
      <c r="A1919" s="153" t="str">
        <f t="shared" si="573"/>
        <v/>
      </c>
      <c r="B1919" s="268" t="str">
        <f t="shared" si="574"/>
        <v/>
      </c>
      <c r="C1919" s="154"/>
      <c r="D1919" s="155" t="str">
        <f t="shared" si="575"/>
        <v/>
      </c>
      <c r="E1919" s="269"/>
      <c r="F1919" s="166">
        <f t="shared" si="576"/>
        <v>0</v>
      </c>
      <c r="G1919" s="270">
        <f t="shared" si="577"/>
        <v>0</v>
      </c>
    </row>
    <row r="1920" spans="1:7" ht="24" customHeight="1" x14ac:dyDescent="0.2">
      <c r="A1920" s="153" t="str">
        <f t="shared" si="573"/>
        <v/>
      </c>
      <c r="B1920" s="268" t="str">
        <f t="shared" si="574"/>
        <v/>
      </c>
      <c r="C1920" s="154"/>
      <c r="D1920" s="155" t="str">
        <f t="shared" si="575"/>
        <v/>
      </c>
      <c r="E1920" s="269"/>
      <c r="F1920" s="166">
        <f t="shared" si="576"/>
        <v>0</v>
      </c>
      <c r="G1920" s="270">
        <f t="shared" si="577"/>
        <v>0</v>
      </c>
    </row>
    <row r="1921" spans="1:7" ht="24" customHeight="1" x14ac:dyDescent="0.2">
      <c r="A1921" s="153" t="str">
        <f t="shared" si="573"/>
        <v/>
      </c>
      <c r="B1921" s="268" t="str">
        <f t="shared" si="574"/>
        <v/>
      </c>
      <c r="C1921" s="154"/>
      <c r="D1921" s="155" t="str">
        <f t="shared" si="575"/>
        <v/>
      </c>
      <c r="E1921" s="269"/>
      <c r="F1921" s="166">
        <f t="shared" si="576"/>
        <v>0</v>
      </c>
      <c r="G1921" s="270">
        <f t="shared" si="577"/>
        <v>0</v>
      </c>
    </row>
    <row r="1922" spans="1:7" ht="24" customHeight="1" x14ac:dyDescent="0.2">
      <c r="A1922" s="153" t="str">
        <f t="shared" si="573"/>
        <v/>
      </c>
      <c r="B1922" s="268" t="str">
        <f t="shared" si="574"/>
        <v/>
      </c>
      <c r="C1922" s="154"/>
      <c r="D1922" s="155" t="str">
        <f t="shared" si="575"/>
        <v/>
      </c>
      <c r="E1922" s="269"/>
      <c r="F1922" s="166">
        <f t="shared" si="576"/>
        <v>0</v>
      </c>
      <c r="G1922" s="270">
        <f t="shared" si="577"/>
        <v>0</v>
      </c>
    </row>
    <row r="1923" spans="1:7" ht="24" customHeight="1" x14ac:dyDescent="0.2">
      <c r="A1923" s="153" t="str">
        <f t="shared" si="573"/>
        <v/>
      </c>
      <c r="B1923" s="268" t="str">
        <f t="shared" si="574"/>
        <v/>
      </c>
      <c r="C1923" s="154"/>
      <c r="D1923" s="155" t="str">
        <f t="shared" si="575"/>
        <v/>
      </c>
      <c r="E1923" s="269"/>
      <c r="F1923" s="166">
        <f t="shared" si="576"/>
        <v>0</v>
      </c>
      <c r="G1923" s="270">
        <f t="shared" si="577"/>
        <v>0</v>
      </c>
    </row>
    <row r="1924" spans="1:7" ht="24" customHeight="1" x14ac:dyDescent="0.2">
      <c r="A1924" s="153" t="str">
        <f t="shared" si="573"/>
        <v/>
      </c>
      <c r="B1924" s="268" t="str">
        <f t="shared" si="574"/>
        <v/>
      </c>
      <c r="C1924" s="154"/>
      <c r="D1924" s="155" t="str">
        <f t="shared" si="575"/>
        <v/>
      </c>
      <c r="E1924" s="269"/>
      <c r="F1924" s="166">
        <f t="shared" si="576"/>
        <v>0</v>
      </c>
      <c r="G1924" s="270">
        <f t="shared" si="577"/>
        <v>0</v>
      </c>
    </row>
    <row r="1925" spans="1:7" ht="24" customHeight="1" x14ac:dyDescent="0.2">
      <c r="A1925" s="153" t="str">
        <f t="shared" si="573"/>
        <v/>
      </c>
      <c r="B1925" s="268" t="str">
        <f t="shared" si="574"/>
        <v/>
      </c>
      <c r="C1925" s="154"/>
      <c r="D1925" s="155" t="str">
        <f t="shared" si="575"/>
        <v/>
      </c>
      <c r="E1925" s="269"/>
      <c r="F1925" s="166">
        <f t="shared" si="576"/>
        <v>0</v>
      </c>
      <c r="G1925" s="270">
        <f t="shared" si="577"/>
        <v>0</v>
      </c>
    </row>
    <row r="1926" spans="1:7" ht="24" customHeight="1" x14ac:dyDescent="0.2">
      <c r="A1926" s="271"/>
      <c r="B1926" s="241"/>
      <c r="C1926" s="241"/>
      <c r="D1926" s="252"/>
      <c r="E1926" s="253"/>
      <c r="F1926" s="336" t="s">
        <v>38</v>
      </c>
      <c r="G1926" s="273">
        <f>SUBTOTAL(9,G1912:G1925)</f>
        <v>0</v>
      </c>
    </row>
    <row r="1927" spans="1:7" ht="24" customHeight="1" x14ac:dyDescent="0.2">
      <c r="A1927" s="271"/>
      <c r="B1927" s="241"/>
      <c r="C1927" s="274" t="s">
        <v>824</v>
      </c>
      <c r="D1927" s="252"/>
      <c r="E1927" s="253"/>
      <c r="F1927" s="254"/>
      <c r="G1927" s="275"/>
    </row>
    <row r="1928" spans="1:7" ht="24" customHeight="1" x14ac:dyDescent="0.2">
      <c r="A1928" s="153" t="str">
        <f t="shared" ref="A1928:A1935" si="578">IFERROR(VLOOKUP(C1928,Tabla_Insumos,4,FALSE),"")</f>
        <v/>
      </c>
      <c r="B1928" s="268" t="str">
        <f t="shared" ref="B1928:B1935" si="579">IFERROR(VLOOKUP(C1928,Tabla_Insumos,5,FALSE),"")</f>
        <v/>
      </c>
      <c r="C1928" s="154"/>
      <c r="D1928" s="155" t="str">
        <f t="shared" ref="D1928:D1935" si="580">IFERROR(VLOOKUP(C1928,Tabla_Insumos,2,FALSE),"")</f>
        <v/>
      </c>
      <c r="E1928" s="269"/>
      <c r="F1928" s="166">
        <f t="shared" ref="F1928:F1935" si="581">IFERROR(VLOOKUP(C1928,Tabla_Insumos,3,FALSE),0)</f>
        <v>0</v>
      </c>
      <c r="G1928" s="270">
        <f>ROUND(E1928*F1928,2)</f>
        <v>0</v>
      </c>
    </row>
    <row r="1929" spans="1:7" ht="24" customHeight="1" x14ac:dyDescent="0.2">
      <c r="A1929" s="153" t="str">
        <f t="shared" si="578"/>
        <v/>
      </c>
      <c r="B1929" s="268" t="str">
        <f t="shared" si="579"/>
        <v/>
      </c>
      <c r="C1929" s="154"/>
      <c r="D1929" s="155" t="str">
        <f t="shared" si="580"/>
        <v/>
      </c>
      <c r="E1929" s="269"/>
      <c r="F1929" s="166">
        <f t="shared" si="581"/>
        <v>0</v>
      </c>
      <c r="G1929" s="270">
        <f>ROUND(E1929*F1929,2)</f>
        <v>0</v>
      </c>
    </row>
    <row r="1930" spans="1:7" ht="24" customHeight="1" x14ac:dyDescent="0.2">
      <c r="A1930" s="153" t="str">
        <f t="shared" si="578"/>
        <v/>
      </c>
      <c r="B1930" s="268" t="str">
        <f t="shared" si="579"/>
        <v/>
      </c>
      <c r="C1930" s="154"/>
      <c r="D1930" s="155" t="str">
        <f t="shared" si="580"/>
        <v/>
      </c>
      <c r="E1930" s="269"/>
      <c r="F1930" s="166">
        <f t="shared" si="581"/>
        <v>0</v>
      </c>
      <c r="G1930" s="270">
        <f t="shared" ref="G1930:G1935" si="582">ROUND(E1930*F1930,2)</f>
        <v>0</v>
      </c>
    </row>
    <row r="1931" spans="1:7" ht="24" customHeight="1" x14ac:dyDescent="0.2">
      <c r="A1931" s="153" t="str">
        <f t="shared" si="578"/>
        <v/>
      </c>
      <c r="B1931" s="268" t="str">
        <f t="shared" si="579"/>
        <v/>
      </c>
      <c r="C1931" s="154"/>
      <c r="D1931" s="155" t="str">
        <f t="shared" si="580"/>
        <v/>
      </c>
      <c r="E1931" s="269"/>
      <c r="F1931" s="166">
        <f t="shared" si="581"/>
        <v>0</v>
      </c>
      <c r="G1931" s="270">
        <f t="shared" si="582"/>
        <v>0</v>
      </c>
    </row>
    <row r="1932" spans="1:7" ht="24" customHeight="1" x14ac:dyDescent="0.2">
      <c r="A1932" s="153" t="str">
        <f t="shared" si="578"/>
        <v/>
      </c>
      <c r="B1932" s="268" t="str">
        <f t="shared" si="579"/>
        <v/>
      </c>
      <c r="C1932" s="154"/>
      <c r="D1932" s="155" t="str">
        <f t="shared" si="580"/>
        <v/>
      </c>
      <c r="E1932" s="269"/>
      <c r="F1932" s="166">
        <f t="shared" si="581"/>
        <v>0</v>
      </c>
      <c r="G1932" s="270">
        <f t="shared" si="582"/>
        <v>0</v>
      </c>
    </row>
    <row r="1933" spans="1:7" ht="24" customHeight="1" x14ac:dyDescent="0.2">
      <c r="A1933" s="153" t="str">
        <f t="shared" si="578"/>
        <v/>
      </c>
      <c r="B1933" s="268" t="str">
        <f t="shared" si="579"/>
        <v/>
      </c>
      <c r="C1933" s="154"/>
      <c r="D1933" s="155" t="str">
        <f t="shared" si="580"/>
        <v/>
      </c>
      <c r="E1933" s="269"/>
      <c r="F1933" s="166">
        <f t="shared" si="581"/>
        <v>0</v>
      </c>
      <c r="G1933" s="270">
        <f t="shared" si="582"/>
        <v>0</v>
      </c>
    </row>
    <row r="1934" spans="1:7" ht="24" customHeight="1" x14ac:dyDescent="0.2">
      <c r="A1934" s="153" t="str">
        <f t="shared" si="578"/>
        <v/>
      </c>
      <c r="B1934" s="268" t="str">
        <f t="shared" si="579"/>
        <v/>
      </c>
      <c r="C1934" s="154"/>
      <c r="D1934" s="155" t="str">
        <f t="shared" si="580"/>
        <v/>
      </c>
      <c r="E1934" s="269"/>
      <c r="F1934" s="166">
        <f t="shared" si="581"/>
        <v>0</v>
      </c>
      <c r="G1934" s="270">
        <f t="shared" si="582"/>
        <v>0</v>
      </c>
    </row>
    <row r="1935" spans="1:7" ht="24" customHeight="1" x14ac:dyDescent="0.2">
      <c r="A1935" s="153" t="str">
        <f t="shared" si="578"/>
        <v/>
      </c>
      <c r="B1935" s="268" t="str">
        <f t="shared" si="579"/>
        <v/>
      </c>
      <c r="C1935" s="154"/>
      <c r="D1935" s="155" t="str">
        <f t="shared" si="580"/>
        <v/>
      </c>
      <c r="E1935" s="269"/>
      <c r="F1935" s="166">
        <f t="shared" si="581"/>
        <v>0</v>
      </c>
      <c r="G1935" s="270">
        <f t="shared" si="582"/>
        <v>0</v>
      </c>
    </row>
    <row r="1936" spans="1:7" ht="24" customHeight="1" x14ac:dyDescent="0.2">
      <c r="A1936" s="271"/>
      <c r="B1936" s="241"/>
      <c r="C1936" s="241"/>
      <c r="D1936" s="252"/>
      <c r="E1936" s="253"/>
      <c r="F1936" s="336" t="s">
        <v>39</v>
      </c>
      <c r="G1936" s="273">
        <f>SUBTOTAL(9,G1928:G1935)</f>
        <v>0</v>
      </c>
    </row>
    <row r="1937" spans="1:7" ht="24" customHeight="1" x14ac:dyDescent="0.2">
      <c r="A1937" s="271"/>
      <c r="B1937" s="241"/>
      <c r="C1937" s="274" t="s">
        <v>825</v>
      </c>
      <c r="D1937" s="252"/>
      <c r="E1937" s="253"/>
      <c r="F1937" s="254"/>
      <c r="G1937" s="275"/>
    </row>
    <row r="1938" spans="1:7" ht="24" customHeight="1" x14ac:dyDescent="0.2">
      <c r="A1938" s="153" t="str">
        <f t="shared" ref="A1938:A1946" si="583">IFERROR(VLOOKUP(C1938,Tabla_Insumos,4,FALSE),"")</f>
        <v/>
      </c>
      <c r="B1938" s="268" t="str">
        <f t="shared" ref="B1938:B1946" si="584">IFERROR(VLOOKUP(C1938,Tabla_Insumos,5,FALSE),"")</f>
        <v/>
      </c>
      <c r="C1938" s="154"/>
      <c r="D1938" s="155" t="str">
        <f t="shared" ref="D1938:D1946" si="585">IFERROR(VLOOKUP(C1938,Tabla_Insumos,2,FALSE),"")</f>
        <v/>
      </c>
      <c r="E1938" s="269"/>
      <c r="F1938" s="166">
        <f t="shared" ref="F1938:F1946" si="586">IFERROR(VLOOKUP(C1938,Tabla_Insumos,3,FALSE),0)</f>
        <v>0</v>
      </c>
      <c r="G1938" s="270">
        <f t="shared" ref="G1938:G1946" si="587">ROUND(E1938*F1938,2)</f>
        <v>0</v>
      </c>
    </row>
    <row r="1939" spans="1:7" ht="24" customHeight="1" x14ac:dyDescent="0.2">
      <c r="A1939" s="153" t="str">
        <f t="shared" si="583"/>
        <v/>
      </c>
      <c r="B1939" s="268" t="str">
        <f t="shared" si="584"/>
        <v/>
      </c>
      <c r="C1939" s="154"/>
      <c r="D1939" s="155" t="str">
        <f t="shared" si="585"/>
        <v/>
      </c>
      <c r="E1939" s="269"/>
      <c r="F1939" s="166">
        <f t="shared" si="586"/>
        <v>0</v>
      </c>
      <c r="G1939" s="270">
        <f t="shared" si="587"/>
        <v>0</v>
      </c>
    </row>
    <row r="1940" spans="1:7" ht="24" customHeight="1" x14ac:dyDescent="0.2">
      <c r="A1940" s="153" t="str">
        <f t="shared" si="583"/>
        <v/>
      </c>
      <c r="B1940" s="268" t="str">
        <f t="shared" si="584"/>
        <v/>
      </c>
      <c r="C1940" s="154"/>
      <c r="D1940" s="155" t="str">
        <f t="shared" si="585"/>
        <v/>
      </c>
      <c r="E1940" s="269"/>
      <c r="F1940" s="166">
        <f t="shared" si="586"/>
        <v>0</v>
      </c>
      <c r="G1940" s="270">
        <f t="shared" si="587"/>
        <v>0</v>
      </c>
    </row>
    <row r="1941" spans="1:7" ht="24" customHeight="1" x14ac:dyDescent="0.2">
      <c r="A1941" s="153" t="str">
        <f t="shared" si="583"/>
        <v/>
      </c>
      <c r="B1941" s="268" t="str">
        <f t="shared" si="584"/>
        <v/>
      </c>
      <c r="C1941" s="154"/>
      <c r="D1941" s="155" t="str">
        <f t="shared" si="585"/>
        <v/>
      </c>
      <c r="E1941" s="269"/>
      <c r="F1941" s="166">
        <f t="shared" si="586"/>
        <v>0</v>
      </c>
      <c r="G1941" s="270">
        <f t="shared" si="587"/>
        <v>0</v>
      </c>
    </row>
    <row r="1942" spans="1:7" ht="24" customHeight="1" x14ac:dyDescent="0.2">
      <c r="A1942" s="153" t="str">
        <f t="shared" si="583"/>
        <v/>
      </c>
      <c r="B1942" s="268" t="str">
        <f t="shared" si="584"/>
        <v/>
      </c>
      <c r="C1942" s="154"/>
      <c r="D1942" s="155" t="str">
        <f t="shared" si="585"/>
        <v/>
      </c>
      <c r="E1942" s="269"/>
      <c r="F1942" s="166">
        <f t="shared" si="586"/>
        <v>0</v>
      </c>
      <c r="G1942" s="270">
        <f t="shared" si="587"/>
        <v>0</v>
      </c>
    </row>
    <row r="1943" spans="1:7" ht="24" customHeight="1" x14ac:dyDescent="0.2">
      <c r="A1943" s="153" t="str">
        <f t="shared" si="583"/>
        <v/>
      </c>
      <c r="B1943" s="268" t="str">
        <f t="shared" si="584"/>
        <v/>
      </c>
      <c r="C1943" s="154"/>
      <c r="D1943" s="155" t="str">
        <f t="shared" si="585"/>
        <v/>
      </c>
      <c r="E1943" s="269"/>
      <c r="F1943" s="166">
        <f t="shared" si="586"/>
        <v>0</v>
      </c>
      <c r="G1943" s="270">
        <f t="shared" si="587"/>
        <v>0</v>
      </c>
    </row>
    <row r="1944" spans="1:7" ht="24" customHeight="1" x14ac:dyDescent="0.2">
      <c r="A1944" s="153" t="str">
        <f t="shared" si="583"/>
        <v/>
      </c>
      <c r="B1944" s="268" t="str">
        <f t="shared" si="584"/>
        <v/>
      </c>
      <c r="C1944" s="154"/>
      <c r="D1944" s="155" t="str">
        <f t="shared" si="585"/>
        <v/>
      </c>
      <c r="E1944" s="269"/>
      <c r="F1944" s="166">
        <f t="shared" si="586"/>
        <v>0</v>
      </c>
      <c r="G1944" s="270">
        <f t="shared" si="587"/>
        <v>0</v>
      </c>
    </row>
    <row r="1945" spans="1:7" ht="24" customHeight="1" x14ac:dyDescent="0.2">
      <c r="A1945" s="153" t="str">
        <f t="shared" si="583"/>
        <v/>
      </c>
      <c r="B1945" s="268" t="str">
        <f t="shared" si="584"/>
        <v/>
      </c>
      <c r="C1945" s="154"/>
      <c r="D1945" s="155" t="str">
        <f t="shared" si="585"/>
        <v/>
      </c>
      <c r="E1945" s="269"/>
      <c r="F1945" s="166">
        <f t="shared" si="586"/>
        <v>0</v>
      </c>
      <c r="G1945" s="270">
        <f t="shared" si="587"/>
        <v>0</v>
      </c>
    </row>
    <row r="1946" spans="1:7" ht="24" customHeight="1" x14ac:dyDescent="0.2">
      <c r="A1946" s="153" t="str">
        <f t="shared" si="583"/>
        <v/>
      </c>
      <c r="B1946" s="268" t="str">
        <f t="shared" si="584"/>
        <v/>
      </c>
      <c r="C1946" s="154"/>
      <c r="D1946" s="155" t="str">
        <f t="shared" si="585"/>
        <v/>
      </c>
      <c r="E1946" s="269"/>
      <c r="F1946" s="166">
        <f t="shared" si="586"/>
        <v>0</v>
      </c>
      <c r="G1946" s="270">
        <f t="shared" si="587"/>
        <v>0</v>
      </c>
    </row>
    <row r="1947" spans="1:7" ht="24" customHeight="1" x14ac:dyDescent="0.2">
      <c r="A1947" s="276"/>
      <c r="B1947" s="252"/>
      <c r="C1947" s="241"/>
      <c r="D1947" s="252"/>
      <c r="E1947" s="253"/>
      <c r="F1947" s="336" t="s">
        <v>40</v>
      </c>
      <c r="G1947" s="273">
        <f>SUBTOTAL(9,G1938:G1946)</f>
        <v>0</v>
      </c>
    </row>
    <row r="1948" spans="1:7" ht="24" customHeight="1" thickBot="1" x14ac:dyDescent="0.25">
      <c r="A1948" s="277"/>
      <c r="B1948" s="278"/>
      <c r="C1948" s="279"/>
      <c r="D1948" s="278"/>
      <c r="E1948" s="280"/>
      <c r="F1948" s="281"/>
      <c r="G1948" s="282"/>
    </row>
    <row r="1949" spans="1:7" ht="24" customHeight="1" thickBot="1" x14ac:dyDescent="0.25">
      <c r="A1949" s="283">
        <f>B1907</f>
        <v>0</v>
      </c>
      <c r="B1949" s="284" t="str">
        <f>C1907</f>
        <v/>
      </c>
      <c r="C1949" s="285"/>
      <c r="D1949" s="285" t="s">
        <v>41</v>
      </c>
      <c r="E1949" s="286"/>
      <c r="F1949" s="287" t="s">
        <v>42</v>
      </c>
      <c r="G1949" s="288">
        <f>SUBTOTAL(9,G1912:G1948)</f>
        <v>0</v>
      </c>
    </row>
    <row r="1950" spans="1:7" ht="24" customHeight="1" thickTop="1" thickBot="1" x14ac:dyDescent="0.25"/>
    <row r="1951" spans="1:7" ht="24" customHeight="1" thickTop="1" x14ac:dyDescent="0.2">
      <c r="A1951" s="344" t="s">
        <v>44</v>
      </c>
      <c r="B1951" s="345"/>
      <c r="C1951" s="345"/>
      <c r="D1951" s="345"/>
      <c r="E1951" s="345"/>
      <c r="F1951" s="345"/>
      <c r="G1951" s="346"/>
    </row>
    <row r="1952" spans="1:7" ht="24" customHeight="1" x14ac:dyDescent="0.2">
      <c r="A1952" s="243" t="s">
        <v>821</v>
      </c>
      <c r="B1952" s="244" t="str">
        <f>Comitente</f>
        <v>DIRECCIÓN PROVINCIAL DEL LOTE HOGAR</v>
      </c>
      <c r="C1952" s="238"/>
      <c r="D1952" s="245"/>
      <c r="E1952" s="245"/>
      <c r="F1952" s="246"/>
      <c r="G1952" s="247"/>
    </row>
    <row r="1953" spans="1:7" ht="24" customHeight="1" x14ac:dyDescent="0.2">
      <c r="A1953" s="243" t="s">
        <v>822</v>
      </c>
      <c r="B1953" s="244">
        <f>Contratista</f>
        <v>0</v>
      </c>
      <c r="C1953" s="239"/>
      <c r="D1953" s="239"/>
      <c r="E1953" s="239"/>
      <c r="F1953" s="248"/>
      <c r="G1953" s="249"/>
    </row>
    <row r="1954" spans="1:7" ht="24" customHeight="1" x14ac:dyDescent="0.2">
      <c r="A1954" s="243" t="s">
        <v>31</v>
      </c>
      <c r="B1954" s="244" t="str">
        <f>Obra</f>
        <v>Barrio "VIRGEN DEL ROSARIO" I Etapa</v>
      </c>
      <c r="C1954" s="239"/>
      <c r="D1954" s="239"/>
      <c r="E1954" s="239"/>
      <c r="F1954" s="248" t="s">
        <v>45</v>
      </c>
      <c r="G1954" s="250">
        <f>Fecha_Base</f>
        <v>0</v>
      </c>
    </row>
    <row r="1955" spans="1:7" ht="24" customHeight="1" x14ac:dyDescent="0.2">
      <c r="A1955" s="251" t="s">
        <v>820</v>
      </c>
      <c r="B1955" s="240" t="str">
        <f>Ubicación</f>
        <v>Calle Independencia s/nº  Distrito "La Puntilla" Dpto San Martin</v>
      </c>
      <c r="C1955" s="240"/>
      <c r="D1955" s="252"/>
      <c r="E1955" s="253"/>
      <c r="F1955" s="254"/>
      <c r="G1955" s="255"/>
    </row>
    <row r="1956" spans="1:7" ht="24" customHeight="1" x14ac:dyDescent="0.2">
      <c r="A1956" s="251" t="s">
        <v>46</v>
      </c>
      <c r="B1956" s="256" t="str">
        <f>IFERROR(VALUE(LEFT(B1957,FIND("-",B1957)-1)),"")</f>
        <v/>
      </c>
      <c r="C1956" s="241" t="str">
        <f>IFERROR(VLOOKUP(B1956,T_Computo_Presupuesto,2,FALSE),"")</f>
        <v/>
      </c>
      <c r="E1956" s="253"/>
      <c r="F1956" s="254"/>
      <c r="G1956" s="255"/>
    </row>
    <row r="1957" spans="1:7" ht="24" customHeight="1" x14ac:dyDescent="0.2">
      <c r="A1957" s="251" t="s">
        <v>32</v>
      </c>
      <c r="B1957" s="256"/>
      <c r="C1957" s="241" t="str">
        <f>IFERROR(VLOOKUP(B1957,T_Computo_Presupuesto,2,FALSE),"")</f>
        <v/>
      </c>
      <c r="D1957" s="252"/>
      <c r="E1957" s="253"/>
      <c r="F1957" s="248" t="s">
        <v>33</v>
      </c>
      <c r="G1957" s="258" t="str">
        <f>IFERROR(VLOOKUP(B1957,T_Computo_Presupuesto,4,FALSE),"")</f>
        <v/>
      </c>
    </row>
    <row r="1958" spans="1:7" ht="24" customHeight="1" x14ac:dyDescent="0.2">
      <c r="A1958" s="251"/>
      <c r="B1958" s="240"/>
      <c r="C1958" s="241"/>
      <c r="D1958" s="252"/>
      <c r="E1958" s="253"/>
      <c r="F1958" s="254"/>
      <c r="G1958" s="255"/>
    </row>
    <row r="1959" spans="1:7" ht="24" customHeight="1" x14ac:dyDescent="0.2">
      <c r="A1959" s="366" t="s">
        <v>683</v>
      </c>
      <c r="B1959" s="367"/>
      <c r="C1959" s="368" t="s">
        <v>0</v>
      </c>
      <c r="D1959" s="368" t="s">
        <v>34</v>
      </c>
      <c r="E1959" s="370" t="s">
        <v>35</v>
      </c>
      <c r="F1959" s="372" t="s">
        <v>36</v>
      </c>
      <c r="G1959" s="374" t="s">
        <v>37</v>
      </c>
    </row>
    <row r="1960" spans="1:7" ht="24" customHeight="1" x14ac:dyDescent="0.2">
      <c r="A1960" s="259" t="s">
        <v>684</v>
      </c>
      <c r="B1960" s="260" t="s">
        <v>685</v>
      </c>
      <c r="C1960" s="369"/>
      <c r="D1960" s="369"/>
      <c r="E1960" s="371"/>
      <c r="F1960" s="373"/>
      <c r="G1960" s="375"/>
    </row>
    <row r="1961" spans="1:7" ht="24" customHeight="1" x14ac:dyDescent="0.2">
      <c r="A1961" s="335"/>
      <c r="B1961" s="263"/>
      <c r="C1961" s="334" t="s">
        <v>823</v>
      </c>
      <c r="D1961" s="264"/>
      <c r="E1961" s="265"/>
      <c r="F1961" s="266"/>
      <c r="G1961" s="267"/>
    </row>
    <row r="1962" spans="1:7" ht="24" customHeight="1" x14ac:dyDescent="0.2">
      <c r="A1962" s="153" t="str">
        <f t="shared" ref="A1962:A1975" si="588">IFERROR(VLOOKUP(C1962,Tabla_Insumos,4,FALSE),"")</f>
        <v/>
      </c>
      <c r="B1962" s="268" t="str">
        <f t="shared" ref="B1962:B1975" si="589">IFERROR(VLOOKUP(C1962,Tabla_Insumos,5,FALSE),"")</f>
        <v/>
      </c>
      <c r="C1962" s="154"/>
      <c r="D1962" s="155" t="str">
        <f t="shared" ref="D1962:D1975" si="590">IFERROR(VLOOKUP(C1962,Tabla_Insumos,2,FALSE),"")</f>
        <v/>
      </c>
      <c r="E1962" s="269"/>
      <c r="F1962" s="166">
        <f t="shared" ref="F1962:F1975" si="591">IFERROR(VLOOKUP(C1962,Tabla_Insumos,3,FALSE),0)</f>
        <v>0</v>
      </c>
      <c r="G1962" s="270">
        <f>ROUND(E1962*F1962,2)</f>
        <v>0</v>
      </c>
    </row>
    <row r="1963" spans="1:7" ht="24" customHeight="1" x14ac:dyDescent="0.2">
      <c r="A1963" s="153" t="str">
        <f t="shared" si="588"/>
        <v/>
      </c>
      <c r="B1963" s="268" t="str">
        <f t="shared" si="589"/>
        <v/>
      </c>
      <c r="C1963" s="154"/>
      <c r="D1963" s="155" t="str">
        <f t="shared" si="590"/>
        <v/>
      </c>
      <c r="E1963" s="269"/>
      <c r="F1963" s="166">
        <f t="shared" si="591"/>
        <v>0</v>
      </c>
      <c r="G1963" s="270">
        <f t="shared" ref="G1963:G1975" si="592">ROUND(E1963*F1963,2)</f>
        <v>0</v>
      </c>
    </row>
    <row r="1964" spans="1:7" ht="24" customHeight="1" x14ac:dyDescent="0.2">
      <c r="A1964" s="153" t="str">
        <f t="shared" si="588"/>
        <v/>
      </c>
      <c r="B1964" s="268" t="str">
        <f t="shared" si="589"/>
        <v/>
      </c>
      <c r="C1964" s="154"/>
      <c r="D1964" s="155" t="str">
        <f t="shared" si="590"/>
        <v/>
      </c>
      <c r="E1964" s="269"/>
      <c r="F1964" s="166">
        <f t="shared" si="591"/>
        <v>0</v>
      </c>
      <c r="G1964" s="270">
        <f t="shared" si="592"/>
        <v>0</v>
      </c>
    </row>
    <row r="1965" spans="1:7" ht="24" customHeight="1" x14ac:dyDescent="0.2">
      <c r="A1965" s="153" t="str">
        <f t="shared" si="588"/>
        <v/>
      </c>
      <c r="B1965" s="268" t="str">
        <f t="shared" si="589"/>
        <v/>
      </c>
      <c r="C1965" s="154"/>
      <c r="D1965" s="155" t="str">
        <f t="shared" si="590"/>
        <v/>
      </c>
      <c r="E1965" s="269"/>
      <c r="F1965" s="166">
        <f t="shared" si="591"/>
        <v>0</v>
      </c>
      <c r="G1965" s="270">
        <f t="shared" si="592"/>
        <v>0</v>
      </c>
    </row>
    <row r="1966" spans="1:7" ht="24" customHeight="1" x14ac:dyDescent="0.2">
      <c r="A1966" s="153" t="str">
        <f t="shared" si="588"/>
        <v/>
      </c>
      <c r="B1966" s="268" t="str">
        <f t="shared" si="589"/>
        <v/>
      </c>
      <c r="C1966" s="154"/>
      <c r="D1966" s="155" t="str">
        <f t="shared" si="590"/>
        <v/>
      </c>
      <c r="E1966" s="269"/>
      <c r="F1966" s="166">
        <f t="shared" si="591"/>
        <v>0</v>
      </c>
      <c r="G1966" s="270">
        <f t="shared" si="592"/>
        <v>0</v>
      </c>
    </row>
    <row r="1967" spans="1:7" ht="24" customHeight="1" x14ac:dyDescent="0.2">
      <c r="A1967" s="153" t="str">
        <f t="shared" si="588"/>
        <v/>
      </c>
      <c r="B1967" s="268" t="str">
        <f t="shared" si="589"/>
        <v/>
      </c>
      <c r="C1967" s="154"/>
      <c r="D1967" s="155" t="str">
        <f t="shared" si="590"/>
        <v/>
      </c>
      <c r="E1967" s="269"/>
      <c r="F1967" s="166">
        <f t="shared" si="591"/>
        <v>0</v>
      </c>
      <c r="G1967" s="270">
        <f t="shared" si="592"/>
        <v>0</v>
      </c>
    </row>
    <row r="1968" spans="1:7" ht="24" customHeight="1" x14ac:dyDescent="0.2">
      <c r="A1968" s="153" t="str">
        <f t="shared" si="588"/>
        <v/>
      </c>
      <c r="B1968" s="268" t="str">
        <f t="shared" si="589"/>
        <v/>
      </c>
      <c r="C1968" s="154"/>
      <c r="D1968" s="155" t="str">
        <f t="shared" si="590"/>
        <v/>
      </c>
      <c r="E1968" s="269"/>
      <c r="F1968" s="166">
        <f t="shared" si="591"/>
        <v>0</v>
      </c>
      <c r="G1968" s="270">
        <f t="shared" si="592"/>
        <v>0</v>
      </c>
    </row>
    <row r="1969" spans="1:7" ht="24" customHeight="1" x14ac:dyDescent="0.2">
      <c r="A1969" s="153" t="str">
        <f t="shared" si="588"/>
        <v/>
      </c>
      <c r="B1969" s="268" t="str">
        <f t="shared" si="589"/>
        <v/>
      </c>
      <c r="C1969" s="154"/>
      <c r="D1969" s="155" t="str">
        <f t="shared" si="590"/>
        <v/>
      </c>
      <c r="E1969" s="269"/>
      <c r="F1969" s="166">
        <f t="shared" si="591"/>
        <v>0</v>
      </c>
      <c r="G1969" s="270">
        <f t="shared" si="592"/>
        <v>0</v>
      </c>
    </row>
    <row r="1970" spans="1:7" ht="24" customHeight="1" x14ac:dyDescent="0.2">
      <c r="A1970" s="153" t="str">
        <f t="shared" si="588"/>
        <v/>
      </c>
      <c r="B1970" s="268" t="str">
        <f t="shared" si="589"/>
        <v/>
      </c>
      <c r="C1970" s="154"/>
      <c r="D1970" s="155" t="str">
        <f t="shared" si="590"/>
        <v/>
      </c>
      <c r="E1970" s="269"/>
      <c r="F1970" s="166">
        <f t="shared" si="591"/>
        <v>0</v>
      </c>
      <c r="G1970" s="270">
        <f t="shared" si="592"/>
        <v>0</v>
      </c>
    </row>
    <row r="1971" spans="1:7" ht="24" customHeight="1" x14ac:dyDescent="0.2">
      <c r="A1971" s="153" t="str">
        <f t="shared" si="588"/>
        <v/>
      </c>
      <c r="B1971" s="268" t="str">
        <f t="shared" si="589"/>
        <v/>
      </c>
      <c r="C1971" s="154"/>
      <c r="D1971" s="155" t="str">
        <f t="shared" si="590"/>
        <v/>
      </c>
      <c r="E1971" s="269"/>
      <c r="F1971" s="166">
        <f t="shared" si="591"/>
        <v>0</v>
      </c>
      <c r="G1971" s="270">
        <f t="shared" si="592"/>
        <v>0</v>
      </c>
    </row>
    <row r="1972" spans="1:7" ht="24" customHeight="1" x14ac:dyDescent="0.2">
      <c r="A1972" s="153" t="str">
        <f t="shared" si="588"/>
        <v/>
      </c>
      <c r="B1972" s="268" t="str">
        <f t="shared" si="589"/>
        <v/>
      </c>
      <c r="C1972" s="154"/>
      <c r="D1972" s="155" t="str">
        <f t="shared" si="590"/>
        <v/>
      </c>
      <c r="E1972" s="269"/>
      <c r="F1972" s="166">
        <f t="shared" si="591"/>
        <v>0</v>
      </c>
      <c r="G1972" s="270">
        <f t="shared" si="592"/>
        <v>0</v>
      </c>
    </row>
    <row r="1973" spans="1:7" ht="24" customHeight="1" x14ac:dyDescent="0.2">
      <c r="A1973" s="153" t="str">
        <f t="shared" si="588"/>
        <v/>
      </c>
      <c r="B1973" s="268" t="str">
        <f t="shared" si="589"/>
        <v/>
      </c>
      <c r="C1973" s="154"/>
      <c r="D1973" s="155" t="str">
        <f t="shared" si="590"/>
        <v/>
      </c>
      <c r="E1973" s="269"/>
      <c r="F1973" s="166">
        <f t="shared" si="591"/>
        <v>0</v>
      </c>
      <c r="G1973" s="270">
        <f t="shared" si="592"/>
        <v>0</v>
      </c>
    </row>
    <row r="1974" spans="1:7" ht="24" customHeight="1" x14ac:dyDescent="0.2">
      <c r="A1974" s="153" t="str">
        <f t="shared" si="588"/>
        <v/>
      </c>
      <c r="B1974" s="268" t="str">
        <f t="shared" si="589"/>
        <v/>
      </c>
      <c r="C1974" s="154"/>
      <c r="D1974" s="155" t="str">
        <f t="shared" si="590"/>
        <v/>
      </c>
      <c r="E1974" s="269"/>
      <c r="F1974" s="166">
        <f t="shared" si="591"/>
        <v>0</v>
      </c>
      <c r="G1974" s="270">
        <f t="shared" si="592"/>
        <v>0</v>
      </c>
    </row>
    <row r="1975" spans="1:7" ht="24" customHeight="1" x14ac:dyDescent="0.2">
      <c r="A1975" s="153" t="str">
        <f t="shared" si="588"/>
        <v/>
      </c>
      <c r="B1975" s="268" t="str">
        <f t="shared" si="589"/>
        <v/>
      </c>
      <c r="C1975" s="154"/>
      <c r="D1975" s="155" t="str">
        <f t="shared" si="590"/>
        <v/>
      </c>
      <c r="E1975" s="269"/>
      <c r="F1975" s="166">
        <f t="shared" si="591"/>
        <v>0</v>
      </c>
      <c r="G1975" s="270">
        <f t="shared" si="592"/>
        <v>0</v>
      </c>
    </row>
    <row r="1976" spans="1:7" ht="24" customHeight="1" x14ac:dyDescent="0.2">
      <c r="A1976" s="271"/>
      <c r="B1976" s="241"/>
      <c r="C1976" s="241"/>
      <c r="D1976" s="252"/>
      <c r="E1976" s="253"/>
      <c r="F1976" s="336" t="s">
        <v>38</v>
      </c>
      <c r="G1976" s="273">
        <f>SUBTOTAL(9,G1962:G1975)</f>
        <v>0</v>
      </c>
    </row>
    <row r="1977" spans="1:7" ht="24" customHeight="1" x14ac:dyDescent="0.2">
      <c r="A1977" s="271"/>
      <c r="B1977" s="241"/>
      <c r="C1977" s="274" t="s">
        <v>824</v>
      </c>
      <c r="D1977" s="252"/>
      <c r="E1977" s="253"/>
      <c r="F1977" s="254"/>
      <c r="G1977" s="275"/>
    </row>
    <row r="1978" spans="1:7" ht="24" customHeight="1" x14ac:dyDescent="0.2">
      <c r="A1978" s="153" t="str">
        <f t="shared" ref="A1978:A1985" si="593">IFERROR(VLOOKUP(C1978,Tabla_Insumos,4,FALSE),"")</f>
        <v/>
      </c>
      <c r="B1978" s="268" t="str">
        <f t="shared" ref="B1978:B1985" si="594">IFERROR(VLOOKUP(C1978,Tabla_Insumos,5,FALSE),"")</f>
        <v/>
      </c>
      <c r="C1978" s="154"/>
      <c r="D1978" s="155" t="str">
        <f t="shared" ref="D1978:D1985" si="595">IFERROR(VLOOKUP(C1978,Tabla_Insumos,2,FALSE),"")</f>
        <v/>
      </c>
      <c r="E1978" s="269"/>
      <c r="F1978" s="166">
        <f t="shared" ref="F1978:F1985" si="596">IFERROR(VLOOKUP(C1978,Tabla_Insumos,3,FALSE),0)</f>
        <v>0</v>
      </c>
      <c r="G1978" s="270">
        <f>ROUND(E1978*F1978,2)</f>
        <v>0</v>
      </c>
    </row>
    <row r="1979" spans="1:7" ht="24" customHeight="1" x14ac:dyDescent="0.2">
      <c r="A1979" s="153" t="str">
        <f t="shared" si="593"/>
        <v/>
      </c>
      <c r="B1979" s="268" t="str">
        <f t="shared" si="594"/>
        <v/>
      </c>
      <c r="C1979" s="154"/>
      <c r="D1979" s="155" t="str">
        <f t="shared" si="595"/>
        <v/>
      </c>
      <c r="E1979" s="269"/>
      <c r="F1979" s="166">
        <f t="shared" si="596"/>
        <v>0</v>
      </c>
      <c r="G1979" s="270">
        <f>ROUND(E1979*F1979,2)</f>
        <v>0</v>
      </c>
    </row>
    <row r="1980" spans="1:7" ht="24" customHeight="1" x14ac:dyDescent="0.2">
      <c r="A1980" s="153" t="str">
        <f t="shared" si="593"/>
        <v/>
      </c>
      <c r="B1980" s="268" t="str">
        <f t="shared" si="594"/>
        <v/>
      </c>
      <c r="C1980" s="154"/>
      <c r="D1980" s="155" t="str">
        <f t="shared" si="595"/>
        <v/>
      </c>
      <c r="E1980" s="269"/>
      <c r="F1980" s="166">
        <f t="shared" si="596"/>
        <v>0</v>
      </c>
      <c r="G1980" s="270">
        <f t="shared" ref="G1980:G1985" si="597">ROUND(E1980*F1980,2)</f>
        <v>0</v>
      </c>
    </row>
    <row r="1981" spans="1:7" ht="24" customHeight="1" x14ac:dyDescent="0.2">
      <c r="A1981" s="153" t="str">
        <f t="shared" si="593"/>
        <v/>
      </c>
      <c r="B1981" s="268" t="str">
        <f t="shared" si="594"/>
        <v/>
      </c>
      <c r="C1981" s="154"/>
      <c r="D1981" s="155" t="str">
        <f t="shared" si="595"/>
        <v/>
      </c>
      <c r="E1981" s="269"/>
      <c r="F1981" s="166">
        <f t="shared" si="596"/>
        <v>0</v>
      </c>
      <c r="G1981" s="270">
        <f t="shared" si="597"/>
        <v>0</v>
      </c>
    </row>
    <row r="1982" spans="1:7" ht="24" customHeight="1" x14ac:dyDescent="0.2">
      <c r="A1982" s="153" t="str">
        <f t="shared" si="593"/>
        <v/>
      </c>
      <c r="B1982" s="268" t="str">
        <f t="shared" si="594"/>
        <v/>
      </c>
      <c r="C1982" s="154"/>
      <c r="D1982" s="155" t="str">
        <f t="shared" si="595"/>
        <v/>
      </c>
      <c r="E1982" s="269"/>
      <c r="F1982" s="166">
        <f t="shared" si="596"/>
        <v>0</v>
      </c>
      <c r="G1982" s="270">
        <f t="shared" si="597"/>
        <v>0</v>
      </c>
    </row>
    <row r="1983" spans="1:7" ht="24" customHeight="1" x14ac:dyDescent="0.2">
      <c r="A1983" s="153" t="str">
        <f t="shared" si="593"/>
        <v/>
      </c>
      <c r="B1983" s="268" t="str">
        <f t="shared" si="594"/>
        <v/>
      </c>
      <c r="C1983" s="154"/>
      <c r="D1983" s="155" t="str">
        <f t="shared" si="595"/>
        <v/>
      </c>
      <c r="E1983" s="269"/>
      <c r="F1983" s="166">
        <f t="shared" si="596"/>
        <v>0</v>
      </c>
      <c r="G1983" s="270">
        <f t="shared" si="597"/>
        <v>0</v>
      </c>
    </row>
    <row r="1984" spans="1:7" ht="24" customHeight="1" x14ac:dyDescent="0.2">
      <c r="A1984" s="153" t="str">
        <f t="shared" si="593"/>
        <v/>
      </c>
      <c r="B1984" s="268" t="str">
        <f t="shared" si="594"/>
        <v/>
      </c>
      <c r="C1984" s="154"/>
      <c r="D1984" s="155" t="str">
        <f t="shared" si="595"/>
        <v/>
      </c>
      <c r="E1984" s="269"/>
      <c r="F1984" s="166">
        <f t="shared" si="596"/>
        <v>0</v>
      </c>
      <c r="G1984" s="270">
        <f t="shared" si="597"/>
        <v>0</v>
      </c>
    </row>
    <row r="1985" spans="1:7" ht="24" customHeight="1" x14ac:dyDescent="0.2">
      <c r="A1985" s="153" t="str">
        <f t="shared" si="593"/>
        <v/>
      </c>
      <c r="B1985" s="268" t="str">
        <f t="shared" si="594"/>
        <v/>
      </c>
      <c r="C1985" s="154"/>
      <c r="D1985" s="155" t="str">
        <f t="shared" si="595"/>
        <v/>
      </c>
      <c r="E1985" s="269"/>
      <c r="F1985" s="166">
        <f t="shared" si="596"/>
        <v>0</v>
      </c>
      <c r="G1985" s="270">
        <f t="shared" si="597"/>
        <v>0</v>
      </c>
    </row>
    <row r="1986" spans="1:7" ht="24" customHeight="1" x14ac:dyDescent="0.2">
      <c r="A1986" s="271"/>
      <c r="B1986" s="241"/>
      <c r="C1986" s="241"/>
      <c r="D1986" s="252"/>
      <c r="E1986" s="253"/>
      <c r="F1986" s="336" t="s">
        <v>39</v>
      </c>
      <c r="G1986" s="273">
        <f>SUBTOTAL(9,G1978:G1985)</f>
        <v>0</v>
      </c>
    </row>
    <row r="1987" spans="1:7" ht="24" customHeight="1" x14ac:dyDescent="0.2">
      <c r="A1987" s="271"/>
      <c r="B1987" s="241"/>
      <c r="C1987" s="274" t="s">
        <v>825</v>
      </c>
      <c r="D1987" s="252"/>
      <c r="E1987" s="253"/>
      <c r="F1987" s="254"/>
      <c r="G1987" s="275"/>
    </row>
    <row r="1988" spans="1:7" ht="24" customHeight="1" x14ac:dyDescent="0.2">
      <c r="A1988" s="153" t="str">
        <f t="shared" ref="A1988:A1996" si="598">IFERROR(VLOOKUP(C1988,Tabla_Insumos,4,FALSE),"")</f>
        <v/>
      </c>
      <c r="B1988" s="268" t="str">
        <f t="shared" ref="B1988:B1996" si="599">IFERROR(VLOOKUP(C1988,Tabla_Insumos,5,FALSE),"")</f>
        <v/>
      </c>
      <c r="C1988" s="154"/>
      <c r="D1988" s="155" t="str">
        <f t="shared" ref="D1988:D1996" si="600">IFERROR(VLOOKUP(C1988,Tabla_Insumos,2,FALSE),"")</f>
        <v/>
      </c>
      <c r="E1988" s="269"/>
      <c r="F1988" s="166">
        <f t="shared" ref="F1988:F1996" si="601">IFERROR(VLOOKUP(C1988,Tabla_Insumos,3,FALSE),0)</f>
        <v>0</v>
      </c>
      <c r="G1988" s="270">
        <f t="shared" ref="G1988:G1996" si="602">ROUND(E1988*F1988,2)</f>
        <v>0</v>
      </c>
    </row>
    <row r="1989" spans="1:7" ht="24" customHeight="1" x14ac:dyDescent="0.2">
      <c r="A1989" s="153" t="str">
        <f t="shared" si="598"/>
        <v/>
      </c>
      <c r="B1989" s="268" t="str">
        <f t="shared" si="599"/>
        <v/>
      </c>
      <c r="C1989" s="154"/>
      <c r="D1989" s="155" t="str">
        <f t="shared" si="600"/>
        <v/>
      </c>
      <c r="E1989" s="269"/>
      <c r="F1989" s="166">
        <f t="shared" si="601"/>
        <v>0</v>
      </c>
      <c r="G1989" s="270">
        <f t="shared" si="602"/>
        <v>0</v>
      </c>
    </row>
    <row r="1990" spans="1:7" ht="24" customHeight="1" x14ac:dyDescent="0.2">
      <c r="A1990" s="153" t="str">
        <f t="shared" si="598"/>
        <v/>
      </c>
      <c r="B1990" s="268" t="str">
        <f t="shared" si="599"/>
        <v/>
      </c>
      <c r="C1990" s="154"/>
      <c r="D1990" s="155" t="str">
        <f t="shared" si="600"/>
        <v/>
      </c>
      <c r="E1990" s="269"/>
      <c r="F1990" s="166">
        <f t="shared" si="601"/>
        <v>0</v>
      </c>
      <c r="G1990" s="270">
        <f t="shared" si="602"/>
        <v>0</v>
      </c>
    </row>
    <row r="1991" spans="1:7" ht="24" customHeight="1" x14ac:dyDescent="0.2">
      <c r="A1991" s="153" t="str">
        <f t="shared" si="598"/>
        <v/>
      </c>
      <c r="B1991" s="268" t="str">
        <f t="shared" si="599"/>
        <v/>
      </c>
      <c r="C1991" s="154"/>
      <c r="D1991" s="155" t="str">
        <f t="shared" si="600"/>
        <v/>
      </c>
      <c r="E1991" s="269"/>
      <c r="F1991" s="166">
        <f t="shared" si="601"/>
        <v>0</v>
      </c>
      <c r="G1991" s="270">
        <f t="shared" si="602"/>
        <v>0</v>
      </c>
    </row>
    <row r="1992" spans="1:7" ht="24" customHeight="1" x14ac:dyDescent="0.2">
      <c r="A1992" s="153" t="str">
        <f t="shared" si="598"/>
        <v/>
      </c>
      <c r="B1992" s="268" t="str">
        <f t="shared" si="599"/>
        <v/>
      </c>
      <c r="C1992" s="154"/>
      <c r="D1992" s="155" t="str">
        <f t="shared" si="600"/>
        <v/>
      </c>
      <c r="E1992" s="269"/>
      <c r="F1992" s="166">
        <f t="shared" si="601"/>
        <v>0</v>
      </c>
      <c r="G1992" s="270">
        <f t="shared" si="602"/>
        <v>0</v>
      </c>
    </row>
    <row r="1993" spans="1:7" ht="24" customHeight="1" x14ac:dyDescent="0.2">
      <c r="A1993" s="153" t="str">
        <f t="shared" si="598"/>
        <v/>
      </c>
      <c r="B1993" s="268" t="str">
        <f t="shared" si="599"/>
        <v/>
      </c>
      <c r="C1993" s="154"/>
      <c r="D1993" s="155" t="str">
        <f t="shared" si="600"/>
        <v/>
      </c>
      <c r="E1993" s="269"/>
      <c r="F1993" s="166">
        <f t="shared" si="601"/>
        <v>0</v>
      </c>
      <c r="G1993" s="270">
        <f t="shared" si="602"/>
        <v>0</v>
      </c>
    </row>
    <row r="1994" spans="1:7" ht="24" customHeight="1" x14ac:dyDescent="0.2">
      <c r="A1994" s="153" t="str">
        <f t="shared" si="598"/>
        <v/>
      </c>
      <c r="B1994" s="268" t="str">
        <f t="shared" si="599"/>
        <v/>
      </c>
      <c r="C1994" s="154"/>
      <c r="D1994" s="155" t="str">
        <f t="shared" si="600"/>
        <v/>
      </c>
      <c r="E1994" s="269"/>
      <c r="F1994" s="166">
        <f t="shared" si="601"/>
        <v>0</v>
      </c>
      <c r="G1994" s="270">
        <f t="shared" si="602"/>
        <v>0</v>
      </c>
    </row>
    <row r="1995" spans="1:7" ht="24" customHeight="1" x14ac:dyDescent="0.2">
      <c r="A1995" s="153" t="str">
        <f t="shared" si="598"/>
        <v/>
      </c>
      <c r="B1995" s="268" t="str">
        <f t="shared" si="599"/>
        <v/>
      </c>
      <c r="C1995" s="154"/>
      <c r="D1995" s="155" t="str">
        <f t="shared" si="600"/>
        <v/>
      </c>
      <c r="E1995" s="269"/>
      <c r="F1995" s="166">
        <f t="shared" si="601"/>
        <v>0</v>
      </c>
      <c r="G1995" s="270">
        <f t="shared" si="602"/>
        <v>0</v>
      </c>
    </row>
    <row r="1996" spans="1:7" ht="24" customHeight="1" x14ac:dyDescent="0.2">
      <c r="A1996" s="153" t="str">
        <f t="shared" si="598"/>
        <v/>
      </c>
      <c r="B1996" s="268" t="str">
        <f t="shared" si="599"/>
        <v/>
      </c>
      <c r="C1996" s="154"/>
      <c r="D1996" s="155" t="str">
        <f t="shared" si="600"/>
        <v/>
      </c>
      <c r="E1996" s="269"/>
      <c r="F1996" s="166">
        <f t="shared" si="601"/>
        <v>0</v>
      </c>
      <c r="G1996" s="270">
        <f t="shared" si="602"/>
        <v>0</v>
      </c>
    </row>
    <row r="1997" spans="1:7" ht="24" customHeight="1" x14ac:dyDescent="0.2">
      <c r="A1997" s="276"/>
      <c r="B1997" s="252"/>
      <c r="C1997" s="241"/>
      <c r="D1997" s="252"/>
      <c r="E1997" s="253"/>
      <c r="F1997" s="336" t="s">
        <v>40</v>
      </c>
      <c r="G1997" s="273">
        <f>SUBTOTAL(9,G1988:G1996)</f>
        <v>0</v>
      </c>
    </row>
    <row r="1998" spans="1:7" ht="24" customHeight="1" thickBot="1" x14ac:dyDescent="0.25">
      <c r="A1998" s="277"/>
      <c r="B1998" s="278"/>
      <c r="C1998" s="279"/>
      <c r="D1998" s="278"/>
      <c r="E1998" s="280"/>
      <c r="F1998" s="281"/>
      <c r="G1998" s="282"/>
    </row>
    <row r="1999" spans="1:7" ht="24" customHeight="1" thickBot="1" x14ac:dyDescent="0.25">
      <c r="A1999" s="283">
        <f>B1957</f>
        <v>0</v>
      </c>
      <c r="B1999" s="284" t="str">
        <f>C1957</f>
        <v/>
      </c>
      <c r="C1999" s="285"/>
      <c r="D1999" s="285" t="s">
        <v>41</v>
      </c>
      <c r="E1999" s="286"/>
      <c r="F1999" s="287" t="s">
        <v>42</v>
      </c>
      <c r="G1999" s="288">
        <f>SUBTOTAL(9,G1962:G1998)</f>
        <v>0</v>
      </c>
    </row>
    <row r="2000" spans="1:7" ht="24" customHeight="1" thickTop="1" thickBot="1" x14ac:dyDescent="0.25"/>
    <row r="2001" spans="1:7" ht="24" customHeight="1" thickTop="1" x14ac:dyDescent="0.2">
      <c r="A2001" s="344" t="s">
        <v>44</v>
      </c>
      <c r="B2001" s="345"/>
      <c r="C2001" s="345"/>
      <c r="D2001" s="345"/>
      <c r="E2001" s="345"/>
      <c r="F2001" s="345"/>
      <c r="G2001" s="346"/>
    </row>
    <row r="2002" spans="1:7" ht="24" customHeight="1" x14ac:dyDescent="0.2">
      <c r="A2002" s="243" t="s">
        <v>821</v>
      </c>
      <c r="B2002" s="244" t="str">
        <f>Comitente</f>
        <v>DIRECCIÓN PROVINCIAL DEL LOTE HOGAR</v>
      </c>
      <c r="C2002" s="238"/>
      <c r="D2002" s="245"/>
      <c r="E2002" s="245"/>
      <c r="F2002" s="246"/>
      <c r="G2002" s="247"/>
    </row>
    <row r="2003" spans="1:7" ht="24" customHeight="1" x14ac:dyDescent="0.2">
      <c r="A2003" s="243" t="s">
        <v>822</v>
      </c>
      <c r="B2003" s="244">
        <f>Contratista</f>
        <v>0</v>
      </c>
      <c r="C2003" s="239"/>
      <c r="D2003" s="239"/>
      <c r="E2003" s="239"/>
      <c r="F2003" s="248"/>
      <c r="G2003" s="249"/>
    </row>
    <row r="2004" spans="1:7" ht="24" customHeight="1" x14ac:dyDescent="0.2">
      <c r="A2004" s="243" t="s">
        <v>31</v>
      </c>
      <c r="B2004" s="244" t="str">
        <f>Obra</f>
        <v>Barrio "VIRGEN DEL ROSARIO" I Etapa</v>
      </c>
      <c r="C2004" s="239"/>
      <c r="D2004" s="239"/>
      <c r="E2004" s="239"/>
      <c r="F2004" s="248" t="s">
        <v>45</v>
      </c>
      <c r="G2004" s="250">
        <f>Fecha_Base</f>
        <v>0</v>
      </c>
    </row>
    <row r="2005" spans="1:7" ht="24" customHeight="1" x14ac:dyDescent="0.2">
      <c r="A2005" s="251" t="s">
        <v>820</v>
      </c>
      <c r="B2005" s="240" t="str">
        <f>Ubicación</f>
        <v>Calle Independencia s/nº  Distrito "La Puntilla" Dpto San Martin</v>
      </c>
      <c r="C2005" s="240"/>
      <c r="D2005" s="252"/>
      <c r="E2005" s="253"/>
      <c r="F2005" s="254"/>
      <c r="G2005" s="255"/>
    </row>
    <row r="2006" spans="1:7" ht="24" customHeight="1" x14ac:dyDescent="0.2">
      <c r="A2006" s="251" t="s">
        <v>46</v>
      </c>
      <c r="B2006" s="256" t="str">
        <f>IFERROR(VALUE(LEFT(B2007,FIND("-",B2007)-1)),"")</f>
        <v/>
      </c>
      <c r="C2006" s="241" t="str">
        <f>IFERROR(VLOOKUP(B2006,T_Computo_Presupuesto,2,FALSE),"")</f>
        <v/>
      </c>
      <c r="E2006" s="253"/>
      <c r="F2006" s="254"/>
      <c r="G2006" s="255"/>
    </row>
    <row r="2007" spans="1:7" ht="24" customHeight="1" x14ac:dyDescent="0.2">
      <c r="A2007" s="251" t="s">
        <v>32</v>
      </c>
      <c r="B2007" s="257"/>
      <c r="C2007" s="241" t="str">
        <f>IFERROR(VLOOKUP(B2007,T_Computo_Presupuesto,2,FALSE),"")</f>
        <v/>
      </c>
      <c r="D2007" s="252"/>
      <c r="E2007" s="253"/>
      <c r="F2007" s="248" t="s">
        <v>33</v>
      </c>
      <c r="G2007" s="258" t="str">
        <f>IFERROR(VLOOKUP(B2007,T_Computo_Presupuesto,4,FALSE),"")</f>
        <v/>
      </c>
    </row>
    <row r="2008" spans="1:7" ht="24" customHeight="1" x14ac:dyDescent="0.2">
      <c r="A2008" s="251"/>
      <c r="B2008" s="240"/>
      <c r="C2008" s="241"/>
      <c r="D2008" s="252"/>
      <c r="E2008" s="253"/>
      <c r="F2008" s="254"/>
      <c r="G2008" s="255"/>
    </row>
    <row r="2009" spans="1:7" ht="24" customHeight="1" x14ac:dyDescent="0.2">
      <c r="A2009" s="366" t="s">
        <v>683</v>
      </c>
      <c r="B2009" s="367"/>
      <c r="C2009" s="368" t="s">
        <v>0</v>
      </c>
      <c r="D2009" s="368" t="s">
        <v>34</v>
      </c>
      <c r="E2009" s="370" t="s">
        <v>35</v>
      </c>
      <c r="F2009" s="372" t="s">
        <v>36</v>
      </c>
      <c r="G2009" s="374" t="s">
        <v>37</v>
      </c>
    </row>
    <row r="2010" spans="1:7" ht="24" customHeight="1" x14ac:dyDescent="0.2">
      <c r="A2010" s="259" t="s">
        <v>684</v>
      </c>
      <c r="B2010" s="260" t="s">
        <v>685</v>
      </c>
      <c r="C2010" s="369"/>
      <c r="D2010" s="369"/>
      <c r="E2010" s="371"/>
      <c r="F2010" s="373"/>
      <c r="G2010" s="375"/>
    </row>
    <row r="2011" spans="1:7" ht="24" customHeight="1" x14ac:dyDescent="0.2">
      <c r="A2011" s="335"/>
      <c r="B2011" s="263"/>
      <c r="C2011" s="334" t="s">
        <v>823</v>
      </c>
      <c r="D2011" s="264"/>
      <c r="E2011" s="265"/>
      <c r="F2011" s="266"/>
      <c r="G2011" s="267"/>
    </row>
    <row r="2012" spans="1:7" ht="24" customHeight="1" x14ac:dyDescent="0.2">
      <c r="A2012" s="153" t="str">
        <f t="shared" ref="A2012:A2025" si="603">IFERROR(VLOOKUP(C2012,Tabla_Insumos,4,FALSE),"")</f>
        <v/>
      </c>
      <c r="B2012" s="268" t="str">
        <f t="shared" ref="B2012:B2025" si="604">IFERROR(VLOOKUP(C2012,Tabla_Insumos,5,FALSE),"")</f>
        <v/>
      </c>
      <c r="C2012" s="154"/>
      <c r="D2012" s="155" t="str">
        <f t="shared" ref="D2012:D2025" si="605">IFERROR(VLOOKUP(C2012,Tabla_Insumos,2,FALSE),"")</f>
        <v/>
      </c>
      <c r="E2012" s="269"/>
      <c r="F2012" s="166">
        <f t="shared" ref="F2012:F2025" si="606">IFERROR(VLOOKUP(C2012,Tabla_Insumos,3,FALSE),0)</f>
        <v>0</v>
      </c>
      <c r="G2012" s="270">
        <f>ROUND(E2012*F2012,2)</f>
        <v>0</v>
      </c>
    </row>
    <row r="2013" spans="1:7" ht="24" customHeight="1" x14ac:dyDescent="0.2">
      <c r="A2013" s="153" t="str">
        <f t="shared" si="603"/>
        <v/>
      </c>
      <c r="B2013" s="268" t="str">
        <f t="shared" si="604"/>
        <v/>
      </c>
      <c r="C2013" s="154"/>
      <c r="D2013" s="155" t="str">
        <f t="shared" si="605"/>
        <v/>
      </c>
      <c r="E2013" s="269"/>
      <c r="F2013" s="166">
        <f t="shared" si="606"/>
        <v>0</v>
      </c>
      <c r="G2013" s="270">
        <f t="shared" ref="G2013:G2025" si="607">ROUND(E2013*F2013,2)</f>
        <v>0</v>
      </c>
    </row>
    <row r="2014" spans="1:7" ht="24" customHeight="1" x14ac:dyDescent="0.2">
      <c r="A2014" s="153" t="str">
        <f t="shared" si="603"/>
        <v/>
      </c>
      <c r="B2014" s="268" t="str">
        <f t="shared" si="604"/>
        <v/>
      </c>
      <c r="C2014" s="154"/>
      <c r="D2014" s="155" t="str">
        <f t="shared" si="605"/>
        <v/>
      </c>
      <c r="E2014" s="269"/>
      <c r="F2014" s="166">
        <f t="shared" si="606"/>
        <v>0</v>
      </c>
      <c r="G2014" s="270">
        <f t="shared" si="607"/>
        <v>0</v>
      </c>
    </row>
    <row r="2015" spans="1:7" ht="24" customHeight="1" x14ac:dyDescent="0.2">
      <c r="A2015" s="153" t="str">
        <f t="shared" si="603"/>
        <v/>
      </c>
      <c r="B2015" s="268" t="str">
        <f t="shared" si="604"/>
        <v/>
      </c>
      <c r="C2015" s="154"/>
      <c r="D2015" s="155" t="str">
        <f t="shared" si="605"/>
        <v/>
      </c>
      <c r="E2015" s="269"/>
      <c r="F2015" s="166">
        <f t="shared" si="606"/>
        <v>0</v>
      </c>
      <c r="G2015" s="270">
        <f t="shared" si="607"/>
        <v>0</v>
      </c>
    </row>
    <row r="2016" spans="1:7" ht="24" customHeight="1" x14ac:dyDescent="0.2">
      <c r="A2016" s="153" t="str">
        <f t="shared" si="603"/>
        <v/>
      </c>
      <c r="B2016" s="268" t="str">
        <f t="shared" si="604"/>
        <v/>
      </c>
      <c r="C2016" s="154"/>
      <c r="D2016" s="155" t="str">
        <f t="shared" si="605"/>
        <v/>
      </c>
      <c r="E2016" s="269"/>
      <c r="F2016" s="166">
        <f t="shared" si="606"/>
        <v>0</v>
      </c>
      <c r="G2016" s="270">
        <f t="shared" si="607"/>
        <v>0</v>
      </c>
    </row>
    <row r="2017" spans="1:7" ht="24" customHeight="1" x14ac:dyDescent="0.2">
      <c r="A2017" s="153" t="str">
        <f t="shared" si="603"/>
        <v/>
      </c>
      <c r="B2017" s="268" t="str">
        <f t="shared" si="604"/>
        <v/>
      </c>
      <c r="C2017" s="154"/>
      <c r="D2017" s="155" t="str">
        <f t="shared" si="605"/>
        <v/>
      </c>
      <c r="E2017" s="269"/>
      <c r="F2017" s="166">
        <f t="shared" si="606"/>
        <v>0</v>
      </c>
      <c r="G2017" s="270">
        <f t="shared" si="607"/>
        <v>0</v>
      </c>
    </row>
    <row r="2018" spans="1:7" ht="24" customHeight="1" x14ac:dyDescent="0.2">
      <c r="A2018" s="153" t="str">
        <f t="shared" si="603"/>
        <v/>
      </c>
      <c r="B2018" s="268" t="str">
        <f t="shared" si="604"/>
        <v/>
      </c>
      <c r="C2018" s="154"/>
      <c r="D2018" s="155" t="str">
        <f t="shared" si="605"/>
        <v/>
      </c>
      <c r="E2018" s="269"/>
      <c r="F2018" s="166">
        <f t="shared" si="606"/>
        <v>0</v>
      </c>
      <c r="G2018" s="270">
        <f t="shared" si="607"/>
        <v>0</v>
      </c>
    </row>
    <row r="2019" spans="1:7" ht="24" customHeight="1" x14ac:dyDescent="0.2">
      <c r="A2019" s="153" t="str">
        <f t="shared" si="603"/>
        <v/>
      </c>
      <c r="B2019" s="268" t="str">
        <f t="shared" si="604"/>
        <v/>
      </c>
      <c r="C2019" s="154"/>
      <c r="D2019" s="155" t="str">
        <f t="shared" si="605"/>
        <v/>
      </c>
      <c r="E2019" s="269"/>
      <c r="F2019" s="166">
        <f t="shared" si="606"/>
        <v>0</v>
      </c>
      <c r="G2019" s="270">
        <f t="shared" si="607"/>
        <v>0</v>
      </c>
    </row>
    <row r="2020" spans="1:7" ht="24" customHeight="1" x14ac:dyDescent="0.2">
      <c r="A2020" s="153" t="str">
        <f t="shared" si="603"/>
        <v/>
      </c>
      <c r="B2020" s="268" t="str">
        <f t="shared" si="604"/>
        <v/>
      </c>
      <c r="C2020" s="154"/>
      <c r="D2020" s="155" t="str">
        <f t="shared" si="605"/>
        <v/>
      </c>
      <c r="E2020" s="269"/>
      <c r="F2020" s="166">
        <f t="shared" si="606"/>
        <v>0</v>
      </c>
      <c r="G2020" s="270">
        <f t="shared" si="607"/>
        <v>0</v>
      </c>
    </row>
    <row r="2021" spans="1:7" ht="24" customHeight="1" x14ac:dyDescent="0.2">
      <c r="A2021" s="153" t="str">
        <f t="shared" si="603"/>
        <v/>
      </c>
      <c r="B2021" s="268" t="str">
        <f t="shared" si="604"/>
        <v/>
      </c>
      <c r="C2021" s="154"/>
      <c r="D2021" s="155" t="str">
        <f t="shared" si="605"/>
        <v/>
      </c>
      <c r="E2021" s="269"/>
      <c r="F2021" s="166">
        <f t="shared" si="606"/>
        <v>0</v>
      </c>
      <c r="G2021" s="270">
        <f t="shared" si="607"/>
        <v>0</v>
      </c>
    </row>
    <row r="2022" spans="1:7" ht="24" customHeight="1" x14ac:dyDescent="0.2">
      <c r="A2022" s="153" t="str">
        <f t="shared" si="603"/>
        <v/>
      </c>
      <c r="B2022" s="268" t="str">
        <f t="shared" si="604"/>
        <v/>
      </c>
      <c r="C2022" s="154"/>
      <c r="D2022" s="155" t="str">
        <f t="shared" si="605"/>
        <v/>
      </c>
      <c r="E2022" s="269"/>
      <c r="F2022" s="166">
        <f t="shared" si="606"/>
        <v>0</v>
      </c>
      <c r="G2022" s="270">
        <f t="shared" si="607"/>
        <v>0</v>
      </c>
    </row>
    <row r="2023" spans="1:7" ht="24" customHeight="1" x14ac:dyDescent="0.2">
      <c r="A2023" s="153" t="str">
        <f t="shared" si="603"/>
        <v/>
      </c>
      <c r="B2023" s="268" t="str">
        <f t="shared" si="604"/>
        <v/>
      </c>
      <c r="C2023" s="154"/>
      <c r="D2023" s="155" t="str">
        <f t="shared" si="605"/>
        <v/>
      </c>
      <c r="E2023" s="269"/>
      <c r="F2023" s="166">
        <f t="shared" si="606"/>
        <v>0</v>
      </c>
      <c r="G2023" s="270">
        <f t="shared" si="607"/>
        <v>0</v>
      </c>
    </row>
    <row r="2024" spans="1:7" ht="24" customHeight="1" x14ac:dyDescent="0.2">
      <c r="A2024" s="153" t="str">
        <f t="shared" si="603"/>
        <v/>
      </c>
      <c r="B2024" s="268" t="str">
        <f t="shared" si="604"/>
        <v/>
      </c>
      <c r="C2024" s="154"/>
      <c r="D2024" s="155" t="str">
        <f t="shared" si="605"/>
        <v/>
      </c>
      <c r="E2024" s="269"/>
      <c r="F2024" s="166">
        <f t="shared" si="606"/>
        <v>0</v>
      </c>
      <c r="G2024" s="270">
        <f t="shared" si="607"/>
        <v>0</v>
      </c>
    </row>
    <row r="2025" spans="1:7" ht="24" customHeight="1" x14ac:dyDescent="0.2">
      <c r="A2025" s="153" t="str">
        <f t="shared" si="603"/>
        <v/>
      </c>
      <c r="B2025" s="268" t="str">
        <f t="shared" si="604"/>
        <v/>
      </c>
      <c r="C2025" s="154"/>
      <c r="D2025" s="155" t="str">
        <f t="shared" si="605"/>
        <v/>
      </c>
      <c r="E2025" s="269"/>
      <c r="F2025" s="166">
        <f t="shared" si="606"/>
        <v>0</v>
      </c>
      <c r="G2025" s="270">
        <f t="shared" si="607"/>
        <v>0</v>
      </c>
    </row>
    <row r="2026" spans="1:7" ht="24" customHeight="1" x14ac:dyDescent="0.2">
      <c r="A2026" s="271"/>
      <c r="B2026" s="241"/>
      <c r="C2026" s="241"/>
      <c r="D2026" s="252"/>
      <c r="E2026" s="253"/>
      <c r="F2026" s="336" t="s">
        <v>38</v>
      </c>
      <c r="G2026" s="273">
        <f>SUBTOTAL(9,G2012:G2025)</f>
        <v>0</v>
      </c>
    </row>
    <row r="2027" spans="1:7" ht="24" customHeight="1" x14ac:dyDescent="0.2">
      <c r="A2027" s="271"/>
      <c r="B2027" s="241"/>
      <c r="C2027" s="274" t="s">
        <v>824</v>
      </c>
      <c r="D2027" s="252"/>
      <c r="E2027" s="253"/>
      <c r="F2027" s="254"/>
      <c r="G2027" s="275"/>
    </row>
    <row r="2028" spans="1:7" ht="24" customHeight="1" x14ac:dyDescent="0.2">
      <c r="A2028" s="153" t="str">
        <f t="shared" ref="A2028:A2035" si="608">IFERROR(VLOOKUP(C2028,Tabla_Insumos,4,FALSE),"")</f>
        <v/>
      </c>
      <c r="B2028" s="268" t="str">
        <f t="shared" ref="B2028:B2035" si="609">IFERROR(VLOOKUP(C2028,Tabla_Insumos,5,FALSE),"")</f>
        <v/>
      </c>
      <c r="C2028" s="154"/>
      <c r="D2028" s="155" t="str">
        <f t="shared" ref="D2028:D2035" si="610">IFERROR(VLOOKUP(C2028,Tabla_Insumos,2,FALSE),"")</f>
        <v/>
      </c>
      <c r="E2028" s="269"/>
      <c r="F2028" s="166">
        <f t="shared" ref="F2028:F2035" si="611">IFERROR(VLOOKUP(C2028,Tabla_Insumos,3,FALSE),0)</f>
        <v>0</v>
      </c>
      <c r="G2028" s="270">
        <f>ROUND(E2028*F2028,2)</f>
        <v>0</v>
      </c>
    </row>
    <row r="2029" spans="1:7" ht="24" customHeight="1" x14ac:dyDescent="0.2">
      <c r="A2029" s="153" t="str">
        <f t="shared" si="608"/>
        <v/>
      </c>
      <c r="B2029" s="268" t="str">
        <f t="shared" si="609"/>
        <v/>
      </c>
      <c r="C2029" s="154"/>
      <c r="D2029" s="155" t="str">
        <f t="shared" si="610"/>
        <v/>
      </c>
      <c r="E2029" s="269"/>
      <c r="F2029" s="166">
        <f t="shared" si="611"/>
        <v>0</v>
      </c>
      <c r="G2029" s="270">
        <f>ROUND(E2029*F2029,2)</f>
        <v>0</v>
      </c>
    </row>
    <row r="2030" spans="1:7" ht="24" customHeight="1" x14ac:dyDescent="0.2">
      <c r="A2030" s="153" t="str">
        <f t="shared" si="608"/>
        <v/>
      </c>
      <c r="B2030" s="268" t="str">
        <f t="shared" si="609"/>
        <v/>
      </c>
      <c r="C2030" s="154"/>
      <c r="D2030" s="155" t="str">
        <f t="shared" si="610"/>
        <v/>
      </c>
      <c r="E2030" s="269"/>
      <c r="F2030" s="166">
        <f t="shared" si="611"/>
        <v>0</v>
      </c>
      <c r="G2030" s="270">
        <f t="shared" ref="G2030:G2035" si="612">ROUND(E2030*F2030,2)</f>
        <v>0</v>
      </c>
    </row>
    <row r="2031" spans="1:7" ht="24" customHeight="1" x14ac:dyDescent="0.2">
      <c r="A2031" s="153" t="str">
        <f t="shared" si="608"/>
        <v/>
      </c>
      <c r="B2031" s="268" t="str">
        <f t="shared" si="609"/>
        <v/>
      </c>
      <c r="C2031" s="154"/>
      <c r="D2031" s="155" t="str">
        <f t="shared" si="610"/>
        <v/>
      </c>
      <c r="E2031" s="269"/>
      <c r="F2031" s="166">
        <f t="shared" si="611"/>
        <v>0</v>
      </c>
      <c r="G2031" s="270">
        <f t="shared" si="612"/>
        <v>0</v>
      </c>
    </row>
    <row r="2032" spans="1:7" ht="24" customHeight="1" x14ac:dyDescent="0.2">
      <c r="A2032" s="153" t="str">
        <f t="shared" si="608"/>
        <v/>
      </c>
      <c r="B2032" s="268" t="str">
        <f t="shared" si="609"/>
        <v/>
      </c>
      <c r="C2032" s="154"/>
      <c r="D2032" s="155" t="str">
        <f t="shared" si="610"/>
        <v/>
      </c>
      <c r="E2032" s="269"/>
      <c r="F2032" s="166">
        <f t="shared" si="611"/>
        <v>0</v>
      </c>
      <c r="G2032" s="270">
        <f t="shared" si="612"/>
        <v>0</v>
      </c>
    </row>
    <row r="2033" spans="1:7" ht="24" customHeight="1" x14ac:dyDescent="0.2">
      <c r="A2033" s="153" t="str">
        <f t="shared" si="608"/>
        <v/>
      </c>
      <c r="B2033" s="268" t="str">
        <f t="shared" si="609"/>
        <v/>
      </c>
      <c r="C2033" s="154"/>
      <c r="D2033" s="155" t="str">
        <f t="shared" si="610"/>
        <v/>
      </c>
      <c r="E2033" s="269"/>
      <c r="F2033" s="166">
        <f t="shared" si="611"/>
        <v>0</v>
      </c>
      <c r="G2033" s="270">
        <f t="shared" si="612"/>
        <v>0</v>
      </c>
    </row>
    <row r="2034" spans="1:7" ht="24" customHeight="1" x14ac:dyDescent="0.2">
      <c r="A2034" s="153" t="str">
        <f t="shared" si="608"/>
        <v/>
      </c>
      <c r="B2034" s="268" t="str">
        <f t="shared" si="609"/>
        <v/>
      </c>
      <c r="C2034" s="154"/>
      <c r="D2034" s="155" t="str">
        <f t="shared" si="610"/>
        <v/>
      </c>
      <c r="E2034" s="269"/>
      <c r="F2034" s="166">
        <f t="shared" si="611"/>
        <v>0</v>
      </c>
      <c r="G2034" s="270">
        <f t="shared" si="612"/>
        <v>0</v>
      </c>
    </row>
    <row r="2035" spans="1:7" ht="24" customHeight="1" x14ac:dyDescent="0.2">
      <c r="A2035" s="153" t="str">
        <f t="shared" si="608"/>
        <v/>
      </c>
      <c r="B2035" s="268" t="str">
        <f t="shared" si="609"/>
        <v/>
      </c>
      <c r="C2035" s="154"/>
      <c r="D2035" s="155" t="str">
        <f t="shared" si="610"/>
        <v/>
      </c>
      <c r="E2035" s="269"/>
      <c r="F2035" s="166">
        <f t="shared" si="611"/>
        <v>0</v>
      </c>
      <c r="G2035" s="270">
        <f t="shared" si="612"/>
        <v>0</v>
      </c>
    </row>
    <row r="2036" spans="1:7" ht="24" customHeight="1" x14ac:dyDescent="0.2">
      <c r="A2036" s="271"/>
      <c r="B2036" s="241"/>
      <c r="C2036" s="241"/>
      <c r="D2036" s="252"/>
      <c r="E2036" s="253"/>
      <c r="F2036" s="336" t="s">
        <v>39</v>
      </c>
      <c r="G2036" s="273">
        <f>SUBTOTAL(9,G2028:G2035)</f>
        <v>0</v>
      </c>
    </row>
    <row r="2037" spans="1:7" ht="24" customHeight="1" x14ac:dyDescent="0.2">
      <c r="A2037" s="271"/>
      <c r="B2037" s="241"/>
      <c r="C2037" s="274" t="s">
        <v>825</v>
      </c>
      <c r="D2037" s="252"/>
      <c r="E2037" s="253"/>
      <c r="F2037" s="254"/>
      <c r="G2037" s="275"/>
    </row>
    <row r="2038" spans="1:7" ht="24" customHeight="1" x14ac:dyDescent="0.2">
      <c r="A2038" s="153" t="str">
        <f t="shared" ref="A2038:A2046" si="613">IFERROR(VLOOKUP(C2038,Tabla_Insumos,4,FALSE),"")</f>
        <v/>
      </c>
      <c r="B2038" s="268" t="str">
        <f t="shared" ref="B2038:B2046" si="614">IFERROR(VLOOKUP(C2038,Tabla_Insumos,5,FALSE),"")</f>
        <v/>
      </c>
      <c r="C2038" s="154"/>
      <c r="D2038" s="155" t="str">
        <f t="shared" ref="D2038:D2046" si="615">IFERROR(VLOOKUP(C2038,Tabla_Insumos,2,FALSE),"")</f>
        <v/>
      </c>
      <c r="E2038" s="269"/>
      <c r="F2038" s="166">
        <f t="shared" ref="F2038:F2046" si="616">IFERROR(VLOOKUP(C2038,Tabla_Insumos,3,FALSE),0)</f>
        <v>0</v>
      </c>
      <c r="G2038" s="270">
        <f t="shared" ref="G2038:G2046" si="617">ROUND(E2038*F2038,2)</f>
        <v>0</v>
      </c>
    </row>
    <row r="2039" spans="1:7" ht="24" customHeight="1" x14ac:dyDescent="0.2">
      <c r="A2039" s="153" t="str">
        <f t="shared" si="613"/>
        <v/>
      </c>
      <c r="B2039" s="268" t="str">
        <f t="shared" si="614"/>
        <v/>
      </c>
      <c r="C2039" s="154"/>
      <c r="D2039" s="155" t="str">
        <f t="shared" si="615"/>
        <v/>
      </c>
      <c r="E2039" s="269"/>
      <c r="F2039" s="166">
        <f t="shared" si="616"/>
        <v>0</v>
      </c>
      <c r="G2039" s="270">
        <f t="shared" si="617"/>
        <v>0</v>
      </c>
    </row>
    <row r="2040" spans="1:7" ht="24" customHeight="1" x14ac:dyDescent="0.2">
      <c r="A2040" s="153" t="str">
        <f t="shared" si="613"/>
        <v/>
      </c>
      <c r="B2040" s="268" t="str">
        <f t="shared" si="614"/>
        <v/>
      </c>
      <c r="C2040" s="154"/>
      <c r="D2040" s="155" t="str">
        <f t="shared" si="615"/>
        <v/>
      </c>
      <c r="E2040" s="269"/>
      <c r="F2040" s="166">
        <f t="shared" si="616"/>
        <v>0</v>
      </c>
      <c r="G2040" s="270">
        <f t="shared" si="617"/>
        <v>0</v>
      </c>
    </row>
    <row r="2041" spans="1:7" ht="24" customHeight="1" x14ac:dyDescent="0.2">
      <c r="A2041" s="153" t="str">
        <f t="shared" si="613"/>
        <v/>
      </c>
      <c r="B2041" s="268" t="str">
        <f t="shared" si="614"/>
        <v/>
      </c>
      <c r="C2041" s="154"/>
      <c r="D2041" s="155" t="str">
        <f t="shared" si="615"/>
        <v/>
      </c>
      <c r="E2041" s="269"/>
      <c r="F2041" s="166">
        <f t="shared" si="616"/>
        <v>0</v>
      </c>
      <c r="G2041" s="270">
        <f t="shared" si="617"/>
        <v>0</v>
      </c>
    </row>
    <row r="2042" spans="1:7" ht="24" customHeight="1" x14ac:dyDescent="0.2">
      <c r="A2042" s="153" t="str">
        <f t="shared" si="613"/>
        <v/>
      </c>
      <c r="B2042" s="268" t="str">
        <f t="shared" si="614"/>
        <v/>
      </c>
      <c r="C2042" s="154"/>
      <c r="D2042" s="155" t="str">
        <f t="shared" si="615"/>
        <v/>
      </c>
      <c r="E2042" s="269"/>
      <c r="F2042" s="166">
        <f t="shared" si="616"/>
        <v>0</v>
      </c>
      <c r="G2042" s="270">
        <f t="shared" si="617"/>
        <v>0</v>
      </c>
    </row>
    <row r="2043" spans="1:7" ht="24" customHeight="1" x14ac:dyDescent="0.2">
      <c r="A2043" s="153" t="str">
        <f t="shared" si="613"/>
        <v/>
      </c>
      <c r="B2043" s="268" t="str">
        <f t="shared" si="614"/>
        <v/>
      </c>
      <c r="C2043" s="154"/>
      <c r="D2043" s="155" t="str">
        <f t="shared" si="615"/>
        <v/>
      </c>
      <c r="E2043" s="269"/>
      <c r="F2043" s="166">
        <f t="shared" si="616"/>
        <v>0</v>
      </c>
      <c r="G2043" s="270">
        <f t="shared" si="617"/>
        <v>0</v>
      </c>
    </row>
    <row r="2044" spans="1:7" ht="24" customHeight="1" x14ac:dyDescent="0.2">
      <c r="A2044" s="153" t="str">
        <f t="shared" si="613"/>
        <v/>
      </c>
      <c r="B2044" s="268" t="str">
        <f t="shared" si="614"/>
        <v/>
      </c>
      <c r="C2044" s="154"/>
      <c r="D2044" s="155" t="str">
        <f t="shared" si="615"/>
        <v/>
      </c>
      <c r="E2044" s="269"/>
      <c r="F2044" s="166">
        <f t="shared" si="616"/>
        <v>0</v>
      </c>
      <c r="G2044" s="270">
        <f t="shared" si="617"/>
        <v>0</v>
      </c>
    </row>
    <row r="2045" spans="1:7" ht="24" customHeight="1" x14ac:dyDescent="0.2">
      <c r="A2045" s="153" t="str">
        <f t="shared" si="613"/>
        <v/>
      </c>
      <c r="B2045" s="268" t="str">
        <f t="shared" si="614"/>
        <v/>
      </c>
      <c r="C2045" s="154"/>
      <c r="D2045" s="155" t="str">
        <f t="shared" si="615"/>
        <v/>
      </c>
      <c r="E2045" s="269"/>
      <c r="F2045" s="166">
        <f t="shared" si="616"/>
        <v>0</v>
      </c>
      <c r="G2045" s="270">
        <f t="shared" si="617"/>
        <v>0</v>
      </c>
    </row>
    <row r="2046" spans="1:7" ht="24" customHeight="1" x14ac:dyDescent="0.2">
      <c r="A2046" s="153" t="str">
        <f t="shared" si="613"/>
        <v/>
      </c>
      <c r="B2046" s="268" t="str">
        <f t="shared" si="614"/>
        <v/>
      </c>
      <c r="C2046" s="154"/>
      <c r="D2046" s="155" t="str">
        <f t="shared" si="615"/>
        <v/>
      </c>
      <c r="E2046" s="269"/>
      <c r="F2046" s="166">
        <f t="shared" si="616"/>
        <v>0</v>
      </c>
      <c r="G2046" s="270">
        <f t="shared" si="617"/>
        <v>0</v>
      </c>
    </row>
    <row r="2047" spans="1:7" ht="24" customHeight="1" x14ac:dyDescent="0.2">
      <c r="A2047" s="276"/>
      <c r="B2047" s="252"/>
      <c r="C2047" s="241"/>
      <c r="D2047" s="252"/>
      <c r="E2047" s="253"/>
      <c r="F2047" s="336" t="s">
        <v>40</v>
      </c>
      <c r="G2047" s="273">
        <f>SUBTOTAL(9,G2038:G2046)</f>
        <v>0</v>
      </c>
    </row>
    <row r="2048" spans="1:7" ht="24" customHeight="1" thickBot="1" x14ac:dyDescent="0.25">
      <c r="A2048" s="277"/>
      <c r="B2048" s="278"/>
      <c r="C2048" s="279"/>
      <c r="D2048" s="278"/>
      <c r="E2048" s="280"/>
      <c r="F2048" s="281"/>
      <c r="G2048" s="282"/>
    </row>
    <row r="2049" spans="1:7" ht="24" customHeight="1" thickBot="1" x14ac:dyDescent="0.25">
      <c r="A2049" s="283">
        <f>B2007</f>
        <v>0</v>
      </c>
      <c r="B2049" s="284" t="str">
        <f>C2007</f>
        <v/>
      </c>
      <c r="C2049" s="285"/>
      <c r="D2049" s="285" t="s">
        <v>41</v>
      </c>
      <c r="E2049" s="286"/>
      <c r="F2049" s="287" t="s">
        <v>42</v>
      </c>
      <c r="G2049" s="288">
        <f>SUBTOTAL(9,G2012:G2048)</f>
        <v>0</v>
      </c>
    </row>
    <row r="2050" spans="1:7" ht="24" customHeight="1" thickTop="1" thickBot="1" x14ac:dyDescent="0.25"/>
    <row r="2051" spans="1:7" ht="24" customHeight="1" thickTop="1" x14ac:dyDescent="0.2">
      <c r="A2051" s="344" t="s">
        <v>44</v>
      </c>
      <c r="B2051" s="345"/>
      <c r="C2051" s="345"/>
      <c r="D2051" s="345"/>
      <c r="E2051" s="345"/>
      <c r="F2051" s="345"/>
      <c r="G2051" s="346"/>
    </row>
    <row r="2052" spans="1:7" ht="24" customHeight="1" x14ac:dyDescent="0.2">
      <c r="A2052" s="243" t="s">
        <v>821</v>
      </c>
      <c r="B2052" s="244" t="str">
        <f>Comitente</f>
        <v>DIRECCIÓN PROVINCIAL DEL LOTE HOGAR</v>
      </c>
      <c r="C2052" s="238"/>
      <c r="D2052" s="245"/>
      <c r="E2052" s="245"/>
      <c r="F2052" s="246"/>
      <c r="G2052" s="247"/>
    </row>
    <row r="2053" spans="1:7" ht="24" customHeight="1" x14ac:dyDescent="0.2">
      <c r="A2053" s="243" t="s">
        <v>822</v>
      </c>
      <c r="B2053" s="244">
        <f>Contratista</f>
        <v>0</v>
      </c>
      <c r="C2053" s="239"/>
      <c r="D2053" s="239"/>
      <c r="E2053" s="239"/>
      <c r="F2053" s="248"/>
      <c r="G2053" s="249"/>
    </row>
    <row r="2054" spans="1:7" ht="24" customHeight="1" x14ac:dyDescent="0.2">
      <c r="A2054" s="243" t="s">
        <v>31</v>
      </c>
      <c r="B2054" s="244" t="str">
        <f>Obra</f>
        <v>Barrio "VIRGEN DEL ROSARIO" I Etapa</v>
      </c>
      <c r="C2054" s="239"/>
      <c r="D2054" s="239"/>
      <c r="E2054" s="239"/>
      <c r="F2054" s="248" t="s">
        <v>45</v>
      </c>
      <c r="G2054" s="250">
        <f>Fecha_Base</f>
        <v>0</v>
      </c>
    </row>
    <row r="2055" spans="1:7" ht="24" customHeight="1" x14ac:dyDescent="0.2">
      <c r="A2055" s="251" t="s">
        <v>820</v>
      </c>
      <c r="B2055" s="240" t="str">
        <f>Ubicación</f>
        <v>Calle Independencia s/nº  Distrito "La Puntilla" Dpto San Martin</v>
      </c>
      <c r="C2055" s="240"/>
      <c r="D2055" s="252"/>
      <c r="E2055" s="253"/>
      <c r="F2055" s="254"/>
      <c r="G2055" s="255"/>
    </row>
    <row r="2056" spans="1:7" ht="24" customHeight="1" x14ac:dyDescent="0.2">
      <c r="A2056" s="251" t="s">
        <v>46</v>
      </c>
      <c r="B2056" s="256" t="str">
        <f>IFERROR(VALUE(LEFT(B2057,FIND("-",B2057)-1)),"")</f>
        <v/>
      </c>
      <c r="C2056" s="241" t="str">
        <f>IFERROR(VLOOKUP(B2056,T_Computo_Presupuesto,2,FALSE),"")</f>
        <v/>
      </c>
      <c r="E2056" s="253"/>
      <c r="F2056" s="254"/>
      <c r="G2056" s="255"/>
    </row>
    <row r="2057" spans="1:7" ht="24" customHeight="1" x14ac:dyDescent="0.2">
      <c r="A2057" s="251" t="s">
        <v>32</v>
      </c>
      <c r="B2057" s="257"/>
      <c r="C2057" s="241" t="str">
        <f>IFERROR(VLOOKUP(B2057,T_Computo_Presupuesto,2,FALSE),"")</f>
        <v/>
      </c>
      <c r="D2057" s="252"/>
      <c r="E2057" s="253"/>
      <c r="F2057" s="248" t="s">
        <v>33</v>
      </c>
      <c r="G2057" s="258" t="str">
        <f>IFERROR(VLOOKUP(B2057,T_Computo_Presupuesto,4,FALSE),"")</f>
        <v/>
      </c>
    </row>
    <row r="2058" spans="1:7" ht="24" customHeight="1" x14ac:dyDescent="0.2">
      <c r="A2058" s="251"/>
      <c r="B2058" s="240"/>
      <c r="C2058" s="241"/>
      <c r="D2058" s="252"/>
      <c r="E2058" s="253"/>
      <c r="F2058" s="254"/>
      <c r="G2058" s="255"/>
    </row>
    <row r="2059" spans="1:7" ht="24" customHeight="1" x14ac:dyDescent="0.2">
      <c r="A2059" s="366" t="s">
        <v>683</v>
      </c>
      <c r="B2059" s="367"/>
      <c r="C2059" s="368" t="s">
        <v>0</v>
      </c>
      <c r="D2059" s="368" t="s">
        <v>34</v>
      </c>
      <c r="E2059" s="370" t="s">
        <v>35</v>
      </c>
      <c r="F2059" s="372" t="s">
        <v>36</v>
      </c>
      <c r="G2059" s="374" t="s">
        <v>37</v>
      </c>
    </row>
    <row r="2060" spans="1:7" ht="24" customHeight="1" x14ac:dyDescent="0.2">
      <c r="A2060" s="259" t="s">
        <v>684</v>
      </c>
      <c r="B2060" s="260" t="s">
        <v>685</v>
      </c>
      <c r="C2060" s="369"/>
      <c r="D2060" s="369"/>
      <c r="E2060" s="371"/>
      <c r="F2060" s="373"/>
      <c r="G2060" s="375"/>
    </row>
    <row r="2061" spans="1:7" ht="24" customHeight="1" x14ac:dyDescent="0.2">
      <c r="A2061" s="335"/>
      <c r="B2061" s="263"/>
      <c r="C2061" s="334" t="s">
        <v>823</v>
      </c>
      <c r="D2061" s="264"/>
      <c r="E2061" s="265"/>
      <c r="F2061" s="266"/>
      <c r="G2061" s="267"/>
    </row>
    <row r="2062" spans="1:7" ht="24" customHeight="1" x14ac:dyDescent="0.2">
      <c r="A2062" s="153" t="str">
        <f t="shared" ref="A2062:A2075" si="618">IFERROR(VLOOKUP(C2062,Tabla_Insumos,4,FALSE),"")</f>
        <v/>
      </c>
      <c r="B2062" s="268" t="str">
        <f t="shared" ref="B2062:B2075" si="619">IFERROR(VLOOKUP(C2062,Tabla_Insumos,5,FALSE),"")</f>
        <v/>
      </c>
      <c r="C2062" s="154"/>
      <c r="D2062" s="155" t="str">
        <f t="shared" ref="D2062:D2075" si="620">IFERROR(VLOOKUP(C2062,Tabla_Insumos,2,FALSE),"")</f>
        <v/>
      </c>
      <c r="E2062" s="269"/>
      <c r="F2062" s="166">
        <f t="shared" ref="F2062:F2075" si="621">IFERROR(VLOOKUP(C2062,Tabla_Insumos,3,FALSE),0)</f>
        <v>0</v>
      </c>
      <c r="G2062" s="270">
        <f>ROUND(E2062*F2062,2)</f>
        <v>0</v>
      </c>
    </row>
    <row r="2063" spans="1:7" ht="24" customHeight="1" x14ac:dyDescent="0.2">
      <c r="A2063" s="153" t="str">
        <f t="shared" si="618"/>
        <v/>
      </c>
      <c r="B2063" s="268" t="str">
        <f t="shared" si="619"/>
        <v/>
      </c>
      <c r="C2063" s="154"/>
      <c r="D2063" s="155" t="str">
        <f t="shared" si="620"/>
        <v/>
      </c>
      <c r="E2063" s="269"/>
      <c r="F2063" s="166">
        <f t="shared" si="621"/>
        <v>0</v>
      </c>
      <c r="G2063" s="270">
        <f t="shared" ref="G2063:G2075" si="622">ROUND(E2063*F2063,2)</f>
        <v>0</v>
      </c>
    </row>
    <row r="2064" spans="1:7" ht="24" customHeight="1" x14ac:dyDescent="0.2">
      <c r="A2064" s="153" t="str">
        <f t="shared" si="618"/>
        <v/>
      </c>
      <c r="B2064" s="268" t="str">
        <f t="shared" si="619"/>
        <v/>
      </c>
      <c r="C2064" s="154"/>
      <c r="D2064" s="155" t="str">
        <f t="shared" si="620"/>
        <v/>
      </c>
      <c r="E2064" s="269"/>
      <c r="F2064" s="166">
        <f t="shared" si="621"/>
        <v>0</v>
      </c>
      <c r="G2064" s="270">
        <f t="shared" si="622"/>
        <v>0</v>
      </c>
    </row>
    <row r="2065" spans="1:7" ht="24" customHeight="1" x14ac:dyDescent="0.2">
      <c r="A2065" s="153" t="str">
        <f t="shared" si="618"/>
        <v/>
      </c>
      <c r="B2065" s="268" t="str">
        <f t="shared" si="619"/>
        <v/>
      </c>
      <c r="C2065" s="154"/>
      <c r="D2065" s="155" t="str">
        <f t="shared" si="620"/>
        <v/>
      </c>
      <c r="E2065" s="269"/>
      <c r="F2065" s="166">
        <f t="shared" si="621"/>
        <v>0</v>
      </c>
      <c r="G2065" s="270">
        <f t="shared" si="622"/>
        <v>0</v>
      </c>
    </row>
    <row r="2066" spans="1:7" ht="24" customHeight="1" x14ac:dyDescent="0.2">
      <c r="A2066" s="153" t="str">
        <f t="shared" si="618"/>
        <v/>
      </c>
      <c r="B2066" s="268" t="str">
        <f t="shared" si="619"/>
        <v/>
      </c>
      <c r="C2066" s="154"/>
      <c r="D2066" s="155" t="str">
        <f t="shared" si="620"/>
        <v/>
      </c>
      <c r="E2066" s="269"/>
      <c r="F2066" s="166">
        <f t="shared" si="621"/>
        <v>0</v>
      </c>
      <c r="G2066" s="270">
        <f t="shared" si="622"/>
        <v>0</v>
      </c>
    </row>
    <row r="2067" spans="1:7" ht="24" customHeight="1" x14ac:dyDescent="0.2">
      <c r="A2067" s="153" t="str">
        <f t="shared" si="618"/>
        <v/>
      </c>
      <c r="B2067" s="268" t="str">
        <f t="shared" si="619"/>
        <v/>
      </c>
      <c r="C2067" s="154"/>
      <c r="D2067" s="155" t="str">
        <f t="shared" si="620"/>
        <v/>
      </c>
      <c r="E2067" s="269"/>
      <c r="F2067" s="166">
        <f t="shared" si="621"/>
        <v>0</v>
      </c>
      <c r="G2067" s="270">
        <f t="shared" si="622"/>
        <v>0</v>
      </c>
    </row>
    <row r="2068" spans="1:7" ht="24" customHeight="1" x14ac:dyDescent="0.2">
      <c r="A2068" s="153" t="str">
        <f t="shared" si="618"/>
        <v/>
      </c>
      <c r="B2068" s="268" t="str">
        <f t="shared" si="619"/>
        <v/>
      </c>
      <c r="C2068" s="154"/>
      <c r="D2068" s="155" t="str">
        <f t="shared" si="620"/>
        <v/>
      </c>
      <c r="E2068" s="269"/>
      <c r="F2068" s="166">
        <f t="shared" si="621"/>
        <v>0</v>
      </c>
      <c r="G2068" s="270">
        <f t="shared" si="622"/>
        <v>0</v>
      </c>
    </row>
    <row r="2069" spans="1:7" ht="24" customHeight="1" x14ac:dyDescent="0.2">
      <c r="A2069" s="153" t="str">
        <f t="shared" si="618"/>
        <v/>
      </c>
      <c r="B2069" s="268" t="str">
        <f t="shared" si="619"/>
        <v/>
      </c>
      <c r="C2069" s="154"/>
      <c r="D2069" s="155" t="str">
        <f t="shared" si="620"/>
        <v/>
      </c>
      <c r="E2069" s="269"/>
      <c r="F2069" s="166">
        <f t="shared" si="621"/>
        <v>0</v>
      </c>
      <c r="G2069" s="270">
        <f t="shared" si="622"/>
        <v>0</v>
      </c>
    </row>
    <row r="2070" spans="1:7" ht="24" customHeight="1" x14ac:dyDescent="0.2">
      <c r="A2070" s="153" t="str">
        <f t="shared" si="618"/>
        <v/>
      </c>
      <c r="B2070" s="268" t="str">
        <f t="shared" si="619"/>
        <v/>
      </c>
      <c r="C2070" s="154"/>
      <c r="D2070" s="155" t="str">
        <f t="shared" si="620"/>
        <v/>
      </c>
      <c r="E2070" s="269"/>
      <c r="F2070" s="166">
        <f t="shared" si="621"/>
        <v>0</v>
      </c>
      <c r="G2070" s="270">
        <f t="shared" si="622"/>
        <v>0</v>
      </c>
    </row>
    <row r="2071" spans="1:7" ht="24" customHeight="1" x14ac:dyDescent="0.2">
      <c r="A2071" s="153" t="str">
        <f t="shared" si="618"/>
        <v/>
      </c>
      <c r="B2071" s="268" t="str">
        <f t="shared" si="619"/>
        <v/>
      </c>
      <c r="C2071" s="154"/>
      <c r="D2071" s="155" t="str">
        <f t="shared" si="620"/>
        <v/>
      </c>
      <c r="E2071" s="269"/>
      <c r="F2071" s="166">
        <f t="shared" si="621"/>
        <v>0</v>
      </c>
      <c r="G2071" s="270">
        <f t="shared" si="622"/>
        <v>0</v>
      </c>
    </row>
    <row r="2072" spans="1:7" ht="24" customHeight="1" x14ac:dyDescent="0.2">
      <c r="A2072" s="153" t="str">
        <f t="shared" si="618"/>
        <v/>
      </c>
      <c r="B2072" s="268" t="str">
        <f t="shared" si="619"/>
        <v/>
      </c>
      <c r="C2072" s="154"/>
      <c r="D2072" s="155" t="str">
        <f t="shared" si="620"/>
        <v/>
      </c>
      <c r="E2072" s="269"/>
      <c r="F2072" s="166">
        <f t="shared" si="621"/>
        <v>0</v>
      </c>
      <c r="G2072" s="270">
        <f t="shared" si="622"/>
        <v>0</v>
      </c>
    </row>
    <row r="2073" spans="1:7" ht="24" customHeight="1" x14ac:dyDescent="0.2">
      <c r="A2073" s="153" t="str">
        <f t="shared" si="618"/>
        <v/>
      </c>
      <c r="B2073" s="268" t="str">
        <f t="shared" si="619"/>
        <v/>
      </c>
      <c r="C2073" s="154"/>
      <c r="D2073" s="155" t="str">
        <f t="shared" si="620"/>
        <v/>
      </c>
      <c r="E2073" s="269"/>
      <c r="F2073" s="166">
        <f t="shared" si="621"/>
        <v>0</v>
      </c>
      <c r="G2073" s="270">
        <f t="shared" si="622"/>
        <v>0</v>
      </c>
    </row>
    <row r="2074" spans="1:7" ht="24" customHeight="1" x14ac:dyDescent="0.2">
      <c r="A2074" s="153" t="str">
        <f t="shared" si="618"/>
        <v/>
      </c>
      <c r="B2074" s="268" t="str">
        <f t="shared" si="619"/>
        <v/>
      </c>
      <c r="C2074" s="154"/>
      <c r="D2074" s="155" t="str">
        <f t="shared" si="620"/>
        <v/>
      </c>
      <c r="E2074" s="269"/>
      <c r="F2074" s="166">
        <f t="shared" si="621"/>
        <v>0</v>
      </c>
      <c r="G2074" s="270">
        <f t="shared" si="622"/>
        <v>0</v>
      </c>
    </row>
    <row r="2075" spans="1:7" ht="24" customHeight="1" x14ac:dyDescent="0.2">
      <c r="A2075" s="153" t="str">
        <f t="shared" si="618"/>
        <v/>
      </c>
      <c r="B2075" s="268" t="str">
        <f t="shared" si="619"/>
        <v/>
      </c>
      <c r="C2075" s="154"/>
      <c r="D2075" s="155" t="str">
        <f t="shared" si="620"/>
        <v/>
      </c>
      <c r="E2075" s="269"/>
      <c r="F2075" s="166">
        <f t="shared" si="621"/>
        <v>0</v>
      </c>
      <c r="G2075" s="270">
        <f t="shared" si="622"/>
        <v>0</v>
      </c>
    </row>
    <row r="2076" spans="1:7" ht="24" customHeight="1" x14ac:dyDescent="0.2">
      <c r="A2076" s="271"/>
      <c r="B2076" s="241"/>
      <c r="C2076" s="241"/>
      <c r="D2076" s="252"/>
      <c r="E2076" s="253"/>
      <c r="F2076" s="336" t="s">
        <v>38</v>
      </c>
      <c r="G2076" s="273">
        <f>SUBTOTAL(9,G2062:G2075)</f>
        <v>0</v>
      </c>
    </row>
    <row r="2077" spans="1:7" ht="24" customHeight="1" x14ac:dyDescent="0.2">
      <c r="A2077" s="271"/>
      <c r="B2077" s="241"/>
      <c r="C2077" s="274" t="s">
        <v>824</v>
      </c>
      <c r="D2077" s="252"/>
      <c r="E2077" s="253"/>
      <c r="F2077" s="254"/>
      <c r="G2077" s="275"/>
    </row>
    <row r="2078" spans="1:7" ht="24" customHeight="1" x14ac:dyDescent="0.2">
      <c r="A2078" s="153" t="str">
        <f t="shared" ref="A2078:A2085" si="623">IFERROR(VLOOKUP(C2078,Tabla_Insumos,4,FALSE),"")</f>
        <v/>
      </c>
      <c r="B2078" s="268" t="str">
        <f t="shared" ref="B2078:B2085" si="624">IFERROR(VLOOKUP(C2078,Tabla_Insumos,5,FALSE),"")</f>
        <v/>
      </c>
      <c r="C2078" s="154"/>
      <c r="D2078" s="155" t="str">
        <f t="shared" ref="D2078:D2085" si="625">IFERROR(VLOOKUP(C2078,Tabla_Insumos,2,FALSE),"")</f>
        <v/>
      </c>
      <c r="E2078" s="269">
        <v>0</v>
      </c>
      <c r="F2078" s="166">
        <f t="shared" ref="F2078:F2085" si="626">IFERROR(VLOOKUP(C2078,Tabla_Insumos,3,FALSE),0)</f>
        <v>0</v>
      </c>
      <c r="G2078" s="270">
        <f>ROUND(E2078*F2078,2)</f>
        <v>0</v>
      </c>
    </row>
    <row r="2079" spans="1:7" ht="24" customHeight="1" x14ac:dyDescent="0.2">
      <c r="A2079" s="153" t="str">
        <f t="shared" si="623"/>
        <v/>
      </c>
      <c r="B2079" s="268" t="str">
        <f t="shared" si="624"/>
        <v/>
      </c>
      <c r="C2079" s="154"/>
      <c r="D2079" s="155" t="str">
        <f t="shared" si="625"/>
        <v/>
      </c>
      <c r="E2079" s="269"/>
      <c r="F2079" s="166">
        <f t="shared" si="626"/>
        <v>0</v>
      </c>
      <c r="G2079" s="270">
        <f>ROUND(E2079*F2079,2)</f>
        <v>0</v>
      </c>
    </row>
    <row r="2080" spans="1:7" ht="24" customHeight="1" x14ac:dyDescent="0.2">
      <c r="A2080" s="153" t="str">
        <f t="shared" si="623"/>
        <v/>
      </c>
      <c r="B2080" s="268" t="str">
        <f t="shared" si="624"/>
        <v/>
      </c>
      <c r="C2080" s="154"/>
      <c r="D2080" s="155" t="str">
        <f t="shared" si="625"/>
        <v/>
      </c>
      <c r="E2080" s="269">
        <v>0</v>
      </c>
      <c r="F2080" s="166">
        <f t="shared" si="626"/>
        <v>0</v>
      </c>
      <c r="G2080" s="270">
        <f t="shared" ref="G2080:G2085" si="627">ROUND(E2080*F2080,2)</f>
        <v>0</v>
      </c>
    </row>
    <row r="2081" spans="1:7" ht="24" customHeight="1" x14ac:dyDescent="0.2">
      <c r="A2081" s="153" t="str">
        <f t="shared" si="623"/>
        <v/>
      </c>
      <c r="B2081" s="268" t="str">
        <f t="shared" si="624"/>
        <v/>
      </c>
      <c r="C2081" s="154"/>
      <c r="D2081" s="155" t="str">
        <f t="shared" si="625"/>
        <v/>
      </c>
      <c r="E2081" s="269"/>
      <c r="F2081" s="166">
        <f t="shared" si="626"/>
        <v>0</v>
      </c>
      <c r="G2081" s="270">
        <f t="shared" si="627"/>
        <v>0</v>
      </c>
    </row>
    <row r="2082" spans="1:7" ht="24" customHeight="1" x14ac:dyDescent="0.2">
      <c r="A2082" s="153" t="str">
        <f t="shared" si="623"/>
        <v/>
      </c>
      <c r="B2082" s="268" t="str">
        <f t="shared" si="624"/>
        <v/>
      </c>
      <c r="C2082" s="154"/>
      <c r="D2082" s="155" t="str">
        <f t="shared" si="625"/>
        <v/>
      </c>
      <c r="E2082" s="269"/>
      <c r="F2082" s="166">
        <f t="shared" si="626"/>
        <v>0</v>
      </c>
      <c r="G2082" s="270">
        <f t="shared" si="627"/>
        <v>0</v>
      </c>
    </row>
    <row r="2083" spans="1:7" ht="24" customHeight="1" x14ac:dyDescent="0.2">
      <c r="A2083" s="153" t="str">
        <f t="shared" si="623"/>
        <v/>
      </c>
      <c r="B2083" s="268" t="str">
        <f t="shared" si="624"/>
        <v/>
      </c>
      <c r="C2083" s="154"/>
      <c r="D2083" s="155" t="str">
        <f t="shared" si="625"/>
        <v/>
      </c>
      <c r="E2083" s="269"/>
      <c r="F2083" s="166">
        <f t="shared" si="626"/>
        <v>0</v>
      </c>
      <c r="G2083" s="270">
        <f t="shared" si="627"/>
        <v>0</v>
      </c>
    </row>
    <row r="2084" spans="1:7" ht="24" customHeight="1" x14ac:dyDescent="0.2">
      <c r="A2084" s="153" t="str">
        <f t="shared" si="623"/>
        <v/>
      </c>
      <c r="B2084" s="268" t="str">
        <f t="shared" si="624"/>
        <v/>
      </c>
      <c r="C2084" s="154"/>
      <c r="D2084" s="155" t="str">
        <f t="shared" si="625"/>
        <v/>
      </c>
      <c r="E2084" s="269"/>
      <c r="F2084" s="166">
        <f t="shared" si="626"/>
        <v>0</v>
      </c>
      <c r="G2084" s="270">
        <f t="shared" si="627"/>
        <v>0</v>
      </c>
    </row>
    <row r="2085" spans="1:7" ht="24" customHeight="1" x14ac:dyDescent="0.2">
      <c r="A2085" s="153" t="str">
        <f t="shared" si="623"/>
        <v/>
      </c>
      <c r="B2085" s="268" t="str">
        <f t="shared" si="624"/>
        <v/>
      </c>
      <c r="C2085" s="154"/>
      <c r="D2085" s="155" t="str">
        <f t="shared" si="625"/>
        <v/>
      </c>
      <c r="E2085" s="269"/>
      <c r="F2085" s="166">
        <f t="shared" si="626"/>
        <v>0</v>
      </c>
      <c r="G2085" s="270">
        <f t="shared" si="627"/>
        <v>0</v>
      </c>
    </row>
    <row r="2086" spans="1:7" ht="24" customHeight="1" x14ac:dyDescent="0.2">
      <c r="A2086" s="271"/>
      <c r="B2086" s="241"/>
      <c r="C2086" s="241"/>
      <c r="D2086" s="252"/>
      <c r="E2086" s="253"/>
      <c r="F2086" s="336" t="s">
        <v>39</v>
      </c>
      <c r="G2086" s="273">
        <f>SUBTOTAL(9,G2078:G2085)</f>
        <v>0</v>
      </c>
    </row>
    <row r="2087" spans="1:7" ht="24" customHeight="1" x14ac:dyDescent="0.2">
      <c r="A2087" s="271"/>
      <c r="B2087" s="241"/>
      <c r="C2087" s="274" t="s">
        <v>825</v>
      </c>
      <c r="D2087" s="252"/>
      <c r="E2087" s="253"/>
      <c r="F2087" s="254"/>
      <c r="G2087" s="275"/>
    </row>
    <row r="2088" spans="1:7" ht="24" customHeight="1" x14ac:dyDescent="0.2">
      <c r="A2088" s="153" t="str">
        <f t="shared" ref="A2088:A2096" si="628">IFERROR(VLOOKUP(C2088,Tabla_Insumos,4,FALSE),"")</f>
        <v/>
      </c>
      <c r="B2088" s="268" t="str">
        <f t="shared" ref="B2088:B2096" si="629">IFERROR(VLOOKUP(C2088,Tabla_Insumos,5,FALSE),"")</f>
        <v/>
      </c>
      <c r="C2088" s="154"/>
      <c r="D2088" s="155" t="str">
        <f t="shared" ref="D2088:D2096" si="630">IFERROR(VLOOKUP(C2088,Tabla_Insumos,2,FALSE),"")</f>
        <v/>
      </c>
      <c r="E2088" s="269"/>
      <c r="F2088" s="166">
        <f t="shared" ref="F2088:F2096" si="631">IFERROR(VLOOKUP(C2088,Tabla_Insumos,3,FALSE),0)</f>
        <v>0</v>
      </c>
      <c r="G2088" s="270">
        <f t="shared" ref="G2088:G2096" si="632">ROUND(E2088*F2088,2)</f>
        <v>0</v>
      </c>
    </row>
    <row r="2089" spans="1:7" ht="24" customHeight="1" x14ac:dyDescent="0.2">
      <c r="A2089" s="153" t="str">
        <f t="shared" si="628"/>
        <v/>
      </c>
      <c r="B2089" s="268" t="str">
        <f t="shared" si="629"/>
        <v/>
      </c>
      <c r="C2089" s="154"/>
      <c r="D2089" s="155" t="str">
        <f t="shared" si="630"/>
        <v/>
      </c>
      <c r="E2089" s="269"/>
      <c r="F2089" s="166">
        <f t="shared" si="631"/>
        <v>0</v>
      </c>
      <c r="G2089" s="270">
        <f t="shared" si="632"/>
        <v>0</v>
      </c>
    </row>
    <row r="2090" spans="1:7" ht="24" customHeight="1" x14ac:dyDescent="0.2">
      <c r="A2090" s="153" t="str">
        <f t="shared" si="628"/>
        <v/>
      </c>
      <c r="B2090" s="268" t="str">
        <f t="shared" si="629"/>
        <v/>
      </c>
      <c r="C2090" s="154"/>
      <c r="D2090" s="155" t="str">
        <f t="shared" si="630"/>
        <v/>
      </c>
      <c r="E2090" s="269"/>
      <c r="F2090" s="166">
        <f t="shared" si="631"/>
        <v>0</v>
      </c>
      <c r="G2090" s="270">
        <f t="shared" si="632"/>
        <v>0</v>
      </c>
    </row>
    <row r="2091" spans="1:7" ht="24" customHeight="1" x14ac:dyDescent="0.2">
      <c r="A2091" s="153" t="str">
        <f t="shared" si="628"/>
        <v/>
      </c>
      <c r="B2091" s="268" t="str">
        <f t="shared" si="629"/>
        <v/>
      </c>
      <c r="C2091" s="154"/>
      <c r="D2091" s="155" t="str">
        <f t="shared" si="630"/>
        <v/>
      </c>
      <c r="E2091" s="269"/>
      <c r="F2091" s="166">
        <f t="shared" si="631"/>
        <v>0</v>
      </c>
      <c r="G2091" s="270">
        <f t="shared" si="632"/>
        <v>0</v>
      </c>
    </row>
    <row r="2092" spans="1:7" ht="24" customHeight="1" x14ac:dyDescent="0.2">
      <c r="A2092" s="153" t="str">
        <f t="shared" si="628"/>
        <v/>
      </c>
      <c r="B2092" s="268" t="str">
        <f t="shared" si="629"/>
        <v/>
      </c>
      <c r="C2092" s="154"/>
      <c r="D2092" s="155" t="str">
        <f t="shared" si="630"/>
        <v/>
      </c>
      <c r="E2092" s="269"/>
      <c r="F2092" s="166">
        <f t="shared" si="631"/>
        <v>0</v>
      </c>
      <c r="G2092" s="270">
        <f t="shared" si="632"/>
        <v>0</v>
      </c>
    </row>
    <row r="2093" spans="1:7" ht="24" customHeight="1" x14ac:dyDescent="0.2">
      <c r="A2093" s="153" t="str">
        <f t="shared" si="628"/>
        <v/>
      </c>
      <c r="B2093" s="268" t="str">
        <f t="shared" si="629"/>
        <v/>
      </c>
      <c r="C2093" s="154"/>
      <c r="D2093" s="155" t="str">
        <f t="shared" si="630"/>
        <v/>
      </c>
      <c r="E2093" s="269"/>
      <c r="F2093" s="166">
        <f t="shared" si="631"/>
        <v>0</v>
      </c>
      <c r="G2093" s="270">
        <f t="shared" si="632"/>
        <v>0</v>
      </c>
    </row>
    <row r="2094" spans="1:7" ht="24" customHeight="1" x14ac:dyDescent="0.2">
      <c r="A2094" s="153" t="str">
        <f t="shared" si="628"/>
        <v/>
      </c>
      <c r="B2094" s="268" t="str">
        <f t="shared" si="629"/>
        <v/>
      </c>
      <c r="C2094" s="154"/>
      <c r="D2094" s="155" t="str">
        <f t="shared" si="630"/>
        <v/>
      </c>
      <c r="E2094" s="269"/>
      <c r="F2094" s="166">
        <f t="shared" si="631"/>
        <v>0</v>
      </c>
      <c r="G2094" s="270">
        <f t="shared" si="632"/>
        <v>0</v>
      </c>
    </row>
    <row r="2095" spans="1:7" ht="24" customHeight="1" x14ac:dyDescent="0.2">
      <c r="A2095" s="153" t="str">
        <f t="shared" si="628"/>
        <v/>
      </c>
      <c r="B2095" s="268" t="str">
        <f t="shared" si="629"/>
        <v/>
      </c>
      <c r="C2095" s="154"/>
      <c r="D2095" s="155" t="str">
        <f t="shared" si="630"/>
        <v/>
      </c>
      <c r="E2095" s="269"/>
      <c r="F2095" s="166">
        <f t="shared" si="631"/>
        <v>0</v>
      </c>
      <c r="G2095" s="270">
        <f t="shared" si="632"/>
        <v>0</v>
      </c>
    </row>
    <row r="2096" spans="1:7" ht="24" customHeight="1" x14ac:dyDescent="0.2">
      <c r="A2096" s="153" t="str">
        <f t="shared" si="628"/>
        <v/>
      </c>
      <c r="B2096" s="268" t="str">
        <f t="shared" si="629"/>
        <v/>
      </c>
      <c r="C2096" s="154"/>
      <c r="D2096" s="155" t="str">
        <f t="shared" si="630"/>
        <v/>
      </c>
      <c r="E2096" s="269"/>
      <c r="F2096" s="166">
        <f t="shared" si="631"/>
        <v>0</v>
      </c>
      <c r="G2096" s="270">
        <f t="shared" si="632"/>
        <v>0</v>
      </c>
    </row>
    <row r="2097" spans="1:7" ht="24" customHeight="1" x14ac:dyDescent="0.2">
      <c r="A2097" s="276"/>
      <c r="B2097" s="252"/>
      <c r="C2097" s="241"/>
      <c r="D2097" s="252"/>
      <c r="E2097" s="253"/>
      <c r="F2097" s="336" t="s">
        <v>40</v>
      </c>
      <c r="G2097" s="273">
        <f>SUBTOTAL(9,G2088:G2096)</f>
        <v>0</v>
      </c>
    </row>
    <row r="2098" spans="1:7" ht="24" customHeight="1" thickBot="1" x14ac:dyDescent="0.25">
      <c r="A2098" s="277"/>
      <c r="B2098" s="278"/>
      <c r="C2098" s="279"/>
      <c r="D2098" s="278"/>
      <c r="E2098" s="280"/>
      <c r="F2098" s="281"/>
      <c r="G2098" s="282"/>
    </row>
    <row r="2099" spans="1:7" ht="24" customHeight="1" thickBot="1" x14ac:dyDescent="0.25">
      <c r="A2099" s="283">
        <f>B2057</f>
        <v>0</v>
      </c>
      <c r="B2099" s="284" t="str">
        <f>C2057</f>
        <v/>
      </c>
      <c r="C2099" s="285"/>
      <c r="D2099" s="285" t="s">
        <v>41</v>
      </c>
      <c r="E2099" s="286"/>
      <c r="F2099" s="287" t="s">
        <v>42</v>
      </c>
      <c r="G2099" s="288">
        <f>SUBTOTAL(9,G2062:G2098)</f>
        <v>0</v>
      </c>
    </row>
    <row r="2100" spans="1:7" ht="24" customHeight="1" thickTop="1" thickBot="1" x14ac:dyDescent="0.25"/>
    <row r="2101" spans="1:7" ht="24" customHeight="1" thickTop="1" x14ac:dyDescent="0.2">
      <c r="A2101" s="344" t="s">
        <v>44</v>
      </c>
      <c r="B2101" s="345"/>
      <c r="C2101" s="345"/>
      <c r="D2101" s="345"/>
      <c r="E2101" s="345"/>
      <c r="F2101" s="345"/>
      <c r="G2101" s="346"/>
    </row>
    <row r="2102" spans="1:7" ht="24" customHeight="1" x14ac:dyDescent="0.2">
      <c r="A2102" s="243" t="s">
        <v>821</v>
      </c>
      <c r="B2102" s="244" t="str">
        <f>Comitente</f>
        <v>DIRECCIÓN PROVINCIAL DEL LOTE HOGAR</v>
      </c>
      <c r="C2102" s="238"/>
      <c r="D2102" s="245"/>
      <c r="E2102" s="245"/>
      <c r="F2102" s="246"/>
      <c r="G2102" s="247"/>
    </row>
    <row r="2103" spans="1:7" ht="24" customHeight="1" x14ac:dyDescent="0.2">
      <c r="A2103" s="243" t="s">
        <v>822</v>
      </c>
      <c r="B2103" s="244">
        <f>Contratista</f>
        <v>0</v>
      </c>
      <c r="C2103" s="239"/>
      <c r="D2103" s="239"/>
      <c r="E2103" s="239"/>
      <c r="F2103" s="248"/>
      <c r="G2103" s="249"/>
    </row>
    <row r="2104" spans="1:7" ht="24" customHeight="1" x14ac:dyDescent="0.2">
      <c r="A2104" s="243" t="s">
        <v>31</v>
      </c>
      <c r="B2104" s="244" t="str">
        <f>Obra</f>
        <v>Barrio "VIRGEN DEL ROSARIO" I Etapa</v>
      </c>
      <c r="C2104" s="239"/>
      <c r="D2104" s="239"/>
      <c r="E2104" s="239"/>
      <c r="F2104" s="248" t="s">
        <v>45</v>
      </c>
      <c r="G2104" s="250">
        <f>Fecha_Base</f>
        <v>0</v>
      </c>
    </row>
    <row r="2105" spans="1:7" ht="24" customHeight="1" x14ac:dyDescent="0.2">
      <c r="A2105" s="251" t="s">
        <v>820</v>
      </c>
      <c r="B2105" s="240" t="str">
        <f>Ubicación</f>
        <v>Calle Independencia s/nº  Distrito "La Puntilla" Dpto San Martin</v>
      </c>
      <c r="C2105" s="240"/>
      <c r="D2105" s="252"/>
      <c r="E2105" s="253"/>
      <c r="F2105" s="254"/>
      <c r="G2105" s="255"/>
    </row>
    <row r="2106" spans="1:7" ht="24" customHeight="1" x14ac:dyDescent="0.2">
      <c r="A2106" s="251" t="s">
        <v>46</v>
      </c>
      <c r="B2106" s="256" t="str">
        <f>IFERROR(VALUE(LEFT(B2107,FIND("-",B2107)-1)),"")</f>
        <v/>
      </c>
      <c r="C2106" s="241" t="str">
        <f>IFERROR(VLOOKUP(B2106,T_Computo_Presupuesto,2,FALSE),"")</f>
        <v/>
      </c>
      <c r="E2106" s="253"/>
      <c r="F2106" s="254"/>
      <c r="G2106" s="255"/>
    </row>
    <row r="2107" spans="1:7" ht="24" customHeight="1" x14ac:dyDescent="0.2">
      <c r="A2107" s="251" t="s">
        <v>32</v>
      </c>
      <c r="B2107" s="257"/>
      <c r="C2107" s="241" t="str">
        <f>IFERROR(VLOOKUP(B2107,T_Computo_Presupuesto,2,FALSE),"")</f>
        <v/>
      </c>
      <c r="D2107" s="252"/>
      <c r="E2107" s="253"/>
      <c r="F2107" s="248" t="s">
        <v>33</v>
      </c>
      <c r="G2107" s="258" t="str">
        <f>IFERROR(VLOOKUP(B2107,T_Computo_Presupuesto,4,FALSE),"")</f>
        <v/>
      </c>
    </row>
    <row r="2108" spans="1:7" ht="24" customHeight="1" x14ac:dyDescent="0.2">
      <c r="A2108" s="251"/>
      <c r="B2108" s="240"/>
      <c r="C2108" s="241"/>
      <c r="D2108" s="252"/>
      <c r="E2108" s="253"/>
      <c r="F2108" s="254"/>
      <c r="G2108" s="255"/>
    </row>
    <row r="2109" spans="1:7" ht="24" customHeight="1" x14ac:dyDescent="0.2">
      <c r="A2109" s="366" t="s">
        <v>683</v>
      </c>
      <c r="B2109" s="367"/>
      <c r="C2109" s="368" t="s">
        <v>0</v>
      </c>
      <c r="D2109" s="368" t="s">
        <v>34</v>
      </c>
      <c r="E2109" s="370" t="s">
        <v>35</v>
      </c>
      <c r="F2109" s="372" t="s">
        <v>36</v>
      </c>
      <c r="G2109" s="374" t="s">
        <v>37</v>
      </c>
    </row>
    <row r="2110" spans="1:7" ht="24" customHeight="1" x14ac:dyDescent="0.2">
      <c r="A2110" s="259" t="s">
        <v>684</v>
      </c>
      <c r="B2110" s="260" t="s">
        <v>685</v>
      </c>
      <c r="C2110" s="369"/>
      <c r="D2110" s="369"/>
      <c r="E2110" s="371"/>
      <c r="F2110" s="373"/>
      <c r="G2110" s="375"/>
    </row>
    <row r="2111" spans="1:7" ht="24" customHeight="1" x14ac:dyDescent="0.2">
      <c r="A2111" s="335"/>
      <c r="B2111" s="263"/>
      <c r="C2111" s="334" t="s">
        <v>823</v>
      </c>
      <c r="D2111" s="264"/>
      <c r="E2111" s="265"/>
      <c r="F2111" s="266"/>
      <c r="G2111" s="267"/>
    </row>
    <row r="2112" spans="1:7" ht="24" customHeight="1" x14ac:dyDescent="0.2">
      <c r="A2112" s="153" t="str">
        <f t="shared" ref="A2112:A2125" si="633">IFERROR(VLOOKUP(C2112,Tabla_Insumos,4,FALSE),"")</f>
        <v/>
      </c>
      <c r="B2112" s="268" t="str">
        <f t="shared" ref="B2112:B2125" si="634">IFERROR(VLOOKUP(C2112,Tabla_Insumos,5,FALSE),"")</f>
        <v/>
      </c>
      <c r="C2112" s="154"/>
      <c r="D2112" s="155" t="str">
        <f t="shared" ref="D2112:D2125" si="635">IFERROR(VLOOKUP(C2112,Tabla_Insumos,2,FALSE),"")</f>
        <v/>
      </c>
      <c r="E2112" s="269"/>
      <c r="F2112" s="165">
        <f t="shared" ref="F2112:F2125" si="636">IFERROR(VLOOKUP(C2112,Tabla_Insumos,3,FALSE),0)</f>
        <v>0</v>
      </c>
      <c r="G2112" s="270">
        <f>ROUND(E2112*F2112,2)</f>
        <v>0</v>
      </c>
    </row>
    <row r="2113" spans="1:7" ht="24" customHeight="1" x14ac:dyDescent="0.2">
      <c r="A2113" s="153" t="str">
        <f t="shared" si="633"/>
        <v/>
      </c>
      <c r="B2113" s="268" t="str">
        <f t="shared" si="634"/>
        <v/>
      </c>
      <c r="C2113" s="154"/>
      <c r="D2113" s="155" t="str">
        <f t="shared" si="635"/>
        <v/>
      </c>
      <c r="E2113" s="269"/>
      <c r="F2113" s="165">
        <f t="shared" si="636"/>
        <v>0</v>
      </c>
      <c r="G2113" s="270">
        <f t="shared" ref="G2113:G2125" si="637">ROUND(E2113*F2113,2)</f>
        <v>0</v>
      </c>
    </row>
    <row r="2114" spans="1:7" ht="24" customHeight="1" x14ac:dyDescent="0.2">
      <c r="A2114" s="153" t="str">
        <f t="shared" si="633"/>
        <v/>
      </c>
      <c r="B2114" s="268" t="str">
        <f t="shared" si="634"/>
        <v/>
      </c>
      <c r="C2114" s="154"/>
      <c r="D2114" s="155" t="str">
        <f t="shared" si="635"/>
        <v/>
      </c>
      <c r="E2114" s="269"/>
      <c r="F2114" s="165">
        <f t="shared" si="636"/>
        <v>0</v>
      </c>
      <c r="G2114" s="270">
        <f t="shared" si="637"/>
        <v>0</v>
      </c>
    </row>
    <row r="2115" spans="1:7" ht="24" customHeight="1" x14ac:dyDescent="0.2">
      <c r="A2115" s="153" t="str">
        <f t="shared" si="633"/>
        <v/>
      </c>
      <c r="B2115" s="268" t="str">
        <f t="shared" si="634"/>
        <v/>
      </c>
      <c r="C2115" s="154"/>
      <c r="D2115" s="155" t="str">
        <f t="shared" si="635"/>
        <v/>
      </c>
      <c r="E2115" s="269"/>
      <c r="F2115" s="165">
        <f t="shared" si="636"/>
        <v>0</v>
      </c>
      <c r="G2115" s="270">
        <f t="shared" si="637"/>
        <v>0</v>
      </c>
    </row>
    <row r="2116" spans="1:7" ht="24" customHeight="1" x14ac:dyDescent="0.2">
      <c r="A2116" s="153" t="str">
        <f t="shared" si="633"/>
        <v/>
      </c>
      <c r="B2116" s="268" t="str">
        <f t="shared" si="634"/>
        <v/>
      </c>
      <c r="C2116" s="154"/>
      <c r="D2116" s="155" t="str">
        <f t="shared" si="635"/>
        <v/>
      </c>
      <c r="E2116" s="269"/>
      <c r="F2116" s="165">
        <f t="shared" si="636"/>
        <v>0</v>
      </c>
      <c r="G2116" s="270">
        <f t="shared" si="637"/>
        <v>0</v>
      </c>
    </row>
    <row r="2117" spans="1:7" ht="24" customHeight="1" x14ac:dyDescent="0.2">
      <c r="A2117" s="153" t="str">
        <f t="shared" si="633"/>
        <v/>
      </c>
      <c r="B2117" s="268" t="str">
        <f t="shared" si="634"/>
        <v/>
      </c>
      <c r="C2117" s="154"/>
      <c r="D2117" s="155" t="str">
        <f t="shared" si="635"/>
        <v/>
      </c>
      <c r="E2117" s="269"/>
      <c r="F2117" s="165">
        <f t="shared" si="636"/>
        <v>0</v>
      </c>
      <c r="G2117" s="270">
        <f t="shared" si="637"/>
        <v>0</v>
      </c>
    </row>
    <row r="2118" spans="1:7" ht="24" customHeight="1" x14ac:dyDescent="0.2">
      <c r="A2118" s="153" t="str">
        <f t="shared" si="633"/>
        <v/>
      </c>
      <c r="B2118" s="268" t="str">
        <f t="shared" si="634"/>
        <v/>
      </c>
      <c r="C2118" s="154"/>
      <c r="D2118" s="155" t="str">
        <f t="shared" si="635"/>
        <v/>
      </c>
      <c r="E2118" s="269"/>
      <c r="F2118" s="165">
        <f t="shared" si="636"/>
        <v>0</v>
      </c>
      <c r="G2118" s="270">
        <f t="shared" si="637"/>
        <v>0</v>
      </c>
    </row>
    <row r="2119" spans="1:7" ht="24" customHeight="1" x14ac:dyDescent="0.2">
      <c r="A2119" s="153" t="str">
        <f t="shared" si="633"/>
        <v/>
      </c>
      <c r="B2119" s="268" t="str">
        <f t="shared" si="634"/>
        <v/>
      </c>
      <c r="C2119" s="154"/>
      <c r="D2119" s="155" t="str">
        <f t="shared" si="635"/>
        <v/>
      </c>
      <c r="E2119" s="269"/>
      <c r="F2119" s="165">
        <f t="shared" si="636"/>
        <v>0</v>
      </c>
      <c r="G2119" s="270">
        <f t="shared" si="637"/>
        <v>0</v>
      </c>
    </row>
    <row r="2120" spans="1:7" ht="24" customHeight="1" x14ac:dyDescent="0.2">
      <c r="A2120" s="153" t="str">
        <f t="shared" si="633"/>
        <v/>
      </c>
      <c r="B2120" s="268" t="str">
        <f t="shared" si="634"/>
        <v/>
      </c>
      <c r="C2120" s="154"/>
      <c r="D2120" s="155" t="str">
        <f t="shared" si="635"/>
        <v/>
      </c>
      <c r="E2120" s="269"/>
      <c r="F2120" s="165">
        <f t="shared" si="636"/>
        <v>0</v>
      </c>
      <c r="G2120" s="270">
        <f t="shared" si="637"/>
        <v>0</v>
      </c>
    </row>
    <row r="2121" spans="1:7" ht="24" customHeight="1" x14ac:dyDescent="0.2">
      <c r="A2121" s="153" t="str">
        <f t="shared" si="633"/>
        <v/>
      </c>
      <c r="B2121" s="268" t="str">
        <f t="shared" si="634"/>
        <v/>
      </c>
      <c r="C2121" s="154"/>
      <c r="D2121" s="155" t="str">
        <f t="shared" si="635"/>
        <v/>
      </c>
      <c r="E2121" s="269"/>
      <c r="F2121" s="165">
        <f t="shared" si="636"/>
        <v>0</v>
      </c>
      <c r="G2121" s="270">
        <f t="shared" si="637"/>
        <v>0</v>
      </c>
    </row>
    <row r="2122" spans="1:7" ht="24" customHeight="1" x14ac:dyDescent="0.2">
      <c r="A2122" s="153" t="str">
        <f t="shared" si="633"/>
        <v/>
      </c>
      <c r="B2122" s="268" t="str">
        <f t="shared" si="634"/>
        <v/>
      </c>
      <c r="C2122" s="154"/>
      <c r="D2122" s="155" t="str">
        <f t="shared" si="635"/>
        <v/>
      </c>
      <c r="E2122" s="269"/>
      <c r="F2122" s="165">
        <f t="shared" si="636"/>
        <v>0</v>
      </c>
      <c r="G2122" s="270">
        <f t="shared" si="637"/>
        <v>0</v>
      </c>
    </row>
    <row r="2123" spans="1:7" ht="24" customHeight="1" x14ac:dyDescent="0.2">
      <c r="A2123" s="153" t="str">
        <f t="shared" si="633"/>
        <v/>
      </c>
      <c r="B2123" s="268" t="str">
        <f t="shared" si="634"/>
        <v/>
      </c>
      <c r="C2123" s="154"/>
      <c r="D2123" s="155" t="str">
        <f t="shared" si="635"/>
        <v/>
      </c>
      <c r="E2123" s="269"/>
      <c r="F2123" s="165">
        <f t="shared" si="636"/>
        <v>0</v>
      </c>
      <c r="G2123" s="270">
        <f t="shared" si="637"/>
        <v>0</v>
      </c>
    </row>
    <row r="2124" spans="1:7" ht="24" customHeight="1" x14ac:dyDescent="0.2">
      <c r="A2124" s="153" t="str">
        <f t="shared" si="633"/>
        <v/>
      </c>
      <c r="B2124" s="268" t="str">
        <f t="shared" si="634"/>
        <v/>
      </c>
      <c r="C2124" s="154"/>
      <c r="D2124" s="155" t="str">
        <f t="shared" si="635"/>
        <v/>
      </c>
      <c r="E2124" s="269"/>
      <c r="F2124" s="165">
        <f t="shared" si="636"/>
        <v>0</v>
      </c>
      <c r="G2124" s="270">
        <f t="shared" si="637"/>
        <v>0</v>
      </c>
    </row>
    <row r="2125" spans="1:7" ht="24" customHeight="1" x14ac:dyDescent="0.2">
      <c r="A2125" s="153" t="str">
        <f t="shared" si="633"/>
        <v/>
      </c>
      <c r="B2125" s="268" t="str">
        <f t="shared" si="634"/>
        <v/>
      </c>
      <c r="C2125" s="154"/>
      <c r="D2125" s="155" t="str">
        <f t="shared" si="635"/>
        <v/>
      </c>
      <c r="E2125" s="269"/>
      <c r="F2125" s="166">
        <f t="shared" si="636"/>
        <v>0</v>
      </c>
      <c r="G2125" s="270">
        <f t="shared" si="637"/>
        <v>0</v>
      </c>
    </row>
    <row r="2126" spans="1:7" ht="24" customHeight="1" x14ac:dyDescent="0.2">
      <c r="A2126" s="271"/>
      <c r="B2126" s="241"/>
      <c r="C2126" s="241"/>
      <c r="D2126" s="252"/>
      <c r="E2126" s="253"/>
      <c r="F2126" s="336" t="s">
        <v>38</v>
      </c>
      <c r="G2126" s="273">
        <f>SUBTOTAL(9,G2112:G2125)</f>
        <v>0</v>
      </c>
    </row>
    <row r="2127" spans="1:7" ht="24" customHeight="1" x14ac:dyDescent="0.2">
      <c r="A2127" s="271"/>
      <c r="B2127" s="241"/>
      <c r="C2127" s="274" t="s">
        <v>824</v>
      </c>
      <c r="D2127" s="252"/>
      <c r="E2127" s="253"/>
      <c r="F2127" s="254"/>
      <c r="G2127" s="275"/>
    </row>
    <row r="2128" spans="1:7" ht="24" customHeight="1" x14ac:dyDescent="0.2">
      <c r="A2128" s="153" t="str">
        <f t="shared" ref="A2128:A2135" si="638">IFERROR(VLOOKUP(C2128,Tabla_Insumos,4,FALSE),"")</f>
        <v/>
      </c>
      <c r="B2128" s="268" t="str">
        <f t="shared" ref="B2128:B2135" si="639">IFERROR(VLOOKUP(C2128,Tabla_Insumos,5,FALSE),"")</f>
        <v/>
      </c>
      <c r="C2128" s="154"/>
      <c r="D2128" s="155" t="str">
        <f t="shared" ref="D2128:D2135" si="640">IFERROR(VLOOKUP(C2128,Tabla_Insumos,2,FALSE),"")</f>
        <v/>
      </c>
      <c r="E2128" s="269"/>
      <c r="F2128" s="167">
        <f t="shared" ref="F2128:F2135" si="641">IFERROR(VLOOKUP(C2128,Tabla_Insumos,3,FALSE),0)</f>
        <v>0</v>
      </c>
      <c r="G2128" s="270">
        <f>ROUND(E2128*F2128,2)</f>
        <v>0</v>
      </c>
    </row>
    <row r="2129" spans="1:7" ht="24" customHeight="1" x14ac:dyDescent="0.2">
      <c r="A2129" s="153" t="str">
        <f t="shared" si="638"/>
        <v/>
      </c>
      <c r="B2129" s="268" t="str">
        <f t="shared" si="639"/>
        <v/>
      </c>
      <c r="C2129" s="154"/>
      <c r="D2129" s="155" t="str">
        <f t="shared" si="640"/>
        <v/>
      </c>
      <c r="E2129" s="269"/>
      <c r="F2129" s="167">
        <f t="shared" si="641"/>
        <v>0</v>
      </c>
      <c r="G2129" s="270">
        <f>ROUND(E2129*F2129,2)</f>
        <v>0</v>
      </c>
    </row>
    <row r="2130" spans="1:7" ht="24" customHeight="1" x14ac:dyDescent="0.2">
      <c r="A2130" s="153" t="str">
        <f t="shared" si="638"/>
        <v/>
      </c>
      <c r="B2130" s="268" t="str">
        <f t="shared" si="639"/>
        <v/>
      </c>
      <c r="C2130" s="154"/>
      <c r="D2130" s="155" t="str">
        <f t="shared" si="640"/>
        <v/>
      </c>
      <c r="E2130" s="269"/>
      <c r="F2130" s="167">
        <f t="shared" si="641"/>
        <v>0</v>
      </c>
      <c r="G2130" s="270">
        <f t="shared" ref="G2130:G2135" si="642">ROUND(E2130*F2130,2)</f>
        <v>0</v>
      </c>
    </row>
    <row r="2131" spans="1:7" ht="24" customHeight="1" x14ac:dyDescent="0.2">
      <c r="A2131" s="153" t="str">
        <f t="shared" si="638"/>
        <v/>
      </c>
      <c r="B2131" s="268" t="str">
        <f t="shared" si="639"/>
        <v/>
      </c>
      <c r="C2131" s="154"/>
      <c r="D2131" s="155" t="str">
        <f t="shared" si="640"/>
        <v/>
      </c>
      <c r="E2131" s="269"/>
      <c r="F2131" s="167">
        <f t="shared" si="641"/>
        <v>0</v>
      </c>
      <c r="G2131" s="270">
        <f t="shared" si="642"/>
        <v>0</v>
      </c>
    </row>
    <row r="2132" spans="1:7" ht="24" customHeight="1" x14ac:dyDescent="0.2">
      <c r="A2132" s="153" t="str">
        <f t="shared" si="638"/>
        <v/>
      </c>
      <c r="B2132" s="268" t="str">
        <f t="shared" si="639"/>
        <v/>
      </c>
      <c r="C2132" s="154"/>
      <c r="D2132" s="155" t="str">
        <f t="shared" si="640"/>
        <v/>
      </c>
      <c r="E2132" s="269"/>
      <c r="F2132" s="165">
        <f t="shared" si="641"/>
        <v>0</v>
      </c>
      <c r="G2132" s="270">
        <f t="shared" si="642"/>
        <v>0</v>
      </c>
    </row>
    <row r="2133" spans="1:7" ht="24" customHeight="1" x14ac:dyDescent="0.2">
      <c r="A2133" s="153" t="str">
        <f t="shared" si="638"/>
        <v/>
      </c>
      <c r="B2133" s="268" t="str">
        <f t="shared" si="639"/>
        <v/>
      </c>
      <c r="C2133" s="154"/>
      <c r="D2133" s="155" t="str">
        <f t="shared" si="640"/>
        <v/>
      </c>
      <c r="E2133" s="269"/>
      <c r="F2133" s="165">
        <f t="shared" si="641"/>
        <v>0</v>
      </c>
      <c r="G2133" s="270">
        <f t="shared" si="642"/>
        <v>0</v>
      </c>
    </row>
    <row r="2134" spans="1:7" ht="24" customHeight="1" x14ac:dyDescent="0.2">
      <c r="A2134" s="153" t="str">
        <f t="shared" si="638"/>
        <v/>
      </c>
      <c r="B2134" s="268" t="str">
        <f t="shared" si="639"/>
        <v/>
      </c>
      <c r="C2134" s="154"/>
      <c r="D2134" s="155" t="str">
        <f t="shared" si="640"/>
        <v/>
      </c>
      <c r="E2134" s="269"/>
      <c r="F2134" s="165">
        <f t="shared" si="641"/>
        <v>0</v>
      </c>
      <c r="G2134" s="270">
        <f t="shared" si="642"/>
        <v>0</v>
      </c>
    </row>
    <row r="2135" spans="1:7" ht="24" customHeight="1" x14ac:dyDescent="0.2">
      <c r="A2135" s="153" t="str">
        <f t="shared" si="638"/>
        <v/>
      </c>
      <c r="B2135" s="268" t="str">
        <f t="shared" si="639"/>
        <v/>
      </c>
      <c r="C2135" s="154"/>
      <c r="D2135" s="155" t="str">
        <f t="shared" si="640"/>
        <v/>
      </c>
      <c r="E2135" s="269"/>
      <c r="F2135" s="165">
        <f t="shared" si="641"/>
        <v>0</v>
      </c>
      <c r="G2135" s="270">
        <f t="shared" si="642"/>
        <v>0</v>
      </c>
    </row>
    <row r="2136" spans="1:7" ht="24" customHeight="1" x14ac:dyDescent="0.2">
      <c r="A2136" s="271"/>
      <c r="B2136" s="241"/>
      <c r="C2136" s="241"/>
      <c r="D2136" s="252"/>
      <c r="E2136" s="253"/>
      <c r="F2136" s="336" t="s">
        <v>39</v>
      </c>
      <c r="G2136" s="273">
        <f>SUBTOTAL(9,G2128:G2135)</f>
        <v>0</v>
      </c>
    </row>
    <row r="2137" spans="1:7" ht="24" customHeight="1" x14ac:dyDescent="0.2">
      <c r="A2137" s="271"/>
      <c r="B2137" s="241"/>
      <c r="C2137" s="274" t="s">
        <v>825</v>
      </c>
      <c r="D2137" s="252"/>
      <c r="E2137" s="253"/>
      <c r="F2137" s="254"/>
      <c r="G2137" s="275"/>
    </row>
    <row r="2138" spans="1:7" ht="24" customHeight="1" x14ac:dyDescent="0.2">
      <c r="A2138" s="153" t="str">
        <f t="shared" ref="A2138:A2146" si="643">IFERROR(VLOOKUP(C2138,Tabla_Insumos,4,FALSE),"")</f>
        <v/>
      </c>
      <c r="B2138" s="268" t="str">
        <f t="shared" ref="B2138:B2146" si="644">IFERROR(VLOOKUP(C2138,Tabla_Insumos,5,FALSE),"")</f>
        <v/>
      </c>
      <c r="C2138" s="154"/>
      <c r="D2138" s="155" t="str">
        <f t="shared" ref="D2138:D2146" si="645">IFERROR(VLOOKUP(C2138,Tabla_Insumos,2,FALSE),"")</f>
        <v/>
      </c>
      <c r="E2138" s="269"/>
      <c r="F2138" s="165">
        <f t="shared" ref="F2138:F2146" si="646">IFERROR(VLOOKUP(C2138,Tabla_Insumos,3,FALSE),0)</f>
        <v>0</v>
      </c>
      <c r="G2138" s="270">
        <f t="shared" ref="G2138:G2146" si="647">ROUND(E2138*F2138,2)</f>
        <v>0</v>
      </c>
    </row>
    <row r="2139" spans="1:7" ht="24" customHeight="1" x14ac:dyDescent="0.2">
      <c r="A2139" s="153" t="str">
        <f t="shared" si="643"/>
        <v/>
      </c>
      <c r="B2139" s="268" t="str">
        <f t="shared" si="644"/>
        <v/>
      </c>
      <c r="C2139" s="154"/>
      <c r="D2139" s="155" t="str">
        <f t="shared" si="645"/>
        <v/>
      </c>
      <c r="E2139" s="269"/>
      <c r="F2139" s="165">
        <f t="shared" si="646"/>
        <v>0</v>
      </c>
      <c r="G2139" s="270">
        <f t="shared" si="647"/>
        <v>0</v>
      </c>
    </row>
    <row r="2140" spans="1:7" ht="24" customHeight="1" x14ac:dyDescent="0.2">
      <c r="A2140" s="153" t="str">
        <f t="shared" si="643"/>
        <v/>
      </c>
      <c r="B2140" s="268" t="str">
        <f t="shared" si="644"/>
        <v/>
      </c>
      <c r="C2140" s="154"/>
      <c r="D2140" s="155" t="str">
        <f t="shared" si="645"/>
        <v/>
      </c>
      <c r="E2140" s="269"/>
      <c r="F2140" s="165">
        <f t="shared" si="646"/>
        <v>0</v>
      </c>
      <c r="G2140" s="270">
        <f t="shared" si="647"/>
        <v>0</v>
      </c>
    </row>
    <row r="2141" spans="1:7" ht="24" customHeight="1" x14ac:dyDescent="0.2">
      <c r="A2141" s="153" t="str">
        <f t="shared" si="643"/>
        <v/>
      </c>
      <c r="B2141" s="268" t="str">
        <f t="shared" si="644"/>
        <v/>
      </c>
      <c r="C2141" s="154"/>
      <c r="D2141" s="155" t="str">
        <f t="shared" si="645"/>
        <v/>
      </c>
      <c r="E2141" s="269"/>
      <c r="F2141" s="165">
        <f t="shared" si="646"/>
        <v>0</v>
      </c>
      <c r="G2141" s="270">
        <f t="shared" si="647"/>
        <v>0</v>
      </c>
    </row>
    <row r="2142" spans="1:7" ht="24" customHeight="1" x14ac:dyDescent="0.2">
      <c r="A2142" s="153" t="str">
        <f t="shared" si="643"/>
        <v/>
      </c>
      <c r="B2142" s="268" t="str">
        <f t="shared" si="644"/>
        <v/>
      </c>
      <c r="C2142" s="154"/>
      <c r="D2142" s="155" t="str">
        <f t="shared" si="645"/>
        <v/>
      </c>
      <c r="E2142" s="269"/>
      <c r="F2142" s="165">
        <f t="shared" si="646"/>
        <v>0</v>
      </c>
      <c r="G2142" s="270">
        <f t="shared" si="647"/>
        <v>0</v>
      </c>
    </row>
    <row r="2143" spans="1:7" ht="24" customHeight="1" x14ac:dyDescent="0.2">
      <c r="A2143" s="153" t="str">
        <f t="shared" si="643"/>
        <v/>
      </c>
      <c r="B2143" s="268" t="str">
        <f t="shared" si="644"/>
        <v/>
      </c>
      <c r="C2143" s="154"/>
      <c r="D2143" s="155" t="str">
        <f t="shared" si="645"/>
        <v/>
      </c>
      <c r="E2143" s="269"/>
      <c r="F2143" s="165">
        <f t="shared" si="646"/>
        <v>0</v>
      </c>
      <c r="G2143" s="270">
        <f t="shared" si="647"/>
        <v>0</v>
      </c>
    </row>
    <row r="2144" spans="1:7" ht="24" customHeight="1" x14ac:dyDescent="0.2">
      <c r="A2144" s="153" t="str">
        <f t="shared" si="643"/>
        <v/>
      </c>
      <c r="B2144" s="268" t="str">
        <f t="shared" si="644"/>
        <v/>
      </c>
      <c r="C2144" s="154"/>
      <c r="D2144" s="155" t="str">
        <f t="shared" si="645"/>
        <v/>
      </c>
      <c r="E2144" s="269"/>
      <c r="F2144" s="165">
        <f t="shared" si="646"/>
        <v>0</v>
      </c>
      <c r="G2144" s="270">
        <f t="shared" si="647"/>
        <v>0</v>
      </c>
    </row>
    <row r="2145" spans="1:7" ht="24" customHeight="1" x14ac:dyDescent="0.2">
      <c r="A2145" s="153" t="str">
        <f t="shared" si="643"/>
        <v/>
      </c>
      <c r="B2145" s="268" t="str">
        <f t="shared" si="644"/>
        <v/>
      </c>
      <c r="C2145" s="154"/>
      <c r="D2145" s="155" t="str">
        <f t="shared" si="645"/>
        <v/>
      </c>
      <c r="E2145" s="269"/>
      <c r="F2145" s="165">
        <f t="shared" si="646"/>
        <v>0</v>
      </c>
      <c r="G2145" s="270">
        <f t="shared" si="647"/>
        <v>0</v>
      </c>
    </row>
    <row r="2146" spans="1:7" ht="24" customHeight="1" x14ac:dyDescent="0.2">
      <c r="A2146" s="153" t="str">
        <f t="shared" si="643"/>
        <v/>
      </c>
      <c r="B2146" s="268" t="str">
        <f t="shared" si="644"/>
        <v/>
      </c>
      <c r="C2146" s="154"/>
      <c r="D2146" s="155" t="str">
        <f t="shared" si="645"/>
        <v/>
      </c>
      <c r="E2146" s="269"/>
      <c r="F2146" s="165">
        <f t="shared" si="646"/>
        <v>0</v>
      </c>
      <c r="G2146" s="270">
        <f t="shared" si="647"/>
        <v>0</v>
      </c>
    </row>
    <row r="2147" spans="1:7" ht="24" customHeight="1" x14ac:dyDescent="0.2">
      <c r="A2147" s="276"/>
      <c r="B2147" s="252"/>
      <c r="C2147" s="241"/>
      <c r="D2147" s="252"/>
      <c r="E2147" s="253"/>
      <c r="F2147" s="336" t="s">
        <v>40</v>
      </c>
      <c r="G2147" s="273">
        <f>SUBTOTAL(9,G2138:G2146)</f>
        <v>0</v>
      </c>
    </row>
    <row r="2148" spans="1:7" ht="24" customHeight="1" thickBot="1" x14ac:dyDescent="0.25">
      <c r="A2148" s="277"/>
      <c r="B2148" s="278"/>
      <c r="C2148" s="279"/>
      <c r="D2148" s="278"/>
      <c r="E2148" s="280"/>
      <c r="F2148" s="281"/>
      <c r="G2148" s="282"/>
    </row>
    <row r="2149" spans="1:7" ht="24" customHeight="1" thickBot="1" x14ac:dyDescent="0.25">
      <c r="A2149" s="283">
        <f>B2107</f>
        <v>0</v>
      </c>
      <c r="B2149" s="284" t="str">
        <f>C2107</f>
        <v/>
      </c>
      <c r="C2149" s="285"/>
      <c r="D2149" s="285" t="s">
        <v>41</v>
      </c>
      <c r="E2149" s="286"/>
      <c r="F2149" s="287" t="s">
        <v>42</v>
      </c>
      <c r="G2149" s="288">
        <f>SUBTOTAL(9,G2112:G2148)</f>
        <v>0</v>
      </c>
    </row>
    <row r="2150" spans="1:7" ht="24" customHeight="1" thickTop="1" thickBot="1" x14ac:dyDescent="0.25"/>
    <row r="2151" spans="1:7" ht="24" customHeight="1" thickTop="1" x14ac:dyDescent="0.2">
      <c r="A2151" s="344" t="s">
        <v>44</v>
      </c>
      <c r="B2151" s="345"/>
      <c r="C2151" s="345"/>
      <c r="D2151" s="345"/>
      <c r="E2151" s="345"/>
      <c r="F2151" s="345"/>
      <c r="G2151" s="346"/>
    </row>
    <row r="2152" spans="1:7" ht="24" customHeight="1" x14ac:dyDescent="0.2">
      <c r="A2152" s="243" t="s">
        <v>821</v>
      </c>
      <c r="B2152" s="244" t="str">
        <f>Comitente</f>
        <v>DIRECCIÓN PROVINCIAL DEL LOTE HOGAR</v>
      </c>
      <c r="C2152" s="238"/>
      <c r="D2152" s="245"/>
      <c r="E2152" s="245"/>
      <c r="F2152" s="246"/>
      <c r="G2152" s="247"/>
    </row>
    <row r="2153" spans="1:7" ht="24" customHeight="1" x14ac:dyDescent="0.2">
      <c r="A2153" s="243" t="s">
        <v>822</v>
      </c>
      <c r="B2153" s="244">
        <f>Contratista</f>
        <v>0</v>
      </c>
      <c r="C2153" s="239"/>
      <c r="D2153" s="239"/>
      <c r="E2153" s="239"/>
      <c r="F2153" s="248"/>
      <c r="G2153" s="249"/>
    </row>
    <row r="2154" spans="1:7" ht="24" customHeight="1" x14ac:dyDescent="0.2">
      <c r="A2154" s="243" t="s">
        <v>31</v>
      </c>
      <c r="B2154" s="244" t="str">
        <f>Obra</f>
        <v>Barrio "VIRGEN DEL ROSARIO" I Etapa</v>
      </c>
      <c r="C2154" s="239"/>
      <c r="D2154" s="239"/>
      <c r="E2154" s="239"/>
      <c r="F2154" s="248" t="s">
        <v>45</v>
      </c>
      <c r="G2154" s="250">
        <f>Fecha_Base</f>
        <v>0</v>
      </c>
    </row>
    <row r="2155" spans="1:7" ht="24" customHeight="1" x14ac:dyDescent="0.2">
      <c r="A2155" s="251" t="s">
        <v>820</v>
      </c>
      <c r="B2155" s="240" t="str">
        <f>Ubicación</f>
        <v>Calle Independencia s/nº  Distrito "La Puntilla" Dpto San Martin</v>
      </c>
      <c r="C2155" s="240"/>
      <c r="D2155" s="252"/>
      <c r="E2155" s="253"/>
      <c r="F2155" s="254"/>
      <c r="G2155" s="255"/>
    </row>
    <row r="2156" spans="1:7" ht="24" customHeight="1" x14ac:dyDescent="0.2">
      <c r="A2156" s="251" t="s">
        <v>46</v>
      </c>
      <c r="B2156" s="256" t="str">
        <f>IFERROR(VALUE(LEFT(B2157,FIND("-",B2157)-1)),"")</f>
        <v/>
      </c>
      <c r="C2156" s="241" t="str">
        <f>IFERROR(VLOOKUP(B2156,T_Computo_Presupuesto,2,FALSE),"")</f>
        <v/>
      </c>
      <c r="E2156" s="253"/>
      <c r="F2156" s="254"/>
      <c r="G2156" s="255"/>
    </row>
    <row r="2157" spans="1:7" ht="24" customHeight="1" x14ac:dyDescent="0.2">
      <c r="A2157" s="251" t="s">
        <v>32</v>
      </c>
      <c r="B2157" s="257"/>
      <c r="C2157" s="241" t="str">
        <f>IFERROR(VLOOKUP(B2157,T_Computo_Presupuesto,2,FALSE),"")</f>
        <v/>
      </c>
      <c r="D2157" s="252"/>
      <c r="E2157" s="253"/>
      <c r="F2157" s="248" t="s">
        <v>33</v>
      </c>
      <c r="G2157" s="258" t="str">
        <f>IFERROR(VLOOKUP(B2157,T_Computo_Presupuesto,4,FALSE),"")</f>
        <v/>
      </c>
    </row>
    <row r="2158" spans="1:7" ht="24" customHeight="1" x14ac:dyDescent="0.2">
      <c r="A2158" s="251"/>
      <c r="B2158" s="240"/>
      <c r="C2158" s="241"/>
      <c r="D2158" s="252"/>
      <c r="E2158" s="253"/>
      <c r="F2158" s="254"/>
      <c r="G2158" s="255"/>
    </row>
    <row r="2159" spans="1:7" ht="24" customHeight="1" x14ac:dyDescent="0.2">
      <c r="A2159" s="366" t="s">
        <v>683</v>
      </c>
      <c r="B2159" s="367"/>
      <c r="C2159" s="368" t="s">
        <v>0</v>
      </c>
      <c r="D2159" s="368" t="s">
        <v>34</v>
      </c>
      <c r="E2159" s="370" t="s">
        <v>35</v>
      </c>
      <c r="F2159" s="372" t="s">
        <v>36</v>
      </c>
      <c r="G2159" s="374" t="s">
        <v>37</v>
      </c>
    </row>
    <row r="2160" spans="1:7" ht="24" customHeight="1" x14ac:dyDescent="0.2">
      <c r="A2160" s="259" t="s">
        <v>684</v>
      </c>
      <c r="B2160" s="260" t="s">
        <v>685</v>
      </c>
      <c r="C2160" s="369"/>
      <c r="D2160" s="369"/>
      <c r="E2160" s="371"/>
      <c r="F2160" s="373"/>
      <c r="G2160" s="375"/>
    </row>
    <row r="2161" spans="1:7" ht="24" customHeight="1" x14ac:dyDescent="0.2">
      <c r="A2161" s="335"/>
      <c r="B2161" s="263"/>
      <c r="C2161" s="334" t="s">
        <v>823</v>
      </c>
      <c r="D2161" s="264"/>
      <c r="E2161" s="265"/>
      <c r="F2161" s="266"/>
      <c r="G2161" s="267"/>
    </row>
    <row r="2162" spans="1:7" ht="24" customHeight="1" x14ac:dyDescent="0.2">
      <c r="A2162" s="153" t="str">
        <f t="shared" ref="A2162:A2175" si="648">IFERROR(VLOOKUP(C2162,Tabla_Insumos,4,FALSE),"")</f>
        <v/>
      </c>
      <c r="B2162" s="268" t="str">
        <f t="shared" ref="B2162:B2175" si="649">IFERROR(VLOOKUP(C2162,Tabla_Insumos,5,FALSE),"")</f>
        <v/>
      </c>
      <c r="C2162" s="154"/>
      <c r="D2162" s="155" t="str">
        <f t="shared" ref="D2162:D2175" si="650">IFERROR(VLOOKUP(C2162,Tabla_Insumos,2,FALSE),"")</f>
        <v/>
      </c>
      <c r="E2162" s="269"/>
      <c r="F2162" s="166">
        <f t="shared" ref="F2162:F2175" si="651">IFERROR(VLOOKUP(C2162,Tabla_Insumos,3,FALSE),0)</f>
        <v>0</v>
      </c>
      <c r="G2162" s="270">
        <f>ROUND(E2162*F2162,2)</f>
        <v>0</v>
      </c>
    </row>
    <row r="2163" spans="1:7" ht="24" customHeight="1" x14ac:dyDescent="0.2">
      <c r="A2163" s="153" t="str">
        <f t="shared" si="648"/>
        <v/>
      </c>
      <c r="B2163" s="268" t="str">
        <f t="shared" si="649"/>
        <v/>
      </c>
      <c r="C2163" s="154"/>
      <c r="D2163" s="155" t="str">
        <f t="shared" si="650"/>
        <v/>
      </c>
      <c r="E2163" s="269"/>
      <c r="F2163" s="166">
        <f t="shared" si="651"/>
        <v>0</v>
      </c>
      <c r="G2163" s="270">
        <f t="shared" ref="G2163:G2175" si="652">ROUND(E2163*F2163,2)</f>
        <v>0</v>
      </c>
    </row>
    <row r="2164" spans="1:7" ht="24" customHeight="1" x14ac:dyDescent="0.2">
      <c r="A2164" s="153" t="str">
        <f t="shared" si="648"/>
        <v/>
      </c>
      <c r="B2164" s="268" t="str">
        <f t="shared" si="649"/>
        <v/>
      </c>
      <c r="C2164" s="154"/>
      <c r="D2164" s="155" t="str">
        <f t="shared" si="650"/>
        <v/>
      </c>
      <c r="E2164" s="269"/>
      <c r="F2164" s="166">
        <f t="shared" si="651"/>
        <v>0</v>
      </c>
      <c r="G2164" s="270">
        <f t="shared" si="652"/>
        <v>0</v>
      </c>
    </row>
    <row r="2165" spans="1:7" ht="24" customHeight="1" x14ac:dyDescent="0.2">
      <c r="A2165" s="153" t="str">
        <f t="shared" si="648"/>
        <v/>
      </c>
      <c r="B2165" s="268" t="str">
        <f t="shared" si="649"/>
        <v/>
      </c>
      <c r="C2165" s="154"/>
      <c r="D2165" s="155" t="str">
        <f t="shared" si="650"/>
        <v/>
      </c>
      <c r="E2165" s="269"/>
      <c r="F2165" s="166">
        <f t="shared" si="651"/>
        <v>0</v>
      </c>
      <c r="G2165" s="270">
        <f t="shared" si="652"/>
        <v>0</v>
      </c>
    </row>
    <row r="2166" spans="1:7" ht="24" customHeight="1" x14ac:dyDescent="0.2">
      <c r="A2166" s="153" t="str">
        <f t="shared" si="648"/>
        <v/>
      </c>
      <c r="B2166" s="268" t="str">
        <f t="shared" si="649"/>
        <v/>
      </c>
      <c r="C2166" s="154"/>
      <c r="D2166" s="155" t="str">
        <f t="shared" si="650"/>
        <v/>
      </c>
      <c r="E2166" s="269"/>
      <c r="F2166" s="166">
        <f t="shared" si="651"/>
        <v>0</v>
      </c>
      <c r="G2166" s="270">
        <f t="shared" si="652"/>
        <v>0</v>
      </c>
    </row>
    <row r="2167" spans="1:7" ht="24" customHeight="1" x14ac:dyDescent="0.2">
      <c r="A2167" s="153" t="str">
        <f t="shared" si="648"/>
        <v/>
      </c>
      <c r="B2167" s="268" t="str">
        <f t="shared" si="649"/>
        <v/>
      </c>
      <c r="C2167" s="154"/>
      <c r="D2167" s="155" t="str">
        <f t="shared" si="650"/>
        <v/>
      </c>
      <c r="E2167" s="269"/>
      <c r="F2167" s="166">
        <f t="shared" si="651"/>
        <v>0</v>
      </c>
      <c r="G2167" s="270">
        <f t="shared" si="652"/>
        <v>0</v>
      </c>
    </row>
    <row r="2168" spans="1:7" ht="24" customHeight="1" x14ac:dyDescent="0.2">
      <c r="A2168" s="153" t="str">
        <f t="shared" si="648"/>
        <v/>
      </c>
      <c r="B2168" s="268" t="str">
        <f t="shared" si="649"/>
        <v/>
      </c>
      <c r="C2168" s="154"/>
      <c r="D2168" s="155" t="str">
        <f t="shared" si="650"/>
        <v/>
      </c>
      <c r="E2168" s="269"/>
      <c r="F2168" s="166">
        <f t="shared" si="651"/>
        <v>0</v>
      </c>
      <c r="G2168" s="270">
        <f t="shared" si="652"/>
        <v>0</v>
      </c>
    </row>
    <row r="2169" spans="1:7" ht="24" customHeight="1" x14ac:dyDescent="0.2">
      <c r="A2169" s="153" t="str">
        <f t="shared" si="648"/>
        <v/>
      </c>
      <c r="B2169" s="268" t="str">
        <f t="shared" si="649"/>
        <v/>
      </c>
      <c r="C2169" s="154"/>
      <c r="D2169" s="155" t="str">
        <f t="shared" si="650"/>
        <v/>
      </c>
      <c r="E2169" s="269"/>
      <c r="F2169" s="166">
        <f t="shared" si="651"/>
        <v>0</v>
      </c>
      <c r="G2169" s="270">
        <f t="shared" si="652"/>
        <v>0</v>
      </c>
    </row>
    <row r="2170" spans="1:7" ht="24" customHeight="1" x14ac:dyDescent="0.2">
      <c r="A2170" s="153" t="str">
        <f t="shared" si="648"/>
        <v/>
      </c>
      <c r="B2170" s="268" t="str">
        <f t="shared" si="649"/>
        <v/>
      </c>
      <c r="C2170" s="154"/>
      <c r="D2170" s="155" t="str">
        <f t="shared" si="650"/>
        <v/>
      </c>
      <c r="E2170" s="269"/>
      <c r="F2170" s="166">
        <f t="shared" si="651"/>
        <v>0</v>
      </c>
      <c r="G2170" s="270">
        <f t="shared" si="652"/>
        <v>0</v>
      </c>
    </row>
    <row r="2171" spans="1:7" ht="24" customHeight="1" x14ac:dyDescent="0.2">
      <c r="A2171" s="153" t="str">
        <f t="shared" si="648"/>
        <v/>
      </c>
      <c r="B2171" s="268" t="str">
        <f t="shared" si="649"/>
        <v/>
      </c>
      <c r="C2171" s="154"/>
      <c r="D2171" s="155" t="str">
        <f t="shared" si="650"/>
        <v/>
      </c>
      <c r="E2171" s="269"/>
      <c r="F2171" s="166">
        <f t="shared" si="651"/>
        <v>0</v>
      </c>
      <c r="G2171" s="270">
        <f t="shared" si="652"/>
        <v>0</v>
      </c>
    </row>
    <row r="2172" spans="1:7" ht="24" customHeight="1" x14ac:dyDescent="0.2">
      <c r="A2172" s="153" t="str">
        <f t="shared" si="648"/>
        <v/>
      </c>
      <c r="B2172" s="268" t="str">
        <f t="shared" si="649"/>
        <v/>
      </c>
      <c r="C2172" s="154"/>
      <c r="D2172" s="155" t="str">
        <f t="shared" si="650"/>
        <v/>
      </c>
      <c r="E2172" s="269"/>
      <c r="F2172" s="166">
        <f t="shared" si="651"/>
        <v>0</v>
      </c>
      <c r="G2172" s="270">
        <f t="shared" si="652"/>
        <v>0</v>
      </c>
    </row>
    <row r="2173" spans="1:7" ht="24" customHeight="1" x14ac:dyDescent="0.2">
      <c r="A2173" s="153" t="str">
        <f t="shared" si="648"/>
        <v/>
      </c>
      <c r="B2173" s="268" t="str">
        <f t="shared" si="649"/>
        <v/>
      </c>
      <c r="C2173" s="154"/>
      <c r="D2173" s="155" t="str">
        <f t="shared" si="650"/>
        <v/>
      </c>
      <c r="E2173" s="269"/>
      <c r="F2173" s="166">
        <f t="shared" si="651"/>
        <v>0</v>
      </c>
      <c r="G2173" s="270">
        <f t="shared" si="652"/>
        <v>0</v>
      </c>
    </row>
    <row r="2174" spans="1:7" ht="24" customHeight="1" x14ac:dyDescent="0.2">
      <c r="A2174" s="153" t="str">
        <f t="shared" si="648"/>
        <v/>
      </c>
      <c r="B2174" s="268" t="str">
        <f t="shared" si="649"/>
        <v/>
      </c>
      <c r="C2174" s="154"/>
      <c r="D2174" s="155" t="str">
        <f t="shared" si="650"/>
        <v/>
      </c>
      <c r="E2174" s="269"/>
      <c r="F2174" s="166">
        <f t="shared" si="651"/>
        <v>0</v>
      </c>
      <c r="G2174" s="270">
        <f t="shared" si="652"/>
        <v>0</v>
      </c>
    </row>
    <row r="2175" spans="1:7" ht="24" customHeight="1" x14ac:dyDescent="0.2">
      <c r="A2175" s="153" t="str">
        <f t="shared" si="648"/>
        <v/>
      </c>
      <c r="B2175" s="268" t="str">
        <f t="shared" si="649"/>
        <v/>
      </c>
      <c r="C2175" s="154"/>
      <c r="D2175" s="155" t="str">
        <f t="shared" si="650"/>
        <v/>
      </c>
      <c r="E2175" s="269"/>
      <c r="F2175" s="166">
        <f t="shared" si="651"/>
        <v>0</v>
      </c>
      <c r="G2175" s="270">
        <f t="shared" si="652"/>
        <v>0</v>
      </c>
    </row>
    <row r="2176" spans="1:7" ht="24" customHeight="1" x14ac:dyDescent="0.2">
      <c r="A2176" s="271"/>
      <c r="B2176" s="241"/>
      <c r="C2176" s="241"/>
      <c r="D2176" s="252"/>
      <c r="E2176" s="253"/>
      <c r="F2176" s="336" t="s">
        <v>38</v>
      </c>
      <c r="G2176" s="273">
        <f>SUBTOTAL(9,G2162:G2175)</f>
        <v>0</v>
      </c>
    </row>
    <row r="2177" spans="1:7" ht="24" customHeight="1" x14ac:dyDescent="0.2">
      <c r="A2177" s="271"/>
      <c r="B2177" s="241"/>
      <c r="C2177" s="274" t="s">
        <v>824</v>
      </c>
      <c r="D2177" s="252"/>
      <c r="E2177" s="253"/>
      <c r="F2177" s="254"/>
      <c r="G2177" s="275"/>
    </row>
    <row r="2178" spans="1:7" ht="24" customHeight="1" x14ac:dyDescent="0.2">
      <c r="A2178" s="153" t="str">
        <f t="shared" ref="A2178:A2185" si="653">IFERROR(VLOOKUP(C2178,Tabla_Insumos,4,FALSE),"")</f>
        <v/>
      </c>
      <c r="B2178" s="268" t="str">
        <f t="shared" ref="B2178:B2185" si="654">IFERROR(VLOOKUP(C2178,Tabla_Insumos,5,FALSE),"")</f>
        <v/>
      </c>
      <c r="C2178" s="154"/>
      <c r="D2178" s="155" t="str">
        <f t="shared" ref="D2178:D2185" si="655">IFERROR(VLOOKUP(C2178,Tabla_Insumos,2,FALSE),"")</f>
        <v/>
      </c>
      <c r="E2178" s="269"/>
      <c r="F2178" s="166">
        <f t="shared" ref="F2178:F2185" si="656">IFERROR(VLOOKUP(C2178,Tabla_Insumos,3,FALSE),0)</f>
        <v>0</v>
      </c>
      <c r="G2178" s="270">
        <f>ROUND(E2178*F2178,2)</f>
        <v>0</v>
      </c>
    </row>
    <row r="2179" spans="1:7" ht="24" customHeight="1" x14ac:dyDescent="0.2">
      <c r="A2179" s="153" t="str">
        <f t="shared" si="653"/>
        <v/>
      </c>
      <c r="B2179" s="268" t="str">
        <f t="shared" si="654"/>
        <v/>
      </c>
      <c r="C2179" s="154"/>
      <c r="D2179" s="155" t="str">
        <f t="shared" si="655"/>
        <v/>
      </c>
      <c r="E2179" s="269"/>
      <c r="F2179" s="166">
        <f t="shared" si="656"/>
        <v>0</v>
      </c>
      <c r="G2179" s="270">
        <f>ROUND(E2179*F2179,2)</f>
        <v>0</v>
      </c>
    </row>
    <row r="2180" spans="1:7" ht="24" customHeight="1" x14ac:dyDescent="0.2">
      <c r="A2180" s="153" t="str">
        <f t="shared" si="653"/>
        <v/>
      </c>
      <c r="B2180" s="268" t="str">
        <f t="shared" si="654"/>
        <v/>
      </c>
      <c r="C2180" s="154"/>
      <c r="D2180" s="155" t="str">
        <f t="shared" si="655"/>
        <v/>
      </c>
      <c r="E2180" s="269"/>
      <c r="F2180" s="166">
        <f t="shared" si="656"/>
        <v>0</v>
      </c>
      <c r="G2180" s="270">
        <f t="shared" ref="G2180:G2185" si="657">ROUND(E2180*F2180,2)</f>
        <v>0</v>
      </c>
    </row>
    <row r="2181" spans="1:7" ht="24" customHeight="1" x14ac:dyDescent="0.2">
      <c r="A2181" s="153" t="str">
        <f t="shared" si="653"/>
        <v/>
      </c>
      <c r="B2181" s="268" t="str">
        <f t="shared" si="654"/>
        <v/>
      </c>
      <c r="C2181" s="154"/>
      <c r="D2181" s="155" t="str">
        <f t="shared" si="655"/>
        <v/>
      </c>
      <c r="E2181" s="269"/>
      <c r="F2181" s="166">
        <f t="shared" si="656"/>
        <v>0</v>
      </c>
      <c r="G2181" s="270">
        <f t="shared" si="657"/>
        <v>0</v>
      </c>
    </row>
    <row r="2182" spans="1:7" ht="24" customHeight="1" x14ac:dyDescent="0.2">
      <c r="A2182" s="153" t="str">
        <f t="shared" si="653"/>
        <v/>
      </c>
      <c r="B2182" s="268" t="str">
        <f t="shared" si="654"/>
        <v/>
      </c>
      <c r="C2182" s="154"/>
      <c r="D2182" s="155" t="str">
        <f t="shared" si="655"/>
        <v/>
      </c>
      <c r="E2182" s="269"/>
      <c r="F2182" s="166">
        <f t="shared" si="656"/>
        <v>0</v>
      </c>
      <c r="G2182" s="270">
        <f t="shared" si="657"/>
        <v>0</v>
      </c>
    </row>
    <row r="2183" spans="1:7" ht="24" customHeight="1" x14ac:dyDescent="0.2">
      <c r="A2183" s="153" t="str">
        <f t="shared" si="653"/>
        <v/>
      </c>
      <c r="B2183" s="268" t="str">
        <f t="shared" si="654"/>
        <v/>
      </c>
      <c r="C2183" s="154"/>
      <c r="D2183" s="155" t="str">
        <f t="shared" si="655"/>
        <v/>
      </c>
      <c r="E2183" s="269"/>
      <c r="F2183" s="166">
        <f t="shared" si="656"/>
        <v>0</v>
      </c>
      <c r="G2183" s="270">
        <f t="shared" si="657"/>
        <v>0</v>
      </c>
    </row>
    <row r="2184" spans="1:7" ht="24" customHeight="1" x14ac:dyDescent="0.2">
      <c r="A2184" s="153" t="str">
        <f t="shared" si="653"/>
        <v/>
      </c>
      <c r="B2184" s="268" t="str">
        <f t="shared" si="654"/>
        <v/>
      </c>
      <c r="C2184" s="154"/>
      <c r="D2184" s="155" t="str">
        <f t="shared" si="655"/>
        <v/>
      </c>
      <c r="E2184" s="269"/>
      <c r="F2184" s="166">
        <f t="shared" si="656"/>
        <v>0</v>
      </c>
      <c r="G2184" s="270">
        <f t="shared" si="657"/>
        <v>0</v>
      </c>
    </row>
    <row r="2185" spans="1:7" ht="24" customHeight="1" x14ac:dyDescent="0.2">
      <c r="A2185" s="153" t="str">
        <f t="shared" si="653"/>
        <v/>
      </c>
      <c r="B2185" s="268" t="str">
        <f t="shared" si="654"/>
        <v/>
      </c>
      <c r="C2185" s="154"/>
      <c r="D2185" s="155" t="str">
        <f t="shared" si="655"/>
        <v/>
      </c>
      <c r="E2185" s="269"/>
      <c r="F2185" s="166">
        <f t="shared" si="656"/>
        <v>0</v>
      </c>
      <c r="G2185" s="270">
        <f t="shared" si="657"/>
        <v>0</v>
      </c>
    </row>
    <row r="2186" spans="1:7" ht="24" customHeight="1" x14ac:dyDescent="0.2">
      <c r="A2186" s="271"/>
      <c r="B2186" s="241"/>
      <c r="C2186" s="241"/>
      <c r="D2186" s="252"/>
      <c r="E2186" s="253"/>
      <c r="F2186" s="336" t="s">
        <v>39</v>
      </c>
      <c r="G2186" s="273">
        <f>SUBTOTAL(9,G2178:G2185)</f>
        <v>0</v>
      </c>
    </row>
    <row r="2187" spans="1:7" ht="24" customHeight="1" x14ac:dyDescent="0.2">
      <c r="A2187" s="271"/>
      <c r="B2187" s="241"/>
      <c r="C2187" s="274" t="s">
        <v>825</v>
      </c>
      <c r="D2187" s="252"/>
      <c r="E2187" s="253"/>
      <c r="F2187" s="254"/>
      <c r="G2187" s="275"/>
    </row>
    <row r="2188" spans="1:7" ht="24" customHeight="1" x14ac:dyDescent="0.2">
      <c r="A2188" s="153" t="str">
        <f t="shared" ref="A2188:A2196" si="658">IFERROR(VLOOKUP(C2188,Tabla_Insumos,4,FALSE),"")</f>
        <v/>
      </c>
      <c r="B2188" s="268" t="str">
        <f t="shared" ref="B2188:B2196" si="659">IFERROR(VLOOKUP(C2188,Tabla_Insumos,5,FALSE),"")</f>
        <v/>
      </c>
      <c r="C2188" s="154"/>
      <c r="D2188" s="155" t="str">
        <f t="shared" ref="D2188:D2196" si="660">IFERROR(VLOOKUP(C2188,Tabla_Insumos,2,FALSE),"")</f>
        <v/>
      </c>
      <c r="E2188" s="269"/>
      <c r="F2188" s="166">
        <f t="shared" ref="F2188:F2196" si="661">IFERROR(VLOOKUP(C2188,Tabla_Insumos,3,FALSE),0)</f>
        <v>0</v>
      </c>
      <c r="G2188" s="270">
        <f t="shared" ref="G2188:G2196" si="662">ROUND(E2188*F2188,2)</f>
        <v>0</v>
      </c>
    </row>
    <row r="2189" spans="1:7" ht="24" customHeight="1" x14ac:dyDescent="0.2">
      <c r="A2189" s="153" t="str">
        <f t="shared" si="658"/>
        <v/>
      </c>
      <c r="B2189" s="268" t="str">
        <f t="shared" si="659"/>
        <v/>
      </c>
      <c r="C2189" s="154"/>
      <c r="D2189" s="155" t="str">
        <f t="shared" si="660"/>
        <v/>
      </c>
      <c r="E2189" s="269"/>
      <c r="F2189" s="166">
        <f t="shared" si="661"/>
        <v>0</v>
      </c>
      <c r="G2189" s="270">
        <f t="shared" si="662"/>
        <v>0</v>
      </c>
    </row>
    <row r="2190" spans="1:7" ht="24" customHeight="1" x14ac:dyDescent="0.2">
      <c r="A2190" s="153" t="str">
        <f t="shared" si="658"/>
        <v/>
      </c>
      <c r="B2190" s="268" t="str">
        <f t="shared" si="659"/>
        <v/>
      </c>
      <c r="C2190" s="154"/>
      <c r="D2190" s="155" t="str">
        <f t="shared" si="660"/>
        <v/>
      </c>
      <c r="E2190" s="269"/>
      <c r="F2190" s="166">
        <f t="shared" si="661"/>
        <v>0</v>
      </c>
      <c r="G2190" s="270">
        <f t="shared" si="662"/>
        <v>0</v>
      </c>
    </row>
    <row r="2191" spans="1:7" ht="24" customHeight="1" x14ac:dyDescent="0.2">
      <c r="A2191" s="153" t="str">
        <f t="shared" si="658"/>
        <v/>
      </c>
      <c r="B2191" s="268" t="str">
        <f t="shared" si="659"/>
        <v/>
      </c>
      <c r="C2191" s="154"/>
      <c r="D2191" s="155" t="str">
        <f t="shared" si="660"/>
        <v/>
      </c>
      <c r="E2191" s="269"/>
      <c r="F2191" s="166">
        <f t="shared" si="661"/>
        <v>0</v>
      </c>
      <c r="G2191" s="270">
        <f t="shared" si="662"/>
        <v>0</v>
      </c>
    </row>
    <row r="2192" spans="1:7" ht="24" customHeight="1" x14ac:dyDescent="0.2">
      <c r="A2192" s="153" t="str">
        <f t="shared" si="658"/>
        <v/>
      </c>
      <c r="B2192" s="268" t="str">
        <f t="shared" si="659"/>
        <v/>
      </c>
      <c r="C2192" s="154"/>
      <c r="D2192" s="155" t="str">
        <f t="shared" si="660"/>
        <v/>
      </c>
      <c r="E2192" s="269"/>
      <c r="F2192" s="166">
        <f t="shared" si="661"/>
        <v>0</v>
      </c>
      <c r="G2192" s="270">
        <f t="shared" si="662"/>
        <v>0</v>
      </c>
    </row>
    <row r="2193" spans="1:7" ht="24" customHeight="1" x14ac:dyDescent="0.2">
      <c r="A2193" s="153" t="str">
        <f t="shared" si="658"/>
        <v/>
      </c>
      <c r="B2193" s="268" t="str">
        <f t="shared" si="659"/>
        <v/>
      </c>
      <c r="C2193" s="154"/>
      <c r="D2193" s="155" t="str">
        <f t="shared" si="660"/>
        <v/>
      </c>
      <c r="E2193" s="269"/>
      <c r="F2193" s="166">
        <f t="shared" si="661"/>
        <v>0</v>
      </c>
      <c r="G2193" s="270">
        <f t="shared" si="662"/>
        <v>0</v>
      </c>
    </row>
    <row r="2194" spans="1:7" ht="24" customHeight="1" x14ac:dyDescent="0.2">
      <c r="A2194" s="153" t="str">
        <f t="shared" si="658"/>
        <v/>
      </c>
      <c r="B2194" s="268" t="str">
        <f t="shared" si="659"/>
        <v/>
      </c>
      <c r="C2194" s="154"/>
      <c r="D2194" s="155" t="str">
        <f t="shared" si="660"/>
        <v/>
      </c>
      <c r="E2194" s="269"/>
      <c r="F2194" s="166">
        <f t="shared" si="661"/>
        <v>0</v>
      </c>
      <c r="G2194" s="270">
        <f t="shared" si="662"/>
        <v>0</v>
      </c>
    </row>
    <row r="2195" spans="1:7" ht="24" customHeight="1" x14ac:dyDescent="0.2">
      <c r="A2195" s="153" t="str">
        <f t="shared" si="658"/>
        <v/>
      </c>
      <c r="B2195" s="268" t="str">
        <f t="shared" si="659"/>
        <v/>
      </c>
      <c r="C2195" s="154"/>
      <c r="D2195" s="155" t="str">
        <f t="shared" si="660"/>
        <v/>
      </c>
      <c r="E2195" s="269"/>
      <c r="F2195" s="166">
        <f t="shared" si="661"/>
        <v>0</v>
      </c>
      <c r="G2195" s="270">
        <f t="shared" si="662"/>
        <v>0</v>
      </c>
    </row>
    <row r="2196" spans="1:7" ht="24" customHeight="1" x14ac:dyDescent="0.2">
      <c r="A2196" s="153" t="str">
        <f t="shared" si="658"/>
        <v/>
      </c>
      <c r="B2196" s="268" t="str">
        <f t="shared" si="659"/>
        <v/>
      </c>
      <c r="C2196" s="154"/>
      <c r="D2196" s="155" t="str">
        <f t="shared" si="660"/>
        <v/>
      </c>
      <c r="E2196" s="269"/>
      <c r="F2196" s="166">
        <f t="shared" si="661"/>
        <v>0</v>
      </c>
      <c r="G2196" s="270">
        <f t="shared" si="662"/>
        <v>0</v>
      </c>
    </row>
    <row r="2197" spans="1:7" ht="24" customHeight="1" x14ac:dyDescent="0.2">
      <c r="A2197" s="276"/>
      <c r="B2197" s="252"/>
      <c r="C2197" s="241"/>
      <c r="D2197" s="252"/>
      <c r="E2197" s="253"/>
      <c r="F2197" s="336" t="s">
        <v>40</v>
      </c>
      <c r="G2197" s="273">
        <f>SUBTOTAL(9,G2188:G2196)</f>
        <v>0</v>
      </c>
    </row>
    <row r="2198" spans="1:7" ht="24" customHeight="1" thickBot="1" x14ac:dyDescent="0.25">
      <c r="A2198" s="277"/>
      <c r="B2198" s="278"/>
      <c r="C2198" s="279"/>
      <c r="D2198" s="278"/>
      <c r="E2198" s="280"/>
      <c r="F2198" s="281"/>
      <c r="G2198" s="282"/>
    </row>
    <row r="2199" spans="1:7" ht="24" customHeight="1" thickBot="1" x14ac:dyDescent="0.25">
      <c r="A2199" s="283">
        <f>B2157</f>
        <v>0</v>
      </c>
      <c r="B2199" s="284" t="str">
        <f>C2157</f>
        <v/>
      </c>
      <c r="C2199" s="285"/>
      <c r="D2199" s="285" t="s">
        <v>41</v>
      </c>
      <c r="E2199" s="286"/>
      <c r="F2199" s="287" t="s">
        <v>42</v>
      </c>
      <c r="G2199" s="288">
        <f>SUBTOTAL(9,G2162:G2198)</f>
        <v>0</v>
      </c>
    </row>
    <row r="2200" spans="1:7" ht="24" customHeight="1" thickTop="1" thickBot="1" x14ac:dyDescent="0.25"/>
    <row r="2201" spans="1:7" ht="24" customHeight="1" thickTop="1" x14ac:dyDescent="0.2">
      <c r="A2201" s="344" t="s">
        <v>44</v>
      </c>
      <c r="B2201" s="345"/>
      <c r="C2201" s="345"/>
      <c r="D2201" s="345"/>
      <c r="E2201" s="345"/>
      <c r="F2201" s="345"/>
      <c r="G2201" s="346"/>
    </row>
    <row r="2202" spans="1:7" ht="24" customHeight="1" x14ac:dyDescent="0.2">
      <c r="A2202" s="243" t="s">
        <v>821</v>
      </c>
      <c r="B2202" s="244" t="str">
        <f>Comitente</f>
        <v>DIRECCIÓN PROVINCIAL DEL LOTE HOGAR</v>
      </c>
      <c r="C2202" s="238"/>
      <c r="D2202" s="245"/>
      <c r="E2202" s="245"/>
      <c r="F2202" s="246"/>
      <c r="G2202" s="247"/>
    </row>
    <row r="2203" spans="1:7" ht="24" customHeight="1" x14ac:dyDescent="0.2">
      <c r="A2203" s="243" t="s">
        <v>822</v>
      </c>
      <c r="B2203" s="244">
        <f>Contratista</f>
        <v>0</v>
      </c>
      <c r="C2203" s="239"/>
      <c r="D2203" s="239"/>
      <c r="E2203" s="239"/>
      <c r="F2203" s="248"/>
      <c r="G2203" s="249"/>
    </row>
    <row r="2204" spans="1:7" ht="24" customHeight="1" x14ac:dyDescent="0.2">
      <c r="A2204" s="243" t="s">
        <v>31</v>
      </c>
      <c r="B2204" s="244" t="str">
        <f>Obra</f>
        <v>Barrio "VIRGEN DEL ROSARIO" I Etapa</v>
      </c>
      <c r="C2204" s="239"/>
      <c r="D2204" s="239"/>
      <c r="E2204" s="239"/>
      <c r="F2204" s="248" t="s">
        <v>45</v>
      </c>
      <c r="G2204" s="250">
        <f>Fecha_Base</f>
        <v>0</v>
      </c>
    </row>
    <row r="2205" spans="1:7" ht="24" customHeight="1" x14ac:dyDescent="0.2">
      <c r="A2205" s="251" t="s">
        <v>820</v>
      </c>
      <c r="B2205" s="240" t="str">
        <f>Ubicación</f>
        <v>Calle Independencia s/nº  Distrito "La Puntilla" Dpto San Martin</v>
      </c>
      <c r="C2205" s="240"/>
      <c r="D2205" s="252"/>
      <c r="E2205" s="253"/>
      <c r="F2205" s="254"/>
      <c r="G2205" s="255"/>
    </row>
    <row r="2206" spans="1:7" ht="24" customHeight="1" x14ac:dyDescent="0.2">
      <c r="A2206" s="251" t="s">
        <v>46</v>
      </c>
      <c r="B2206" s="256" t="str">
        <f>IFERROR(VALUE(LEFT(B2207,FIND("-",B2207)-1)),"")</f>
        <v/>
      </c>
      <c r="C2206" s="241" t="str">
        <f>IFERROR(VLOOKUP(B2206,T_Computo_Presupuesto,2,FALSE),"")</f>
        <v/>
      </c>
      <c r="E2206" s="253"/>
      <c r="F2206" s="254"/>
      <c r="G2206" s="255"/>
    </row>
    <row r="2207" spans="1:7" ht="24" customHeight="1" x14ac:dyDescent="0.2">
      <c r="A2207" s="251" t="s">
        <v>32</v>
      </c>
      <c r="B2207" s="257"/>
      <c r="C2207" s="241" t="str">
        <f>IFERROR(VLOOKUP(B2207,T_Computo_Presupuesto,2,FALSE),"")</f>
        <v/>
      </c>
      <c r="D2207" s="252"/>
      <c r="E2207" s="253"/>
      <c r="F2207" s="248" t="s">
        <v>33</v>
      </c>
      <c r="G2207" s="258" t="str">
        <f>IFERROR(VLOOKUP(B2207,T_Computo_Presupuesto,4,FALSE),"")</f>
        <v/>
      </c>
    </row>
    <row r="2208" spans="1:7" ht="24" customHeight="1" x14ac:dyDescent="0.2">
      <c r="A2208" s="251"/>
      <c r="B2208" s="240"/>
      <c r="C2208" s="241"/>
      <c r="D2208" s="252"/>
      <c r="E2208" s="253"/>
      <c r="F2208" s="254"/>
      <c r="G2208" s="255"/>
    </row>
    <row r="2209" spans="1:7" ht="24" customHeight="1" x14ac:dyDescent="0.2">
      <c r="A2209" s="366" t="s">
        <v>683</v>
      </c>
      <c r="B2209" s="367"/>
      <c r="C2209" s="368" t="s">
        <v>0</v>
      </c>
      <c r="D2209" s="368" t="s">
        <v>34</v>
      </c>
      <c r="E2209" s="370" t="s">
        <v>35</v>
      </c>
      <c r="F2209" s="372" t="s">
        <v>36</v>
      </c>
      <c r="G2209" s="374" t="s">
        <v>37</v>
      </c>
    </row>
    <row r="2210" spans="1:7" ht="24" customHeight="1" x14ac:dyDescent="0.2">
      <c r="A2210" s="259" t="s">
        <v>684</v>
      </c>
      <c r="B2210" s="260" t="s">
        <v>685</v>
      </c>
      <c r="C2210" s="369"/>
      <c r="D2210" s="369"/>
      <c r="E2210" s="371"/>
      <c r="F2210" s="373"/>
      <c r="G2210" s="375"/>
    </row>
    <row r="2211" spans="1:7" ht="24" customHeight="1" x14ac:dyDescent="0.2">
      <c r="A2211" s="335"/>
      <c r="B2211" s="263"/>
      <c r="C2211" s="334" t="s">
        <v>823</v>
      </c>
      <c r="D2211" s="264"/>
      <c r="E2211" s="265"/>
      <c r="F2211" s="266"/>
      <c r="G2211" s="267"/>
    </row>
    <row r="2212" spans="1:7" ht="24" customHeight="1" x14ac:dyDescent="0.2">
      <c r="A2212" s="153" t="str">
        <f t="shared" ref="A2212:A2225" si="663">IFERROR(VLOOKUP(C2212,Tabla_Insumos,4,FALSE),"")</f>
        <v/>
      </c>
      <c r="B2212" s="268" t="str">
        <f t="shared" ref="B2212:B2225" si="664">IFERROR(VLOOKUP(C2212,Tabla_Insumos,5,FALSE),"")</f>
        <v/>
      </c>
      <c r="C2212" s="154"/>
      <c r="D2212" s="155" t="str">
        <f t="shared" ref="D2212:D2225" si="665">IFERROR(VLOOKUP(C2212,Tabla_Insumos,2,FALSE),"")</f>
        <v/>
      </c>
      <c r="E2212" s="269"/>
      <c r="F2212" s="166">
        <f t="shared" ref="F2212:F2225" si="666">IFERROR(VLOOKUP(C2212,Tabla_Insumos,3,FALSE),0)</f>
        <v>0</v>
      </c>
      <c r="G2212" s="270">
        <f>ROUND(E2212*F2212,2)</f>
        <v>0</v>
      </c>
    </row>
    <row r="2213" spans="1:7" ht="24" customHeight="1" x14ac:dyDescent="0.2">
      <c r="A2213" s="153" t="str">
        <f t="shared" si="663"/>
        <v/>
      </c>
      <c r="B2213" s="268" t="str">
        <f t="shared" si="664"/>
        <v/>
      </c>
      <c r="C2213" s="154"/>
      <c r="D2213" s="155" t="str">
        <f t="shared" si="665"/>
        <v/>
      </c>
      <c r="E2213" s="269"/>
      <c r="F2213" s="166">
        <f t="shared" si="666"/>
        <v>0</v>
      </c>
      <c r="G2213" s="270">
        <f t="shared" ref="G2213:G2225" si="667">ROUND(E2213*F2213,2)</f>
        <v>0</v>
      </c>
    </row>
    <row r="2214" spans="1:7" ht="24" customHeight="1" x14ac:dyDescent="0.2">
      <c r="A2214" s="153" t="str">
        <f t="shared" si="663"/>
        <v/>
      </c>
      <c r="B2214" s="268" t="str">
        <f t="shared" si="664"/>
        <v/>
      </c>
      <c r="C2214" s="154"/>
      <c r="D2214" s="155" t="str">
        <f t="shared" si="665"/>
        <v/>
      </c>
      <c r="E2214" s="269"/>
      <c r="F2214" s="166">
        <f t="shared" si="666"/>
        <v>0</v>
      </c>
      <c r="G2214" s="270">
        <f t="shared" si="667"/>
        <v>0</v>
      </c>
    </row>
    <row r="2215" spans="1:7" ht="24" customHeight="1" x14ac:dyDescent="0.2">
      <c r="A2215" s="153" t="str">
        <f t="shared" si="663"/>
        <v/>
      </c>
      <c r="B2215" s="268" t="str">
        <f t="shared" si="664"/>
        <v/>
      </c>
      <c r="C2215" s="154"/>
      <c r="D2215" s="155" t="str">
        <f t="shared" si="665"/>
        <v/>
      </c>
      <c r="E2215" s="269"/>
      <c r="F2215" s="166">
        <f t="shared" si="666"/>
        <v>0</v>
      </c>
      <c r="G2215" s="270">
        <f t="shared" si="667"/>
        <v>0</v>
      </c>
    </row>
    <row r="2216" spans="1:7" ht="24" customHeight="1" x14ac:dyDescent="0.2">
      <c r="A2216" s="153" t="str">
        <f t="shared" si="663"/>
        <v/>
      </c>
      <c r="B2216" s="268" t="str">
        <f t="shared" si="664"/>
        <v/>
      </c>
      <c r="C2216" s="154"/>
      <c r="D2216" s="155" t="str">
        <f t="shared" si="665"/>
        <v/>
      </c>
      <c r="E2216" s="269"/>
      <c r="F2216" s="166">
        <f t="shared" si="666"/>
        <v>0</v>
      </c>
      <c r="G2216" s="270">
        <f t="shared" si="667"/>
        <v>0</v>
      </c>
    </row>
    <row r="2217" spans="1:7" ht="24" customHeight="1" x14ac:dyDescent="0.2">
      <c r="A2217" s="153" t="str">
        <f t="shared" si="663"/>
        <v/>
      </c>
      <c r="B2217" s="268" t="str">
        <f t="shared" si="664"/>
        <v/>
      </c>
      <c r="C2217" s="154"/>
      <c r="D2217" s="155" t="str">
        <f t="shared" si="665"/>
        <v/>
      </c>
      <c r="E2217" s="269"/>
      <c r="F2217" s="166">
        <f t="shared" si="666"/>
        <v>0</v>
      </c>
      <c r="G2217" s="270">
        <f t="shared" si="667"/>
        <v>0</v>
      </c>
    </row>
    <row r="2218" spans="1:7" ht="24" customHeight="1" x14ac:dyDescent="0.2">
      <c r="A2218" s="153" t="str">
        <f t="shared" si="663"/>
        <v/>
      </c>
      <c r="B2218" s="268" t="str">
        <f t="shared" si="664"/>
        <v/>
      </c>
      <c r="C2218" s="154"/>
      <c r="D2218" s="155" t="str">
        <f t="shared" si="665"/>
        <v/>
      </c>
      <c r="E2218" s="269"/>
      <c r="F2218" s="166">
        <f t="shared" si="666"/>
        <v>0</v>
      </c>
      <c r="G2218" s="270">
        <f t="shared" si="667"/>
        <v>0</v>
      </c>
    </row>
    <row r="2219" spans="1:7" ht="24" customHeight="1" x14ac:dyDescent="0.2">
      <c r="A2219" s="153" t="str">
        <f t="shared" si="663"/>
        <v/>
      </c>
      <c r="B2219" s="268" t="str">
        <f t="shared" si="664"/>
        <v/>
      </c>
      <c r="C2219" s="154"/>
      <c r="D2219" s="155" t="str">
        <f t="shared" si="665"/>
        <v/>
      </c>
      <c r="E2219" s="269"/>
      <c r="F2219" s="166">
        <f t="shared" si="666"/>
        <v>0</v>
      </c>
      <c r="G2219" s="270">
        <f t="shared" si="667"/>
        <v>0</v>
      </c>
    </row>
    <row r="2220" spans="1:7" ht="24" customHeight="1" x14ac:dyDescent="0.2">
      <c r="A2220" s="153" t="str">
        <f t="shared" si="663"/>
        <v/>
      </c>
      <c r="B2220" s="268" t="str">
        <f t="shared" si="664"/>
        <v/>
      </c>
      <c r="C2220" s="154"/>
      <c r="D2220" s="155" t="str">
        <f t="shared" si="665"/>
        <v/>
      </c>
      <c r="E2220" s="269"/>
      <c r="F2220" s="166">
        <f t="shared" si="666"/>
        <v>0</v>
      </c>
      <c r="G2220" s="270">
        <f t="shared" si="667"/>
        <v>0</v>
      </c>
    </row>
    <row r="2221" spans="1:7" ht="24" customHeight="1" x14ac:dyDescent="0.2">
      <c r="A2221" s="153" t="str">
        <f t="shared" si="663"/>
        <v/>
      </c>
      <c r="B2221" s="268" t="str">
        <f t="shared" si="664"/>
        <v/>
      </c>
      <c r="C2221" s="154"/>
      <c r="D2221" s="155" t="str">
        <f t="shared" si="665"/>
        <v/>
      </c>
      <c r="E2221" s="269"/>
      <c r="F2221" s="166">
        <f t="shared" si="666"/>
        <v>0</v>
      </c>
      <c r="G2221" s="270">
        <f t="shared" si="667"/>
        <v>0</v>
      </c>
    </row>
    <row r="2222" spans="1:7" ht="24" customHeight="1" x14ac:dyDescent="0.2">
      <c r="A2222" s="153" t="str">
        <f t="shared" si="663"/>
        <v/>
      </c>
      <c r="B2222" s="268" t="str">
        <f t="shared" si="664"/>
        <v/>
      </c>
      <c r="C2222" s="154"/>
      <c r="D2222" s="155" t="str">
        <f t="shared" si="665"/>
        <v/>
      </c>
      <c r="E2222" s="269"/>
      <c r="F2222" s="166">
        <f t="shared" si="666"/>
        <v>0</v>
      </c>
      <c r="G2222" s="270">
        <f t="shared" si="667"/>
        <v>0</v>
      </c>
    </row>
    <row r="2223" spans="1:7" ht="24" customHeight="1" x14ac:dyDescent="0.2">
      <c r="A2223" s="153" t="str">
        <f t="shared" si="663"/>
        <v/>
      </c>
      <c r="B2223" s="268" t="str">
        <f t="shared" si="664"/>
        <v/>
      </c>
      <c r="C2223" s="154"/>
      <c r="D2223" s="155" t="str">
        <f t="shared" si="665"/>
        <v/>
      </c>
      <c r="E2223" s="269"/>
      <c r="F2223" s="166">
        <f t="shared" si="666"/>
        <v>0</v>
      </c>
      <c r="G2223" s="270">
        <f t="shared" si="667"/>
        <v>0</v>
      </c>
    </row>
    <row r="2224" spans="1:7" ht="24" customHeight="1" x14ac:dyDescent="0.2">
      <c r="A2224" s="153" t="str">
        <f t="shared" si="663"/>
        <v/>
      </c>
      <c r="B2224" s="268" t="str">
        <f t="shared" si="664"/>
        <v/>
      </c>
      <c r="C2224" s="154"/>
      <c r="D2224" s="155" t="str">
        <f t="shared" si="665"/>
        <v/>
      </c>
      <c r="E2224" s="269"/>
      <c r="F2224" s="166">
        <f t="shared" si="666"/>
        <v>0</v>
      </c>
      <c r="G2224" s="270">
        <f t="shared" si="667"/>
        <v>0</v>
      </c>
    </row>
    <row r="2225" spans="1:7" ht="24" customHeight="1" x14ac:dyDescent="0.2">
      <c r="A2225" s="153" t="str">
        <f t="shared" si="663"/>
        <v/>
      </c>
      <c r="B2225" s="268" t="str">
        <f t="shared" si="664"/>
        <v/>
      </c>
      <c r="C2225" s="154"/>
      <c r="D2225" s="155" t="str">
        <f t="shared" si="665"/>
        <v/>
      </c>
      <c r="E2225" s="269"/>
      <c r="F2225" s="166">
        <f t="shared" si="666"/>
        <v>0</v>
      </c>
      <c r="G2225" s="270">
        <f t="shared" si="667"/>
        <v>0</v>
      </c>
    </row>
    <row r="2226" spans="1:7" ht="24" customHeight="1" x14ac:dyDescent="0.2">
      <c r="A2226" s="271"/>
      <c r="B2226" s="241"/>
      <c r="C2226" s="241"/>
      <c r="D2226" s="252"/>
      <c r="E2226" s="253"/>
      <c r="F2226" s="336" t="s">
        <v>38</v>
      </c>
      <c r="G2226" s="273">
        <f>SUBTOTAL(9,G2212:G2225)</f>
        <v>0</v>
      </c>
    </row>
    <row r="2227" spans="1:7" ht="24" customHeight="1" x14ac:dyDescent="0.2">
      <c r="A2227" s="271"/>
      <c r="B2227" s="241"/>
      <c r="C2227" s="274" t="s">
        <v>824</v>
      </c>
      <c r="D2227" s="252"/>
      <c r="E2227" s="253"/>
      <c r="F2227" s="254"/>
      <c r="G2227" s="275"/>
    </row>
    <row r="2228" spans="1:7" ht="24" customHeight="1" x14ac:dyDescent="0.2">
      <c r="A2228" s="153" t="str">
        <f t="shared" ref="A2228:A2235" si="668">IFERROR(VLOOKUP(C2228,Tabla_Insumos,4,FALSE),"")</f>
        <v/>
      </c>
      <c r="B2228" s="268" t="str">
        <f t="shared" ref="B2228:B2235" si="669">IFERROR(VLOOKUP(C2228,Tabla_Insumos,5,FALSE),"")</f>
        <v/>
      </c>
      <c r="C2228" s="154"/>
      <c r="D2228" s="155" t="str">
        <f t="shared" ref="D2228:D2235" si="670">IFERROR(VLOOKUP(C2228,Tabla_Insumos,2,FALSE),"")</f>
        <v/>
      </c>
      <c r="E2228" s="269"/>
      <c r="F2228" s="166">
        <f t="shared" ref="F2228:F2235" si="671">IFERROR(VLOOKUP(C2228,Tabla_Insumos,3,FALSE),0)</f>
        <v>0</v>
      </c>
      <c r="G2228" s="270">
        <f>ROUND(E2228*F2228,2)</f>
        <v>0</v>
      </c>
    </row>
    <row r="2229" spans="1:7" ht="24" customHeight="1" x14ac:dyDescent="0.2">
      <c r="A2229" s="153" t="str">
        <f t="shared" si="668"/>
        <v/>
      </c>
      <c r="B2229" s="268" t="str">
        <f t="shared" si="669"/>
        <v/>
      </c>
      <c r="C2229" s="154"/>
      <c r="D2229" s="155" t="str">
        <f t="shared" si="670"/>
        <v/>
      </c>
      <c r="E2229" s="269"/>
      <c r="F2229" s="166">
        <f t="shared" si="671"/>
        <v>0</v>
      </c>
      <c r="G2229" s="270">
        <f>ROUND(E2229*F2229,2)</f>
        <v>0</v>
      </c>
    </row>
    <row r="2230" spans="1:7" ht="24" customHeight="1" x14ac:dyDescent="0.2">
      <c r="A2230" s="153" t="str">
        <f t="shared" si="668"/>
        <v/>
      </c>
      <c r="B2230" s="268" t="str">
        <f t="shared" si="669"/>
        <v/>
      </c>
      <c r="C2230" s="154"/>
      <c r="D2230" s="155" t="str">
        <f t="shared" si="670"/>
        <v/>
      </c>
      <c r="E2230" s="269"/>
      <c r="F2230" s="166">
        <f t="shared" si="671"/>
        <v>0</v>
      </c>
      <c r="G2230" s="270">
        <f t="shared" ref="G2230:G2235" si="672">ROUND(E2230*F2230,2)</f>
        <v>0</v>
      </c>
    </row>
    <row r="2231" spans="1:7" ht="24" customHeight="1" x14ac:dyDescent="0.2">
      <c r="A2231" s="153" t="str">
        <f t="shared" si="668"/>
        <v/>
      </c>
      <c r="B2231" s="268" t="str">
        <f t="shared" si="669"/>
        <v/>
      </c>
      <c r="C2231" s="154"/>
      <c r="D2231" s="155" t="str">
        <f t="shared" si="670"/>
        <v/>
      </c>
      <c r="E2231" s="269"/>
      <c r="F2231" s="166">
        <f t="shared" si="671"/>
        <v>0</v>
      </c>
      <c r="G2231" s="270">
        <f t="shared" si="672"/>
        <v>0</v>
      </c>
    </row>
    <row r="2232" spans="1:7" ht="24" customHeight="1" x14ac:dyDescent="0.2">
      <c r="A2232" s="153" t="str">
        <f t="shared" si="668"/>
        <v/>
      </c>
      <c r="B2232" s="268" t="str">
        <f t="shared" si="669"/>
        <v/>
      </c>
      <c r="C2232" s="154"/>
      <c r="D2232" s="155" t="str">
        <f t="shared" si="670"/>
        <v/>
      </c>
      <c r="E2232" s="269"/>
      <c r="F2232" s="166">
        <f t="shared" si="671"/>
        <v>0</v>
      </c>
      <c r="G2232" s="270">
        <f t="shared" si="672"/>
        <v>0</v>
      </c>
    </row>
    <row r="2233" spans="1:7" ht="24" customHeight="1" x14ac:dyDescent="0.2">
      <c r="A2233" s="153" t="str">
        <f t="shared" si="668"/>
        <v/>
      </c>
      <c r="B2233" s="268" t="str">
        <f t="shared" si="669"/>
        <v/>
      </c>
      <c r="C2233" s="154"/>
      <c r="D2233" s="155" t="str">
        <f t="shared" si="670"/>
        <v/>
      </c>
      <c r="E2233" s="269"/>
      <c r="F2233" s="166">
        <f t="shared" si="671"/>
        <v>0</v>
      </c>
      <c r="G2233" s="270">
        <f t="shared" si="672"/>
        <v>0</v>
      </c>
    </row>
    <row r="2234" spans="1:7" ht="24" customHeight="1" x14ac:dyDescent="0.2">
      <c r="A2234" s="153" t="str">
        <f t="shared" si="668"/>
        <v/>
      </c>
      <c r="B2234" s="268" t="str">
        <f t="shared" si="669"/>
        <v/>
      </c>
      <c r="C2234" s="154"/>
      <c r="D2234" s="155" t="str">
        <f t="shared" si="670"/>
        <v/>
      </c>
      <c r="E2234" s="269"/>
      <c r="F2234" s="166">
        <f t="shared" si="671"/>
        <v>0</v>
      </c>
      <c r="G2234" s="270">
        <f t="shared" si="672"/>
        <v>0</v>
      </c>
    </row>
    <row r="2235" spans="1:7" ht="24" customHeight="1" x14ac:dyDescent="0.2">
      <c r="A2235" s="153" t="str">
        <f t="shared" si="668"/>
        <v/>
      </c>
      <c r="B2235" s="268" t="str">
        <f t="shared" si="669"/>
        <v/>
      </c>
      <c r="C2235" s="154"/>
      <c r="D2235" s="155" t="str">
        <f t="shared" si="670"/>
        <v/>
      </c>
      <c r="E2235" s="269"/>
      <c r="F2235" s="166">
        <f t="shared" si="671"/>
        <v>0</v>
      </c>
      <c r="G2235" s="270">
        <f t="shared" si="672"/>
        <v>0</v>
      </c>
    </row>
    <row r="2236" spans="1:7" ht="24" customHeight="1" x14ac:dyDescent="0.2">
      <c r="A2236" s="271"/>
      <c r="B2236" s="241"/>
      <c r="C2236" s="241"/>
      <c r="D2236" s="252"/>
      <c r="E2236" s="253"/>
      <c r="F2236" s="336" t="s">
        <v>39</v>
      </c>
      <c r="G2236" s="273">
        <f>SUBTOTAL(9,G2228:G2235)</f>
        <v>0</v>
      </c>
    </row>
    <row r="2237" spans="1:7" ht="24" customHeight="1" x14ac:dyDescent="0.2">
      <c r="A2237" s="271"/>
      <c r="B2237" s="241"/>
      <c r="C2237" s="274" t="s">
        <v>825</v>
      </c>
      <c r="D2237" s="252"/>
      <c r="E2237" s="253"/>
      <c r="F2237" s="254"/>
      <c r="G2237" s="275"/>
    </row>
    <row r="2238" spans="1:7" ht="24" customHeight="1" x14ac:dyDescent="0.2">
      <c r="A2238" s="153" t="str">
        <f t="shared" ref="A2238:A2246" si="673">IFERROR(VLOOKUP(C2238,Tabla_Insumos,4,FALSE),"")</f>
        <v/>
      </c>
      <c r="B2238" s="268" t="str">
        <f t="shared" ref="B2238:B2246" si="674">IFERROR(VLOOKUP(C2238,Tabla_Insumos,5,FALSE),"")</f>
        <v/>
      </c>
      <c r="C2238" s="154"/>
      <c r="D2238" s="155" t="str">
        <f t="shared" ref="D2238:D2246" si="675">IFERROR(VLOOKUP(C2238,Tabla_Insumos,2,FALSE),"")</f>
        <v/>
      </c>
      <c r="E2238" s="269"/>
      <c r="F2238" s="166">
        <f t="shared" ref="F2238:F2246" si="676">IFERROR(VLOOKUP(C2238,Tabla_Insumos,3,FALSE),0)</f>
        <v>0</v>
      </c>
      <c r="G2238" s="270">
        <f t="shared" ref="G2238:G2246" si="677">ROUND(E2238*F2238,2)</f>
        <v>0</v>
      </c>
    </row>
    <row r="2239" spans="1:7" ht="24" customHeight="1" x14ac:dyDescent="0.2">
      <c r="A2239" s="153" t="str">
        <f t="shared" si="673"/>
        <v/>
      </c>
      <c r="B2239" s="268" t="str">
        <f t="shared" si="674"/>
        <v/>
      </c>
      <c r="C2239" s="154"/>
      <c r="D2239" s="155" t="str">
        <f t="shared" si="675"/>
        <v/>
      </c>
      <c r="E2239" s="269"/>
      <c r="F2239" s="166">
        <f t="shared" si="676"/>
        <v>0</v>
      </c>
      <c r="G2239" s="270">
        <f t="shared" si="677"/>
        <v>0</v>
      </c>
    </row>
    <row r="2240" spans="1:7" ht="24" customHeight="1" x14ac:dyDescent="0.2">
      <c r="A2240" s="153" t="str">
        <f t="shared" si="673"/>
        <v/>
      </c>
      <c r="B2240" s="268" t="str">
        <f t="shared" si="674"/>
        <v/>
      </c>
      <c r="C2240" s="154"/>
      <c r="D2240" s="155" t="str">
        <f t="shared" si="675"/>
        <v/>
      </c>
      <c r="E2240" s="269"/>
      <c r="F2240" s="166">
        <f t="shared" si="676"/>
        <v>0</v>
      </c>
      <c r="G2240" s="270">
        <f t="shared" si="677"/>
        <v>0</v>
      </c>
    </row>
    <row r="2241" spans="1:7" ht="24" customHeight="1" x14ac:dyDescent="0.2">
      <c r="A2241" s="153" t="str">
        <f t="shared" si="673"/>
        <v/>
      </c>
      <c r="B2241" s="268" t="str">
        <f t="shared" si="674"/>
        <v/>
      </c>
      <c r="C2241" s="154"/>
      <c r="D2241" s="155" t="str">
        <f t="shared" si="675"/>
        <v/>
      </c>
      <c r="E2241" s="269"/>
      <c r="F2241" s="166">
        <f t="shared" si="676"/>
        <v>0</v>
      </c>
      <c r="G2241" s="270">
        <f t="shared" si="677"/>
        <v>0</v>
      </c>
    </row>
    <row r="2242" spans="1:7" ht="24" customHeight="1" x14ac:dyDescent="0.2">
      <c r="A2242" s="153" t="str">
        <f t="shared" si="673"/>
        <v/>
      </c>
      <c r="B2242" s="268" t="str">
        <f t="shared" si="674"/>
        <v/>
      </c>
      <c r="C2242" s="154"/>
      <c r="D2242" s="155" t="str">
        <f t="shared" si="675"/>
        <v/>
      </c>
      <c r="E2242" s="269"/>
      <c r="F2242" s="166">
        <f t="shared" si="676"/>
        <v>0</v>
      </c>
      <c r="G2242" s="270">
        <f t="shared" si="677"/>
        <v>0</v>
      </c>
    </row>
    <row r="2243" spans="1:7" ht="24" customHeight="1" x14ac:dyDescent="0.2">
      <c r="A2243" s="153" t="str">
        <f t="shared" si="673"/>
        <v/>
      </c>
      <c r="B2243" s="268" t="str">
        <f t="shared" si="674"/>
        <v/>
      </c>
      <c r="C2243" s="154"/>
      <c r="D2243" s="155" t="str">
        <f t="shared" si="675"/>
        <v/>
      </c>
      <c r="E2243" s="269"/>
      <c r="F2243" s="166">
        <f t="shared" si="676"/>
        <v>0</v>
      </c>
      <c r="G2243" s="270">
        <f t="shared" si="677"/>
        <v>0</v>
      </c>
    </row>
    <row r="2244" spans="1:7" ht="24" customHeight="1" x14ac:dyDescent="0.2">
      <c r="A2244" s="153" t="str">
        <f t="shared" si="673"/>
        <v/>
      </c>
      <c r="B2244" s="268" t="str">
        <f t="shared" si="674"/>
        <v/>
      </c>
      <c r="C2244" s="154"/>
      <c r="D2244" s="155" t="str">
        <f t="shared" si="675"/>
        <v/>
      </c>
      <c r="E2244" s="269"/>
      <c r="F2244" s="166">
        <f t="shared" si="676"/>
        <v>0</v>
      </c>
      <c r="G2244" s="270">
        <f t="shared" si="677"/>
        <v>0</v>
      </c>
    </row>
    <row r="2245" spans="1:7" ht="24" customHeight="1" x14ac:dyDescent="0.2">
      <c r="A2245" s="153" t="str">
        <f t="shared" si="673"/>
        <v/>
      </c>
      <c r="B2245" s="268" t="str">
        <f t="shared" si="674"/>
        <v/>
      </c>
      <c r="C2245" s="154"/>
      <c r="D2245" s="155" t="str">
        <f t="shared" si="675"/>
        <v/>
      </c>
      <c r="E2245" s="269"/>
      <c r="F2245" s="166">
        <f t="shared" si="676"/>
        <v>0</v>
      </c>
      <c r="G2245" s="270">
        <f t="shared" si="677"/>
        <v>0</v>
      </c>
    </row>
    <row r="2246" spans="1:7" ht="24" customHeight="1" x14ac:dyDescent="0.2">
      <c r="A2246" s="153" t="str">
        <f t="shared" si="673"/>
        <v/>
      </c>
      <c r="B2246" s="268" t="str">
        <f t="shared" si="674"/>
        <v/>
      </c>
      <c r="C2246" s="154"/>
      <c r="D2246" s="155" t="str">
        <f t="shared" si="675"/>
        <v/>
      </c>
      <c r="E2246" s="269"/>
      <c r="F2246" s="166">
        <f t="shared" si="676"/>
        <v>0</v>
      </c>
      <c r="G2246" s="270">
        <f t="shared" si="677"/>
        <v>0</v>
      </c>
    </row>
    <row r="2247" spans="1:7" ht="24" customHeight="1" x14ac:dyDescent="0.2">
      <c r="A2247" s="276"/>
      <c r="B2247" s="252"/>
      <c r="C2247" s="241"/>
      <c r="D2247" s="252"/>
      <c r="E2247" s="253"/>
      <c r="F2247" s="336" t="s">
        <v>40</v>
      </c>
      <c r="G2247" s="273">
        <f>SUBTOTAL(9,G2238:G2246)</f>
        <v>0</v>
      </c>
    </row>
    <row r="2248" spans="1:7" ht="24" customHeight="1" thickBot="1" x14ac:dyDescent="0.25">
      <c r="A2248" s="277"/>
      <c r="B2248" s="278"/>
      <c r="C2248" s="279"/>
      <c r="D2248" s="278"/>
      <c r="E2248" s="280"/>
      <c r="F2248" s="281"/>
      <c r="G2248" s="282"/>
    </row>
    <row r="2249" spans="1:7" ht="24" customHeight="1" thickBot="1" x14ac:dyDescent="0.25">
      <c r="A2249" s="283">
        <f>B2207</f>
        <v>0</v>
      </c>
      <c r="B2249" s="284" t="str">
        <f>C2207</f>
        <v/>
      </c>
      <c r="C2249" s="285"/>
      <c r="D2249" s="285" t="s">
        <v>41</v>
      </c>
      <c r="E2249" s="286"/>
      <c r="F2249" s="287" t="s">
        <v>42</v>
      </c>
      <c r="G2249" s="288">
        <f>SUBTOTAL(9,G2212:G2248)</f>
        <v>0</v>
      </c>
    </row>
    <row r="2250" spans="1:7" ht="24" customHeight="1" thickTop="1" thickBot="1" x14ac:dyDescent="0.25"/>
    <row r="2251" spans="1:7" ht="24" customHeight="1" thickTop="1" x14ac:dyDescent="0.2">
      <c r="A2251" s="344" t="s">
        <v>44</v>
      </c>
      <c r="B2251" s="345"/>
      <c r="C2251" s="345"/>
      <c r="D2251" s="345"/>
      <c r="E2251" s="345"/>
      <c r="F2251" s="345"/>
      <c r="G2251" s="346"/>
    </row>
    <row r="2252" spans="1:7" ht="24" customHeight="1" x14ac:dyDescent="0.2">
      <c r="A2252" s="243" t="s">
        <v>821</v>
      </c>
      <c r="B2252" s="244" t="str">
        <f>Comitente</f>
        <v>DIRECCIÓN PROVINCIAL DEL LOTE HOGAR</v>
      </c>
      <c r="C2252" s="238"/>
      <c r="D2252" s="245"/>
      <c r="E2252" s="245"/>
      <c r="F2252" s="246"/>
      <c r="G2252" s="247"/>
    </row>
    <row r="2253" spans="1:7" ht="24" customHeight="1" x14ac:dyDescent="0.2">
      <c r="A2253" s="243" t="s">
        <v>822</v>
      </c>
      <c r="B2253" s="244">
        <f>Contratista</f>
        <v>0</v>
      </c>
      <c r="C2253" s="239"/>
      <c r="D2253" s="239"/>
      <c r="E2253" s="239"/>
      <c r="F2253" s="248"/>
      <c r="G2253" s="249"/>
    </row>
    <row r="2254" spans="1:7" ht="24" customHeight="1" x14ac:dyDescent="0.2">
      <c r="A2254" s="243" t="s">
        <v>31</v>
      </c>
      <c r="B2254" s="244" t="str">
        <f>Obra</f>
        <v>Barrio "VIRGEN DEL ROSARIO" I Etapa</v>
      </c>
      <c r="C2254" s="239"/>
      <c r="D2254" s="239"/>
      <c r="E2254" s="239"/>
      <c r="F2254" s="248" t="s">
        <v>45</v>
      </c>
      <c r="G2254" s="250">
        <f>Fecha_Base</f>
        <v>0</v>
      </c>
    </row>
    <row r="2255" spans="1:7" ht="24" customHeight="1" x14ac:dyDescent="0.2">
      <c r="A2255" s="251" t="s">
        <v>820</v>
      </c>
      <c r="B2255" s="240" t="str">
        <f>Ubicación</f>
        <v>Calle Independencia s/nº  Distrito "La Puntilla" Dpto San Martin</v>
      </c>
      <c r="C2255" s="240"/>
      <c r="D2255" s="252"/>
      <c r="E2255" s="253"/>
      <c r="F2255" s="254"/>
      <c r="G2255" s="255"/>
    </row>
    <row r="2256" spans="1:7" ht="24" customHeight="1" x14ac:dyDescent="0.2">
      <c r="A2256" s="251" t="s">
        <v>46</v>
      </c>
      <c r="B2256" s="256" t="str">
        <f>IFERROR(VALUE(LEFT(B2257,FIND("-",B2257)-1)),"")</f>
        <v/>
      </c>
      <c r="C2256" s="241" t="str">
        <f>IFERROR(VLOOKUP(B2256,T_Computo_Presupuesto,2,FALSE),"")</f>
        <v/>
      </c>
      <c r="E2256" s="253"/>
      <c r="F2256" s="254"/>
      <c r="G2256" s="255"/>
    </row>
    <row r="2257" spans="1:7" ht="24" customHeight="1" x14ac:dyDescent="0.2">
      <c r="A2257" s="251" t="s">
        <v>32</v>
      </c>
      <c r="B2257" s="256"/>
      <c r="C2257" s="241" t="str">
        <f>IFERROR(VLOOKUP(B2257,T_Computo_Presupuesto,2,FALSE),"")</f>
        <v/>
      </c>
      <c r="D2257" s="252"/>
      <c r="E2257" s="253"/>
      <c r="F2257" s="248" t="s">
        <v>33</v>
      </c>
      <c r="G2257" s="258" t="str">
        <f>IFERROR(VLOOKUP(B2257,T_Computo_Presupuesto,4,FALSE),"")</f>
        <v/>
      </c>
    </row>
    <row r="2258" spans="1:7" ht="24" customHeight="1" x14ac:dyDescent="0.2">
      <c r="A2258" s="251"/>
      <c r="B2258" s="240"/>
      <c r="C2258" s="241"/>
      <c r="D2258" s="252"/>
      <c r="E2258" s="253"/>
      <c r="F2258" s="254"/>
      <c r="G2258" s="255"/>
    </row>
    <row r="2259" spans="1:7" ht="24" customHeight="1" x14ac:dyDescent="0.2">
      <c r="A2259" s="366" t="s">
        <v>683</v>
      </c>
      <c r="B2259" s="367"/>
      <c r="C2259" s="368" t="s">
        <v>0</v>
      </c>
      <c r="D2259" s="368" t="s">
        <v>34</v>
      </c>
      <c r="E2259" s="370" t="s">
        <v>35</v>
      </c>
      <c r="F2259" s="372" t="s">
        <v>36</v>
      </c>
      <c r="G2259" s="374" t="s">
        <v>37</v>
      </c>
    </row>
    <row r="2260" spans="1:7" ht="24" customHeight="1" x14ac:dyDescent="0.2">
      <c r="A2260" s="259" t="s">
        <v>684</v>
      </c>
      <c r="B2260" s="260" t="s">
        <v>685</v>
      </c>
      <c r="C2260" s="369"/>
      <c r="D2260" s="369"/>
      <c r="E2260" s="371"/>
      <c r="F2260" s="373"/>
      <c r="G2260" s="375"/>
    </row>
    <row r="2261" spans="1:7" ht="24" customHeight="1" x14ac:dyDescent="0.2">
      <c r="A2261" s="335"/>
      <c r="B2261" s="263"/>
      <c r="C2261" s="334" t="s">
        <v>823</v>
      </c>
      <c r="D2261" s="264"/>
      <c r="E2261" s="265"/>
      <c r="F2261" s="266"/>
      <c r="G2261" s="267"/>
    </row>
    <row r="2262" spans="1:7" ht="24" customHeight="1" x14ac:dyDescent="0.2">
      <c r="A2262" s="153" t="str">
        <f t="shared" ref="A2262:A2275" si="678">IFERROR(VLOOKUP(C2262,Tabla_Insumos,4,FALSE),"")</f>
        <v/>
      </c>
      <c r="B2262" s="268" t="str">
        <f t="shared" ref="B2262:B2275" si="679">IFERROR(VLOOKUP(C2262,Tabla_Insumos,5,FALSE),"")</f>
        <v/>
      </c>
      <c r="C2262" s="154"/>
      <c r="D2262" s="155" t="str">
        <f t="shared" ref="D2262:D2275" si="680">IFERROR(VLOOKUP(C2262,Tabla_Insumos,2,FALSE),"")</f>
        <v/>
      </c>
      <c r="E2262" s="269"/>
      <c r="F2262" s="166">
        <f t="shared" ref="F2262:F2275" si="681">IFERROR(VLOOKUP(C2262,Tabla_Insumos,3,FALSE),0)</f>
        <v>0</v>
      </c>
      <c r="G2262" s="270">
        <f>ROUND(E2262*F2262,2)</f>
        <v>0</v>
      </c>
    </row>
    <row r="2263" spans="1:7" ht="24" customHeight="1" x14ac:dyDescent="0.2">
      <c r="A2263" s="153" t="str">
        <f t="shared" si="678"/>
        <v/>
      </c>
      <c r="B2263" s="268" t="str">
        <f t="shared" si="679"/>
        <v/>
      </c>
      <c r="C2263" s="154"/>
      <c r="D2263" s="155" t="str">
        <f t="shared" si="680"/>
        <v/>
      </c>
      <c r="E2263" s="269"/>
      <c r="F2263" s="166">
        <f t="shared" si="681"/>
        <v>0</v>
      </c>
      <c r="G2263" s="270">
        <f t="shared" ref="G2263:G2275" si="682">ROUND(E2263*F2263,2)</f>
        <v>0</v>
      </c>
    </row>
    <row r="2264" spans="1:7" ht="24" customHeight="1" x14ac:dyDescent="0.2">
      <c r="A2264" s="153" t="str">
        <f t="shared" si="678"/>
        <v/>
      </c>
      <c r="B2264" s="268" t="str">
        <f t="shared" si="679"/>
        <v/>
      </c>
      <c r="C2264" s="154"/>
      <c r="D2264" s="155" t="str">
        <f t="shared" si="680"/>
        <v/>
      </c>
      <c r="E2264" s="269"/>
      <c r="F2264" s="166">
        <f t="shared" si="681"/>
        <v>0</v>
      </c>
      <c r="G2264" s="270">
        <f t="shared" si="682"/>
        <v>0</v>
      </c>
    </row>
    <row r="2265" spans="1:7" ht="24" customHeight="1" x14ac:dyDescent="0.2">
      <c r="A2265" s="153" t="str">
        <f t="shared" si="678"/>
        <v/>
      </c>
      <c r="B2265" s="268" t="str">
        <f t="shared" si="679"/>
        <v/>
      </c>
      <c r="C2265" s="154"/>
      <c r="D2265" s="155" t="str">
        <f t="shared" si="680"/>
        <v/>
      </c>
      <c r="E2265" s="269"/>
      <c r="F2265" s="166">
        <f t="shared" si="681"/>
        <v>0</v>
      </c>
      <c r="G2265" s="270">
        <f t="shared" si="682"/>
        <v>0</v>
      </c>
    </row>
    <row r="2266" spans="1:7" ht="24" customHeight="1" x14ac:dyDescent="0.2">
      <c r="A2266" s="153" t="str">
        <f t="shared" si="678"/>
        <v/>
      </c>
      <c r="B2266" s="268" t="str">
        <f t="shared" si="679"/>
        <v/>
      </c>
      <c r="C2266" s="154"/>
      <c r="D2266" s="155" t="str">
        <f t="shared" si="680"/>
        <v/>
      </c>
      <c r="E2266" s="269"/>
      <c r="F2266" s="166">
        <f t="shared" si="681"/>
        <v>0</v>
      </c>
      <c r="G2266" s="270">
        <f t="shared" si="682"/>
        <v>0</v>
      </c>
    </row>
    <row r="2267" spans="1:7" ht="24" customHeight="1" x14ac:dyDescent="0.2">
      <c r="A2267" s="153" t="str">
        <f t="shared" si="678"/>
        <v/>
      </c>
      <c r="B2267" s="268" t="str">
        <f t="shared" si="679"/>
        <v/>
      </c>
      <c r="C2267" s="154"/>
      <c r="D2267" s="155" t="str">
        <f t="shared" si="680"/>
        <v/>
      </c>
      <c r="E2267" s="269"/>
      <c r="F2267" s="166">
        <f t="shared" si="681"/>
        <v>0</v>
      </c>
      <c r="G2267" s="270">
        <f t="shared" si="682"/>
        <v>0</v>
      </c>
    </row>
    <row r="2268" spans="1:7" ht="24" customHeight="1" x14ac:dyDescent="0.2">
      <c r="A2268" s="153" t="str">
        <f t="shared" si="678"/>
        <v/>
      </c>
      <c r="B2268" s="268" t="str">
        <f t="shared" si="679"/>
        <v/>
      </c>
      <c r="C2268" s="154"/>
      <c r="D2268" s="155" t="str">
        <f t="shared" si="680"/>
        <v/>
      </c>
      <c r="E2268" s="269"/>
      <c r="F2268" s="166">
        <f t="shared" si="681"/>
        <v>0</v>
      </c>
      <c r="G2268" s="270">
        <f t="shared" si="682"/>
        <v>0</v>
      </c>
    </row>
    <row r="2269" spans="1:7" ht="24" customHeight="1" x14ac:dyDescent="0.2">
      <c r="A2269" s="153" t="str">
        <f t="shared" si="678"/>
        <v/>
      </c>
      <c r="B2269" s="268" t="str">
        <f t="shared" si="679"/>
        <v/>
      </c>
      <c r="C2269" s="154"/>
      <c r="D2269" s="155" t="str">
        <f t="shared" si="680"/>
        <v/>
      </c>
      <c r="E2269" s="269"/>
      <c r="F2269" s="166">
        <f t="shared" si="681"/>
        <v>0</v>
      </c>
      <c r="G2269" s="270">
        <f t="shared" si="682"/>
        <v>0</v>
      </c>
    </row>
    <row r="2270" spans="1:7" ht="24" customHeight="1" x14ac:dyDescent="0.2">
      <c r="A2270" s="153" t="str">
        <f t="shared" si="678"/>
        <v/>
      </c>
      <c r="B2270" s="268" t="str">
        <f t="shared" si="679"/>
        <v/>
      </c>
      <c r="C2270" s="154"/>
      <c r="D2270" s="155" t="str">
        <f t="shared" si="680"/>
        <v/>
      </c>
      <c r="E2270" s="269"/>
      <c r="F2270" s="166">
        <f t="shared" si="681"/>
        <v>0</v>
      </c>
      <c r="G2270" s="270">
        <f t="shared" si="682"/>
        <v>0</v>
      </c>
    </row>
    <row r="2271" spans="1:7" ht="24" customHeight="1" x14ac:dyDescent="0.2">
      <c r="A2271" s="153" t="str">
        <f t="shared" si="678"/>
        <v/>
      </c>
      <c r="B2271" s="268" t="str">
        <f t="shared" si="679"/>
        <v/>
      </c>
      <c r="C2271" s="154"/>
      <c r="D2271" s="155" t="str">
        <f t="shared" si="680"/>
        <v/>
      </c>
      <c r="E2271" s="269"/>
      <c r="F2271" s="166">
        <f t="shared" si="681"/>
        <v>0</v>
      </c>
      <c r="G2271" s="270">
        <f t="shared" si="682"/>
        <v>0</v>
      </c>
    </row>
    <row r="2272" spans="1:7" ht="24" customHeight="1" x14ac:dyDescent="0.2">
      <c r="A2272" s="153" t="str">
        <f t="shared" si="678"/>
        <v/>
      </c>
      <c r="B2272" s="268" t="str">
        <f t="shared" si="679"/>
        <v/>
      </c>
      <c r="C2272" s="154"/>
      <c r="D2272" s="155" t="str">
        <f t="shared" si="680"/>
        <v/>
      </c>
      <c r="E2272" s="269"/>
      <c r="F2272" s="166">
        <f t="shared" si="681"/>
        <v>0</v>
      </c>
      <c r="G2272" s="270">
        <f t="shared" si="682"/>
        <v>0</v>
      </c>
    </row>
    <row r="2273" spans="1:7" ht="24" customHeight="1" x14ac:dyDescent="0.2">
      <c r="A2273" s="153" t="str">
        <f t="shared" si="678"/>
        <v/>
      </c>
      <c r="B2273" s="268" t="str">
        <f t="shared" si="679"/>
        <v/>
      </c>
      <c r="C2273" s="154"/>
      <c r="D2273" s="155" t="str">
        <f t="shared" si="680"/>
        <v/>
      </c>
      <c r="E2273" s="269"/>
      <c r="F2273" s="166">
        <f t="shared" si="681"/>
        <v>0</v>
      </c>
      <c r="G2273" s="270">
        <f t="shared" si="682"/>
        <v>0</v>
      </c>
    </row>
    <row r="2274" spans="1:7" ht="24" customHeight="1" x14ac:dyDescent="0.2">
      <c r="A2274" s="153" t="str">
        <f t="shared" si="678"/>
        <v/>
      </c>
      <c r="B2274" s="268" t="str">
        <f t="shared" si="679"/>
        <v/>
      </c>
      <c r="C2274" s="154"/>
      <c r="D2274" s="155" t="str">
        <f t="shared" si="680"/>
        <v/>
      </c>
      <c r="E2274" s="269"/>
      <c r="F2274" s="166">
        <f t="shared" si="681"/>
        <v>0</v>
      </c>
      <c r="G2274" s="270">
        <f t="shared" si="682"/>
        <v>0</v>
      </c>
    </row>
    <row r="2275" spans="1:7" ht="24" customHeight="1" x14ac:dyDescent="0.2">
      <c r="A2275" s="153" t="str">
        <f t="shared" si="678"/>
        <v/>
      </c>
      <c r="B2275" s="268" t="str">
        <f t="shared" si="679"/>
        <v/>
      </c>
      <c r="C2275" s="154"/>
      <c r="D2275" s="155" t="str">
        <f t="shared" si="680"/>
        <v/>
      </c>
      <c r="E2275" s="269"/>
      <c r="F2275" s="166">
        <f t="shared" si="681"/>
        <v>0</v>
      </c>
      <c r="G2275" s="270">
        <f t="shared" si="682"/>
        <v>0</v>
      </c>
    </row>
    <row r="2276" spans="1:7" ht="24" customHeight="1" x14ac:dyDescent="0.2">
      <c r="A2276" s="271"/>
      <c r="B2276" s="241"/>
      <c r="C2276" s="241"/>
      <c r="D2276" s="252"/>
      <c r="E2276" s="253"/>
      <c r="F2276" s="336" t="s">
        <v>38</v>
      </c>
      <c r="G2276" s="273">
        <f>SUBTOTAL(9,G2262:G2275)</f>
        <v>0</v>
      </c>
    </row>
    <row r="2277" spans="1:7" ht="24" customHeight="1" x14ac:dyDescent="0.2">
      <c r="A2277" s="271"/>
      <c r="B2277" s="241"/>
      <c r="C2277" s="274" t="s">
        <v>824</v>
      </c>
      <c r="D2277" s="252"/>
      <c r="E2277" s="253"/>
      <c r="F2277" s="254"/>
      <c r="G2277" s="275"/>
    </row>
    <row r="2278" spans="1:7" ht="24" customHeight="1" x14ac:dyDescent="0.2">
      <c r="A2278" s="153" t="str">
        <f t="shared" ref="A2278:A2285" si="683">IFERROR(VLOOKUP(C2278,Tabla_Insumos,4,FALSE),"")</f>
        <v/>
      </c>
      <c r="B2278" s="268" t="str">
        <f t="shared" ref="B2278:B2285" si="684">IFERROR(VLOOKUP(C2278,Tabla_Insumos,5,FALSE),"")</f>
        <v/>
      </c>
      <c r="C2278" s="154"/>
      <c r="D2278" s="155" t="str">
        <f t="shared" ref="D2278:D2285" si="685">IFERROR(VLOOKUP(C2278,Tabla_Insumos,2,FALSE),"")</f>
        <v/>
      </c>
      <c r="E2278" s="269"/>
      <c r="F2278" s="166">
        <f t="shared" ref="F2278:F2285" si="686">IFERROR(VLOOKUP(C2278,Tabla_Insumos,3,FALSE),0)</f>
        <v>0</v>
      </c>
      <c r="G2278" s="270">
        <f>ROUND(E2278*F2278,2)</f>
        <v>0</v>
      </c>
    </row>
    <row r="2279" spans="1:7" ht="24" customHeight="1" x14ac:dyDescent="0.2">
      <c r="A2279" s="153" t="str">
        <f t="shared" si="683"/>
        <v/>
      </c>
      <c r="B2279" s="268" t="str">
        <f t="shared" si="684"/>
        <v/>
      </c>
      <c r="C2279" s="154"/>
      <c r="D2279" s="155" t="str">
        <f t="shared" si="685"/>
        <v/>
      </c>
      <c r="E2279" s="269"/>
      <c r="F2279" s="166">
        <f t="shared" si="686"/>
        <v>0</v>
      </c>
      <c r="G2279" s="270">
        <f>ROUND(E2279*F2279,2)</f>
        <v>0</v>
      </c>
    </row>
    <row r="2280" spans="1:7" ht="24" customHeight="1" x14ac:dyDescent="0.2">
      <c r="A2280" s="153" t="str">
        <f t="shared" si="683"/>
        <v/>
      </c>
      <c r="B2280" s="268" t="str">
        <f t="shared" si="684"/>
        <v/>
      </c>
      <c r="C2280" s="154"/>
      <c r="D2280" s="155" t="str">
        <f t="shared" si="685"/>
        <v/>
      </c>
      <c r="E2280" s="269"/>
      <c r="F2280" s="166">
        <f t="shared" si="686"/>
        <v>0</v>
      </c>
      <c r="G2280" s="270">
        <f t="shared" ref="G2280:G2285" si="687">ROUND(E2280*F2280,2)</f>
        <v>0</v>
      </c>
    </row>
    <row r="2281" spans="1:7" ht="24" customHeight="1" x14ac:dyDescent="0.2">
      <c r="A2281" s="153" t="str">
        <f t="shared" si="683"/>
        <v/>
      </c>
      <c r="B2281" s="268" t="str">
        <f t="shared" si="684"/>
        <v/>
      </c>
      <c r="C2281" s="154"/>
      <c r="D2281" s="155" t="str">
        <f t="shared" si="685"/>
        <v/>
      </c>
      <c r="E2281" s="269"/>
      <c r="F2281" s="166">
        <f t="shared" si="686"/>
        <v>0</v>
      </c>
      <c r="G2281" s="270">
        <f t="shared" si="687"/>
        <v>0</v>
      </c>
    </row>
    <row r="2282" spans="1:7" ht="24" customHeight="1" x14ac:dyDescent="0.2">
      <c r="A2282" s="153" t="str">
        <f t="shared" si="683"/>
        <v/>
      </c>
      <c r="B2282" s="268" t="str">
        <f t="shared" si="684"/>
        <v/>
      </c>
      <c r="C2282" s="154"/>
      <c r="D2282" s="155" t="str">
        <f t="shared" si="685"/>
        <v/>
      </c>
      <c r="E2282" s="269"/>
      <c r="F2282" s="166">
        <f t="shared" si="686"/>
        <v>0</v>
      </c>
      <c r="G2282" s="270">
        <f t="shared" si="687"/>
        <v>0</v>
      </c>
    </row>
    <row r="2283" spans="1:7" ht="24" customHeight="1" x14ac:dyDescent="0.2">
      <c r="A2283" s="153" t="str">
        <f t="shared" si="683"/>
        <v/>
      </c>
      <c r="B2283" s="268" t="str">
        <f t="shared" si="684"/>
        <v/>
      </c>
      <c r="C2283" s="154"/>
      <c r="D2283" s="155" t="str">
        <f t="shared" si="685"/>
        <v/>
      </c>
      <c r="E2283" s="269"/>
      <c r="F2283" s="166">
        <f t="shared" si="686"/>
        <v>0</v>
      </c>
      <c r="G2283" s="270">
        <f t="shared" si="687"/>
        <v>0</v>
      </c>
    </row>
    <row r="2284" spans="1:7" ht="24" customHeight="1" x14ac:dyDescent="0.2">
      <c r="A2284" s="153" t="str">
        <f t="shared" si="683"/>
        <v/>
      </c>
      <c r="B2284" s="268" t="str">
        <f t="shared" si="684"/>
        <v/>
      </c>
      <c r="C2284" s="154"/>
      <c r="D2284" s="155" t="str">
        <f t="shared" si="685"/>
        <v/>
      </c>
      <c r="E2284" s="269"/>
      <c r="F2284" s="166">
        <f t="shared" si="686"/>
        <v>0</v>
      </c>
      <c r="G2284" s="270">
        <f t="shared" si="687"/>
        <v>0</v>
      </c>
    </row>
    <row r="2285" spans="1:7" ht="24" customHeight="1" x14ac:dyDescent="0.2">
      <c r="A2285" s="153" t="str">
        <f t="shared" si="683"/>
        <v/>
      </c>
      <c r="B2285" s="268" t="str">
        <f t="shared" si="684"/>
        <v/>
      </c>
      <c r="C2285" s="154"/>
      <c r="D2285" s="155" t="str">
        <f t="shared" si="685"/>
        <v/>
      </c>
      <c r="E2285" s="269"/>
      <c r="F2285" s="166">
        <f t="shared" si="686"/>
        <v>0</v>
      </c>
      <c r="G2285" s="270">
        <f t="shared" si="687"/>
        <v>0</v>
      </c>
    </row>
    <row r="2286" spans="1:7" ht="24" customHeight="1" x14ac:dyDescent="0.2">
      <c r="A2286" s="271"/>
      <c r="B2286" s="241"/>
      <c r="C2286" s="241"/>
      <c r="D2286" s="252"/>
      <c r="E2286" s="253"/>
      <c r="F2286" s="336" t="s">
        <v>39</v>
      </c>
      <c r="G2286" s="273">
        <f>SUBTOTAL(9,G2278:G2285)</f>
        <v>0</v>
      </c>
    </row>
    <row r="2287" spans="1:7" ht="24" customHeight="1" x14ac:dyDescent="0.2">
      <c r="A2287" s="271"/>
      <c r="B2287" s="241"/>
      <c r="C2287" s="274" t="s">
        <v>825</v>
      </c>
      <c r="D2287" s="252"/>
      <c r="E2287" s="253"/>
      <c r="F2287" s="254"/>
      <c r="G2287" s="275"/>
    </row>
    <row r="2288" spans="1:7" ht="24" customHeight="1" x14ac:dyDescent="0.2">
      <c r="A2288" s="153" t="str">
        <f t="shared" ref="A2288:A2296" si="688">IFERROR(VLOOKUP(C2288,Tabla_Insumos,4,FALSE),"")</f>
        <v/>
      </c>
      <c r="B2288" s="268" t="str">
        <f t="shared" ref="B2288:B2296" si="689">IFERROR(VLOOKUP(C2288,Tabla_Insumos,5,FALSE),"")</f>
        <v/>
      </c>
      <c r="C2288" s="154"/>
      <c r="D2288" s="155" t="str">
        <f t="shared" ref="D2288:D2296" si="690">IFERROR(VLOOKUP(C2288,Tabla_Insumos,2,FALSE),"")</f>
        <v/>
      </c>
      <c r="E2288" s="269"/>
      <c r="F2288" s="166">
        <f t="shared" ref="F2288:F2296" si="691">IFERROR(VLOOKUP(C2288,Tabla_Insumos,3,FALSE),0)</f>
        <v>0</v>
      </c>
      <c r="G2288" s="270">
        <f t="shared" ref="G2288:G2296" si="692">ROUND(E2288*F2288,2)</f>
        <v>0</v>
      </c>
    </row>
    <row r="2289" spans="1:7" ht="24" customHeight="1" x14ac:dyDescent="0.2">
      <c r="A2289" s="153" t="str">
        <f t="shared" si="688"/>
        <v/>
      </c>
      <c r="B2289" s="268" t="str">
        <f t="shared" si="689"/>
        <v/>
      </c>
      <c r="C2289" s="154"/>
      <c r="D2289" s="155" t="str">
        <f t="shared" si="690"/>
        <v/>
      </c>
      <c r="E2289" s="269"/>
      <c r="F2289" s="166">
        <f t="shared" si="691"/>
        <v>0</v>
      </c>
      <c r="G2289" s="270">
        <f t="shared" si="692"/>
        <v>0</v>
      </c>
    </row>
    <row r="2290" spans="1:7" ht="24" customHeight="1" x14ac:dyDescent="0.2">
      <c r="A2290" s="153" t="str">
        <f t="shared" si="688"/>
        <v/>
      </c>
      <c r="B2290" s="268" t="str">
        <f t="shared" si="689"/>
        <v/>
      </c>
      <c r="C2290" s="154"/>
      <c r="D2290" s="155" t="str">
        <f t="shared" si="690"/>
        <v/>
      </c>
      <c r="E2290" s="269"/>
      <c r="F2290" s="166">
        <f t="shared" si="691"/>
        <v>0</v>
      </c>
      <c r="G2290" s="270">
        <f t="shared" si="692"/>
        <v>0</v>
      </c>
    </row>
    <row r="2291" spans="1:7" ht="24" customHeight="1" x14ac:dyDescent="0.2">
      <c r="A2291" s="153" t="str">
        <f t="shared" si="688"/>
        <v/>
      </c>
      <c r="B2291" s="268" t="str">
        <f t="shared" si="689"/>
        <v/>
      </c>
      <c r="C2291" s="154"/>
      <c r="D2291" s="155" t="str">
        <f t="shared" si="690"/>
        <v/>
      </c>
      <c r="E2291" s="269"/>
      <c r="F2291" s="166">
        <f t="shared" si="691"/>
        <v>0</v>
      </c>
      <c r="G2291" s="270">
        <f t="shared" si="692"/>
        <v>0</v>
      </c>
    </row>
    <row r="2292" spans="1:7" ht="24" customHeight="1" x14ac:dyDescent="0.2">
      <c r="A2292" s="153" t="str">
        <f t="shared" si="688"/>
        <v/>
      </c>
      <c r="B2292" s="268" t="str">
        <f t="shared" si="689"/>
        <v/>
      </c>
      <c r="C2292" s="154"/>
      <c r="D2292" s="155" t="str">
        <f t="shared" si="690"/>
        <v/>
      </c>
      <c r="E2292" s="269"/>
      <c r="F2292" s="166">
        <f t="shared" si="691"/>
        <v>0</v>
      </c>
      <c r="G2292" s="270">
        <f t="shared" si="692"/>
        <v>0</v>
      </c>
    </row>
    <row r="2293" spans="1:7" ht="24" customHeight="1" x14ac:dyDescent="0.2">
      <c r="A2293" s="153" t="str">
        <f t="shared" si="688"/>
        <v/>
      </c>
      <c r="B2293" s="268" t="str">
        <f t="shared" si="689"/>
        <v/>
      </c>
      <c r="C2293" s="154"/>
      <c r="D2293" s="155" t="str">
        <f t="shared" si="690"/>
        <v/>
      </c>
      <c r="E2293" s="269"/>
      <c r="F2293" s="166">
        <f t="shared" si="691"/>
        <v>0</v>
      </c>
      <c r="G2293" s="270">
        <f t="shared" si="692"/>
        <v>0</v>
      </c>
    </row>
    <row r="2294" spans="1:7" ht="24" customHeight="1" x14ac:dyDescent="0.2">
      <c r="A2294" s="153" t="str">
        <f t="shared" si="688"/>
        <v/>
      </c>
      <c r="B2294" s="268" t="str">
        <f t="shared" si="689"/>
        <v/>
      </c>
      <c r="C2294" s="154"/>
      <c r="D2294" s="155" t="str">
        <f t="shared" si="690"/>
        <v/>
      </c>
      <c r="E2294" s="269"/>
      <c r="F2294" s="166">
        <f t="shared" si="691"/>
        <v>0</v>
      </c>
      <c r="G2294" s="270">
        <f t="shared" si="692"/>
        <v>0</v>
      </c>
    </row>
    <row r="2295" spans="1:7" ht="24" customHeight="1" x14ac:dyDescent="0.2">
      <c r="A2295" s="153" t="str">
        <f t="shared" si="688"/>
        <v/>
      </c>
      <c r="B2295" s="268" t="str">
        <f t="shared" si="689"/>
        <v/>
      </c>
      <c r="C2295" s="154"/>
      <c r="D2295" s="155" t="str">
        <f t="shared" si="690"/>
        <v/>
      </c>
      <c r="E2295" s="269"/>
      <c r="F2295" s="166">
        <f t="shared" si="691"/>
        <v>0</v>
      </c>
      <c r="G2295" s="270">
        <f t="shared" si="692"/>
        <v>0</v>
      </c>
    </row>
    <row r="2296" spans="1:7" ht="24" customHeight="1" x14ac:dyDescent="0.2">
      <c r="A2296" s="153" t="str">
        <f t="shared" si="688"/>
        <v/>
      </c>
      <c r="B2296" s="268" t="str">
        <f t="shared" si="689"/>
        <v/>
      </c>
      <c r="C2296" s="154"/>
      <c r="D2296" s="155" t="str">
        <f t="shared" si="690"/>
        <v/>
      </c>
      <c r="E2296" s="269"/>
      <c r="F2296" s="166">
        <f t="shared" si="691"/>
        <v>0</v>
      </c>
      <c r="G2296" s="270">
        <f t="shared" si="692"/>
        <v>0</v>
      </c>
    </row>
    <row r="2297" spans="1:7" ht="24" customHeight="1" x14ac:dyDescent="0.2">
      <c r="A2297" s="276"/>
      <c r="B2297" s="252"/>
      <c r="C2297" s="241"/>
      <c r="D2297" s="252"/>
      <c r="E2297" s="253"/>
      <c r="F2297" s="336" t="s">
        <v>40</v>
      </c>
      <c r="G2297" s="273">
        <f>SUBTOTAL(9,G2288:G2296)</f>
        <v>0</v>
      </c>
    </row>
    <row r="2298" spans="1:7" ht="24" customHeight="1" thickBot="1" x14ac:dyDescent="0.25">
      <c r="A2298" s="277"/>
      <c r="B2298" s="278"/>
      <c r="C2298" s="279"/>
      <c r="D2298" s="278"/>
      <c r="E2298" s="280"/>
      <c r="F2298" s="281"/>
      <c r="G2298" s="282"/>
    </row>
    <row r="2299" spans="1:7" ht="24" customHeight="1" thickBot="1" x14ac:dyDescent="0.25">
      <c r="A2299" s="283">
        <f>B2257</f>
        <v>0</v>
      </c>
      <c r="B2299" s="284" t="str">
        <f>C2257</f>
        <v/>
      </c>
      <c r="C2299" s="285"/>
      <c r="D2299" s="285" t="s">
        <v>41</v>
      </c>
      <c r="E2299" s="286"/>
      <c r="F2299" s="287" t="s">
        <v>42</v>
      </c>
      <c r="G2299" s="288">
        <f>SUBTOTAL(9,G2262:G2298)</f>
        <v>0</v>
      </c>
    </row>
    <row r="2300" spans="1:7" ht="24" customHeight="1" thickTop="1" thickBot="1" x14ac:dyDescent="0.25"/>
    <row r="2301" spans="1:7" ht="24" customHeight="1" thickTop="1" x14ac:dyDescent="0.2">
      <c r="A2301" s="344" t="s">
        <v>44</v>
      </c>
      <c r="B2301" s="345"/>
      <c r="C2301" s="345"/>
      <c r="D2301" s="345"/>
      <c r="E2301" s="345"/>
      <c r="F2301" s="345"/>
      <c r="G2301" s="346"/>
    </row>
    <row r="2302" spans="1:7" ht="24" customHeight="1" x14ac:dyDescent="0.2">
      <c r="A2302" s="243" t="s">
        <v>821</v>
      </c>
      <c r="B2302" s="244" t="str">
        <f>Comitente</f>
        <v>DIRECCIÓN PROVINCIAL DEL LOTE HOGAR</v>
      </c>
      <c r="C2302" s="238"/>
      <c r="D2302" s="245"/>
      <c r="E2302" s="245"/>
      <c r="F2302" s="246"/>
      <c r="G2302" s="247"/>
    </row>
    <row r="2303" spans="1:7" ht="24" customHeight="1" x14ac:dyDescent="0.2">
      <c r="A2303" s="243" t="s">
        <v>822</v>
      </c>
      <c r="B2303" s="244">
        <f>Contratista</f>
        <v>0</v>
      </c>
      <c r="C2303" s="239"/>
      <c r="D2303" s="239"/>
      <c r="E2303" s="239"/>
      <c r="F2303" s="248"/>
      <c r="G2303" s="249"/>
    </row>
    <row r="2304" spans="1:7" ht="24" customHeight="1" x14ac:dyDescent="0.2">
      <c r="A2304" s="243" t="s">
        <v>31</v>
      </c>
      <c r="B2304" s="244" t="str">
        <f>Obra</f>
        <v>Barrio "VIRGEN DEL ROSARIO" I Etapa</v>
      </c>
      <c r="C2304" s="239"/>
      <c r="D2304" s="239"/>
      <c r="E2304" s="239"/>
      <c r="F2304" s="248" t="s">
        <v>45</v>
      </c>
      <c r="G2304" s="250">
        <f>Fecha_Base</f>
        <v>0</v>
      </c>
    </row>
    <row r="2305" spans="1:7" ht="24" customHeight="1" x14ac:dyDescent="0.2">
      <c r="A2305" s="251" t="s">
        <v>820</v>
      </c>
      <c r="B2305" s="240" t="str">
        <f>Ubicación</f>
        <v>Calle Independencia s/nº  Distrito "La Puntilla" Dpto San Martin</v>
      </c>
      <c r="C2305" s="240"/>
      <c r="D2305" s="252"/>
      <c r="E2305" s="253"/>
      <c r="F2305" s="254"/>
      <c r="G2305" s="255"/>
    </row>
    <row r="2306" spans="1:7" ht="24" customHeight="1" x14ac:dyDescent="0.2">
      <c r="A2306" s="251" t="s">
        <v>46</v>
      </c>
      <c r="B2306" s="256" t="str">
        <f>IFERROR(VALUE(LEFT(B2307,FIND("-",B2307)-1)),"")</f>
        <v/>
      </c>
      <c r="C2306" s="241" t="str">
        <f>IFERROR(VLOOKUP(B2306,T_Computo_Presupuesto,2,FALSE),"")</f>
        <v/>
      </c>
      <c r="E2306" s="253"/>
      <c r="F2306" s="254"/>
      <c r="G2306" s="255"/>
    </row>
    <row r="2307" spans="1:7" ht="24" customHeight="1" x14ac:dyDescent="0.2">
      <c r="A2307" s="251" t="s">
        <v>32</v>
      </c>
      <c r="B2307" s="257"/>
      <c r="C2307" s="241" t="str">
        <f>IFERROR(VLOOKUP(B2307,T_Computo_Presupuesto,2,FALSE),"")</f>
        <v/>
      </c>
      <c r="D2307" s="252"/>
      <c r="E2307" s="253"/>
      <c r="F2307" s="248" t="s">
        <v>33</v>
      </c>
      <c r="G2307" s="258" t="str">
        <f>IFERROR(VLOOKUP(B2307,T_Computo_Presupuesto,4,FALSE),"")</f>
        <v/>
      </c>
    </row>
    <row r="2308" spans="1:7" ht="24" customHeight="1" x14ac:dyDescent="0.2">
      <c r="A2308" s="251"/>
      <c r="B2308" s="240"/>
      <c r="C2308" s="241"/>
      <c r="D2308" s="252"/>
      <c r="E2308" s="253"/>
      <c r="F2308" s="254"/>
      <c r="G2308" s="255"/>
    </row>
    <row r="2309" spans="1:7" ht="24" customHeight="1" x14ac:dyDescent="0.2">
      <c r="A2309" s="366" t="s">
        <v>683</v>
      </c>
      <c r="B2309" s="367"/>
      <c r="C2309" s="368" t="s">
        <v>0</v>
      </c>
      <c r="D2309" s="368" t="s">
        <v>34</v>
      </c>
      <c r="E2309" s="370" t="s">
        <v>35</v>
      </c>
      <c r="F2309" s="372" t="s">
        <v>36</v>
      </c>
      <c r="G2309" s="374" t="s">
        <v>37</v>
      </c>
    </row>
    <row r="2310" spans="1:7" ht="24" customHeight="1" x14ac:dyDescent="0.2">
      <c r="A2310" s="259" t="s">
        <v>684</v>
      </c>
      <c r="B2310" s="260" t="s">
        <v>685</v>
      </c>
      <c r="C2310" s="369"/>
      <c r="D2310" s="369"/>
      <c r="E2310" s="371"/>
      <c r="F2310" s="373"/>
      <c r="G2310" s="375"/>
    </row>
    <row r="2311" spans="1:7" ht="24" customHeight="1" x14ac:dyDescent="0.2">
      <c r="A2311" s="335"/>
      <c r="B2311" s="263"/>
      <c r="C2311" s="334" t="s">
        <v>823</v>
      </c>
      <c r="D2311" s="264"/>
      <c r="E2311" s="265"/>
      <c r="F2311" s="266"/>
      <c r="G2311" s="267"/>
    </row>
    <row r="2312" spans="1:7" ht="24" customHeight="1" x14ac:dyDescent="0.2">
      <c r="A2312" s="153" t="str">
        <f t="shared" ref="A2312:A2325" si="693">IFERROR(VLOOKUP(C2312,Tabla_Insumos,4,FALSE),"")</f>
        <v/>
      </c>
      <c r="B2312" s="268" t="str">
        <f t="shared" ref="B2312:B2325" si="694">IFERROR(VLOOKUP(C2312,Tabla_Insumos,5,FALSE),"")</f>
        <v/>
      </c>
      <c r="C2312" s="154"/>
      <c r="D2312" s="155" t="str">
        <f t="shared" ref="D2312:D2325" si="695">IFERROR(VLOOKUP(C2312,Tabla_Insumos,2,FALSE),"")</f>
        <v/>
      </c>
      <c r="E2312" s="269"/>
      <c r="F2312" s="166">
        <f t="shared" ref="F2312:F2325" si="696">IFERROR(VLOOKUP(C2312,Tabla_Insumos,3,FALSE),0)</f>
        <v>0</v>
      </c>
      <c r="G2312" s="270">
        <f>ROUND(E2312*F2312,2)</f>
        <v>0</v>
      </c>
    </row>
    <row r="2313" spans="1:7" ht="24" customHeight="1" x14ac:dyDescent="0.2">
      <c r="A2313" s="153" t="str">
        <f t="shared" si="693"/>
        <v/>
      </c>
      <c r="B2313" s="268" t="str">
        <f t="shared" si="694"/>
        <v/>
      </c>
      <c r="C2313" s="154"/>
      <c r="D2313" s="155" t="str">
        <f t="shared" si="695"/>
        <v/>
      </c>
      <c r="E2313" s="269"/>
      <c r="F2313" s="166">
        <f t="shared" si="696"/>
        <v>0</v>
      </c>
      <c r="G2313" s="270">
        <f t="shared" ref="G2313:G2325" si="697">ROUND(E2313*F2313,2)</f>
        <v>0</v>
      </c>
    </row>
    <row r="2314" spans="1:7" ht="24" customHeight="1" x14ac:dyDescent="0.2">
      <c r="A2314" s="153" t="str">
        <f t="shared" si="693"/>
        <v/>
      </c>
      <c r="B2314" s="268" t="str">
        <f t="shared" si="694"/>
        <v/>
      </c>
      <c r="C2314" s="154"/>
      <c r="D2314" s="155" t="str">
        <f t="shared" si="695"/>
        <v/>
      </c>
      <c r="E2314" s="269"/>
      <c r="F2314" s="166">
        <f t="shared" si="696"/>
        <v>0</v>
      </c>
      <c r="G2314" s="270">
        <f t="shared" si="697"/>
        <v>0</v>
      </c>
    </row>
    <row r="2315" spans="1:7" ht="24" customHeight="1" x14ac:dyDescent="0.2">
      <c r="A2315" s="153" t="str">
        <f t="shared" si="693"/>
        <v/>
      </c>
      <c r="B2315" s="268" t="str">
        <f t="shared" si="694"/>
        <v/>
      </c>
      <c r="C2315" s="154"/>
      <c r="D2315" s="155" t="str">
        <f t="shared" si="695"/>
        <v/>
      </c>
      <c r="E2315" s="269"/>
      <c r="F2315" s="166">
        <f t="shared" si="696"/>
        <v>0</v>
      </c>
      <c r="G2315" s="270">
        <f t="shared" si="697"/>
        <v>0</v>
      </c>
    </row>
    <row r="2316" spans="1:7" ht="24" customHeight="1" x14ac:dyDescent="0.2">
      <c r="A2316" s="153" t="str">
        <f t="shared" si="693"/>
        <v/>
      </c>
      <c r="B2316" s="268" t="str">
        <f t="shared" si="694"/>
        <v/>
      </c>
      <c r="C2316" s="154"/>
      <c r="D2316" s="155" t="str">
        <f t="shared" si="695"/>
        <v/>
      </c>
      <c r="E2316" s="269"/>
      <c r="F2316" s="166">
        <f t="shared" si="696"/>
        <v>0</v>
      </c>
      <c r="G2316" s="270">
        <f t="shared" si="697"/>
        <v>0</v>
      </c>
    </row>
    <row r="2317" spans="1:7" ht="24" customHeight="1" x14ac:dyDescent="0.2">
      <c r="A2317" s="153" t="str">
        <f t="shared" si="693"/>
        <v/>
      </c>
      <c r="B2317" s="268" t="str">
        <f t="shared" si="694"/>
        <v/>
      </c>
      <c r="C2317" s="154"/>
      <c r="D2317" s="155" t="str">
        <f t="shared" si="695"/>
        <v/>
      </c>
      <c r="E2317" s="269"/>
      <c r="F2317" s="166">
        <f t="shared" si="696"/>
        <v>0</v>
      </c>
      <c r="G2317" s="270">
        <f t="shared" si="697"/>
        <v>0</v>
      </c>
    </row>
    <row r="2318" spans="1:7" ht="24" customHeight="1" x14ac:dyDescent="0.2">
      <c r="A2318" s="153" t="str">
        <f t="shared" si="693"/>
        <v/>
      </c>
      <c r="B2318" s="268" t="str">
        <f t="shared" si="694"/>
        <v/>
      </c>
      <c r="C2318" s="154"/>
      <c r="D2318" s="155" t="str">
        <f t="shared" si="695"/>
        <v/>
      </c>
      <c r="E2318" s="269"/>
      <c r="F2318" s="166">
        <f t="shared" si="696"/>
        <v>0</v>
      </c>
      <c r="G2318" s="270">
        <f t="shared" si="697"/>
        <v>0</v>
      </c>
    </row>
    <row r="2319" spans="1:7" ht="24" customHeight="1" x14ac:dyDescent="0.2">
      <c r="A2319" s="153" t="str">
        <f t="shared" si="693"/>
        <v/>
      </c>
      <c r="B2319" s="268" t="str">
        <f t="shared" si="694"/>
        <v/>
      </c>
      <c r="C2319" s="154"/>
      <c r="D2319" s="155" t="str">
        <f t="shared" si="695"/>
        <v/>
      </c>
      <c r="E2319" s="269"/>
      <c r="F2319" s="166">
        <f t="shared" si="696"/>
        <v>0</v>
      </c>
      <c r="G2319" s="270">
        <f t="shared" si="697"/>
        <v>0</v>
      </c>
    </row>
    <row r="2320" spans="1:7" ht="24" customHeight="1" x14ac:dyDescent="0.2">
      <c r="A2320" s="153" t="str">
        <f t="shared" si="693"/>
        <v/>
      </c>
      <c r="B2320" s="268" t="str">
        <f t="shared" si="694"/>
        <v/>
      </c>
      <c r="C2320" s="154"/>
      <c r="D2320" s="155" t="str">
        <f t="shared" si="695"/>
        <v/>
      </c>
      <c r="E2320" s="269"/>
      <c r="F2320" s="166">
        <f t="shared" si="696"/>
        <v>0</v>
      </c>
      <c r="G2320" s="270">
        <f t="shared" si="697"/>
        <v>0</v>
      </c>
    </row>
    <row r="2321" spans="1:7" ht="24" customHeight="1" x14ac:dyDescent="0.2">
      <c r="A2321" s="153" t="str">
        <f t="shared" si="693"/>
        <v/>
      </c>
      <c r="B2321" s="268" t="str">
        <f t="shared" si="694"/>
        <v/>
      </c>
      <c r="C2321" s="154"/>
      <c r="D2321" s="155" t="str">
        <f t="shared" si="695"/>
        <v/>
      </c>
      <c r="E2321" s="269"/>
      <c r="F2321" s="166">
        <f t="shared" si="696"/>
        <v>0</v>
      </c>
      <c r="G2321" s="270">
        <f t="shared" si="697"/>
        <v>0</v>
      </c>
    </row>
    <row r="2322" spans="1:7" ht="24" customHeight="1" x14ac:dyDescent="0.2">
      <c r="A2322" s="153" t="str">
        <f t="shared" si="693"/>
        <v/>
      </c>
      <c r="B2322" s="268" t="str">
        <f t="shared" si="694"/>
        <v/>
      </c>
      <c r="C2322" s="154"/>
      <c r="D2322" s="155" t="str">
        <f t="shared" si="695"/>
        <v/>
      </c>
      <c r="E2322" s="269"/>
      <c r="F2322" s="166">
        <f t="shared" si="696"/>
        <v>0</v>
      </c>
      <c r="G2322" s="270">
        <f t="shared" si="697"/>
        <v>0</v>
      </c>
    </row>
    <row r="2323" spans="1:7" ht="24" customHeight="1" x14ac:dyDescent="0.2">
      <c r="A2323" s="153" t="str">
        <f t="shared" si="693"/>
        <v/>
      </c>
      <c r="B2323" s="268" t="str">
        <f t="shared" si="694"/>
        <v/>
      </c>
      <c r="C2323" s="154"/>
      <c r="D2323" s="155" t="str">
        <f t="shared" si="695"/>
        <v/>
      </c>
      <c r="E2323" s="269"/>
      <c r="F2323" s="166">
        <f t="shared" si="696"/>
        <v>0</v>
      </c>
      <c r="G2323" s="270">
        <f t="shared" si="697"/>
        <v>0</v>
      </c>
    </row>
    <row r="2324" spans="1:7" ht="24" customHeight="1" x14ac:dyDescent="0.2">
      <c r="A2324" s="153" t="str">
        <f t="shared" si="693"/>
        <v/>
      </c>
      <c r="B2324" s="268" t="str">
        <f t="shared" si="694"/>
        <v/>
      </c>
      <c r="C2324" s="154"/>
      <c r="D2324" s="155" t="str">
        <f t="shared" si="695"/>
        <v/>
      </c>
      <c r="E2324" s="269"/>
      <c r="F2324" s="166">
        <f t="shared" si="696"/>
        <v>0</v>
      </c>
      <c r="G2324" s="270">
        <f t="shared" si="697"/>
        <v>0</v>
      </c>
    </row>
    <row r="2325" spans="1:7" ht="24" customHeight="1" x14ac:dyDescent="0.2">
      <c r="A2325" s="153" t="str">
        <f t="shared" si="693"/>
        <v/>
      </c>
      <c r="B2325" s="268" t="str">
        <f t="shared" si="694"/>
        <v/>
      </c>
      <c r="C2325" s="154"/>
      <c r="D2325" s="155" t="str">
        <f t="shared" si="695"/>
        <v/>
      </c>
      <c r="E2325" s="269"/>
      <c r="F2325" s="166">
        <f t="shared" si="696"/>
        <v>0</v>
      </c>
      <c r="G2325" s="270">
        <f t="shared" si="697"/>
        <v>0</v>
      </c>
    </row>
    <row r="2326" spans="1:7" ht="24" customHeight="1" x14ac:dyDescent="0.2">
      <c r="A2326" s="271"/>
      <c r="B2326" s="241"/>
      <c r="C2326" s="241"/>
      <c r="D2326" s="252"/>
      <c r="E2326" s="253"/>
      <c r="F2326" s="336" t="s">
        <v>38</v>
      </c>
      <c r="G2326" s="273">
        <f>SUBTOTAL(9,G2312:G2325)</f>
        <v>0</v>
      </c>
    </row>
    <row r="2327" spans="1:7" ht="24" customHeight="1" x14ac:dyDescent="0.2">
      <c r="A2327" s="271"/>
      <c r="B2327" s="241"/>
      <c r="C2327" s="274" t="s">
        <v>824</v>
      </c>
      <c r="D2327" s="252"/>
      <c r="E2327" s="253"/>
      <c r="F2327" s="254"/>
      <c r="G2327" s="275"/>
    </row>
    <row r="2328" spans="1:7" ht="24" customHeight="1" x14ac:dyDescent="0.2">
      <c r="A2328" s="153" t="str">
        <f t="shared" ref="A2328:A2335" si="698">IFERROR(VLOOKUP(C2328,Tabla_Insumos,4,FALSE),"")</f>
        <v/>
      </c>
      <c r="B2328" s="268" t="str">
        <f t="shared" ref="B2328:B2335" si="699">IFERROR(VLOOKUP(C2328,Tabla_Insumos,5,FALSE),"")</f>
        <v/>
      </c>
      <c r="C2328" s="154"/>
      <c r="D2328" s="155" t="str">
        <f t="shared" ref="D2328:D2335" si="700">IFERROR(VLOOKUP(C2328,Tabla_Insumos,2,FALSE),"")</f>
        <v/>
      </c>
      <c r="E2328" s="269"/>
      <c r="F2328" s="166">
        <f t="shared" ref="F2328:F2335" si="701">IFERROR(VLOOKUP(C2328,Tabla_Insumos,3,FALSE),0)</f>
        <v>0</v>
      </c>
      <c r="G2328" s="270">
        <f>ROUND(E2328*F2328,2)</f>
        <v>0</v>
      </c>
    </row>
    <row r="2329" spans="1:7" ht="24" customHeight="1" x14ac:dyDescent="0.2">
      <c r="A2329" s="153" t="str">
        <f t="shared" si="698"/>
        <v/>
      </c>
      <c r="B2329" s="268" t="str">
        <f t="shared" si="699"/>
        <v/>
      </c>
      <c r="C2329" s="154"/>
      <c r="D2329" s="155" t="str">
        <f t="shared" si="700"/>
        <v/>
      </c>
      <c r="E2329" s="269"/>
      <c r="F2329" s="166">
        <f t="shared" si="701"/>
        <v>0</v>
      </c>
      <c r="G2329" s="270">
        <f>ROUND(E2329*F2329,2)</f>
        <v>0</v>
      </c>
    </row>
    <row r="2330" spans="1:7" ht="24" customHeight="1" x14ac:dyDescent="0.2">
      <c r="A2330" s="153" t="str">
        <f t="shared" si="698"/>
        <v/>
      </c>
      <c r="B2330" s="268" t="str">
        <f t="shared" si="699"/>
        <v/>
      </c>
      <c r="C2330" s="154"/>
      <c r="D2330" s="155" t="str">
        <f t="shared" si="700"/>
        <v/>
      </c>
      <c r="E2330" s="269"/>
      <c r="F2330" s="166">
        <f t="shared" si="701"/>
        <v>0</v>
      </c>
      <c r="G2330" s="270">
        <f t="shared" ref="G2330:G2335" si="702">ROUND(E2330*F2330,2)</f>
        <v>0</v>
      </c>
    </row>
    <row r="2331" spans="1:7" ht="24" customHeight="1" x14ac:dyDescent="0.2">
      <c r="A2331" s="153" t="str">
        <f t="shared" si="698"/>
        <v/>
      </c>
      <c r="B2331" s="268" t="str">
        <f t="shared" si="699"/>
        <v/>
      </c>
      <c r="C2331" s="154"/>
      <c r="D2331" s="155" t="str">
        <f t="shared" si="700"/>
        <v/>
      </c>
      <c r="E2331" s="269"/>
      <c r="F2331" s="166">
        <f t="shared" si="701"/>
        <v>0</v>
      </c>
      <c r="G2331" s="270">
        <f t="shared" si="702"/>
        <v>0</v>
      </c>
    </row>
    <row r="2332" spans="1:7" ht="24" customHeight="1" x14ac:dyDescent="0.2">
      <c r="A2332" s="153" t="str">
        <f t="shared" si="698"/>
        <v/>
      </c>
      <c r="B2332" s="268" t="str">
        <f t="shared" si="699"/>
        <v/>
      </c>
      <c r="C2332" s="154"/>
      <c r="D2332" s="155" t="str">
        <f t="shared" si="700"/>
        <v/>
      </c>
      <c r="E2332" s="269"/>
      <c r="F2332" s="166">
        <f t="shared" si="701"/>
        <v>0</v>
      </c>
      <c r="G2332" s="270">
        <f t="shared" si="702"/>
        <v>0</v>
      </c>
    </row>
    <row r="2333" spans="1:7" ht="24" customHeight="1" x14ac:dyDescent="0.2">
      <c r="A2333" s="153" t="str">
        <f t="shared" si="698"/>
        <v/>
      </c>
      <c r="B2333" s="268" t="str">
        <f t="shared" si="699"/>
        <v/>
      </c>
      <c r="C2333" s="154"/>
      <c r="D2333" s="155" t="str">
        <f t="shared" si="700"/>
        <v/>
      </c>
      <c r="E2333" s="269"/>
      <c r="F2333" s="166">
        <f t="shared" si="701"/>
        <v>0</v>
      </c>
      <c r="G2333" s="270">
        <f t="shared" si="702"/>
        <v>0</v>
      </c>
    </row>
    <row r="2334" spans="1:7" ht="24" customHeight="1" x14ac:dyDescent="0.2">
      <c r="A2334" s="153" t="str">
        <f t="shared" si="698"/>
        <v/>
      </c>
      <c r="B2334" s="268" t="str">
        <f t="shared" si="699"/>
        <v/>
      </c>
      <c r="C2334" s="154"/>
      <c r="D2334" s="155" t="str">
        <f t="shared" si="700"/>
        <v/>
      </c>
      <c r="E2334" s="269"/>
      <c r="F2334" s="166">
        <f t="shared" si="701"/>
        <v>0</v>
      </c>
      <c r="G2334" s="270">
        <f t="shared" si="702"/>
        <v>0</v>
      </c>
    </row>
    <row r="2335" spans="1:7" ht="24" customHeight="1" x14ac:dyDescent="0.2">
      <c r="A2335" s="153" t="str">
        <f t="shared" si="698"/>
        <v/>
      </c>
      <c r="B2335" s="268" t="str">
        <f t="shared" si="699"/>
        <v/>
      </c>
      <c r="C2335" s="154"/>
      <c r="D2335" s="155" t="str">
        <f t="shared" si="700"/>
        <v/>
      </c>
      <c r="E2335" s="269"/>
      <c r="F2335" s="166">
        <f t="shared" si="701"/>
        <v>0</v>
      </c>
      <c r="G2335" s="270">
        <f t="shared" si="702"/>
        <v>0</v>
      </c>
    </row>
    <row r="2336" spans="1:7" ht="24" customHeight="1" x14ac:dyDescent="0.2">
      <c r="A2336" s="271"/>
      <c r="B2336" s="241"/>
      <c r="C2336" s="241"/>
      <c r="D2336" s="252"/>
      <c r="E2336" s="253"/>
      <c r="F2336" s="336" t="s">
        <v>39</v>
      </c>
      <c r="G2336" s="273">
        <f>SUBTOTAL(9,G2328:G2335)</f>
        <v>0</v>
      </c>
    </row>
    <row r="2337" spans="1:7" ht="24" customHeight="1" x14ac:dyDescent="0.2">
      <c r="A2337" s="271"/>
      <c r="B2337" s="241"/>
      <c r="C2337" s="274" t="s">
        <v>825</v>
      </c>
      <c r="D2337" s="252"/>
      <c r="E2337" s="253"/>
      <c r="F2337" s="254"/>
      <c r="G2337" s="275"/>
    </row>
    <row r="2338" spans="1:7" ht="24" customHeight="1" x14ac:dyDescent="0.2">
      <c r="A2338" s="153" t="str">
        <f t="shared" ref="A2338:A2346" si="703">IFERROR(VLOOKUP(C2338,Tabla_Insumos,4,FALSE),"")</f>
        <v/>
      </c>
      <c r="B2338" s="268" t="str">
        <f t="shared" ref="B2338:B2346" si="704">IFERROR(VLOOKUP(C2338,Tabla_Insumos,5,FALSE),"")</f>
        <v/>
      </c>
      <c r="C2338" s="154"/>
      <c r="D2338" s="155" t="str">
        <f t="shared" ref="D2338:D2346" si="705">IFERROR(VLOOKUP(C2338,Tabla_Insumos,2,FALSE),"")</f>
        <v/>
      </c>
      <c r="E2338" s="269"/>
      <c r="F2338" s="166">
        <f t="shared" ref="F2338:F2346" si="706">IFERROR(VLOOKUP(C2338,Tabla_Insumos,3,FALSE),0)</f>
        <v>0</v>
      </c>
      <c r="G2338" s="270">
        <f t="shared" ref="G2338:G2346" si="707">ROUND(E2338*F2338,2)</f>
        <v>0</v>
      </c>
    </row>
    <row r="2339" spans="1:7" ht="24" customHeight="1" x14ac:dyDescent="0.2">
      <c r="A2339" s="153" t="str">
        <f t="shared" si="703"/>
        <v/>
      </c>
      <c r="B2339" s="268" t="str">
        <f t="shared" si="704"/>
        <v/>
      </c>
      <c r="C2339" s="154"/>
      <c r="D2339" s="155" t="str">
        <f t="shared" si="705"/>
        <v/>
      </c>
      <c r="E2339" s="269"/>
      <c r="F2339" s="166">
        <f t="shared" si="706"/>
        <v>0</v>
      </c>
      <c r="G2339" s="270">
        <f t="shared" si="707"/>
        <v>0</v>
      </c>
    </row>
    <row r="2340" spans="1:7" ht="24" customHeight="1" x14ac:dyDescent="0.2">
      <c r="A2340" s="153" t="str">
        <f t="shared" si="703"/>
        <v/>
      </c>
      <c r="B2340" s="268" t="str">
        <f t="shared" si="704"/>
        <v/>
      </c>
      <c r="C2340" s="154"/>
      <c r="D2340" s="155" t="str">
        <f t="shared" si="705"/>
        <v/>
      </c>
      <c r="E2340" s="269"/>
      <c r="F2340" s="166">
        <f t="shared" si="706"/>
        <v>0</v>
      </c>
      <c r="G2340" s="270">
        <f t="shared" si="707"/>
        <v>0</v>
      </c>
    </row>
    <row r="2341" spans="1:7" ht="24" customHeight="1" x14ac:dyDescent="0.2">
      <c r="A2341" s="153" t="str">
        <f t="shared" si="703"/>
        <v/>
      </c>
      <c r="B2341" s="268" t="str">
        <f t="shared" si="704"/>
        <v/>
      </c>
      <c r="C2341" s="154"/>
      <c r="D2341" s="155" t="str">
        <f t="shared" si="705"/>
        <v/>
      </c>
      <c r="E2341" s="269"/>
      <c r="F2341" s="166">
        <f t="shared" si="706"/>
        <v>0</v>
      </c>
      <c r="G2341" s="270">
        <f t="shared" si="707"/>
        <v>0</v>
      </c>
    </row>
    <row r="2342" spans="1:7" ht="24" customHeight="1" x14ac:dyDescent="0.2">
      <c r="A2342" s="153" t="str">
        <f t="shared" si="703"/>
        <v/>
      </c>
      <c r="B2342" s="268" t="str">
        <f t="shared" si="704"/>
        <v/>
      </c>
      <c r="C2342" s="154"/>
      <c r="D2342" s="155" t="str">
        <f t="shared" si="705"/>
        <v/>
      </c>
      <c r="E2342" s="269"/>
      <c r="F2342" s="166">
        <f t="shared" si="706"/>
        <v>0</v>
      </c>
      <c r="G2342" s="270">
        <f t="shared" si="707"/>
        <v>0</v>
      </c>
    </row>
    <row r="2343" spans="1:7" ht="24" customHeight="1" x14ac:dyDescent="0.2">
      <c r="A2343" s="153" t="str">
        <f t="shared" si="703"/>
        <v/>
      </c>
      <c r="B2343" s="268" t="str">
        <f t="shared" si="704"/>
        <v/>
      </c>
      <c r="C2343" s="154"/>
      <c r="D2343" s="155" t="str">
        <f t="shared" si="705"/>
        <v/>
      </c>
      <c r="E2343" s="269"/>
      <c r="F2343" s="166">
        <f t="shared" si="706"/>
        <v>0</v>
      </c>
      <c r="G2343" s="270">
        <f t="shared" si="707"/>
        <v>0</v>
      </c>
    </row>
    <row r="2344" spans="1:7" ht="24" customHeight="1" x14ac:dyDescent="0.2">
      <c r="A2344" s="153" t="str">
        <f t="shared" si="703"/>
        <v/>
      </c>
      <c r="B2344" s="268" t="str">
        <f t="shared" si="704"/>
        <v/>
      </c>
      <c r="C2344" s="154"/>
      <c r="D2344" s="155" t="str">
        <f t="shared" si="705"/>
        <v/>
      </c>
      <c r="E2344" s="269"/>
      <c r="F2344" s="166">
        <f t="shared" si="706"/>
        <v>0</v>
      </c>
      <c r="G2344" s="270">
        <f t="shared" si="707"/>
        <v>0</v>
      </c>
    </row>
    <row r="2345" spans="1:7" ht="24" customHeight="1" x14ac:dyDescent="0.2">
      <c r="A2345" s="153" t="str">
        <f t="shared" si="703"/>
        <v/>
      </c>
      <c r="B2345" s="268" t="str">
        <f t="shared" si="704"/>
        <v/>
      </c>
      <c r="C2345" s="154"/>
      <c r="D2345" s="155" t="str">
        <f t="shared" si="705"/>
        <v/>
      </c>
      <c r="E2345" s="269"/>
      <c r="F2345" s="166">
        <f t="shared" si="706"/>
        <v>0</v>
      </c>
      <c r="G2345" s="270">
        <f t="shared" si="707"/>
        <v>0</v>
      </c>
    </row>
    <row r="2346" spans="1:7" ht="24" customHeight="1" x14ac:dyDescent="0.2">
      <c r="A2346" s="153" t="str">
        <f t="shared" si="703"/>
        <v/>
      </c>
      <c r="B2346" s="268" t="str">
        <f t="shared" si="704"/>
        <v/>
      </c>
      <c r="C2346" s="154"/>
      <c r="D2346" s="155" t="str">
        <f t="shared" si="705"/>
        <v/>
      </c>
      <c r="E2346" s="269"/>
      <c r="F2346" s="166">
        <f t="shared" si="706"/>
        <v>0</v>
      </c>
      <c r="G2346" s="270">
        <f t="shared" si="707"/>
        <v>0</v>
      </c>
    </row>
    <row r="2347" spans="1:7" ht="24" customHeight="1" x14ac:dyDescent="0.2">
      <c r="A2347" s="276"/>
      <c r="B2347" s="252"/>
      <c r="C2347" s="241"/>
      <c r="D2347" s="252"/>
      <c r="E2347" s="253"/>
      <c r="F2347" s="336" t="s">
        <v>40</v>
      </c>
      <c r="G2347" s="273">
        <f>SUBTOTAL(9,G2338:G2346)</f>
        <v>0</v>
      </c>
    </row>
    <row r="2348" spans="1:7" ht="24" customHeight="1" thickBot="1" x14ac:dyDescent="0.25">
      <c r="A2348" s="277"/>
      <c r="B2348" s="278"/>
      <c r="C2348" s="279"/>
      <c r="D2348" s="278"/>
      <c r="E2348" s="280"/>
      <c r="F2348" s="281"/>
      <c r="G2348" s="282"/>
    </row>
    <row r="2349" spans="1:7" ht="24" customHeight="1" thickBot="1" x14ac:dyDescent="0.25">
      <c r="A2349" s="283">
        <f>B2307</f>
        <v>0</v>
      </c>
      <c r="B2349" s="284" t="str">
        <f>C2307</f>
        <v/>
      </c>
      <c r="C2349" s="285"/>
      <c r="D2349" s="285" t="s">
        <v>41</v>
      </c>
      <c r="E2349" s="286"/>
      <c r="F2349" s="287" t="s">
        <v>42</v>
      </c>
      <c r="G2349" s="288">
        <f>SUBTOTAL(9,G2312:G2348)</f>
        <v>0</v>
      </c>
    </row>
    <row r="2350" spans="1:7" ht="24" customHeight="1" thickTop="1" thickBot="1" x14ac:dyDescent="0.25"/>
    <row r="2351" spans="1:7" ht="24" customHeight="1" thickTop="1" x14ac:dyDescent="0.2">
      <c r="A2351" s="344" t="s">
        <v>44</v>
      </c>
      <c r="B2351" s="345"/>
      <c r="C2351" s="345"/>
      <c r="D2351" s="345"/>
      <c r="E2351" s="345"/>
      <c r="F2351" s="345"/>
      <c r="G2351" s="346"/>
    </row>
    <row r="2352" spans="1:7" ht="24" customHeight="1" x14ac:dyDescent="0.2">
      <c r="A2352" s="243" t="s">
        <v>821</v>
      </c>
      <c r="B2352" s="244" t="str">
        <f>Comitente</f>
        <v>DIRECCIÓN PROVINCIAL DEL LOTE HOGAR</v>
      </c>
      <c r="C2352" s="238"/>
      <c r="D2352" s="245"/>
      <c r="E2352" s="245"/>
      <c r="F2352" s="246"/>
      <c r="G2352" s="247"/>
    </row>
    <row r="2353" spans="1:7" ht="24" customHeight="1" x14ac:dyDescent="0.2">
      <c r="A2353" s="243" t="s">
        <v>822</v>
      </c>
      <c r="B2353" s="244">
        <f>Contratista</f>
        <v>0</v>
      </c>
      <c r="C2353" s="239"/>
      <c r="D2353" s="239"/>
      <c r="E2353" s="239"/>
      <c r="F2353" s="248"/>
      <c r="G2353" s="249"/>
    </row>
    <row r="2354" spans="1:7" ht="24" customHeight="1" x14ac:dyDescent="0.2">
      <c r="A2354" s="243" t="s">
        <v>31</v>
      </c>
      <c r="B2354" s="244" t="str">
        <f>Obra</f>
        <v>Barrio "VIRGEN DEL ROSARIO" I Etapa</v>
      </c>
      <c r="C2354" s="239"/>
      <c r="D2354" s="239"/>
      <c r="E2354" s="239"/>
      <c r="F2354" s="248" t="s">
        <v>45</v>
      </c>
      <c r="G2354" s="250">
        <f>Fecha_Base</f>
        <v>0</v>
      </c>
    </row>
    <row r="2355" spans="1:7" ht="24" customHeight="1" x14ac:dyDescent="0.2">
      <c r="A2355" s="251" t="s">
        <v>820</v>
      </c>
      <c r="B2355" s="240" t="str">
        <f>Ubicación</f>
        <v>Calle Independencia s/nº  Distrito "La Puntilla" Dpto San Martin</v>
      </c>
      <c r="C2355" s="240"/>
      <c r="D2355" s="252"/>
      <c r="E2355" s="253"/>
      <c r="F2355" s="254"/>
      <c r="G2355" s="255"/>
    </row>
    <row r="2356" spans="1:7" ht="24" customHeight="1" x14ac:dyDescent="0.2">
      <c r="A2356" s="251" t="s">
        <v>46</v>
      </c>
      <c r="B2356" s="256" t="str">
        <f>IFERROR(VALUE(LEFT(B2357,FIND("-",B2357)-1)),"")</f>
        <v/>
      </c>
      <c r="C2356" s="241" t="str">
        <f>IFERROR(VLOOKUP(B2356,T_Computo_Presupuesto,2,FALSE),"")</f>
        <v/>
      </c>
      <c r="E2356" s="253"/>
      <c r="F2356" s="254"/>
      <c r="G2356" s="255"/>
    </row>
    <row r="2357" spans="1:7" ht="24" customHeight="1" x14ac:dyDescent="0.2">
      <c r="A2357" s="251" t="s">
        <v>32</v>
      </c>
      <c r="B2357" s="257"/>
      <c r="C2357" s="241" t="str">
        <f>IFERROR(VLOOKUP(B2357,T_Computo_Presupuesto,2,FALSE),"")</f>
        <v/>
      </c>
      <c r="D2357" s="252"/>
      <c r="E2357" s="253"/>
      <c r="F2357" s="248" t="s">
        <v>33</v>
      </c>
      <c r="G2357" s="258" t="str">
        <f>IFERROR(VLOOKUP(B2357,T_Computo_Presupuesto,4,FALSE),"")</f>
        <v/>
      </c>
    </row>
    <row r="2358" spans="1:7" ht="24" customHeight="1" x14ac:dyDescent="0.2">
      <c r="A2358" s="251"/>
      <c r="B2358" s="240"/>
      <c r="C2358" s="241"/>
      <c r="D2358" s="252"/>
      <c r="E2358" s="253"/>
      <c r="F2358" s="254"/>
      <c r="G2358" s="255"/>
    </row>
    <row r="2359" spans="1:7" ht="24" customHeight="1" x14ac:dyDescent="0.2">
      <c r="A2359" s="366" t="s">
        <v>683</v>
      </c>
      <c r="B2359" s="367"/>
      <c r="C2359" s="368" t="s">
        <v>0</v>
      </c>
      <c r="D2359" s="368" t="s">
        <v>34</v>
      </c>
      <c r="E2359" s="370" t="s">
        <v>35</v>
      </c>
      <c r="F2359" s="372" t="s">
        <v>36</v>
      </c>
      <c r="G2359" s="374" t="s">
        <v>37</v>
      </c>
    </row>
    <row r="2360" spans="1:7" ht="24" customHeight="1" x14ac:dyDescent="0.2">
      <c r="A2360" s="259" t="s">
        <v>684</v>
      </c>
      <c r="B2360" s="260" t="s">
        <v>685</v>
      </c>
      <c r="C2360" s="369"/>
      <c r="D2360" s="369"/>
      <c r="E2360" s="371"/>
      <c r="F2360" s="373"/>
      <c r="G2360" s="375"/>
    </row>
    <row r="2361" spans="1:7" ht="24" customHeight="1" x14ac:dyDescent="0.2">
      <c r="A2361" s="335"/>
      <c r="B2361" s="263"/>
      <c r="C2361" s="334" t="s">
        <v>823</v>
      </c>
      <c r="D2361" s="264"/>
      <c r="E2361" s="265"/>
      <c r="F2361" s="266"/>
      <c r="G2361" s="267"/>
    </row>
    <row r="2362" spans="1:7" ht="24" customHeight="1" x14ac:dyDescent="0.2">
      <c r="A2362" s="153" t="str">
        <f t="shared" ref="A2362:A2375" si="708">IFERROR(VLOOKUP(C2362,Tabla_Insumos,4,FALSE),"")</f>
        <v/>
      </c>
      <c r="B2362" s="268" t="str">
        <f t="shared" ref="B2362:B2375" si="709">IFERROR(VLOOKUP(C2362,Tabla_Insumos,5,FALSE),"")</f>
        <v/>
      </c>
      <c r="C2362" s="154"/>
      <c r="D2362" s="155" t="str">
        <f t="shared" ref="D2362:D2375" si="710">IFERROR(VLOOKUP(C2362,Tabla_Insumos,2,FALSE),"")</f>
        <v/>
      </c>
      <c r="E2362" s="269"/>
      <c r="F2362" s="166">
        <f t="shared" ref="F2362:F2375" si="711">IFERROR(VLOOKUP(C2362,Tabla_Insumos,3,FALSE),0)</f>
        <v>0</v>
      </c>
      <c r="G2362" s="270">
        <f>ROUND(E2362*F2362,2)</f>
        <v>0</v>
      </c>
    </row>
    <row r="2363" spans="1:7" ht="24" customHeight="1" x14ac:dyDescent="0.2">
      <c r="A2363" s="153" t="str">
        <f t="shared" si="708"/>
        <v/>
      </c>
      <c r="B2363" s="268" t="str">
        <f t="shared" si="709"/>
        <v/>
      </c>
      <c r="C2363" s="154"/>
      <c r="D2363" s="155" t="str">
        <f t="shared" si="710"/>
        <v/>
      </c>
      <c r="E2363" s="269"/>
      <c r="F2363" s="166">
        <f t="shared" si="711"/>
        <v>0</v>
      </c>
      <c r="G2363" s="270">
        <f t="shared" ref="G2363:G2375" si="712">ROUND(E2363*F2363,2)</f>
        <v>0</v>
      </c>
    </row>
    <row r="2364" spans="1:7" ht="24" customHeight="1" x14ac:dyDescent="0.2">
      <c r="A2364" s="153" t="str">
        <f t="shared" si="708"/>
        <v/>
      </c>
      <c r="B2364" s="268" t="str">
        <f t="shared" si="709"/>
        <v/>
      </c>
      <c r="C2364" s="154"/>
      <c r="D2364" s="155" t="str">
        <f t="shared" si="710"/>
        <v/>
      </c>
      <c r="E2364" s="269"/>
      <c r="F2364" s="166">
        <f t="shared" si="711"/>
        <v>0</v>
      </c>
      <c r="G2364" s="270">
        <f t="shared" si="712"/>
        <v>0</v>
      </c>
    </row>
    <row r="2365" spans="1:7" ht="24" customHeight="1" x14ac:dyDescent="0.2">
      <c r="A2365" s="153" t="str">
        <f t="shared" si="708"/>
        <v/>
      </c>
      <c r="B2365" s="268" t="str">
        <f t="shared" si="709"/>
        <v/>
      </c>
      <c r="C2365" s="154"/>
      <c r="D2365" s="155" t="str">
        <f t="shared" si="710"/>
        <v/>
      </c>
      <c r="E2365" s="269"/>
      <c r="F2365" s="166">
        <f t="shared" si="711"/>
        <v>0</v>
      </c>
      <c r="G2365" s="270">
        <f t="shared" si="712"/>
        <v>0</v>
      </c>
    </row>
    <row r="2366" spans="1:7" ht="24" customHeight="1" x14ac:dyDescent="0.2">
      <c r="A2366" s="153" t="str">
        <f t="shared" si="708"/>
        <v/>
      </c>
      <c r="B2366" s="268" t="str">
        <f t="shared" si="709"/>
        <v/>
      </c>
      <c r="C2366" s="154"/>
      <c r="D2366" s="155" t="str">
        <f t="shared" si="710"/>
        <v/>
      </c>
      <c r="E2366" s="269"/>
      <c r="F2366" s="166">
        <f t="shared" si="711"/>
        <v>0</v>
      </c>
      <c r="G2366" s="270">
        <f t="shared" si="712"/>
        <v>0</v>
      </c>
    </row>
    <row r="2367" spans="1:7" ht="24" customHeight="1" x14ac:dyDescent="0.2">
      <c r="A2367" s="153" t="str">
        <f t="shared" si="708"/>
        <v/>
      </c>
      <c r="B2367" s="268" t="str">
        <f t="shared" si="709"/>
        <v/>
      </c>
      <c r="C2367" s="154"/>
      <c r="D2367" s="155" t="str">
        <f t="shared" si="710"/>
        <v/>
      </c>
      <c r="E2367" s="269"/>
      <c r="F2367" s="166">
        <f t="shared" si="711"/>
        <v>0</v>
      </c>
      <c r="G2367" s="270">
        <f t="shared" si="712"/>
        <v>0</v>
      </c>
    </row>
    <row r="2368" spans="1:7" ht="24" customHeight="1" x14ac:dyDescent="0.2">
      <c r="A2368" s="153" t="str">
        <f t="shared" si="708"/>
        <v/>
      </c>
      <c r="B2368" s="268" t="str">
        <f t="shared" si="709"/>
        <v/>
      </c>
      <c r="C2368" s="154"/>
      <c r="D2368" s="155" t="str">
        <f t="shared" si="710"/>
        <v/>
      </c>
      <c r="E2368" s="269"/>
      <c r="F2368" s="166">
        <f t="shared" si="711"/>
        <v>0</v>
      </c>
      <c r="G2368" s="270">
        <f t="shared" si="712"/>
        <v>0</v>
      </c>
    </row>
    <row r="2369" spans="1:7" ht="24" customHeight="1" x14ac:dyDescent="0.2">
      <c r="A2369" s="153" t="str">
        <f t="shared" si="708"/>
        <v/>
      </c>
      <c r="B2369" s="268" t="str">
        <f t="shared" si="709"/>
        <v/>
      </c>
      <c r="C2369" s="154"/>
      <c r="D2369" s="155" t="str">
        <f t="shared" si="710"/>
        <v/>
      </c>
      <c r="E2369" s="269"/>
      <c r="F2369" s="166">
        <f t="shared" si="711"/>
        <v>0</v>
      </c>
      <c r="G2369" s="270">
        <f t="shared" si="712"/>
        <v>0</v>
      </c>
    </row>
    <row r="2370" spans="1:7" ht="24" customHeight="1" x14ac:dyDescent="0.2">
      <c r="A2370" s="153" t="str">
        <f t="shared" si="708"/>
        <v/>
      </c>
      <c r="B2370" s="268" t="str">
        <f t="shared" si="709"/>
        <v/>
      </c>
      <c r="C2370" s="154"/>
      <c r="D2370" s="155" t="str">
        <f t="shared" si="710"/>
        <v/>
      </c>
      <c r="E2370" s="269"/>
      <c r="F2370" s="166">
        <f t="shared" si="711"/>
        <v>0</v>
      </c>
      <c r="G2370" s="270">
        <f t="shared" si="712"/>
        <v>0</v>
      </c>
    </row>
    <row r="2371" spans="1:7" ht="24" customHeight="1" x14ac:dyDescent="0.2">
      <c r="A2371" s="153" t="str">
        <f t="shared" si="708"/>
        <v/>
      </c>
      <c r="B2371" s="268" t="str">
        <f t="shared" si="709"/>
        <v/>
      </c>
      <c r="C2371" s="154"/>
      <c r="D2371" s="155" t="str">
        <f t="shared" si="710"/>
        <v/>
      </c>
      <c r="E2371" s="269"/>
      <c r="F2371" s="166">
        <f t="shared" si="711"/>
        <v>0</v>
      </c>
      <c r="G2371" s="270">
        <f t="shared" si="712"/>
        <v>0</v>
      </c>
    </row>
    <row r="2372" spans="1:7" ht="24" customHeight="1" x14ac:dyDescent="0.2">
      <c r="A2372" s="153" t="str">
        <f t="shared" si="708"/>
        <v/>
      </c>
      <c r="B2372" s="268" t="str">
        <f t="shared" si="709"/>
        <v/>
      </c>
      <c r="C2372" s="154"/>
      <c r="D2372" s="155" t="str">
        <f t="shared" si="710"/>
        <v/>
      </c>
      <c r="E2372" s="269"/>
      <c r="F2372" s="166">
        <f t="shared" si="711"/>
        <v>0</v>
      </c>
      <c r="G2372" s="270">
        <f t="shared" si="712"/>
        <v>0</v>
      </c>
    </row>
    <row r="2373" spans="1:7" ht="24" customHeight="1" x14ac:dyDescent="0.2">
      <c r="A2373" s="153" t="str">
        <f t="shared" si="708"/>
        <v/>
      </c>
      <c r="B2373" s="268" t="str">
        <f t="shared" si="709"/>
        <v/>
      </c>
      <c r="C2373" s="154"/>
      <c r="D2373" s="155" t="str">
        <f t="shared" si="710"/>
        <v/>
      </c>
      <c r="E2373" s="269"/>
      <c r="F2373" s="166">
        <f t="shared" si="711"/>
        <v>0</v>
      </c>
      <c r="G2373" s="270">
        <f t="shared" si="712"/>
        <v>0</v>
      </c>
    </row>
    <row r="2374" spans="1:7" ht="24" customHeight="1" x14ac:dyDescent="0.2">
      <c r="A2374" s="153" t="str">
        <f t="shared" si="708"/>
        <v/>
      </c>
      <c r="B2374" s="268" t="str">
        <f t="shared" si="709"/>
        <v/>
      </c>
      <c r="C2374" s="154"/>
      <c r="D2374" s="155" t="str">
        <f t="shared" si="710"/>
        <v/>
      </c>
      <c r="E2374" s="269"/>
      <c r="F2374" s="166">
        <f t="shared" si="711"/>
        <v>0</v>
      </c>
      <c r="G2374" s="270">
        <f t="shared" si="712"/>
        <v>0</v>
      </c>
    </row>
    <row r="2375" spans="1:7" ht="24" customHeight="1" x14ac:dyDescent="0.2">
      <c r="A2375" s="153" t="str">
        <f t="shared" si="708"/>
        <v/>
      </c>
      <c r="B2375" s="268" t="str">
        <f t="shared" si="709"/>
        <v/>
      </c>
      <c r="C2375" s="154"/>
      <c r="D2375" s="155" t="str">
        <f t="shared" si="710"/>
        <v/>
      </c>
      <c r="E2375" s="269"/>
      <c r="F2375" s="166">
        <f t="shared" si="711"/>
        <v>0</v>
      </c>
      <c r="G2375" s="270">
        <f t="shared" si="712"/>
        <v>0</v>
      </c>
    </row>
    <row r="2376" spans="1:7" ht="24" customHeight="1" x14ac:dyDescent="0.2">
      <c r="A2376" s="271"/>
      <c r="B2376" s="241"/>
      <c r="C2376" s="241"/>
      <c r="D2376" s="252"/>
      <c r="E2376" s="253"/>
      <c r="F2376" s="336" t="s">
        <v>38</v>
      </c>
      <c r="G2376" s="273">
        <f>SUBTOTAL(9,G2362:G2375)</f>
        <v>0</v>
      </c>
    </row>
    <row r="2377" spans="1:7" ht="24" customHeight="1" x14ac:dyDescent="0.2">
      <c r="A2377" s="271"/>
      <c r="B2377" s="241"/>
      <c r="C2377" s="274" t="s">
        <v>824</v>
      </c>
      <c r="D2377" s="252"/>
      <c r="E2377" s="253"/>
      <c r="F2377" s="254"/>
      <c r="G2377" s="275"/>
    </row>
    <row r="2378" spans="1:7" ht="24" customHeight="1" x14ac:dyDescent="0.2">
      <c r="A2378" s="153" t="str">
        <f t="shared" ref="A2378:A2385" si="713">IFERROR(VLOOKUP(C2378,Tabla_Insumos,4,FALSE),"")</f>
        <v/>
      </c>
      <c r="B2378" s="268" t="str">
        <f t="shared" ref="B2378:B2385" si="714">IFERROR(VLOOKUP(C2378,Tabla_Insumos,5,FALSE),"")</f>
        <v/>
      </c>
      <c r="C2378" s="154"/>
      <c r="D2378" s="155" t="str">
        <f t="shared" ref="D2378:D2385" si="715">IFERROR(VLOOKUP(C2378,Tabla_Insumos,2,FALSE),"")</f>
        <v/>
      </c>
      <c r="E2378" s="269">
        <v>0</v>
      </c>
      <c r="F2378" s="166">
        <f t="shared" ref="F2378:F2385" si="716">IFERROR(VLOOKUP(C2378,Tabla_Insumos,3,FALSE),0)</f>
        <v>0</v>
      </c>
      <c r="G2378" s="270">
        <f>ROUND(E2378*F2378,2)</f>
        <v>0</v>
      </c>
    </row>
    <row r="2379" spans="1:7" ht="24" customHeight="1" x14ac:dyDescent="0.2">
      <c r="A2379" s="153" t="str">
        <f t="shared" si="713"/>
        <v/>
      </c>
      <c r="B2379" s="268" t="str">
        <f t="shared" si="714"/>
        <v/>
      </c>
      <c r="C2379" s="154"/>
      <c r="D2379" s="155" t="str">
        <f t="shared" si="715"/>
        <v/>
      </c>
      <c r="E2379" s="269"/>
      <c r="F2379" s="166">
        <f t="shared" si="716"/>
        <v>0</v>
      </c>
      <c r="G2379" s="270">
        <f>ROUND(E2379*F2379,2)</f>
        <v>0</v>
      </c>
    </row>
    <row r="2380" spans="1:7" ht="24" customHeight="1" x14ac:dyDescent="0.2">
      <c r="A2380" s="153" t="str">
        <f t="shared" si="713"/>
        <v/>
      </c>
      <c r="B2380" s="268" t="str">
        <f t="shared" si="714"/>
        <v/>
      </c>
      <c r="C2380" s="154"/>
      <c r="D2380" s="155" t="str">
        <f t="shared" si="715"/>
        <v/>
      </c>
      <c r="E2380" s="269">
        <v>0</v>
      </c>
      <c r="F2380" s="166">
        <f t="shared" si="716"/>
        <v>0</v>
      </c>
      <c r="G2380" s="270">
        <f t="shared" ref="G2380:G2385" si="717">ROUND(E2380*F2380,2)</f>
        <v>0</v>
      </c>
    </row>
    <row r="2381" spans="1:7" ht="24" customHeight="1" x14ac:dyDescent="0.2">
      <c r="A2381" s="153" t="str">
        <f t="shared" si="713"/>
        <v/>
      </c>
      <c r="B2381" s="268" t="str">
        <f t="shared" si="714"/>
        <v/>
      </c>
      <c r="C2381" s="154"/>
      <c r="D2381" s="155" t="str">
        <f t="shared" si="715"/>
        <v/>
      </c>
      <c r="E2381" s="269"/>
      <c r="F2381" s="166">
        <f t="shared" si="716"/>
        <v>0</v>
      </c>
      <c r="G2381" s="270">
        <f t="shared" si="717"/>
        <v>0</v>
      </c>
    </row>
    <row r="2382" spans="1:7" ht="24" customHeight="1" x14ac:dyDescent="0.2">
      <c r="A2382" s="153" t="str">
        <f t="shared" si="713"/>
        <v/>
      </c>
      <c r="B2382" s="268" t="str">
        <f t="shared" si="714"/>
        <v/>
      </c>
      <c r="C2382" s="154"/>
      <c r="D2382" s="155" t="str">
        <f t="shared" si="715"/>
        <v/>
      </c>
      <c r="E2382" s="269"/>
      <c r="F2382" s="166">
        <f t="shared" si="716"/>
        <v>0</v>
      </c>
      <c r="G2382" s="270">
        <f t="shared" si="717"/>
        <v>0</v>
      </c>
    </row>
    <row r="2383" spans="1:7" ht="24" customHeight="1" x14ac:dyDescent="0.2">
      <c r="A2383" s="153" t="str">
        <f t="shared" si="713"/>
        <v/>
      </c>
      <c r="B2383" s="268" t="str">
        <f t="shared" si="714"/>
        <v/>
      </c>
      <c r="C2383" s="154"/>
      <c r="D2383" s="155" t="str">
        <f t="shared" si="715"/>
        <v/>
      </c>
      <c r="E2383" s="269"/>
      <c r="F2383" s="166">
        <f t="shared" si="716"/>
        <v>0</v>
      </c>
      <c r="G2383" s="270">
        <f t="shared" si="717"/>
        <v>0</v>
      </c>
    </row>
    <row r="2384" spans="1:7" ht="24" customHeight="1" x14ac:dyDescent="0.2">
      <c r="A2384" s="153" t="str">
        <f t="shared" si="713"/>
        <v/>
      </c>
      <c r="B2384" s="268" t="str">
        <f t="shared" si="714"/>
        <v/>
      </c>
      <c r="C2384" s="154"/>
      <c r="D2384" s="155" t="str">
        <f t="shared" si="715"/>
        <v/>
      </c>
      <c r="E2384" s="269"/>
      <c r="F2384" s="166">
        <f t="shared" si="716"/>
        <v>0</v>
      </c>
      <c r="G2384" s="270">
        <f t="shared" si="717"/>
        <v>0</v>
      </c>
    </row>
    <row r="2385" spans="1:7" ht="24" customHeight="1" x14ac:dyDescent="0.2">
      <c r="A2385" s="153" t="str">
        <f t="shared" si="713"/>
        <v/>
      </c>
      <c r="B2385" s="268" t="str">
        <f t="shared" si="714"/>
        <v/>
      </c>
      <c r="C2385" s="154"/>
      <c r="D2385" s="155" t="str">
        <f t="shared" si="715"/>
        <v/>
      </c>
      <c r="E2385" s="269"/>
      <c r="F2385" s="166">
        <f t="shared" si="716"/>
        <v>0</v>
      </c>
      <c r="G2385" s="270">
        <f t="shared" si="717"/>
        <v>0</v>
      </c>
    </row>
    <row r="2386" spans="1:7" ht="24" customHeight="1" x14ac:dyDescent="0.2">
      <c r="A2386" s="271"/>
      <c r="B2386" s="241"/>
      <c r="C2386" s="241"/>
      <c r="D2386" s="252"/>
      <c r="E2386" s="253"/>
      <c r="F2386" s="336" t="s">
        <v>39</v>
      </c>
      <c r="G2386" s="273">
        <f>SUBTOTAL(9,G2378:G2385)</f>
        <v>0</v>
      </c>
    </row>
    <row r="2387" spans="1:7" ht="24" customHeight="1" x14ac:dyDescent="0.2">
      <c r="A2387" s="271"/>
      <c r="B2387" s="241"/>
      <c r="C2387" s="274" t="s">
        <v>825</v>
      </c>
      <c r="D2387" s="252"/>
      <c r="E2387" s="253"/>
      <c r="F2387" s="254"/>
      <c r="G2387" s="275"/>
    </row>
    <row r="2388" spans="1:7" ht="24" customHeight="1" x14ac:dyDescent="0.2">
      <c r="A2388" s="153" t="str">
        <f t="shared" ref="A2388:A2396" si="718">IFERROR(VLOOKUP(C2388,Tabla_Insumos,4,FALSE),"")</f>
        <v/>
      </c>
      <c r="B2388" s="268" t="str">
        <f t="shared" ref="B2388:B2396" si="719">IFERROR(VLOOKUP(C2388,Tabla_Insumos,5,FALSE),"")</f>
        <v/>
      </c>
      <c r="C2388" s="154"/>
      <c r="D2388" s="155" t="str">
        <f t="shared" ref="D2388:D2396" si="720">IFERROR(VLOOKUP(C2388,Tabla_Insumos,2,FALSE),"")</f>
        <v/>
      </c>
      <c r="E2388" s="269"/>
      <c r="F2388" s="166">
        <f t="shared" ref="F2388:F2396" si="721">IFERROR(VLOOKUP(C2388,Tabla_Insumos,3,FALSE),0)</f>
        <v>0</v>
      </c>
      <c r="G2388" s="270">
        <f t="shared" ref="G2388:G2396" si="722">ROUND(E2388*F2388,2)</f>
        <v>0</v>
      </c>
    </row>
    <row r="2389" spans="1:7" ht="24" customHeight="1" x14ac:dyDescent="0.2">
      <c r="A2389" s="153" t="str">
        <f t="shared" si="718"/>
        <v/>
      </c>
      <c r="B2389" s="268" t="str">
        <f t="shared" si="719"/>
        <v/>
      </c>
      <c r="C2389" s="154"/>
      <c r="D2389" s="155" t="str">
        <f t="shared" si="720"/>
        <v/>
      </c>
      <c r="E2389" s="269"/>
      <c r="F2389" s="166">
        <f t="shared" si="721"/>
        <v>0</v>
      </c>
      <c r="G2389" s="270">
        <f t="shared" si="722"/>
        <v>0</v>
      </c>
    </row>
    <row r="2390" spans="1:7" ht="24" customHeight="1" x14ac:dyDescent="0.2">
      <c r="A2390" s="153" t="str">
        <f t="shared" si="718"/>
        <v/>
      </c>
      <c r="B2390" s="268" t="str">
        <f t="shared" si="719"/>
        <v/>
      </c>
      <c r="C2390" s="154"/>
      <c r="D2390" s="155" t="str">
        <f t="shared" si="720"/>
        <v/>
      </c>
      <c r="E2390" s="269"/>
      <c r="F2390" s="166">
        <f t="shared" si="721"/>
        <v>0</v>
      </c>
      <c r="G2390" s="270">
        <f t="shared" si="722"/>
        <v>0</v>
      </c>
    </row>
    <row r="2391" spans="1:7" ht="24" customHeight="1" x14ac:dyDescent="0.2">
      <c r="A2391" s="153" t="str">
        <f t="shared" si="718"/>
        <v/>
      </c>
      <c r="B2391" s="268" t="str">
        <f t="shared" si="719"/>
        <v/>
      </c>
      <c r="C2391" s="154"/>
      <c r="D2391" s="155" t="str">
        <f t="shared" si="720"/>
        <v/>
      </c>
      <c r="E2391" s="269"/>
      <c r="F2391" s="166">
        <f t="shared" si="721"/>
        <v>0</v>
      </c>
      <c r="G2391" s="270">
        <f t="shared" si="722"/>
        <v>0</v>
      </c>
    </row>
    <row r="2392" spans="1:7" ht="24" customHeight="1" x14ac:dyDescent="0.2">
      <c r="A2392" s="153" t="str">
        <f t="shared" si="718"/>
        <v/>
      </c>
      <c r="B2392" s="268" t="str">
        <f t="shared" si="719"/>
        <v/>
      </c>
      <c r="C2392" s="154"/>
      <c r="D2392" s="155" t="str">
        <f t="shared" si="720"/>
        <v/>
      </c>
      <c r="E2392" s="269"/>
      <c r="F2392" s="166">
        <f t="shared" si="721"/>
        <v>0</v>
      </c>
      <c r="G2392" s="270">
        <f t="shared" si="722"/>
        <v>0</v>
      </c>
    </row>
    <row r="2393" spans="1:7" ht="24" customHeight="1" x14ac:dyDescent="0.2">
      <c r="A2393" s="153" t="str">
        <f t="shared" si="718"/>
        <v/>
      </c>
      <c r="B2393" s="268" t="str">
        <f t="shared" si="719"/>
        <v/>
      </c>
      <c r="C2393" s="154"/>
      <c r="D2393" s="155" t="str">
        <f t="shared" si="720"/>
        <v/>
      </c>
      <c r="E2393" s="269"/>
      <c r="F2393" s="166">
        <f t="shared" si="721"/>
        <v>0</v>
      </c>
      <c r="G2393" s="270">
        <f t="shared" si="722"/>
        <v>0</v>
      </c>
    </row>
    <row r="2394" spans="1:7" ht="24" customHeight="1" x14ac:dyDescent="0.2">
      <c r="A2394" s="153" t="str">
        <f t="shared" si="718"/>
        <v/>
      </c>
      <c r="B2394" s="268" t="str">
        <f t="shared" si="719"/>
        <v/>
      </c>
      <c r="C2394" s="154"/>
      <c r="D2394" s="155" t="str">
        <f t="shared" si="720"/>
        <v/>
      </c>
      <c r="E2394" s="269"/>
      <c r="F2394" s="166">
        <f t="shared" si="721"/>
        <v>0</v>
      </c>
      <c r="G2394" s="270">
        <f t="shared" si="722"/>
        <v>0</v>
      </c>
    </row>
    <row r="2395" spans="1:7" ht="24" customHeight="1" x14ac:dyDescent="0.2">
      <c r="A2395" s="153" t="str">
        <f t="shared" si="718"/>
        <v/>
      </c>
      <c r="B2395" s="268" t="str">
        <f t="shared" si="719"/>
        <v/>
      </c>
      <c r="C2395" s="154"/>
      <c r="D2395" s="155" t="str">
        <f t="shared" si="720"/>
        <v/>
      </c>
      <c r="E2395" s="269"/>
      <c r="F2395" s="166">
        <f t="shared" si="721"/>
        <v>0</v>
      </c>
      <c r="G2395" s="270">
        <f t="shared" si="722"/>
        <v>0</v>
      </c>
    </row>
    <row r="2396" spans="1:7" ht="24" customHeight="1" x14ac:dyDescent="0.2">
      <c r="A2396" s="153" t="str">
        <f t="shared" si="718"/>
        <v/>
      </c>
      <c r="B2396" s="268" t="str">
        <f t="shared" si="719"/>
        <v/>
      </c>
      <c r="C2396" s="154"/>
      <c r="D2396" s="155" t="str">
        <f t="shared" si="720"/>
        <v/>
      </c>
      <c r="E2396" s="269"/>
      <c r="F2396" s="166">
        <f t="shared" si="721"/>
        <v>0</v>
      </c>
      <c r="G2396" s="270">
        <f t="shared" si="722"/>
        <v>0</v>
      </c>
    </row>
    <row r="2397" spans="1:7" ht="24" customHeight="1" x14ac:dyDescent="0.2">
      <c r="A2397" s="276"/>
      <c r="B2397" s="252"/>
      <c r="C2397" s="241"/>
      <c r="D2397" s="252"/>
      <c r="E2397" s="253"/>
      <c r="F2397" s="336" t="s">
        <v>40</v>
      </c>
      <c r="G2397" s="273">
        <f>SUBTOTAL(9,G2388:G2396)</f>
        <v>0</v>
      </c>
    </row>
    <row r="2398" spans="1:7" ht="24" customHeight="1" thickBot="1" x14ac:dyDescent="0.25">
      <c r="A2398" s="277"/>
      <c r="B2398" s="278"/>
      <c r="C2398" s="279"/>
      <c r="D2398" s="278"/>
      <c r="E2398" s="280"/>
      <c r="F2398" s="281"/>
      <c r="G2398" s="282"/>
    </row>
    <row r="2399" spans="1:7" ht="24" customHeight="1" thickBot="1" x14ac:dyDescent="0.25">
      <c r="A2399" s="283">
        <f>B2357</f>
        <v>0</v>
      </c>
      <c r="B2399" s="284" t="str">
        <f>C2357</f>
        <v/>
      </c>
      <c r="C2399" s="285"/>
      <c r="D2399" s="285" t="s">
        <v>41</v>
      </c>
      <c r="E2399" s="286"/>
      <c r="F2399" s="287" t="s">
        <v>42</v>
      </c>
      <c r="G2399" s="288">
        <f>SUBTOTAL(9,G2362:G2398)</f>
        <v>0</v>
      </c>
    </row>
    <row r="2400" spans="1:7" ht="24" customHeight="1" thickTop="1" thickBot="1" x14ac:dyDescent="0.25"/>
    <row r="2401" spans="1:7" ht="24" customHeight="1" thickTop="1" x14ac:dyDescent="0.2">
      <c r="A2401" s="344" t="s">
        <v>44</v>
      </c>
      <c r="B2401" s="345"/>
      <c r="C2401" s="345"/>
      <c r="D2401" s="345"/>
      <c r="E2401" s="345"/>
      <c r="F2401" s="345"/>
      <c r="G2401" s="346"/>
    </row>
    <row r="2402" spans="1:7" ht="24" customHeight="1" x14ac:dyDescent="0.2">
      <c r="A2402" s="243" t="s">
        <v>821</v>
      </c>
      <c r="B2402" s="244" t="str">
        <f>Comitente</f>
        <v>DIRECCIÓN PROVINCIAL DEL LOTE HOGAR</v>
      </c>
      <c r="C2402" s="238"/>
      <c r="D2402" s="245"/>
      <c r="E2402" s="245"/>
      <c r="F2402" s="246"/>
      <c r="G2402" s="247"/>
    </row>
    <row r="2403" spans="1:7" ht="24" customHeight="1" x14ac:dyDescent="0.2">
      <c r="A2403" s="243" t="s">
        <v>822</v>
      </c>
      <c r="B2403" s="244">
        <f>Contratista</f>
        <v>0</v>
      </c>
      <c r="C2403" s="239"/>
      <c r="D2403" s="239"/>
      <c r="E2403" s="239"/>
      <c r="F2403" s="248"/>
      <c r="G2403" s="249"/>
    </row>
    <row r="2404" spans="1:7" ht="24" customHeight="1" x14ac:dyDescent="0.2">
      <c r="A2404" s="243" t="s">
        <v>31</v>
      </c>
      <c r="B2404" s="244" t="str">
        <f>Obra</f>
        <v>Barrio "VIRGEN DEL ROSARIO" I Etapa</v>
      </c>
      <c r="C2404" s="239"/>
      <c r="D2404" s="239"/>
      <c r="E2404" s="239"/>
      <c r="F2404" s="248" t="s">
        <v>45</v>
      </c>
      <c r="G2404" s="250">
        <f>Fecha_Base</f>
        <v>0</v>
      </c>
    </row>
    <row r="2405" spans="1:7" ht="24" customHeight="1" x14ac:dyDescent="0.2">
      <c r="A2405" s="251" t="s">
        <v>820</v>
      </c>
      <c r="B2405" s="240" t="str">
        <f>Ubicación</f>
        <v>Calle Independencia s/nº  Distrito "La Puntilla" Dpto San Martin</v>
      </c>
      <c r="C2405" s="240"/>
      <c r="D2405" s="252"/>
      <c r="E2405" s="253"/>
      <c r="F2405" s="254"/>
      <c r="G2405" s="255"/>
    </row>
    <row r="2406" spans="1:7" ht="24" customHeight="1" x14ac:dyDescent="0.2">
      <c r="A2406" s="251" t="s">
        <v>46</v>
      </c>
      <c r="B2406" s="256" t="str">
        <f>IFERROR(VALUE(LEFT(B2407,FIND("-",B2407)-1)),"")</f>
        <v/>
      </c>
      <c r="C2406" s="241" t="str">
        <f>IFERROR(VLOOKUP(B2406,T_Computo_Presupuesto,2,FALSE),"")</f>
        <v/>
      </c>
      <c r="E2406" s="253"/>
      <c r="F2406" s="254"/>
      <c r="G2406" s="255"/>
    </row>
    <row r="2407" spans="1:7" ht="24" customHeight="1" x14ac:dyDescent="0.2">
      <c r="A2407" s="251" t="s">
        <v>32</v>
      </c>
      <c r="B2407" s="257"/>
      <c r="C2407" s="241" t="str">
        <f>IFERROR(VLOOKUP(B2407,T_Computo_Presupuesto,2,FALSE),"")</f>
        <v/>
      </c>
      <c r="D2407" s="252"/>
      <c r="E2407" s="253"/>
      <c r="F2407" s="248" t="s">
        <v>33</v>
      </c>
      <c r="G2407" s="258" t="str">
        <f>IFERROR(VLOOKUP(B2407,T_Computo_Presupuesto,4,FALSE),"")</f>
        <v/>
      </c>
    </row>
    <row r="2408" spans="1:7" ht="24" customHeight="1" x14ac:dyDescent="0.2">
      <c r="A2408" s="251"/>
      <c r="B2408" s="240"/>
      <c r="C2408" s="241"/>
      <c r="D2408" s="252"/>
      <c r="E2408" s="253"/>
      <c r="F2408" s="254"/>
      <c r="G2408" s="255"/>
    </row>
    <row r="2409" spans="1:7" ht="24" customHeight="1" x14ac:dyDescent="0.2">
      <c r="A2409" s="366" t="s">
        <v>683</v>
      </c>
      <c r="B2409" s="367"/>
      <c r="C2409" s="368" t="s">
        <v>0</v>
      </c>
      <c r="D2409" s="368" t="s">
        <v>34</v>
      </c>
      <c r="E2409" s="370" t="s">
        <v>35</v>
      </c>
      <c r="F2409" s="372" t="s">
        <v>36</v>
      </c>
      <c r="G2409" s="374" t="s">
        <v>37</v>
      </c>
    </row>
    <row r="2410" spans="1:7" ht="24" customHeight="1" x14ac:dyDescent="0.2">
      <c r="A2410" s="259" t="s">
        <v>684</v>
      </c>
      <c r="B2410" s="260" t="s">
        <v>685</v>
      </c>
      <c r="C2410" s="369"/>
      <c r="D2410" s="369"/>
      <c r="E2410" s="371"/>
      <c r="F2410" s="373"/>
      <c r="G2410" s="375"/>
    </row>
    <row r="2411" spans="1:7" ht="24" customHeight="1" x14ac:dyDescent="0.2">
      <c r="A2411" s="335"/>
      <c r="B2411" s="263"/>
      <c r="C2411" s="334" t="s">
        <v>823</v>
      </c>
      <c r="D2411" s="264"/>
      <c r="E2411" s="265"/>
      <c r="F2411" s="266"/>
      <c r="G2411" s="267"/>
    </row>
    <row r="2412" spans="1:7" ht="24" customHeight="1" x14ac:dyDescent="0.2">
      <c r="A2412" s="153" t="str">
        <f t="shared" ref="A2412:A2425" si="723">IFERROR(VLOOKUP(C2412,Tabla_Insumos,4,FALSE),"")</f>
        <v/>
      </c>
      <c r="B2412" s="268" t="str">
        <f t="shared" ref="B2412:B2425" si="724">IFERROR(VLOOKUP(C2412,Tabla_Insumos,5,FALSE),"")</f>
        <v/>
      </c>
      <c r="C2412" s="154"/>
      <c r="D2412" s="155" t="str">
        <f t="shared" ref="D2412:D2425" si="725">IFERROR(VLOOKUP(C2412,Tabla_Insumos,2,FALSE),"")</f>
        <v/>
      </c>
      <c r="E2412" s="269"/>
      <c r="F2412" s="165">
        <f t="shared" ref="F2412:F2425" si="726">IFERROR(VLOOKUP(C2412,Tabla_Insumos,3,FALSE),0)</f>
        <v>0</v>
      </c>
      <c r="G2412" s="270">
        <f>ROUND(E2412*F2412,2)</f>
        <v>0</v>
      </c>
    </row>
    <row r="2413" spans="1:7" ht="24" customHeight="1" x14ac:dyDescent="0.2">
      <c r="A2413" s="153" t="str">
        <f t="shared" si="723"/>
        <v/>
      </c>
      <c r="B2413" s="268" t="str">
        <f t="shared" si="724"/>
        <v/>
      </c>
      <c r="C2413" s="154"/>
      <c r="D2413" s="155" t="str">
        <f t="shared" si="725"/>
        <v/>
      </c>
      <c r="E2413" s="269"/>
      <c r="F2413" s="165">
        <f t="shared" si="726"/>
        <v>0</v>
      </c>
      <c r="G2413" s="270">
        <f t="shared" ref="G2413:G2425" si="727">ROUND(E2413*F2413,2)</f>
        <v>0</v>
      </c>
    </row>
    <row r="2414" spans="1:7" ht="24" customHeight="1" x14ac:dyDescent="0.2">
      <c r="A2414" s="153" t="str">
        <f t="shared" si="723"/>
        <v/>
      </c>
      <c r="B2414" s="268" t="str">
        <f t="shared" si="724"/>
        <v/>
      </c>
      <c r="C2414" s="154"/>
      <c r="D2414" s="155" t="str">
        <f t="shared" si="725"/>
        <v/>
      </c>
      <c r="E2414" s="269"/>
      <c r="F2414" s="165">
        <f t="shared" si="726"/>
        <v>0</v>
      </c>
      <c r="G2414" s="270">
        <f t="shared" si="727"/>
        <v>0</v>
      </c>
    </row>
    <row r="2415" spans="1:7" ht="24" customHeight="1" x14ac:dyDescent="0.2">
      <c r="A2415" s="153" t="str">
        <f t="shared" si="723"/>
        <v/>
      </c>
      <c r="B2415" s="268" t="str">
        <f t="shared" si="724"/>
        <v/>
      </c>
      <c r="C2415" s="154"/>
      <c r="D2415" s="155" t="str">
        <f t="shared" si="725"/>
        <v/>
      </c>
      <c r="E2415" s="269"/>
      <c r="F2415" s="165">
        <f t="shared" si="726"/>
        <v>0</v>
      </c>
      <c r="G2415" s="270">
        <f t="shared" si="727"/>
        <v>0</v>
      </c>
    </row>
    <row r="2416" spans="1:7" ht="24" customHeight="1" x14ac:dyDescent="0.2">
      <c r="A2416" s="153" t="str">
        <f t="shared" si="723"/>
        <v/>
      </c>
      <c r="B2416" s="268" t="str">
        <f t="shared" si="724"/>
        <v/>
      </c>
      <c r="C2416" s="154"/>
      <c r="D2416" s="155" t="str">
        <f t="shared" si="725"/>
        <v/>
      </c>
      <c r="E2416" s="269"/>
      <c r="F2416" s="165">
        <f t="shared" si="726"/>
        <v>0</v>
      </c>
      <c r="G2416" s="270">
        <f t="shared" si="727"/>
        <v>0</v>
      </c>
    </row>
    <row r="2417" spans="1:7" ht="24" customHeight="1" x14ac:dyDescent="0.2">
      <c r="A2417" s="153" t="str">
        <f t="shared" si="723"/>
        <v/>
      </c>
      <c r="B2417" s="268" t="str">
        <f t="shared" si="724"/>
        <v/>
      </c>
      <c r="C2417" s="154"/>
      <c r="D2417" s="155" t="str">
        <f t="shared" si="725"/>
        <v/>
      </c>
      <c r="E2417" s="269"/>
      <c r="F2417" s="165">
        <f t="shared" si="726"/>
        <v>0</v>
      </c>
      <c r="G2417" s="270">
        <f t="shared" si="727"/>
        <v>0</v>
      </c>
    </row>
    <row r="2418" spans="1:7" ht="24" customHeight="1" x14ac:dyDescent="0.2">
      <c r="A2418" s="153" t="str">
        <f t="shared" si="723"/>
        <v/>
      </c>
      <c r="B2418" s="268" t="str">
        <f t="shared" si="724"/>
        <v/>
      </c>
      <c r="C2418" s="154"/>
      <c r="D2418" s="155" t="str">
        <f t="shared" si="725"/>
        <v/>
      </c>
      <c r="E2418" s="269"/>
      <c r="F2418" s="165">
        <f t="shared" si="726"/>
        <v>0</v>
      </c>
      <c r="G2418" s="270">
        <f t="shared" si="727"/>
        <v>0</v>
      </c>
    </row>
    <row r="2419" spans="1:7" ht="24" customHeight="1" x14ac:dyDescent="0.2">
      <c r="A2419" s="153" t="str">
        <f t="shared" si="723"/>
        <v/>
      </c>
      <c r="B2419" s="268" t="str">
        <f t="shared" si="724"/>
        <v/>
      </c>
      <c r="C2419" s="154"/>
      <c r="D2419" s="155" t="str">
        <f t="shared" si="725"/>
        <v/>
      </c>
      <c r="E2419" s="269"/>
      <c r="F2419" s="165">
        <f t="shared" si="726"/>
        <v>0</v>
      </c>
      <c r="G2419" s="270">
        <f t="shared" si="727"/>
        <v>0</v>
      </c>
    </row>
    <row r="2420" spans="1:7" ht="24" customHeight="1" x14ac:dyDescent="0.2">
      <c r="A2420" s="153" t="str">
        <f t="shared" si="723"/>
        <v/>
      </c>
      <c r="B2420" s="268" t="str">
        <f t="shared" si="724"/>
        <v/>
      </c>
      <c r="C2420" s="154"/>
      <c r="D2420" s="155" t="str">
        <f t="shared" si="725"/>
        <v/>
      </c>
      <c r="E2420" s="269"/>
      <c r="F2420" s="165">
        <f t="shared" si="726"/>
        <v>0</v>
      </c>
      <c r="G2420" s="270">
        <f t="shared" si="727"/>
        <v>0</v>
      </c>
    </row>
    <row r="2421" spans="1:7" ht="24" customHeight="1" x14ac:dyDescent="0.2">
      <c r="A2421" s="153" t="str">
        <f t="shared" si="723"/>
        <v/>
      </c>
      <c r="B2421" s="268" t="str">
        <f t="shared" si="724"/>
        <v/>
      </c>
      <c r="C2421" s="154"/>
      <c r="D2421" s="155" t="str">
        <f t="shared" si="725"/>
        <v/>
      </c>
      <c r="E2421" s="269"/>
      <c r="F2421" s="165">
        <f t="shared" si="726"/>
        <v>0</v>
      </c>
      <c r="G2421" s="270">
        <f t="shared" si="727"/>
        <v>0</v>
      </c>
    </row>
    <row r="2422" spans="1:7" ht="24" customHeight="1" x14ac:dyDescent="0.2">
      <c r="A2422" s="153" t="str">
        <f t="shared" si="723"/>
        <v/>
      </c>
      <c r="B2422" s="268" t="str">
        <f t="shared" si="724"/>
        <v/>
      </c>
      <c r="C2422" s="154"/>
      <c r="D2422" s="155" t="str">
        <f t="shared" si="725"/>
        <v/>
      </c>
      <c r="E2422" s="269"/>
      <c r="F2422" s="165">
        <f t="shared" si="726"/>
        <v>0</v>
      </c>
      <c r="G2422" s="270">
        <f t="shared" si="727"/>
        <v>0</v>
      </c>
    </row>
    <row r="2423" spans="1:7" ht="24" customHeight="1" x14ac:dyDescent="0.2">
      <c r="A2423" s="153" t="str">
        <f t="shared" si="723"/>
        <v/>
      </c>
      <c r="B2423" s="268" t="str">
        <f t="shared" si="724"/>
        <v/>
      </c>
      <c r="C2423" s="154"/>
      <c r="D2423" s="155" t="str">
        <f t="shared" si="725"/>
        <v/>
      </c>
      <c r="E2423" s="269"/>
      <c r="F2423" s="165">
        <f t="shared" si="726"/>
        <v>0</v>
      </c>
      <c r="G2423" s="270">
        <f t="shared" si="727"/>
        <v>0</v>
      </c>
    </row>
    <row r="2424" spans="1:7" ht="24" customHeight="1" x14ac:dyDescent="0.2">
      <c r="A2424" s="153" t="str">
        <f t="shared" si="723"/>
        <v/>
      </c>
      <c r="B2424" s="268" t="str">
        <f t="shared" si="724"/>
        <v/>
      </c>
      <c r="C2424" s="154"/>
      <c r="D2424" s="155" t="str">
        <f t="shared" si="725"/>
        <v/>
      </c>
      <c r="E2424" s="269"/>
      <c r="F2424" s="165">
        <f t="shared" si="726"/>
        <v>0</v>
      </c>
      <c r="G2424" s="270">
        <f t="shared" si="727"/>
        <v>0</v>
      </c>
    </row>
    <row r="2425" spans="1:7" ht="24" customHeight="1" x14ac:dyDescent="0.2">
      <c r="A2425" s="153" t="str">
        <f t="shared" si="723"/>
        <v/>
      </c>
      <c r="B2425" s="268" t="str">
        <f t="shared" si="724"/>
        <v/>
      </c>
      <c r="C2425" s="154"/>
      <c r="D2425" s="155" t="str">
        <f t="shared" si="725"/>
        <v/>
      </c>
      <c r="E2425" s="269"/>
      <c r="F2425" s="166">
        <f t="shared" si="726"/>
        <v>0</v>
      </c>
      <c r="G2425" s="270">
        <f t="shared" si="727"/>
        <v>0</v>
      </c>
    </row>
    <row r="2426" spans="1:7" ht="24" customHeight="1" x14ac:dyDescent="0.2">
      <c r="A2426" s="271"/>
      <c r="B2426" s="241"/>
      <c r="C2426" s="241"/>
      <c r="D2426" s="252"/>
      <c r="E2426" s="253"/>
      <c r="F2426" s="336" t="s">
        <v>38</v>
      </c>
      <c r="G2426" s="273">
        <f>SUBTOTAL(9,G2412:G2425)</f>
        <v>0</v>
      </c>
    </row>
    <row r="2427" spans="1:7" ht="24" customHeight="1" x14ac:dyDescent="0.2">
      <c r="A2427" s="271"/>
      <c r="B2427" s="241"/>
      <c r="C2427" s="274" t="s">
        <v>824</v>
      </c>
      <c r="D2427" s="252"/>
      <c r="E2427" s="253"/>
      <c r="F2427" s="254"/>
      <c r="G2427" s="275"/>
    </row>
    <row r="2428" spans="1:7" ht="24" customHeight="1" x14ac:dyDescent="0.2">
      <c r="A2428" s="153" t="str">
        <f t="shared" ref="A2428:A2435" si="728">IFERROR(VLOOKUP(C2428,Tabla_Insumos,4,FALSE),"")</f>
        <v/>
      </c>
      <c r="B2428" s="268" t="str">
        <f t="shared" ref="B2428:B2435" si="729">IFERROR(VLOOKUP(C2428,Tabla_Insumos,5,FALSE),"")</f>
        <v/>
      </c>
      <c r="C2428" s="154"/>
      <c r="D2428" s="155" t="str">
        <f t="shared" ref="D2428:D2435" si="730">IFERROR(VLOOKUP(C2428,Tabla_Insumos,2,FALSE),"")</f>
        <v/>
      </c>
      <c r="E2428" s="269"/>
      <c r="F2428" s="167">
        <f t="shared" ref="F2428:F2435" si="731">IFERROR(VLOOKUP(C2428,Tabla_Insumos,3,FALSE),0)</f>
        <v>0</v>
      </c>
      <c r="G2428" s="270">
        <f>ROUND(E2428*F2428,2)</f>
        <v>0</v>
      </c>
    </row>
    <row r="2429" spans="1:7" ht="24" customHeight="1" x14ac:dyDescent="0.2">
      <c r="A2429" s="153" t="str">
        <f t="shared" si="728"/>
        <v/>
      </c>
      <c r="B2429" s="268" t="str">
        <f t="shared" si="729"/>
        <v/>
      </c>
      <c r="C2429" s="154"/>
      <c r="D2429" s="155" t="str">
        <f t="shared" si="730"/>
        <v/>
      </c>
      <c r="E2429" s="269"/>
      <c r="F2429" s="167">
        <f t="shared" si="731"/>
        <v>0</v>
      </c>
      <c r="G2429" s="270">
        <f>ROUND(E2429*F2429,2)</f>
        <v>0</v>
      </c>
    </row>
    <row r="2430" spans="1:7" ht="24" customHeight="1" x14ac:dyDescent="0.2">
      <c r="A2430" s="153" t="str">
        <f t="shared" si="728"/>
        <v/>
      </c>
      <c r="B2430" s="268" t="str">
        <f t="shared" si="729"/>
        <v/>
      </c>
      <c r="C2430" s="154"/>
      <c r="D2430" s="155" t="str">
        <f t="shared" si="730"/>
        <v/>
      </c>
      <c r="E2430" s="269"/>
      <c r="F2430" s="167">
        <f t="shared" si="731"/>
        <v>0</v>
      </c>
      <c r="G2430" s="270">
        <f t="shared" ref="G2430:G2435" si="732">ROUND(E2430*F2430,2)</f>
        <v>0</v>
      </c>
    </row>
    <row r="2431" spans="1:7" ht="24" customHeight="1" x14ac:dyDescent="0.2">
      <c r="A2431" s="153" t="str">
        <f t="shared" si="728"/>
        <v/>
      </c>
      <c r="B2431" s="268" t="str">
        <f t="shared" si="729"/>
        <v/>
      </c>
      <c r="C2431" s="154"/>
      <c r="D2431" s="155" t="str">
        <f t="shared" si="730"/>
        <v/>
      </c>
      <c r="E2431" s="269"/>
      <c r="F2431" s="167">
        <f t="shared" si="731"/>
        <v>0</v>
      </c>
      <c r="G2431" s="270">
        <f t="shared" si="732"/>
        <v>0</v>
      </c>
    </row>
    <row r="2432" spans="1:7" ht="24" customHeight="1" x14ac:dyDescent="0.2">
      <c r="A2432" s="153" t="str">
        <f t="shared" si="728"/>
        <v/>
      </c>
      <c r="B2432" s="268" t="str">
        <f t="shared" si="729"/>
        <v/>
      </c>
      <c r="C2432" s="154"/>
      <c r="D2432" s="155" t="str">
        <f t="shared" si="730"/>
        <v/>
      </c>
      <c r="E2432" s="269"/>
      <c r="F2432" s="165">
        <f t="shared" si="731"/>
        <v>0</v>
      </c>
      <c r="G2432" s="270">
        <f t="shared" si="732"/>
        <v>0</v>
      </c>
    </row>
    <row r="2433" spans="1:7" ht="24" customHeight="1" x14ac:dyDescent="0.2">
      <c r="A2433" s="153" t="str">
        <f t="shared" si="728"/>
        <v/>
      </c>
      <c r="B2433" s="268" t="str">
        <f t="shared" si="729"/>
        <v/>
      </c>
      <c r="C2433" s="154"/>
      <c r="D2433" s="155" t="str">
        <f t="shared" si="730"/>
        <v/>
      </c>
      <c r="E2433" s="269"/>
      <c r="F2433" s="165">
        <f t="shared" si="731"/>
        <v>0</v>
      </c>
      <c r="G2433" s="270">
        <f t="shared" si="732"/>
        <v>0</v>
      </c>
    </row>
    <row r="2434" spans="1:7" ht="24" customHeight="1" x14ac:dyDescent="0.2">
      <c r="A2434" s="153" t="str">
        <f t="shared" si="728"/>
        <v/>
      </c>
      <c r="B2434" s="268" t="str">
        <f t="shared" si="729"/>
        <v/>
      </c>
      <c r="C2434" s="154"/>
      <c r="D2434" s="155" t="str">
        <f t="shared" si="730"/>
        <v/>
      </c>
      <c r="E2434" s="269"/>
      <c r="F2434" s="165">
        <f t="shared" si="731"/>
        <v>0</v>
      </c>
      <c r="G2434" s="270">
        <f t="shared" si="732"/>
        <v>0</v>
      </c>
    </row>
    <row r="2435" spans="1:7" ht="24" customHeight="1" x14ac:dyDescent="0.2">
      <c r="A2435" s="153" t="str">
        <f t="shared" si="728"/>
        <v/>
      </c>
      <c r="B2435" s="268" t="str">
        <f t="shared" si="729"/>
        <v/>
      </c>
      <c r="C2435" s="154"/>
      <c r="D2435" s="155" t="str">
        <f t="shared" si="730"/>
        <v/>
      </c>
      <c r="E2435" s="269"/>
      <c r="F2435" s="165">
        <f t="shared" si="731"/>
        <v>0</v>
      </c>
      <c r="G2435" s="270">
        <f t="shared" si="732"/>
        <v>0</v>
      </c>
    </row>
    <row r="2436" spans="1:7" ht="24" customHeight="1" x14ac:dyDescent="0.2">
      <c r="A2436" s="271"/>
      <c r="B2436" s="241"/>
      <c r="C2436" s="241"/>
      <c r="D2436" s="252"/>
      <c r="E2436" s="253"/>
      <c r="F2436" s="336" t="s">
        <v>39</v>
      </c>
      <c r="G2436" s="273">
        <f>SUBTOTAL(9,G2428:G2435)</f>
        <v>0</v>
      </c>
    </row>
    <row r="2437" spans="1:7" ht="24" customHeight="1" x14ac:dyDescent="0.2">
      <c r="A2437" s="271"/>
      <c r="B2437" s="241"/>
      <c r="C2437" s="274" t="s">
        <v>825</v>
      </c>
      <c r="D2437" s="252"/>
      <c r="E2437" s="253"/>
      <c r="F2437" s="254"/>
      <c r="G2437" s="275"/>
    </row>
    <row r="2438" spans="1:7" ht="24" customHeight="1" x14ac:dyDescent="0.2">
      <c r="A2438" s="153" t="str">
        <f t="shared" ref="A2438:A2446" si="733">IFERROR(VLOOKUP(C2438,Tabla_Insumos,4,FALSE),"")</f>
        <v/>
      </c>
      <c r="B2438" s="268" t="str">
        <f t="shared" ref="B2438:B2446" si="734">IFERROR(VLOOKUP(C2438,Tabla_Insumos,5,FALSE),"")</f>
        <v/>
      </c>
      <c r="C2438" s="154"/>
      <c r="D2438" s="155" t="str">
        <f t="shared" ref="D2438:D2446" si="735">IFERROR(VLOOKUP(C2438,Tabla_Insumos,2,FALSE),"")</f>
        <v/>
      </c>
      <c r="E2438" s="269"/>
      <c r="F2438" s="165">
        <f t="shared" ref="F2438:F2446" si="736">IFERROR(VLOOKUP(C2438,Tabla_Insumos,3,FALSE),0)</f>
        <v>0</v>
      </c>
      <c r="G2438" s="270">
        <f t="shared" ref="G2438:G2446" si="737">ROUND(E2438*F2438,2)</f>
        <v>0</v>
      </c>
    </row>
    <row r="2439" spans="1:7" ht="24" customHeight="1" x14ac:dyDescent="0.2">
      <c r="A2439" s="153" t="str">
        <f t="shared" si="733"/>
        <v/>
      </c>
      <c r="B2439" s="268" t="str">
        <f t="shared" si="734"/>
        <v/>
      </c>
      <c r="C2439" s="154"/>
      <c r="D2439" s="155" t="str">
        <f t="shared" si="735"/>
        <v/>
      </c>
      <c r="E2439" s="269"/>
      <c r="F2439" s="165">
        <f t="shared" si="736"/>
        <v>0</v>
      </c>
      <c r="G2439" s="270">
        <f t="shared" si="737"/>
        <v>0</v>
      </c>
    </row>
    <row r="2440" spans="1:7" ht="24" customHeight="1" x14ac:dyDescent="0.2">
      <c r="A2440" s="153" t="str">
        <f t="shared" si="733"/>
        <v/>
      </c>
      <c r="B2440" s="268" t="str">
        <f t="shared" si="734"/>
        <v/>
      </c>
      <c r="C2440" s="154"/>
      <c r="D2440" s="155" t="str">
        <f t="shared" si="735"/>
        <v/>
      </c>
      <c r="E2440" s="269"/>
      <c r="F2440" s="165">
        <f t="shared" si="736"/>
        <v>0</v>
      </c>
      <c r="G2440" s="270">
        <f t="shared" si="737"/>
        <v>0</v>
      </c>
    </row>
    <row r="2441" spans="1:7" ht="24" customHeight="1" x14ac:dyDescent="0.2">
      <c r="A2441" s="153" t="str">
        <f t="shared" si="733"/>
        <v/>
      </c>
      <c r="B2441" s="268" t="str">
        <f t="shared" si="734"/>
        <v/>
      </c>
      <c r="C2441" s="154"/>
      <c r="D2441" s="155" t="str">
        <f t="shared" si="735"/>
        <v/>
      </c>
      <c r="E2441" s="269"/>
      <c r="F2441" s="165">
        <f t="shared" si="736"/>
        <v>0</v>
      </c>
      <c r="G2441" s="270">
        <f t="shared" si="737"/>
        <v>0</v>
      </c>
    </row>
    <row r="2442" spans="1:7" ht="24" customHeight="1" x14ac:dyDescent="0.2">
      <c r="A2442" s="153" t="str">
        <f t="shared" si="733"/>
        <v/>
      </c>
      <c r="B2442" s="268" t="str">
        <f t="shared" si="734"/>
        <v/>
      </c>
      <c r="C2442" s="154"/>
      <c r="D2442" s="155" t="str">
        <f t="shared" si="735"/>
        <v/>
      </c>
      <c r="E2442" s="269"/>
      <c r="F2442" s="165">
        <f t="shared" si="736"/>
        <v>0</v>
      </c>
      <c r="G2442" s="270">
        <f t="shared" si="737"/>
        <v>0</v>
      </c>
    </row>
    <row r="2443" spans="1:7" ht="24" customHeight="1" x14ac:dyDescent="0.2">
      <c r="A2443" s="153" t="str">
        <f t="shared" si="733"/>
        <v/>
      </c>
      <c r="B2443" s="268" t="str">
        <f t="shared" si="734"/>
        <v/>
      </c>
      <c r="C2443" s="154"/>
      <c r="D2443" s="155" t="str">
        <f t="shared" si="735"/>
        <v/>
      </c>
      <c r="E2443" s="269"/>
      <c r="F2443" s="165">
        <f t="shared" si="736"/>
        <v>0</v>
      </c>
      <c r="G2443" s="270">
        <f t="shared" si="737"/>
        <v>0</v>
      </c>
    </row>
    <row r="2444" spans="1:7" ht="24" customHeight="1" x14ac:dyDescent="0.2">
      <c r="A2444" s="153" t="str">
        <f t="shared" si="733"/>
        <v/>
      </c>
      <c r="B2444" s="268" t="str">
        <f t="shared" si="734"/>
        <v/>
      </c>
      <c r="C2444" s="154"/>
      <c r="D2444" s="155" t="str">
        <f t="shared" si="735"/>
        <v/>
      </c>
      <c r="E2444" s="269"/>
      <c r="F2444" s="165">
        <f t="shared" si="736"/>
        <v>0</v>
      </c>
      <c r="G2444" s="270">
        <f t="shared" si="737"/>
        <v>0</v>
      </c>
    </row>
    <row r="2445" spans="1:7" ht="24" customHeight="1" x14ac:dyDescent="0.2">
      <c r="A2445" s="153" t="str">
        <f t="shared" si="733"/>
        <v/>
      </c>
      <c r="B2445" s="268" t="str">
        <f t="shared" si="734"/>
        <v/>
      </c>
      <c r="C2445" s="154"/>
      <c r="D2445" s="155" t="str">
        <f t="shared" si="735"/>
        <v/>
      </c>
      <c r="E2445" s="269"/>
      <c r="F2445" s="165">
        <f t="shared" si="736"/>
        <v>0</v>
      </c>
      <c r="G2445" s="270">
        <f t="shared" si="737"/>
        <v>0</v>
      </c>
    </row>
    <row r="2446" spans="1:7" ht="24" customHeight="1" x14ac:dyDescent="0.2">
      <c r="A2446" s="153" t="str">
        <f t="shared" si="733"/>
        <v/>
      </c>
      <c r="B2446" s="268" t="str">
        <f t="shared" si="734"/>
        <v/>
      </c>
      <c r="C2446" s="154"/>
      <c r="D2446" s="155" t="str">
        <f t="shared" si="735"/>
        <v/>
      </c>
      <c r="E2446" s="269"/>
      <c r="F2446" s="165">
        <f t="shared" si="736"/>
        <v>0</v>
      </c>
      <c r="G2446" s="270">
        <f t="shared" si="737"/>
        <v>0</v>
      </c>
    </row>
    <row r="2447" spans="1:7" ht="24" customHeight="1" x14ac:dyDescent="0.2">
      <c r="A2447" s="276"/>
      <c r="B2447" s="252"/>
      <c r="C2447" s="241"/>
      <c r="D2447" s="252"/>
      <c r="E2447" s="253"/>
      <c r="F2447" s="336" t="s">
        <v>40</v>
      </c>
      <c r="G2447" s="273">
        <f>SUBTOTAL(9,G2438:G2446)</f>
        <v>0</v>
      </c>
    </row>
    <row r="2448" spans="1:7" ht="24" customHeight="1" thickBot="1" x14ac:dyDescent="0.25">
      <c r="A2448" s="277"/>
      <c r="B2448" s="278"/>
      <c r="C2448" s="279"/>
      <c r="D2448" s="278"/>
      <c r="E2448" s="280"/>
      <c r="F2448" s="281"/>
      <c r="G2448" s="282"/>
    </row>
    <row r="2449" spans="1:7" ht="24" customHeight="1" thickBot="1" x14ac:dyDescent="0.25">
      <c r="A2449" s="283">
        <f>B2407</f>
        <v>0</v>
      </c>
      <c r="B2449" s="284" t="str">
        <f>C2407</f>
        <v/>
      </c>
      <c r="C2449" s="285"/>
      <c r="D2449" s="285" t="s">
        <v>41</v>
      </c>
      <c r="E2449" s="286"/>
      <c r="F2449" s="287" t="s">
        <v>42</v>
      </c>
      <c r="G2449" s="288">
        <f>SUBTOTAL(9,G2412:G2448)</f>
        <v>0</v>
      </c>
    </row>
    <row r="2450" spans="1:7" ht="24" customHeight="1" thickTop="1" thickBot="1" x14ac:dyDescent="0.25"/>
    <row r="2451" spans="1:7" ht="24" customHeight="1" thickTop="1" x14ac:dyDescent="0.2">
      <c r="A2451" s="344" t="s">
        <v>44</v>
      </c>
      <c r="B2451" s="345"/>
      <c r="C2451" s="345"/>
      <c r="D2451" s="345"/>
      <c r="E2451" s="345"/>
      <c r="F2451" s="345"/>
      <c r="G2451" s="346"/>
    </row>
    <row r="2452" spans="1:7" ht="24" customHeight="1" x14ac:dyDescent="0.2">
      <c r="A2452" s="243" t="s">
        <v>821</v>
      </c>
      <c r="B2452" s="244" t="str">
        <f>Comitente</f>
        <v>DIRECCIÓN PROVINCIAL DEL LOTE HOGAR</v>
      </c>
      <c r="C2452" s="238"/>
      <c r="D2452" s="245"/>
      <c r="E2452" s="245"/>
      <c r="F2452" s="246"/>
      <c r="G2452" s="247"/>
    </row>
    <row r="2453" spans="1:7" ht="24" customHeight="1" x14ac:dyDescent="0.2">
      <c r="A2453" s="243" t="s">
        <v>822</v>
      </c>
      <c r="B2453" s="244">
        <f>Contratista</f>
        <v>0</v>
      </c>
      <c r="C2453" s="239"/>
      <c r="D2453" s="239"/>
      <c r="E2453" s="239"/>
      <c r="F2453" s="248"/>
      <c r="G2453" s="249"/>
    </row>
    <row r="2454" spans="1:7" ht="24" customHeight="1" x14ac:dyDescent="0.2">
      <c r="A2454" s="243" t="s">
        <v>31</v>
      </c>
      <c r="B2454" s="244" t="str">
        <f>Obra</f>
        <v>Barrio "VIRGEN DEL ROSARIO" I Etapa</v>
      </c>
      <c r="C2454" s="239"/>
      <c r="D2454" s="239"/>
      <c r="E2454" s="239"/>
      <c r="F2454" s="248" t="s">
        <v>45</v>
      </c>
      <c r="G2454" s="250">
        <f>Fecha_Base</f>
        <v>0</v>
      </c>
    </row>
    <row r="2455" spans="1:7" ht="24" customHeight="1" x14ac:dyDescent="0.2">
      <c r="A2455" s="251" t="s">
        <v>820</v>
      </c>
      <c r="B2455" s="240" t="str">
        <f>Ubicación</f>
        <v>Calle Independencia s/nº  Distrito "La Puntilla" Dpto San Martin</v>
      </c>
      <c r="C2455" s="240"/>
      <c r="D2455" s="252"/>
      <c r="E2455" s="253"/>
      <c r="F2455" s="254"/>
      <c r="G2455" s="255"/>
    </row>
    <row r="2456" spans="1:7" ht="24" customHeight="1" x14ac:dyDescent="0.2">
      <c r="A2456" s="251" t="s">
        <v>46</v>
      </c>
      <c r="B2456" s="256" t="str">
        <f>IFERROR(VALUE(LEFT(B2457,FIND("-",B2457)-1)),"")</f>
        <v/>
      </c>
      <c r="C2456" s="241" t="str">
        <f>IFERROR(VLOOKUP(B2456,T_Computo_Presupuesto,2,FALSE),"")</f>
        <v/>
      </c>
      <c r="E2456" s="253"/>
      <c r="F2456" s="254"/>
      <c r="G2456" s="255"/>
    </row>
    <row r="2457" spans="1:7" ht="24" customHeight="1" x14ac:dyDescent="0.2">
      <c r="A2457" s="251" t="s">
        <v>32</v>
      </c>
      <c r="B2457" s="257"/>
      <c r="C2457" s="241" t="str">
        <f>IFERROR(VLOOKUP(B2457,T_Computo_Presupuesto,2,FALSE),"")</f>
        <v/>
      </c>
      <c r="D2457" s="252"/>
      <c r="E2457" s="253"/>
      <c r="F2457" s="248" t="s">
        <v>33</v>
      </c>
      <c r="G2457" s="258" t="str">
        <f>IFERROR(VLOOKUP(B2457,T_Computo_Presupuesto,4,FALSE),"")</f>
        <v/>
      </c>
    </row>
    <row r="2458" spans="1:7" ht="24" customHeight="1" x14ac:dyDescent="0.2">
      <c r="A2458" s="251"/>
      <c r="B2458" s="240"/>
      <c r="C2458" s="241"/>
      <c r="D2458" s="252"/>
      <c r="E2458" s="253"/>
      <c r="F2458" s="254"/>
      <c r="G2458" s="255"/>
    </row>
    <row r="2459" spans="1:7" ht="24" customHeight="1" x14ac:dyDescent="0.2">
      <c r="A2459" s="366" t="s">
        <v>683</v>
      </c>
      <c r="B2459" s="367"/>
      <c r="C2459" s="368" t="s">
        <v>0</v>
      </c>
      <c r="D2459" s="368" t="s">
        <v>34</v>
      </c>
      <c r="E2459" s="370" t="s">
        <v>35</v>
      </c>
      <c r="F2459" s="372" t="s">
        <v>36</v>
      </c>
      <c r="G2459" s="374" t="s">
        <v>37</v>
      </c>
    </row>
    <row r="2460" spans="1:7" ht="24" customHeight="1" x14ac:dyDescent="0.2">
      <c r="A2460" s="259" t="s">
        <v>684</v>
      </c>
      <c r="B2460" s="260" t="s">
        <v>685</v>
      </c>
      <c r="C2460" s="369"/>
      <c r="D2460" s="369"/>
      <c r="E2460" s="371"/>
      <c r="F2460" s="373"/>
      <c r="G2460" s="375"/>
    </row>
    <row r="2461" spans="1:7" ht="24" customHeight="1" x14ac:dyDescent="0.2">
      <c r="A2461" s="335"/>
      <c r="B2461" s="263"/>
      <c r="C2461" s="334" t="s">
        <v>823</v>
      </c>
      <c r="D2461" s="264"/>
      <c r="E2461" s="265"/>
      <c r="F2461" s="266"/>
      <c r="G2461" s="267"/>
    </row>
    <row r="2462" spans="1:7" ht="24" customHeight="1" x14ac:dyDescent="0.2">
      <c r="A2462" s="153" t="str">
        <f t="shared" ref="A2462:A2475" si="738">IFERROR(VLOOKUP(C2462,Tabla_Insumos,4,FALSE),"")</f>
        <v/>
      </c>
      <c r="B2462" s="268" t="str">
        <f t="shared" ref="B2462:B2475" si="739">IFERROR(VLOOKUP(C2462,Tabla_Insumos,5,FALSE),"")</f>
        <v/>
      </c>
      <c r="C2462" s="154"/>
      <c r="D2462" s="155" t="str">
        <f t="shared" ref="D2462:D2475" si="740">IFERROR(VLOOKUP(C2462,Tabla_Insumos,2,FALSE),"")</f>
        <v/>
      </c>
      <c r="E2462" s="269"/>
      <c r="F2462" s="166">
        <f t="shared" ref="F2462:F2475" si="741">IFERROR(VLOOKUP(C2462,Tabla_Insumos,3,FALSE),0)</f>
        <v>0</v>
      </c>
      <c r="G2462" s="270">
        <f>ROUND(E2462*F2462,2)</f>
        <v>0</v>
      </c>
    </row>
    <row r="2463" spans="1:7" ht="24" customHeight="1" x14ac:dyDescent="0.2">
      <c r="A2463" s="153" t="str">
        <f t="shared" si="738"/>
        <v/>
      </c>
      <c r="B2463" s="268" t="str">
        <f t="shared" si="739"/>
        <v/>
      </c>
      <c r="C2463" s="154"/>
      <c r="D2463" s="155" t="str">
        <f t="shared" si="740"/>
        <v/>
      </c>
      <c r="E2463" s="269"/>
      <c r="F2463" s="166">
        <f t="shared" si="741"/>
        <v>0</v>
      </c>
      <c r="G2463" s="270">
        <f t="shared" ref="G2463:G2475" si="742">ROUND(E2463*F2463,2)</f>
        <v>0</v>
      </c>
    </row>
    <row r="2464" spans="1:7" ht="24" customHeight="1" x14ac:dyDescent="0.2">
      <c r="A2464" s="153" t="str">
        <f t="shared" si="738"/>
        <v/>
      </c>
      <c r="B2464" s="268" t="str">
        <f t="shared" si="739"/>
        <v/>
      </c>
      <c r="C2464" s="154"/>
      <c r="D2464" s="155" t="str">
        <f t="shared" si="740"/>
        <v/>
      </c>
      <c r="E2464" s="269"/>
      <c r="F2464" s="166">
        <f t="shared" si="741"/>
        <v>0</v>
      </c>
      <c r="G2464" s="270">
        <f t="shared" si="742"/>
        <v>0</v>
      </c>
    </row>
    <row r="2465" spans="1:7" ht="24" customHeight="1" x14ac:dyDescent="0.2">
      <c r="A2465" s="153" t="str">
        <f t="shared" si="738"/>
        <v/>
      </c>
      <c r="B2465" s="268" t="str">
        <f t="shared" si="739"/>
        <v/>
      </c>
      <c r="C2465" s="154"/>
      <c r="D2465" s="155" t="str">
        <f t="shared" si="740"/>
        <v/>
      </c>
      <c r="E2465" s="269"/>
      <c r="F2465" s="166">
        <f t="shared" si="741"/>
        <v>0</v>
      </c>
      <c r="G2465" s="270">
        <f t="shared" si="742"/>
        <v>0</v>
      </c>
    </row>
    <row r="2466" spans="1:7" ht="24" customHeight="1" x14ac:dyDescent="0.2">
      <c r="A2466" s="153" t="str">
        <f t="shared" si="738"/>
        <v/>
      </c>
      <c r="B2466" s="268" t="str">
        <f t="shared" si="739"/>
        <v/>
      </c>
      <c r="C2466" s="154"/>
      <c r="D2466" s="155" t="str">
        <f t="shared" si="740"/>
        <v/>
      </c>
      <c r="E2466" s="269"/>
      <c r="F2466" s="166">
        <f t="shared" si="741"/>
        <v>0</v>
      </c>
      <c r="G2466" s="270">
        <f t="shared" si="742"/>
        <v>0</v>
      </c>
    </row>
    <row r="2467" spans="1:7" ht="24" customHeight="1" x14ac:dyDescent="0.2">
      <c r="A2467" s="153" t="str">
        <f t="shared" si="738"/>
        <v/>
      </c>
      <c r="B2467" s="268" t="str">
        <f t="shared" si="739"/>
        <v/>
      </c>
      <c r="C2467" s="154"/>
      <c r="D2467" s="155" t="str">
        <f t="shared" si="740"/>
        <v/>
      </c>
      <c r="E2467" s="269"/>
      <c r="F2467" s="166">
        <f t="shared" si="741"/>
        <v>0</v>
      </c>
      <c r="G2467" s="270">
        <f t="shared" si="742"/>
        <v>0</v>
      </c>
    </row>
    <row r="2468" spans="1:7" ht="24" customHeight="1" x14ac:dyDescent="0.2">
      <c r="A2468" s="153" t="str">
        <f t="shared" si="738"/>
        <v/>
      </c>
      <c r="B2468" s="268" t="str">
        <f t="shared" si="739"/>
        <v/>
      </c>
      <c r="C2468" s="154"/>
      <c r="D2468" s="155" t="str">
        <f t="shared" si="740"/>
        <v/>
      </c>
      <c r="E2468" s="269"/>
      <c r="F2468" s="166">
        <f t="shared" si="741"/>
        <v>0</v>
      </c>
      <c r="G2468" s="270">
        <f t="shared" si="742"/>
        <v>0</v>
      </c>
    </row>
    <row r="2469" spans="1:7" ht="24" customHeight="1" x14ac:dyDescent="0.2">
      <c r="A2469" s="153" t="str">
        <f t="shared" si="738"/>
        <v/>
      </c>
      <c r="B2469" s="268" t="str">
        <f t="shared" si="739"/>
        <v/>
      </c>
      <c r="C2469" s="154"/>
      <c r="D2469" s="155" t="str">
        <f t="shared" si="740"/>
        <v/>
      </c>
      <c r="E2469" s="269"/>
      <c r="F2469" s="166">
        <f t="shared" si="741"/>
        <v>0</v>
      </c>
      <c r="G2469" s="270">
        <f t="shared" si="742"/>
        <v>0</v>
      </c>
    </row>
    <row r="2470" spans="1:7" ht="24" customHeight="1" x14ac:dyDescent="0.2">
      <c r="A2470" s="153" t="str">
        <f t="shared" si="738"/>
        <v/>
      </c>
      <c r="B2470" s="268" t="str">
        <f t="shared" si="739"/>
        <v/>
      </c>
      <c r="C2470" s="154"/>
      <c r="D2470" s="155" t="str">
        <f t="shared" si="740"/>
        <v/>
      </c>
      <c r="E2470" s="269"/>
      <c r="F2470" s="166">
        <f t="shared" si="741"/>
        <v>0</v>
      </c>
      <c r="G2470" s="270">
        <f t="shared" si="742"/>
        <v>0</v>
      </c>
    </row>
    <row r="2471" spans="1:7" ht="24" customHeight="1" x14ac:dyDescent="0.2">
      <c r="A2471" s="153" t="str">
        <f t="shared" si="738"/>
        <v/>
      </c>
      <c r="B2471" s="268" t="str">
        <f t="shared" si="739"/>
        <v/>
      </c>
      <c r="C2471" s="154"/>
      <c r="D2471" s="155" t="str">
        <f t="shared" si="740"/>
        <v/>
      </c>
      <c r="E2471" s="269"/>
      <c r="F2471" s="166">
        <f t="shared" si="741"/>
        <v>0</v>
      </c>
      <c r="G2471" s="270">
        <f t="shared" si="742"/>
        <v>0</v>
      </c>
    </row>
    <row r="2472" spans="1:7" ht="24" customHeight="1" x14ac:dyDescent="0.2">
      <c r="A2472" s="153" t="str">
        <f t="shared" si="738"/>
        <v/>
      </c>
      <c r="B2472" s="268" t="str">
        <f t="shared" si="739"/>
        <v/>
      </c>
      <c r="C2472" s="154"/>
      <c r="D2472" s="155" t="str">
        <f t="shared" si="740"/>
        <v/>
      </c>
      <c r="E2472" s="269"/>
      <c r="F2472" s="166">
        <f t="shared" si="741"/>
        <v>0</v>
      </c>
      <c r="G2472" s="270">
        <f t="shared" si="742"/>
        <v>0</v>
      </c>
    </row>
    <row r="2473" spans="1:7" ht="24" customHeight="1" x14ac:dyDescent="0.2">
      <c r="A2473" s="153" t="str">
        <f t="shared" si="738"/>
        <v/>
      </c>
      <c r="B2473" s="268" t="str">
        <f t="shared" si="739"/>
        <v/>
      </c>
      <c r="C2473" s="154"/>
      <c r="D2473" s="155" t="str">
        <f t="shared" si="740"/>
        <v/>
      </c>
      <c r="E2473" s="269"/>
      <c r="F2473" s="166">
        <f t="shared" si="741"/>
        <v>0</v>
      </c>
      <c r="G2473" s="270">
        <f t="shared" si="742"/>
        <v>0</v>
      </c>
    </row>
    <row r="2474" spans="1:7" ht="24" customHeight="1" x14ac:dyDescent="0.2">
      <c r="A2474" s="153" t="str">
        <f t="shared" si="738"/>
        <v/>
      </c>
      <c r="B2474" s="268" t="str">
        <f t="shared" si="739"/>
        <v/>
      </c>
      <c r="C2474" s="154"/>
      <c r="D2474" s="155" t="str">
        <f t="shared" si="740"/>
        <v/>
      </c>
      <c r="E2474" s="269"/>
      <c r="F2474" s="166">
        <f t="shared" si="741"/>
        <v>0</v>
      </c>
      <c r="G2474" s="270">
        <f t="shared" si="742"/>
        <v>0</v>
      </c>
    </row>
    <row r="2475" spans="1:7" ht="24" customHeight="1" x14ac:dyDescent="0.2">
      <c r="A2475" s="153" t="str">
        <f t="shared" si="738"/>
        <v/>
      </c>
      <c r="B2475" s="268" t="str">
        <f t="shared" si="739"/>
        <v/>
      </c>
      <c r="C2475" s="154"/>
      <c r="D2475" s="155" t="str">
        <f t="shared" si="740"/>
        <v/>
      </c>
      <c r="E2475" s="269"/>
      <c r="F2475" s="166">
        <f t="shared" si="741"/>
        <v>0</v>
      </c>
      <c r="G2475" s="270">
        <f t="shared" si="742"/>
        <v>0</v>
      </c>
    </row>
    <row r="2476" spans="1:7" ht="24" customHeight="1" x14ac:dyDescent="0.2">
      <c r="A2476" s="271"/>
      <c r="B2476" s="241"/>
      <c r="C2476" s="241"/>
      <c r="D2476" s="252"/>
      <c r="E2476" s="253"/>
      <c r="F2476" s="336" t="s">
        <v>38</v>
      </c>
      <c r="G2476" s="273">
        <f>SUBTOTAL(9,G2462:G2475)</f>
        <v>0</v>
      </c>
    </row>
    <row r="2477" spans="1:7" ht="24" customHeight="1" x14ac:dyDescent="0.2">
      <c r="A2477" s="271"/>
      <c r="B2477" s="241"/>
      <c r="C2477" s="274" t="s">
        <v>824</v>
      </c>
      <c r="D2477" s="252"/>
      <c r="E2477" s="253"/>
      <c r="F2477" s="254"/>
      <c r="G2477" s="275"/>
    </row>
    <row r="2478" spans="1:7" ht="24" customHeight="1" x14ac:dyDescent="0.2">
      <c r="A2478" s="153" t="str">
        <f t="shared" ref="A2478:A2485" si="743">IFERROR(VLOOKUP(C2478,Tabla_Insumos,4,FALSE),"")</f>
        <v/>
      </c>
      <c r="B2478" s="268" t="str">
        <f t="shared" ref="B2478:B2485" si="744">IFERROR(VLOOKUP(C2478,Tabla_Insumos,5,FALSE),"")</f>
        <v/>
      </c>
      <c r="C2478" s="154"/>
      <c r="D2478" s="155" t="str">
        <f t="shared" ref="D2478:D2485" si="745">IFERROR(VLOOKUP(C2478,Tabla_Insumos,2,FALSE),"")</f>
        <v/>
      </c>
      <c r="E2478" s="269"/>
      <c r="F2478" s="166">
        <f t="shared" ref="F2478:F2485" si="746">IFERROR(VLOOKUP(C2478,Tabla_Insumos,3,FALSE),0)</f>
        <v>0</v>
      </c>
      <c r="G2478" s="270">
        <f>ROUND(E2478*F2478,2)</f>
        <v>0</v>
      </c>
    </row>
    <row r="2479" spans="1:7" ht="24" customHeight="1" x14ac:dyDescent="0.2">
      <c r="A2479" s="153" t="str">
        <f t="shared" si="743"/>
        <v/>
      </c>
      <c r="B2479" s="268" t="str">
        <f t="shared" si="744"/>
        <v/>
      </c>
      <c r="C2479" s="154"/>
      <c r="D2479" s="155" t="str">
        <f t="shared" si="745"/>
        <v/>
      </c>
      <c r="E2479" s="269"/>
      <c r="F2479" s="166">
        <f t="shared" si="746"/>
        <v>0</v>
      </c>
      <c r="G2479" s="270">
        <f>ROUND(E2479*F2479,2)</f>
        <v>0</v>
      </c>
    </row>
    <row r="2480" spans="1:7" ht="24" customHeight="1" x14ac:dyDescent="0.2">
      <c r="A2480" s="153" t="str">
        <f t="shared" si="743"/>
        <v/>
      </c>
      <c r="B2480" s="268" t="str">
        <f t="shared" si="744"/>
        <v/>
      </c>
      <c r="C2480" s="154"/>
      <c r="D2480" s="155" t="str">
        <f t="shared" si="745"/>
        <v/>
      </c>
      <c r="E2480" s="269"/>
      <c r="F2480" s="166">
        <f t="shared" si="746"/>
        <v>0</v>
      </c>
      <c r="G2480" s="270">
        <f t="shared" ref="G2480:G2485" si="747">ROUND(E2480*F2480,2)</f>
        <v>0</v>
      </c>
    </row>
    <row r="2481" spans="1:7" ht="24" customHeight="1" x14ac:dyDescent="0.2">
      <c r="A2481" s="153" t="str">
        <f t="shared" si="743"/>
        <v/>
      </c>
      <c r="B2481" s="268" t="str">
        <f t="shared" si="744"/>
        <v/>
      </c>
      <c r="C2481" s="154"/>
      <c r="D2481" s="155" t="str">
        <f t="shared" si="745"/>
        <v/>
      </c>
      <c r="E2481" s="269"/>
      <c r="F2481" s="166">
        <f t="shared" si="746"/>
        <v>0</v>
      </c>
      <c r="G2481" s="270">
        <f t="shared" si="747"/>
        <v>0</v>
      </c>
    </row>
    <row r="2482" spans="1:7" ht="24" customHeight="1" x14ac:dyDescent="0.2">
      <c r="A2482" s="153" t="str">
        <f t="shared" si="743"/>
        <v/>
      </c>
      <c r="B2482" s="268" t="str">
        <f t="shared" si="744"/>
        <v/>
      </c>
      <c r="C2482" s="154"/>
      <c r="D2482" s="155" t="str">
        <f t="shared" si="745"/>
        <v/>
      </c>
      <c r="E2482" s="269"/>
      <c r="F2482" s="166">
        <f t="shared" si="746"/>
        <v>0</v>
      </c>
      <c r="G2482" s="270">
        <f t="shared" si="747"/>
        <v>0</v>
      </c>
    </row>
    <row r="2483" spans="1:7" ht="24" customHeight="1" x14ac:dyDescent="0.2">
      <c r="A2483" s="153" t="str">
        <f t="shared" si="743"/>
        <v/>
      </c>
      <c r="B2483" s="268" t="str">
        <f t="shared" si="744"/>
        <v/>
      </c>
      <c r="C2483" s="154"/>
      <c r="D2483" s="155" t="str">
        <f t="shared" si="745"/>
        <v/>
      </c>
      <c r="E2483" s="269"/>
      <c r="F2483" s="166">
        <f t="shared" si="746"/>
        <v>0</v>
      </c>
      <c r="G2483" s="270">
        <f t="shared" si="747"/>
        <v>0</v>
      </c>
    </row>
    <row r="2484" spans="1:7" ht="24" customHeight="1" x14ac:dyDescent="0.2">
      <c r="A2484" s="153" t="str">
        <f t="shared" si="743"/>
        <v/>
      </c>
      <c r="B2484" s="268" t="str">
        <f t="shared" si="744"/>
        <v/>
      </c>
      <c r="C2484" s="154"/>
      <c r="D2484" s="155" t="str">
        <f t="shared" si="745"/>
        <v/>
      </c>
      <c r="E2484" s="269"/>
      <c r="F2484" s="166">
        <f t="shared" si="746"/>
        <v>0</v>
      </c>
      <c r="G2484" s="270">
        <f t="shared" si="747"/>
        <v>0</v>
      </c>
    </row>
    <row r="2485" spans="1:7" ht="24" customHeight="1" x14ac:dyDescent="0.2">
      <c r="A2485" s="153" t="str">
        <f t="shared" si="743"/>
        <v/>
      </c>
      <c r="B2485" s="268" t="str">
        <f t="shared" si="744"/>
        <v/>
      </c>
      <c r="C2485" s="154"/>
      <c r="D2485" s="155" t="str">
        <f t="shared" si="745"/>
        <v/>
      </c>
      <c r="E2485" s="269"/>
      <c r="F2485" s="166">
        <f t="shared" si="746"/>
        <v>0</v>
      </c>
      <c r="G2485" s="270">
        <f t="shared" si="747"/>
        <v>0</v>
      </c>
    </row>
    <row r="2486" spans="1:7" ht="24" customHeight="1" x14ac:dyDescent="0.2">
      <c r="A2486" s="271"/>
      <c r="B2486" s="241"/>
      <c r="C2486" s="241"/>
      <c r="D2486" s="252"/>
      <c r="E2486" s="253"/>
      <c r="F2486" s="336" t="s">
        <v>39</v>
      </c>
      <c r="G2486" s="273">
        <f>SUBTOTAL(9,G2478:G2485)</f>
        <v>0</v>
      </c>
    </row>
    <row r="2487" spans="1:7" ht="24" customHeight="1" x14ac:dyDescent="0.2">
      <c r="A2487" s="271"/>
      <c r="B2487" s="241"/>
      <c r="C2487" s="274" t="s">
        <v>825</v>
      </c>
      <c r="D2487" s="252"/>
      <c r="E2487" s="253"/>
      <c r="F2487" s="254"/>
      <c r="G2487" s="275"/>
    </row>
    <row r="2488" spans="1:7" ht="24" customHeight="1" x14ac:dyDescent="0.2">
      <c r="A2488" s="153" t="str">
        <f t="shared" ref="A2488:A2496" si="748">IFERROR(VLOOKUP(C2488,Tabla_Insumos,4,FALSE),"")</f>
        <v/>
      </c>
      <c r="B2488" s="268" t="str">
        <f t="shared" ref="B2488:B2496" si="749">IFERROR(VLOOKUP(C2488,Tabla_Insumos,5,FALSE),"")</f>
        <v/>
      </c>
      <c r="C2488" s="154"/>
      <c r="D2488" s="155" t="str">
        <f t="shared" ref="D2488:D2496" si="750">IFERROR(VLOOKUP(C2488,Tabla_Insumos,2,FALSE),"")</f>
        <v/>
      </c>
      <c r="E2488" s="269"/>
      <c r="F2488" s="166">
        <f t="shared" ref="F2488:F2496" si="751">IFERROR(VLOOKUP(C2488,Tabla_Insumos,3,FALSE),0)</f>
        <v>0</v>
      </c>
      <c r="G2488" s="270">
        <f t="shared" ref="G2488:G2496" si="752">ROUND(E2488*F2488,2)</f>
        <v>0</v>
      </c>
    </row>
    <row r="2489" spans="1:7" ht="24" customHeight="1" x14ac:dyDescent="0.2">
      <c r="A2489" s="153" t="str">
        <f t="shared" si="748"/>
        <v/>
      </c>
      <c r="B2489" s="268" t="str">
        <f t="shared" si="749"/>
        <v/>
      </c>
      <c r="C2489" s="154"/>
      <c r="D2489" s="155" t="str">
        <f t="shared" si="750"/>
        <v/>
      </c>
      <c r="E2489" s="269"/>
      <c r="F2489" s="166">
        <f t="shared" si="751"/>
        <v>0</v>
      </c>
      <c r="G2489" s="270">
        <f t="shared" si="752"/>
        <v>0</v>
      </c>
    </row>
    <row r="2490" spans="1:7" ht="24" customHeight="1" x14ac:dyDescent="0.2">
      <c r="A2490" s="153" t="str">
        <f t="shared" si="748"/>
        <v/>
      </c>
      <c r="B2490" s="268" t="str">
        <f t="shared" si="749"/>
        <v/>
      </c>
      <c r="C2490" s="154"/>
      <c r="D2490" s="155" t="str">
        <f t="shared" si="750"/>
        <v/>
      </c>
      <c r="E2490" s="269"/>
      <c r="F2490" s="166">
        <f t="shared" si="751"/>
        <v>0</v>
      </c>
      <c r="G2490" s="270">
        <f t="shared" si="752"/>
        <v>0</v>
      </c>
    </row>
    <row r="2491" spans="1:7" ht="24" customHeight="1" x14ac:dyDescent="0.2">
      <c r="A2491" s="153" t="str">
        <f t="shared" si="748"/>
        <v/>
      </c>
      <c r="B2491" s="268" t="str">
        <f t="shared" si="749"/>
        <v/>
      </c>
      <c r="C2491" s="154"/>
      <c r="D2491" s="155" t="str">
        <f t="shared" si="750"/>
        <v/>
      </c>
      <c r="E2491" s="269"/>
      <c r="F2491" s="166">
        <f t="shared" si="751"/>
        <v>0</v>
      </c>
      <c r="G2491" s="270">
        <f t="shared" si="752"/>
        <v>0</v>
      </c>
    </row>
    <row r="2492" spans="1:7" ht="24" customHeight="1" x14ac:dyDescent="0.2">
      <c r="A2492" s="153" t="str">
        <f t="shared" si="748"/>
        <v/>
      </c>
      <c r="B2492" s="268" t="str">
        <f t="shared" si="749"/>
        <v/>
      </c>
      <c r="C2492" s="154"/>
      <c r="D2492" s="155" t="str">
        <f t="shared" si="750"/>
        <v/>
      </c>
      <c r="E2492" s="269"/>
      <c r="F2492" s="166">
        <f t="shared" si="751"/>
        <v>0</v>
      </c>
      <c r="G2492" s="270">
        <f t="shared" si="752"/>
        <v>0</v>
      </c>
    </row>
    <row r="2493" spans="1:7" ht="24" customHeight="1" x14ac:dyDescent="0.2">
      <c r="A2493" s="153" t="str">
        <f t="shared" si="748"/>
        <v/>
      </c>
      <c r="B2493" s="268" t="str">
        <f t="shared" si="749"/>
        <v/>
      </c>
      <c r="C2493" s="154"/>
      <c r="D2493" s="155" t="str">
        <f t="shared" si="750"/>
        <v/>
      </c>
      <c r="E2493" s="269"/>
      <c r="F2493" s="166">
        <f t="shared" si="751"/>
        <v>0</v>
      </c>
      <c r="G2493" s="270">
        <f t="shared" si="752"/>
        <v>0</v>
      </c>
    </row>
    <row r="2494" spans="1:7" ht="24" customHeight="1" x14ac:dyDescent="0.2">
      <c r="A2494" s="153" t="str">
        <f t="shared" si="748"/>
        <v/>
      </c>
      <c r="B2494" s="268" t="str">
        <f t="shared" si="749"/>
        <v/>
      </c>
      <c r="C2494" s="154"/>
      <c r="D2494" s="155" t="str">
        <f t="shared" si="750"/>
        <v/>
      </c>
      <c r="E2494" s="269"/>
      <c r="F2494" s="166">
        <f t="shared" si="751"/>
        <v>0</v>
      </c>
      <c r="G2494" s="270">
        <f t="shared" si="752"/>
        <v>0</v>
      </c>
    </row>
    <row r="2495" spans="1:7" ht="24" customHeight="1" x14ac:dyDescent="0.2">
      <c r="A2495" s="153" t="str">
        <f t="shared" si="748"/>
        <v/>
      </c>
      <c r="B2495" s="268" t="str">
        <f t="shared" si="749"/>
        <v/>
      </c>
      <c r="C2495" s="154"/>
      <c r="D2495" s="155" t="str">
        <f t="shared" si="750"/>
        <v/>
      </c>
      <c r="E2495" s="269"/>
      <c r="F2495" s="166">
        <f t="shared" si="751"/>
        <v>0</v>
      </c>
      <c r="G2495" s="270">
        <f t="shared" si="752"/>
        <v>0</v>
      </c>
    </row>
    <row r="2496" spans="1:7" ht="24" customHeight="1" x14ac:dyDescent="0.2">
      <c r="A2496" s="153" t="str">
        <f t="shared" si="748"/>
        <v/>
      </c>
      <c r="B2496" s="268" t="str">
        <f t="shared" si="749"/>
        <v/>
      </c>
      <c r="C2496" s="154"/>
      <c r="D2496" s="155" t="str">
        <f t="shared" si="750"/>
        <v/>
      </c>
      <c r="E2496" s="269"/>
      <c r="F2496" s="166">
        <f t="shared" si="751"/>
        <v>0</v>
      </c>
      <c r="G2496" s="270">
        <f t="shared" si="752"/>
        <v>0</v>
      </c>
    </row>
    <row r="2497" spans="1:7" ht="24" customHeight="1" x14ac:dyDescent="0.2">
      <c r="A2497" s="276"/>
      <c r="B2497" s="252"/>
      <c r="C2497" s="241"/>
      <c r="D2497" s="252"/>
      <c r="E2497" s="253"/>
      <c r="F2497" s="336" t="s">
        <v>40</v>
      </c>
      <c r="G2497" s="273">
        <f>SUBTOTAL(9,G2488:G2496)</f>
        <v>0</v>
      </c>
    </row>
    <row r="2498" spans="1:7" ht="24" customHeight="1" thickBot="1" x14ac:dyDescent="0.25">
      <c r="A2498" s="277"/>
      <c r="B2498" s="278"/>
      <c r="C2498" s="279"/>
      <c r="D2498" s="278"/>
      <c r="E2498" s="280"/>
      <c r="F2498" s="281"/>
      <c r="G2498" s="282"/>
    </row>
    <row r="2499" spans="1:7" ht="24" customHeight="1" thickBot="1" x14ac:dyDescent="0.25">
      <c r="A2499" s="283">
        <f>B2457</f>
        <v>0</v>
      </c>
      <c r="B2499" s="284" t="str">
        <f>C2457</f>
        <v/>
      </c>
      <c r="C2499" s="285"/>
      <c r="D2499" s="285" t="s">
        <v>41</v>
      </c>
      <c r="E2499" s="286"/>
      <c r="F2499" s="287" t="s">
        <v>42</v>
      </c>
      <c r="G2499" s="288">
        <f>SUBTOTAL(9,G2462:G2498)</f>
        <v>0</v>
      </c>
    </row>
    <row r="2500" spans="1:7" ht="24" customHeight="1" thickTop="1" thickBot="1" x14ac:dyDescent="0.25"/>
    <row r="2501" spans="1:7" ht="24" customHeight="1" thickTop="1" x14ac:dyDescent="0.2">
      <c r="A2501" s="344" t="s">
        <v>44</v>
      </c>
      <c r="B2501" s="345"/>
      <c r="C2501" s="345"/>
      <c r="D2501" s="345"/>
      <c r="E2501" s="345"/>
      <c r="F2501" s="345"/>
      <c r="G2501" s="346"/>
    </row>
    <row r="2502" spans="1:7" ht="24" customHeight="1" x14ac:dyDescent="0.2">
      <c r="A2502" s="243" t="s">
        <v>821</v>
      </c>
      <c r="B2502" s="244" t="str">
        <f>Comitente</f>
        <v>DIRECCIÓN PROVINCIAL DEL LOTE HOGAR</v>
      </c>
      <c r="C2502" s="238"/>
      <c r="D2502" s="245"/>
      <c r="E2502" s="245"/>
      <c r="F2502" s="246"/>
      <c r="G2502" s="247"/>
    </row>
    <row r="2503" spans="1:7" ht="24" customHeight="1" x14ac:dyDescent="0.2">
      <c r="A2503" s="243" t="s">
        <v>822</v>
      </c>
      <c r="B2503" s="244">
        <f>Contratista</f>
        <v>0</v>
      </c>
      <c r="C2503" s="239"/>
      <c r="D2503" s="239"/>
      <c r="E2503" s="239"/>
      <c r="F2503" s="248"/>
      <c r="G2503" s="249"/>
    </row>
    <row r="2504" spans="1:7" ht="24" customHeight="1" x14ac:dyDescent="0.2">
      <c r="A2504" s="243" t="s">
        <v>31</v>
      </c>
      <c r="B2504" s="244" t="str">
        <f>Obra</f>
        <v>Barrio "VIRGEN DEL ROSARIO" I Etapa</v>
      </c>
      <c r="C2504" s="239"/>
      <c r="D2504" s="239"/>
      <c r="E2504" s="239"/>
      <c r="F2504" s="248" t="s">
        <v>45</v>
      </c>
      <c r="G2504" s="250">
        <f>Fecha_Base</f>
        <v>0</v>
      </c>
    </row>
    <row r="2505" spans="1:7" ht="24" customHeight="1" x14ac:dyDescent="0.2">
      <c r="A2505" s="251" t="s">
        <v>820</v>
      </c>
      <c r="B2505" s="240" t="str">
        <f>Ubicación</f>
        <v>Calle Independencia s/nº  Distrito "La Puntilla" Dpto San Martin</v>
      </c>
      <c r="C2505" s="240"/>
      <c r="D2505" s="252"/>
      <c r="E2505" s="253"/>
      <c r="F2505" s="254"/>
      <c r="G2505" s="255"/>
    </row>
    <row r="2506" spans="1:7" ht="24" customHeight="1" x14ac:dyDescent="0.2">
      <c r="A2506" s="251" t="s">
        <v>46</v>
      </c>
      <c r="B2506" s="256" t="str">
        <f>IFERROR(VALUE(LEFT(B2507,FIND("-",B2507)-1)),"")</f>
        <v/>
      </c>
      <c r="C2506" s="241" t="str">
        <f>IFERROR(VLOOKUP(B2506,T_Computo_Presupuesto,2,FALSE),"")</f>
        <v/>
      </c>
      <c r="E2506" s="253"/>
      <c r="F2506" s="254"/>
      <c r="G2506" s="255"/>
    </row>
    <row r="2507" spans="1:7" ht="24" customHeight="1" x14ac:dyDescent="0.2">
      <c r="A2507" s="251" t="s">
        <v>32</v>
      </c>
      <c r="B2507" s="257"/>
      <c r="C2507" s="241" t="str">
        <f>IFERROR(VLOOKUP(B2507,T_Computo_Presupuesto,2,FALSE),"")</f>
        <v/>
      </c>
      <c r="D2507" s="252"/>
      <c r="E2507" s="253"/>
      <c r="F2507" s="248" t="s">
        <v>33</v>
      </c>
      <c r="G2507" s="258" t="str">
        <f>IFERROR(VLOOKUP(B2507,T_Computo_Presupuesto,4,FALSE),"")</f>
        <v/>
      </c>
    </row>
    <row r="2508" spans="1:7" ht="24" customHeight="1" x14ac:dyDescent="0.2">
      <c r="A2508" s="251"/>
      <c r="B2508" s="240"/>
      <c r="C2508" s="241"/>
      <c r="D2508" s="252"/>
      <c r="E2508" s="253"/>
      <c r="F2508" s="254"/>
      <c r="G2508" s="255"/>
    </row>
    <row r="2509" spans="1:7" ht="24" customHeight="1" x14ac:dyDescent="0.2">
      <c r="A2509" s="366" t="s">
        <v>683</v>
      </c>
      <c r="B2509" s="367"/>
      <c r="C2509" s="368" t="s">
        <v>0</v>
      </c>
      <c r="D2509" s="368" t="s">
        <v>34</v>
      </c>
      <c r="E2509" s="370" t="s">
        <v>35</v>
      </c>
      <c r="F2509" s="372" t="s">
        <v>36</v>
      </c>
      <c r="G2509" s="374" t="s">
        <v>37</v>
      </c>
    </row>
    <row r="2510" spans="1:7" ht="24" customHeight="1" x14ac:dyDescent="0.2">
      <c r="A2510" s="259" t="s">
        <v>684</v>
      </c>
      <c r="B2510" s="260" t="s">
        <v>685</v>
      </c>
      <c r="C2510" s="369"/>
      <c r="D2510" s="369"/>
      <c r="E2510" s="371"/>
      <c r="F2510" s="373"/>
      <c r="G2510" s="375"/>
    </row>
    <row r="2511" spans="1:7" ht="24" customHeight="1" x14ac:dyDescent="0.2">
      <c r="A2511" s="335"/>
      <c r="B2511" s="263"/>
      <c r="C2511" s="334" t="s">
        <v>823</v>
      </c>
      <c r="D2511" s="264"/>
      <c r="E2511" s="265"/>
      <c r="F2511" s="266"/>
      <c r="G2511" s="267"/>
    </row>
    <row r="2512" spans="1:7" ht="24" customHeight="1" x14ac:dyDescent="0.2">
      <c r="A2512" s="153" t="str">
        <f t="shared" ref="A2512:A2525" si="753">IFERROR(VLOOKUP(C2512,Tabla_Insumos,4,FALSE),"")</f>
        <v/>
      </c>
      <c r="B2512" s="268" t="str">
        <f t="shared" ref="B2512:B2525" si="754">IFERROR(VLOOKUP(C2512,Tabla_Insumos,5,FALSE),"")</f>
        <v/>
      </c>
      <c r="C2512" s="154"/>
      <c r="D2512" s="155" t="str">
        <f t="shared" ref="D2512:D2525" si="755">IFERROR(VLOOKUP(C2512,Tabla_Insumos,2,FALSE),"")</f>
        <v/>
      </c>
      <c r="E2512" s="269"/>
      <c r="F2512" s="166">
        <f t="shared" ref="F2512:F2525" si="756">IFERROR(VLOOKUP(C2512,Tabla_Insumos,3,FALSE),0)</f>
        <v>0</v>
      </c>
      <c r="G2512" s="270">
        <f>ROUND(E2512*F2512,2)</f>
        <v>0</v>
      </c>
    </row>
    <row r="2513" spans="1:7" ht="24" customHeight="1" x14ac:dyDescent="0.2">
      <c r="A2513" s="153" t="str">
        <f t="shared" si="753"/>
        <v/>
      </c>
      <c r="B2513" s="268" t="str">
        <f t="shared" si="754"/>
        <v/>
      </c>
      <c r="C2513" s="154"/>
      <c r="D2513" s="155" t="str">
        <f t="shared" si="755"/>
        <v/>
      </c>
      <c r="E2513" s="269"/>
      <c r="F2513" s="166">
        <f t="shared" si="756"/>
        <v>0</v>
      </c>
      <c r="G2513" s="270">
        <f t="shared" ref="G2513:G2525" si="757">ROUND(E2513*F2513,2)</f>
        <v>0</v>
      </c>
    </row>
    <row r="2514" spans="1:7" ht="24" customHeight="1" x14ac:dyDescent="0.2">
      <c r="A2514" s="153" t="str">
        <f t="shared" si="753"/>
        <v/>
      </c>
      <c r="B2514" s="268" t="str">
        <f t="shared" si="754"/>
        <v/>
      </c>
      <c r="C2514" s="154"/>
      <c r="D2514" s="155" t="str">
        <f t="shared" si="755"/>
        <v/>
      </c>
      <c r="E2514" s="269"/>
      <c r="F2514" s="166">
        <f t="shared" si="756"/>
        <v>0</v>
      </c>
      <c r="G2514" s="270">
        <f t="shared" si="757"/>
        <v>0</v>
      </c>
    </row>
    <row r="2515" spans="1:7" ht="24" customHeight="1" x14ac:dyDescent="0.2">
      <c r="A2515" s="153" t="str">
        <f t="shared" si="753"/>
        <v/>
      </c>
      <c r="B2515" s="268" t="str">
        <f t="shared" si="754"/>
        <v/>
      </c>
      <c r="C2515" s="154"/>
      <c r="D2515" s="155" t="str">
        <f t="shared" si="755"/>
        <v/>
      </c>
      <c r="E2515" s="269"/>
      <c r="F2515" s="166">
        <f t="shared" si="756"/>
        <v>0</v>
      </c>
      <c r="G2515" s="270">
        <f t="shared" si="757"/>
        <v>0</v>
      </c>
    </row>
    <row r="2516" spans="1:7" ht="24" customHeight="1" x14ac:dyDescent="0.2">
      <c r="A2516" s="153" t="str">
        <f t="shared" si="753"/>
        <v/>
      </c>
      <c r="B2516" s="268" t="str">
        <f t="shared" si="754"/>
        <v/>
      </c>
      <c r="C2516" s="154"/>
      <c r="D2516" s="155" t="str">
        <f t="shared" si="755"/>
        <v/>
      </c>
      <c r="E2516" s="269"/>
      <c r="F2516" s="166">
        <f t="shared" si="756"/>
        <v>0</v>
      </c>
      <c r="G2516" s="270">
        <f t="shared" si="757"/>
        <v>0</v>
      </c>
    </row>
    <row r="2517" spans="1:7" ht="24" customHeight="1" x14ac:dyDescent="0.2">
      <c r="A2517" s="153" t="str">
        <f t="shared" si="753"/>
        <v/>
      </c>
      <c r="B2517" s="268" t="str">
        <f t="shared" si="754"/>
        <v/>
      </c>
      <c r="C2517" s="154"/>
      <c r="D2517" s="155" t="str">
        <f t="shared" si="755"/>
        <v/>
      </c>
      <c r="E2517" s="269"/>
      <c r="F2517" s="166">
        <f t="shared" si="756"/>
        <v>0</v>
      </c>
      <c r="G2517" s="270">
        <f t="shared" si="757"/>
        <v>0</v>
      </c>
    </row>
    <row r="2518" spans="1:7" ht="24" customHeight="1" x14ac:dyDescent="0.2">
      <c r="A2518" s="153" t="str">
        <f t="shared" si="753"/>
        <v/>
      </c>
      <c r="B2518" s="268" t="str">
        <f t="shared" si="754"/>
        <v/>
      </c>
      <c r="C2518" s="154"/>
      <c r="D2518" s="155" t="str">
        <f t="shared" si="755"/>
        <v/>
      </c>
      <c r="E2518" s="269"/>
      <c r="F2518" s="166">
        <f t="shared" si="756"/>
        <v>0</v>
      </c>
      <c r="G2518" s="270">
        <f t="shared" si="757"/>
        <v>0</v>
      </c>
    </row>
    <row r="2519" spans="1:7" ht="24" customHeight="1" x14ac:dyDescent="0.2">
      <c r="A2519" s="153" t="str">
        <f t="shared" si="753"/>
        <v/>
      </c>
      <c r="B2519" s="268" t="str">
        <f t="shared" si="754"/>
        <v/>
      </c>
      <c r="C2519" s="154"/>
      <c r="D2519" s="155" t="str">
        <f t="shared" si="755"/>
        <v/>
      </c>
      <c r="E2519" s="269"/>
      <c r="F2519" s="166">
        <f t="shared" si="756"/>
        <v>0</v>
      </c>
      <c r="G2519" s="270">
        <f t="shared" si="757"/>
        <v>0</v>
      </c>
    </row>
    <row r="2520" spans="1:7" ht="24" customHeight="1" x14ac:dyDescent="0.2">
      <c r="A2520" s="153" t="str">
        <f t="shared" si="753"/>
        <v/>
      </c>
      <c r="B2520" s="268" t="str">
        <f t="shared" si="754"/>
        <v/>
      </c>
      <c r="C2520" s="154"/>
      <c r="D2520" s="155" t="str">
        <f t="shared" si="755"/>
        <v/>
      </c>
      <c r="E2520" s="269"/>
      <c r="F2520" s="166">
        <f t="shared" si="756"/>
        <v>0</v>
      </c>
      <c r="G2520" s="270">
        <f t="shared" si="757"/>
        <v>0</v>
      </c>
    </row>
    <row r="2521" spans="1:7" ht="24" customHeight="1" x14ac:dyDescent="0.2">
      <c r="A2521" s="153" t="str">
        <f t="shared" si="753"/>
        <v/>
      </c>
      <c r="B2521" s="268" t="str">
        <f t="shared" si="754"/>
        <v/>
      </c>
      <c r="C2521" s="154"/>
      <c r="D2521" s="155" t="str">
        <f t="shared" si="755"/>
        <v/>
      </c>
      <c r="E2521" s="269"/>
      <c r="F2521" s="166">
        <f t="shared" si="756"/>
        <v>0</v>
      </c>
      <c r="G2521" s="270">
        <f t="shared" si="757"/>
        <v>0</v>
      </c>
    </row>
    <row r="2522" spans="1:7" ht="24" customHeight="1" x14ac:dyDescent="0.2">
      <c r="A2522" s="153" t="str">
        <f t="shared" si="753"/>
        <v/>
      </c>
      <c r="B2522" s="268" t="str">
        <f t="shared" si="754"/>
        <v/>
      </c>
      <c r="C2522" s="154"/>
      <c r="D2522" s="155" t="str">
        <f t="shared" si="755"/>
        <v/>
      </c>
      <c r="E2522" s="269"/>
      <c r="F2522" s="166">
        <f t="shared" si="756"/>
        <v>0</v>
      </c>
      <c r="G2522" s="270">
        <f t="shared" si="757"/>
        <v>0</v>
      </c>
    </row>
    <row r="2523" spans="1:7" ht="24" customHeight="1" x14ac:dyDescent="0.2">
      <c r="A2523" s="153" t="str">
        <f t="shared" si="753"/>
        <v/>
      </c>
      <c r="B2523" s="268" t="str">
        <f t="shared" si="754"/>
        <v/>
      </c>
      <c r="C2523" s="154"/>
      <c r="D2523" s="155" t="str">
        <f t="shared" si="755"/>
        <v/>
      </c>
      <c r="E2523" s="269"/>
      <c r="F2523" s="166">
        <f t="shared" si="756"/>
        <v>0</v>
      </c>
      <c r="G2523" s="270">
        <f t="shared" si="757"/>
        <v>0</v>
      </c>
    </row>
    <row r="2524" spans="1:7" ht="24" customHeight="1" x14ac:dyDescent="0.2">
      <c r="A2524" s="153" t="str">
        <f t="shared" si="753"/>
        <v/>
      </c>
      <c r="B2524" s="268" t="str">
        <f t="shared" si="754"/>
        <v/>
      </c>
      <c r="C2524" s="154"/>
      <c r="D2524" s="155" t="str">
        <f t="shared" si="755"/>
        <v/>
      </c>
      <c r="E2524" s="269"/>
      <c r="F2524" s="166">
        <f t="shared" si="756"/>
        <v>0</v>
      </c>
      <c r="G2524" s="270">
        <f t="shared" si="757"/>
        <v>0</v>
      </c>
    </row>
    <row r="2525" spans="1:7" ht="24" customHeight="1" x14ac:dyDescent="0.2">
      <c r="A2525" s="153" t="str">
        <f t="shared" si="753"/>
        <v/>
      </c>
      <c r="B2525" s="268" t="str">
        <f t="shared" si="754"/>
        <v/>
      </c>
      <c r="C2525" s="154"/>
      <c r="D2525" s="155" t="str">
        <f t="shared" si="755"/>
        <v/>
      </c>
      <c r="E2525" s="269"/>
      <c r="F2525" s="166">
        <f t="shared" si="756"/>
        <v>0</v>
      </c>
      <c r="G2525" s="270">
        <f t="shared" si="757"/>
        <v>0</v>
      </c>
    </row>
    <row r="2526" spans="1:7" ht="24" customHeight="1" x14ac:dyDescent="0.2">
      <c r="A2526" s="271"/>
      <c r="B2526" s="241"/>
      <c r="C2526" s="241"/>
      <c r="D2526" s="252"/>
      <c r="E2526" s="253"/>
      <c r="F2526" s="336" t="s">
        <v>38</v>
      </c>
      <c r="G2526" s="273">
        <f>SUBTOTAL(9,G2512:G2525)</f>
        <v>0</v>
      </c>
    </row>
    <row r="2527" spans="1:7" ht="24" customHeight="1" x14ac:dyDescent="0.2">
      <c r="A2527" s="271"/>
      <c r="B2527" s="241"/>
      <c r="C2527" s="274" t="s">
        <v>824</v>
      </c>
      <c r="D2527" s="252"/>
      <c r="E2527" s="253"/>
      <c r="F2527" s="254"/>
      <c r="G2527" s="275"/>
    </row>
    <row r="2528" spans="1:7" ht="24" customHeight="1" x14ac:dyDescent="0.2">
      <c r="A2528" s="153" t="str">
        <f t="shared" ref="A2528:A2535" si="758">IFERROR(VLOOKUP(C2528,Tabla_Insumos,4,FALSE),"")</f>
        <v/>
      </c>
      <c r="B2528" s="268" t="str">
        <f t="shared" ref="B2528:B2535" si="759">IFERROR(VLOOKUP(C2528,Tabla_Insumos,5,FALSE),"")</f>
        <v/>
      </c>
      <c r="C2528" s="154"/>
      <c r="D2528" s="155" t="str">
        <f t="shared" ref="D2528:D2535" si="760">IFERROR(VLOOKUP(C2528,Tabla_Insumos,2,FALSE),"")</f>
        <v/>
      </c>
      <c r="E2528" s="269"/>
      <c r="F2528" s="166">
        <f t="shared" ref="F2528:F2535" si="761">IFERROR(VLOOKUP(C2528,Tabla_Insumos,3,FALSE),0)</f>
        <v>0</v>
      </c>
      <c r="G2528" s="270">
        <f>ROUND(E2528*F2528,2)</f>
        <v>0</v>
      </c>
    </row>
    <row r="2529" spans="1:7" ht="24" customHeight="1" x14ac:dyDescent="0.2">
      <c r="A2529" s="153" t="str">
        <f t="shared" si="758"/>
        <v/>
      </c>
      <c r="B2529" s="268" t="str">
        <f t="shared" si="759"/>
        <v/>
      </c>
      <c r="C2529" s="154"/>
      <c r="D2529" s="155" t="str">
        <f t="shared" si="760"/>
        <v/>
      </c>
      <c r="E2529" s="269"/>
      <c r="F2529" s="166">
        <f t="shared" si="761"/>
        <v>0</v>
      </c>
      <c r="G2529" s="270">
        <f>ROUND(E2529*F2529,2)</f>
        <v>0</v>
      </c>
    </row>
    <row r="2530" spans="1:7" ht="24" customHeight="1" x14ac:dyDescent="0.2">
      <c r="A2530" s="153" t="str">
        <f t="shared" si="758"/>
        <v/>
      </c>
      <c r="B2530" s="268" t="str">
        <f t="shared" si="759"/>
        <v/>
      </c>
      <c r="C2530" s="154"/>
      <c r="D2530" s="155" t="str">
        <f t="shared" si="760"/>
        <v/>
      </c>
      <c r="E2530" s="269"/>
      <c r="F2530" s="166">
        <f t="shared" si="761"/>
        <v>0</v>
      </c>
      <c r="G2530" s="270">
        <f t="shared" ref="G2530:G2535" si="762">ROUND(E2530*F2530,2)</f>
        <v>0</v>
      </c>
    </row>
    <row r="2531" spans="1:7" ht="24" customHeight="1" x14ac:dyDescent="0.2">
      <c r="A2531" s="153" t="str">
        <f t="shared" si="758"/>
        <v/>
      </c>
      <c r="B2531" s="268" t="str">
        <f t="shared" si="759"/>
        <v/>
      </c>
      <c r="C2531" s="154"/>
      <c r="D2531" s="155" t="str">
        <f t="shared" si="760"/>
        <v/>
      </c>
      <c r="E2531" s="269"/>
      <c r="F2531" s="166">
        <f t="shared" si="761"/>
        <v>0</v>
      </c>
      <c r="G2531" s="270">
        <f t="shared" si="762"/>
        <v>0</v>
      </c>
    </row>
    <row r="2532" spans="1:7" ht="24" customHeight="1" x14ac:dyDescent="0.2">
      <c r="A2532" s="153" t="str">
        <f t="shared" si="758"/>
        <v/>
      </c>
      <c r="B2532" s="268" t="str">
        <f t="shared" si="759"/>
        <v/>
      </c>
      <c r="C2532" s="154"/>
      <c r="D2532" s="155" t="str">
        <f t="shared" si="760"/>
        <v/>
      </c>
      <c r="E2532" s="269"/>
      <c r="F2532" s="166">
        <f t="shared" si="761"/>
        <v>0</v>
      </c>
      <c r="G2532" s="270">
        <f t="shared" si="762"/>
        <v>0</v>
      </c>
    </row>
    <row r="2533" spans="1:7" ht="24" customHeight="1" x14ac:dyDescent="0.2">
      <c r="A2533" s="153" t="str">
        <f t="shared" si="758"/>
        <v/>
      </c>
      <c r="B2533" s="268" t="str">
        <f t="shared" si="759"/>
        <v/>
      </c>
      <c r="C2533" s="154"/>
      <c r="D2533" s="155" t="str">
        <f t="shared" si="760"/>
        <v/>
      </c>
      <c r="E2533" s="269"/>
      <c r="F2533" s="166">
        <f t="shared" si="761"/>
        <v>0</v>
      </c>
      <c r="G2533" s="270">
        <f t="shared" si="762"/>
        <v>0</v>
      </c>
    </row>
    <row r="2534" spans="1:7" ht="24" customHeight="1" x14ac:dyDescent="0.2">
      <c r="A2534" s="153" t="str">
        <f t="shared" si="758"/>
        <v/>
      </c>
      <c r="B2534" s="268" t="str">
        <f t="shared" si="759"/>
        <v/>
      </c>
      <c r="C2534" s="154"/>
      <c r="D2534" s="155" t="str">
        <f t="shared" si="760"/>
        <v/>
      </c>
      <c r="E2534" s="269"/>
      <c r="F2534" s="166">
        <f t="shared" si="761"/>
        <v>0</v>
      </c>
      <c r="G2534" s="270">
        <f t="shared" si="762"/>
        <v>0</v>
      </c>
    </row>
    <row r="2535" spans="1:7" ht="24" customHeight="1" x14ac:dyDescent="0.2">
      <c r="A2535" s="153" t="str">
        <f t="shared" si="758"/>
        <v/>
      </c>
      <c r="B2535" s="268" t="str">
        <f t="shared" si="759"/>
        <v/>
      </c>
      <c r="C2535" s="154"/>
      <c r="D2535" s="155" t="str">
        <f t="shared" si="760"/>
        <v/>
      </c>
      <c r="E2535" s="269"/>
      <c r="F2535" s="166">
        <f t="shared" si="761"/>
        <v>0</v>
      </c>
      <c r="G2535" s="270">
        <f t="shared" si="762"/>
        <v>0</v>
      </c>
    </row>
    <row r="2536" spans="1:7" ht="24" customHeight="1" x14ac:dyDescent="0.2">
      <c r="A2536" s="271"/>
      <c r="B2536" s="241"/>
      <c r="C2536" s="241"/>
      <c r="D2536" s="252"/>
      <c r="E2536" s="253"/>
      <c r="F2536" s="336" t="s">
        <v>39</v>
      </c>
      <c r="G2536" s="273">
        <f>SUBTOTAL(9,G2528:G2535)</f>
        <v>0</v>
      </c>
    </row>
    <row r="2537" spans="1:7" ht="24" customHeight="1" x14ac:dyDescent="0.2">
      <c r="A2537" s="271"/>
      <c r="B2537" s="241"/>
      <c r="C2537" s="274" t="s">
        <v>825</v>
      </c>
      <c r="D2537" s="252"/>
      <c r="E2537" s="253"/>
      <c r="F2537" s="254"/>
      <c r="G2537" s="275"/>
    </row>
    <row r="2538" spans="1:7" ht="24" customHeight="1" x14ac:dyDescent="0.2">
      <c r="A2538" s="153" t="str">
        <f t="shared" ref="A2538:A2546" si="763">IFERROR(VLOOKUP(C2538,Tabla_Insumos,4,FALSE),"")</f>
        <v/>
      </c>
      <c r="B2538" s="268" t="str">
        <f t="shared" ref="B2538:B2546" si="764">IFERROR(VLOOKUP(C2538,Tabla_Insumos,5,FALSE),"")</f>
        <v/>
      </c>
      <c r="C2538" s="154"/>
      <c r="D2538" s="155" t="str">
        <f t="shared" ref="D2538:D2546" si="765">IFERROR(VLOOKUP(C2538,Tabla_Insumos,2,FALSE),"")</f>
        <v/>
      </c>
      <c r="E2538" s="269"/>
      <c r="F2538" s="166">
        <f t="shared" ref="F2538:F2546" si="766">IFERROR(VLOOKUP(C2538,Tabla_Insumos,3,FALSE),0)</f>
        <v>0</v>
      </c>
      <c r="G2538" s="270">
        <f t="shared" ref="G2538:G2546" si="767">ROUND(E2538*F2538,2)</f>
        <v>0</v>
      </c>
    </row>
    <row r="2539" spans="1:7" ht="24" customHeight="1" x14ac:dyDescent="0.2">
      <c r="A2539" s="153" t="str">
        <f t="shared" si="763"/>
        <v/>
      </c>
      <c r="B2539" s="268" t="str">
        <f t="shared" si="764"/>
        <v/>
      </c>
      <c r="C2539" s="154"/>
      <c r="D2539" s="155" t="str">
        <f t="shared" si="765"/>
        <v/>
      </c>
      <c r="E2539" s="269"/>
      <c r="F2539" s="166">
        <f t="shared" si="766"/>
        <v>0</v>
      </c>
      <c r="G2539" s="270">
        <f t="shared" si="767"/>
        <v>0</v>
      </c>
    </row>
    <row r="2540" spans="1:7" ht="24" customHeight="1" x14ac:dyDescent="0.2">
      <c r="A2540" s="153" t="str">
        <f t="shared" si="763"/>
        <v/>
      </c>
      <c r="B2540" s="268" t="str">
        <f t="shared" si="764"/>
        <v/>
      </c>
      <c r="C2540" s="154"/>
      <c r="D2540" s="155" t="str">
        <f t="shared" si="765"/>
        <v/>
      </c>
      <c r="E2540" s="269"/>
      <c r="F2540" s="166">
        <f t="shared" si="766"/>
        <v>0</v>
      </c>
      <c r="G2540" s="270">
        <f t="shared" si="767"/>
        <v>0</v>
      </c>
    </row>
    <row r="2541" spans="1:7" ht="24" customHeight="1" x14ac:dyDescent="0.2">
      <c r="A2541" s="153" t="str">
        <f t="shared" si="763"/>
        <v/>
      </c>
      <c r="B2541" s="268" t="str">
        <f t="shared" si="764"/>
        <v/>
      </c>
      <c r="C2541" s="154"/>
      <c r="D2541" s="155" t="str">
        <f t="shared" si="765"/>
        <v/>
      </c>
      <c r="E2541" s="269"/>
      <c r="F2541" s="166">
        <f t="shared" si="766"/>
        <v>0</v>
      </c>
      <c r="G2541" s="270">
        <f t="shared" si="767"/>
        <v>0</v>
      </c>
    </row>
    <row r="2542" spans="1:7" ht="24" customHeight="1" x14ac:dyDescent="0.2">
      <c r="A2542" s="153" t="str">
        <f t="shared" si="763"/>
        <v/>
      </c>
      <c r="B2542" s="268" t="str">
        <f t="shared" si="764"/>
        <v/>
      </c>
      <c r="C2542" s="154"/>
      <c r="D2542" s="155" t="str">
        <f t="shared" si="765"/>
        <v/>
      </c>
      <c r="E2542" s="269"/>
      <c r="F2542" s="166">
        <f t="shared" si="766"/>
        <v>0</v>
      </c>
      <c r="G2542" s="270">
        <f t="shared" si="767"/>
        <v>0</v>
      </c>
    </row>
    <row r="2543" spans="1:7" ht="24" customHeight="1" x14ac:dyDescent="0.2">
      <c r="A2543" s="153" t="str">
        <f t="shared" si="763"/>
        <v/>
      </c>
      <c r="B2543" s="268" t="str">
        <f t="shared" si="764"/>
        <v/>
      </c>
      <c r="C2543" s="154"/>
      <c r="D2543" s="155" t="str">
        <f t="shared" si="765"/>
        <v/>
      </c>
      <c r="E2543" s="269"/>
      <c r="F2543" s="166">
        <f t="shared" si="766"/>
        <v>0</v>
      </c>
      <c r="G2543" s="270">
        <f t="shared" si="767"/>
        <v>0</v>
      </c>
    </row>
    <row r="2544" spans="1:7" ht="24" customHeight="1" x14ac:dyDescent="0.2">
      <c r="A2544" s="153" t="str">
        <f t="shared" si="763"/>
        <v/>
      </c>
      <c r="B2544" s="268" t="str">
        <f t="shared" si="764"/>
        <v/>
      </c>
      <c r="C2544" s="154"/>
      <c r="D2544" s="155" t="str">
        <f t="shared" si="765"/>
        <v/>
      </c>
      <c r="E2544" s="269"/>
      <c r="F2544" s="166">
        <f t="shared" si="766"/>
        <v>0</v>
      </c>
      <c r="G2544" s="270">
        <f t="shared" si="767"/>
        <v>0</v>
      </c>
    </row>
    <row r="2545" spans="1:7" ht="24" customHeight="1" x14ac:dyDescent="0.2">
      <c r="A2545" s="153" t="str">
        <f t="shared" si="763"/>
        <v/>
      </c>
      <c r="B2545" s="268" t="str">
        <f t="shared" si="764"/>
        <v/>
      </c>
      <c r="C2545" s="154"/>
      <c r="D2545" s="155" t="str">
        <f t="shared" si="765"/>
        <v/>
      </c>
      <c r="E2545" s="269"/>
      <c r="F2545" s="166">
        <f t="shared" si="766"/>
        <v>0</v>
      </c>
      <c r="G2545" s="270">
        <f t="shared" si="767"/>
        <v>0</v>
      </c>
    </row>
    <row r="2546" spans="1:7" ht="24" customHeight="1" x14ac:dyDescent="0.2">
      <c r="A2546" s="153" t="str">
        <f t="shared" si="763"/>
        <v/>
      </c>
      <c r="B2546" s="268" t="str">
        <f t="shared" si="764"/>
        <v/>
      </c>
      <c r="C2546" s="154"/>
      <c r="D2546" s="155" t="str">
        <f t="shared" si="765"/>
        <v/>
      </c>
      <c r="E2546" s="269"/>
      <c r="F2546" s="166">
        <f t="shared" si="766"/>
        <v>0</v>
      </c>
      <c r="G2546" s="270">
        <f t="shared" si="767"/>
        <v>0</v>
      </c>
    </row>
    <row r="2547" spans="1:7" ht="24" customHeight="1" x14ac:dyDescent="0.2">
      <c r="A2547" s="276"/>
      <c r="B2547" s="252"/>
      <c r="C2547" s="241"/>
      <c r="D2547" s="252"/>
      <c r="E2547" s="253"/>
      <c r="F2547" s="336" t="s">
        <v>40</v>
      </c>
      <c r="G2547" s="273">
        <f>SUBTOTAL(9,G2538:G2546)</f>
        <v>0</v>
      </c>
    </row>
    <row r="2548" spans="1:7" ht="24" customHeight="1" thickBot="1" x14ac:dyDescent="0.25">
      <c r="A2548" s="277"/>
      <c r="B2548" s="278"/>
      <c r="C2548" s="279"/>
      <c r="D2548" s="278"/>
      <c r="E2548" s="280"/>
      <c r="F2548" s="281"/>
      <c r="G2548" s="282"/>
    </row>
    <row r="2549" spans="1:7" ht="24" customHeight="1" thickBot="1" x14ac:dyDescent="0.25">
      <c r="A2549" s="283">
        <f>B2507</f>
        <v>0</v>
      </c>
      <c r="B2549" s="284" t="str">
        <f>C2507</f>
        <v/>
      </c>
      <c r="C2549" s="285"/>
      <c r="D2549" s="285" t="s">
        <v>41</v>
      </c>
      <c r="E2549" s="286"/>
      <c r="F2549" s="287" t="s">
        <v>42</v>
      </c>
      <c r="G2549" s="288">
        <f>SUBTOTAL(9,G2512:G2548)</f>
        <v>0</v>
      </c>
    </row>
    <row r="2550" spans="1:7" ht="24" customHeight="1" thickTop="1" thickBot="1" x14ac:dyDescent="0.25"/>
    <row r="2551" spans="1:7" ht="24" customHeight="1" thickTop="1" x14ac:dyDescent="0.2">
      <c r="A2551" s="344" t="s">
        <v>44</v>
      </c>
      <c r="B2551" s="345"/>
      <c r="C2551" s="345"/>
      <c r="D2551" s="345"/>
      <c r="E2551" s="345"/>
      <c r="F2551" s="345"/>
      <c r="G2551" s="346"/>
    </row>
    <row r="2552" spans="1:7" ht="24" customHeight="1" x14ac:dyDescent="0.2">
      <c r="A2552" s="243" t="s">
        <v>821</v>
      </c>
      <c r="B2552" s="244" t="str">
        <f>Comitente</f>
        <v>DIRECCIÓN PROVINCIAL DEL LOTE HOGAR</v>
      </c>
      <c r="C2552" s="238"/>
      <c r="D2552" s="245"/>
      <c r="E2552" s="245"/>
      <c r="F2552" s="246"/>
      <c r="G2552" s="247"/>
    </row>
    <row r="2553" spans="1:7" ht="24" customHeight="1" x14ac:dyDescent="0.2">
      <c r="A2553" s="243" t="s">
        <v>822</v>
      </c>
      <c r="B2553" s="244">
        <f>Contratista</f>
        <v>0</v>
      </c>
      <c r="C2553" s="239"/>
      <c r="D2553" s="239"/>
      <c r="E2553" s="239"/>
      <c r="F2553" s="248"/>
      <c r="G2553" s="249"/>
    </row>
    <row r="2554" spans="1:7" ht="24" customHeight="1" x14ac:dyDescent="0.2">
      <c r="A2554" s="243" t="s">
        <v>31</v>
      </c>
      <c r="B2554" s="244" t="str">
        <f>Obra</f>
        <v>Barrio "VIRGEN DEL ROSARIO" I Etapa</v>
      </c>
      <c r="C2554" s="239"/>
      <c r="D2554" s="239"/>
      <c r="E2554" s="239"/>
      <c r="F2554" s="248" t="s">
        <v>45</v>
      </c>
      <c r="G2554" s="250">
        <f>Fecha_Base</f>
        <v>0</v>
      </c>
    </row>
    <row r="2555" spans="1:7" ht="24" customHeight="1" x14ac:dyDescent="0.2">
      <c r="A2555" s="251" t="s">
        <v>820</v>
      </c>
      <c r="B2555" s="240" t="str">
        <f>Ubicación</f>
        <v>Calle Independencia s/nº  Distrito "La Puntilla" Dpto San Martin</v>
      </c>
      <c r="C2555" s="240"/>
      <c r="D2555" s="252"/>
      <c r="E2555" s="253"/>
      <c r="F2555" s="254"/>
      <c r="G2555" s="255"/>
    </row>
    <row r="2556" spans="1:7" ht="24" customHeight="1" x14ac:dyDescent="0.2">
      <c r="A2556" s="251" t="s">
        <v>46</v>
      </c>
      <c r="B2556" s="256" t="str">
        <f>IFERROR(VALUE(LEFT(B2557,FIND("-",B2557)-1)),"")</f>
        <v/>
      </c>
      <c r="C2556" s="241" t="str">
        <f>IFERROR(VLOOKUP(B2556,T_Computo_Presupuesto,2,FALSE),"")</f>
        <v/>
      </c>
      <c r="E2556" s="253"/>
      <c r="F2556" s="254"/>
      <c r="G2556" s="255"/>
    </row>
    <row r="2557" spans="1:7" ht="24" customHeight="1" x14ac:dyDescent="0.2">
      <c r="A2557" s="251" t="s">
        <v>32</v>
      </c>
      <c r="B2557" s="256"/>
      <c r="C2557" s="241" t="str">
        <f>IFERROR(VLOOKUP(B2557,T_Computo_Presupuesto,2,FALSE),"")</f>
        <v/>
      </c>
      <c r="D2557" s="252"/>
      <c r="E2557" s="253"/>
      <c r="F2557" s="248" t="s">
        <v>33</v>
      </c>
      <c r="G2557" s="258" t="str">
        <f>IFERROR(VLOOKUP(B2557,T_Computo_Presupuesto,4,FALSE),"")</f>
        <v/>
      </c>
    </row>
    <row r="2558" spans="1:7" ht="24" customHeight="1" x14ac:dyDescent="0.2">
      <c r="A2558" s="251"/>
      <c r="B2558" s="240"/>
      <c r="C2558" s="241"/>
      <c r="D2558" s="252"/>
      <c r="E2558" s="253"/>
      <c r="F2558" s="254"/>
      <c r="G2558" s="255"/>
    </row>
    <row r="2559" spans="1:7" ht="24" customHeight="1" x14ac:dyDescent="0.2">
      <c r="A2559" s="366" t="s">
        <v>683</v>
      </c>
      <c r="B2559" s="367"/>
      <c r="C2559" s="368" t="s">
        <v>0</v>
      </c>
      <c r="D2559" s="368" t="s">
        <v>34</v>
      </c>
      <c r="E2559" s="370" t="s">
        <v>35</v>
      </c>
      <c r="F2559" s="372" t="s">
        <v>36</v>
      </c>
      <c r="G2559" s="374" t="s">
        <v>37</v>
      </c>
    </row>
    <row r="2560" spans="1:7" ht="24" customHeight="1" x14ac:dyDescent="0.2">
      <c r="A2560" s="259" t="s">
        <v>684</v>
      </c>
      <c r="B2560" s="260" t="s">
        <v>685</v>
      </c>
      <c r="C2560" s="369"/>
      <c r="D2560" s="369"/>
      <c r="E2560" s="371"/>
      <c r="F2560" s="373"/>
      <c r="G2560" s="375"/>
    </row>
    <row r="2561" spans="1:7" ht="24" customHeight="1" x14ac:dyDescent="0.2">
      <c r="A2561" s="335"/>
      <c r="B2561" s="263"/>
      <c r="C2561" s="334" t="s">
        <v>823</v>
      </c>
      <c r="D2561" s="264"/>
      <c r="E2561" s="265"/>
      <c r="F2561" s="266"/>
      <c r="G2561" s="267"/>
    </row>
    <row r="2562" spans="1:7" ht="24" customHeight="1" x14ac:dyDescent="0.2">
      <c r="A2562" s="153" t="str">
        <f t="shared" ref="A2562:A2575" si="768">IFERROR(VLOOKUP(C2562,Tabla_Insumos,4,FALSE),"")</f>
        <v/>
      </c>
      <c r="B2562" s="268" t="str">
        <f t="shared" ref="B2562:B2575" si="769">IFERROR(VLOOKUP(C2562,Tabla_Insumos,5,FALSE),"")</f>
        <v/>
      </c>
      <c r="C2562" s="154"/>
      <c r="D2562" s="155" t="str">
        <f t="shared" ref="D2562:D2575" si="770">IFERROR(VLOOKUP(C2562,Tabla_Insumos,2,FALSE),"")</f>
        <v/>
      </c>
      <c r="E2562" s="269"/>
      <c r="F2562" s="166">
        <f t="shared" ref="F2562:F2575" si="771">IFERROR(VLOOKUP(C2562,Tabla_Insumos,3,FALSE),0)</f>
        <v>0</v>
      </c>
      <c r="G2562" s="270">
        <f>ROUND(E2562*F2562,2)</f>
        <v>0</v>
      </c>
    </row>
    <row r="2563" spans="1:7" ht="24" customHeight="1" x14ac:dyDescent="0.2">
      <c r="A2563" s="153" t="str">
        <f t="shared" si="768"/>
        <v/>
      </c>
      <c r="B2563" s="268" t="str">
        <f t="shared" si="769"/>
        <v/>
      </c>
      <c r="C2563" s="154"/>
      <c r="D2563" s="155" t="str">
        <f t="shared" si="770"/>
        <v/>
      </c>
      <c r="E2563" s="269"/>
      <c r="F2563" s="166">
        <f t="shared" si="771"/>
        <v>0</v>
      </c>
      <c r="G2563" s="270">
        <f t="shared" ref="G2563:G2575" si="772">ROUND(E2563*F2563,2)</f>
        <v>0</v>
      </c>
    </row>
    <row r="2564" spans="1:7" ht="24" customHeight="1" x14ac:dyDescent="0.2">
      <c r="A2564" s="153" t="str">
        <f t="shared" si="768"/>
        <v/>
      </c>
      <c r="B2564" s="268" t="str">
        <f t="shared" si="769"/>
        <v/>
      </c>
      <c r="C2564" s="154"/>
      <c r="D2564" s="155" t="str">
        <f t="shared" si="770"/>
        <v/>
      </c>
      <c r="E2564" s="269"/>
      <c r="F2564" s="166">
        <f t="shared" si="771"/>
        <v>0</v>
      </c>
      <c r="G2564" s="270">
        <f t="shared" si="772"/>
        <v>0</v>
      </c>
    </row>
    <row r="2565" spans="1:7" ht="24" customHeight="1" x14ac:dyDescent="0.2">
      <c r="A2565" s="153" t="str">
        <f t="shared" si="768"/>
        <v/>
      </c>
      <c r="B2565" s="268" t="str">
        <f t="shared" si="769"/>
        <v/>
      </c>
      <c r="C2565" s="154"/>
      <c r="D2565" s="155" t="str">
        <f t="shared" si="770"/>
        <v/>
      </c>
      <c r="E2565" s="269"/>
      <c r="F2565" s="166">
        <f t="shared" si="771"/>
        <v>0</v>
      </c>
      <c r="G2565" s="270">
        <f t="shared" si="772"/>
        <v>0</v>
      </c>
    </row>
    <row r="2566" spans="1:7" ht="24" customHeight="1" x14ac:dyDescent="0.2">
      <c r="A2566" s="153" t="str">
        <f t="shared" si="768"/>
        <v/>
      </c>
      <c r="B2566" s="268" t="str">
        <f t="shared" si="769"/>
        <v/>
      </c>
      <c r="C2566" s="154"/>
      <c r="D2566" s="155" t="str">
        <f t="shared" si="770"/>
        <v/>
      </c>
      <c r="E2566" s="269"/>
      <c r="F2566" s="166">
        <f t="shared" si="771"/>
        <v>0</v>
      </c>
      <c r="G2566" s="270">
        <f t="shared" si="772"/>
        <v>0</v>
      </c>
    </row>
    <row r="2567" spans="1:7" ht="24" customHeight="1" x14ac:dyDescent="0.2">
      <c r="A2567" s="153" t="str">
        <f t="shared" si="768"/>
        <v/>
      </c>
      <c r="B2567" s="268" t="str">
        <f t="shared" si="769"/>
        <v/>
      </c>
      <c r="C2567" s="154"/>
      <c r="D2567" s="155" t="str">
        <f t="shared" si="770"/>
        <v/>
      </c>
      <c r="E2567" s="269"/>
      <c r="F2567" s="166">
        <f t="shared" si="771"/>
        <v>0</v>
      </c>
      <c r="G2567" s="270">
        <f t="shared" si="772"/>
        <v>0</v>
      </c>
    </row>
    <row r="2568" spans="1:7" ht="24" customHeight="1" x14ac:dyDescent="0.2">
      <c r="A2568" s="153" t="str">
        <f t="shared" si="768"/>
        <v/>
      </c>
      <c r="B2568" s="268" t="str">
        <f t="shared" si="769"/>
        <v/>
      </c>
      <c r="C2568" s="154"/>
      <c r="D2568" s="155" t="str">
        <f t="shared" si="770"/>
        <v/>
      </c>
      <c r="E2568" s="269"/>
      <c r="F2568" s="166">
        <f t="shared" si="771"/>
        <v>0</v>
      </c>
      <c r="G2568" s="270">
        <f t="shared" si="772"/>
        <v>0</v>
      </c>
    </row>
    <row r="2569" spans="1:7" ht="24" customHeight="1" x14ac:dyDescent="0.2">
      <c r="A2569" s="153" t="str">
        <f t="shared" si="768"/>
        <v/>
      </c>
      <c r="B2569" s="268" t="str">
        <f t="shared" si="769"/>
        <v/>
      </c>
      <c r="C2569" s="154"/>
      <c r="D2569" s="155" t="str">
        <f t="shared" si="770"/>
        <v/>
      </c>
      <c r="E2569" s="269"/>
      <c r="F2569" s="166">
        <f t="shared" si="771"/>
        <v>0</v>
      </c>
      <c r="G2569" s="270">
        <f t="shared" si="772"/>
        <v>0</v>
      </c>
    </row>
    <row r="2570" spans="1:7" ht="24" customHeight="1" x14ac:dyDescent="0.2">
      <c r="A2570" s="153" t="str">
        <f t="shared" si="768"/>
        <v/>
      </c>
      <c r="B2570" s="268" t="str">
        <f t="shared" si="769"/>
        <v/>
      </c>
      <c r="C2570" s="154"/>
      <c r="D2570" s="155" t="str">
        <f t="shared" si="770"/>
        <v/>
      </c>
      <c r="E2570" s="269"/>
      <c r="F2570" s="166">
        <f t="shared" si="771"/>
        <v>0</v>
      </c>
      <c r="G2570" s="270">
        <f t="shared" si="772"/>
        <v>0</v>
      </c>
    </row>
    <row r="2571" spans="1:7" ht="24" customHeight="1" x14ac:dyDescent="0.2">
      <c r="A2571" s="153" t="str">
        <f t="shared" si="768"/>
        <v/>
      </c>
      <c r="B2571" s="268" t="str">
        <f t="shared" si="769"/>
        <v/>
      </c>
      <c r="C2571" s="154"/>
      <c r="D2571" s="155" t="str">
        <f t="shared" si="770"/>
        <v/>
      </c>
      <c r="E2571" s="269"/>
      <c r="F2571" s="166">
        <f t="shared" si="771"/>
        <v>0</v>
      </c>
      <c r="G2571" s="270">
        <f t="shared" si="772"/>
        <v>0</v>
      </c>
    </row>
    <row r="2572" spans="1:7" ht="24" customHeight="1" x14ac:dyDescent="0.2">
      <c r="A2572" s="153" t="str">
        <f t="shared" si="768"/>
        <v/>
      </c>
      <c r="B2572" s="268" t="str">
        <f t="shared" si="769"/>
        <v/>
      </c>
      <c r="C2572" s="154"/>
      <c r="D2572" s="155" t="str">
        <f t="shared" si="770"/>
        <v/>
      </c>
      <c r="E2572" s="269"/>
      <c r="F2572" s="166">
        <f t="shared" si="771"/>
        <v>0</v>
      </c>
      <c r="G2572" s="270">
        <f t="shared" si="772"/>
        <v>0</v>
      </c>
    </row>
    <row r="2573" spans="1:7" ht="24" customHeight="1" x14ac:dyDescent="0.2">
      <c r="A2573" s="153" t="str">
        <f t="shared" si="768"/>
        <v/>
      </c>
      <c r="B2573" s="268" t="str">
        <f t="shared" si="769"/>
        <v/>
      </c>
      <c r="C2573" s="154"/>
      <c r="D2573" s="155" t="str">
        <f t="shared" si="770"/>
        <v/>
      </c>
      <c r="E2573" s="269"/>
      <c r="F2573" s="166">
        <f t="shared" si="771"/>
        <v>0</v>
      </c>
      <c r="G2573" s="270">
        <f t="shared" si="772"/>
        <v>0</v>
      </c>
    </row>
    <row r="2574" spans="1:7" ht="24" customHeight="1" x14ac:dyDescent="0.2">
      <c r="A2574" s="153" t="str">
        <f t="shared" si="768"/>
        <v/>
      </c>
      <c r="B2574" s="268" t="str">
        <f t="shared" si="769"/>
        <v/>
      </c>
      <c r="C2574" s="154"/>
      <c r="D2574" s="155" t="str">
        <f t="shared" si="770"/>
        <v/>
      </c>
      <c r="E2574" s="269"/>
      <c r="F2574" s="166">
        <f t="shared" si="771"/>
        <v>0</v>
      </c>
      <c r="G2574" s="270">
        <f t="shared" si="772"/>
        <v>0</v>
      </c>
    </row>
    <row r="2575" spans="1:7" ht="24" customHeight="1" x14ac:dyDescent="0.2">
      <c r="A2575" s="153" t="str">
        <f t="shared" si="768"/>
        <v/>
      </c>
      <c r="B2575" s="268" t="str">
        <f t="shared" si="769"/>
        <v/>
      </c>
      <c r="C2575" s="154"/>
      <c r="D2575" s="155" t="str">
        <f t="shared" si="770"/>
        <v/>
      </c>
      <c r="E2575" s="269"/>
      <c r="F2575" s="166">
        <f t="shared" si="771"/>
        <v>0</v>
      </c>
      <c r="G2575" s="270">
        <f t="shared" si="772"/>
        <v>0</v>
      </c>
    </row>
    <row r="2576" spans="1:7" ht="24" customHeight="1" x14ac:dyDescent="0.2">
      <c r="A2576" s="271"/>
      <c r="B2576" s="241"/>
      <c r="C2576" s="241"/>
      <c r="D2576" s="252"/>
      <c r="E2576" s="253"/>
      <c r="F2576" s="336" t="s">
        <v>38</v>
      </c>
      <c r="G2576" s="273">
        <f>SUBTOTAL(9,G2562:G2575)</f>
        <v>0</v>
      </c>
    </row>
    <row r="2577" spans="1:7" ht="24" customHeight="1" x14ac:dyDescent="0.2">
      <c r="A2577" s="271"/>
      <c r="B2577" s="241"/>
      <c r="C2577" s="274" t="s">
        <v>824</v>
      </c>
      <c r="D2577" s="252"/>
      <c r="E2577" s="253"/>
      <c r="F2577" s="254"/>
      <c r="G2577" s="275"/>
    </row>
    <row r="2578" spans="1:7" ht="24" customHeight="1" x14ac:dyDescent="0.2">
      <c r="A2578" s="153" t="str">
        <f t="shared" ref="A2578:A2585" si="773">IFERROR(VLOOKUP(C2578,Tabla_Insumos,4,FALSE),"")</f>
        <v/>
      </c>
      <c r="B2578" s="268" t="str">
        <f t="shared" ref="B2578:B2585" si="774">IFERROR(VLOOKUP(C2578,Tabla_Insumos,5,FALSE),"")</f>
        <v/>
      </c>
      <c r="C2578" s="154"/>
      <c r="D2578" s="155" t="str">
        <f t="shared" ref="D2578:D2585" si="775">IFERROR(VLOOKUP(C2578,Tabla_Insumos,2,FALSE),"")</f>
        <v/>
      </c>
      <c r="E2578" s="269"/>
      <c r="F2578" s="166">
        <f t="shared" ref="F2578:F2585" si="776">IFERROR(VLOOKUP(C2578,Tabla_Insumos,3,FALSE),0)</f>
        <v>0</v>
      </c>
      <c r="G2578" s="270">
        <f>ROUND(E2578*F2578,2)</f>
        <v>0</v>
      </c>
    </row>
    <row r="2579" spans="1:7" ht="24" customHeight="1" x14ac:dyDescent="0.2">
      <c r="A2579" s="153" t="str">
        <f t="shared" si="773"/>
        <v/>
      </c>
      <c r="B2579" s="268" t="str">
        <f t="shared" si="774"/>
        <v/>
      </c>
      <c r="C2579" s="154"/>
      <c r="D2579" s="155" t="str">
        <f t="shared" si="775"/>
        <v/>
      </c>
      <c r="E2579" s="269"/>
      <c r="F2579" s="166">
        <f t="shared" si="776"/>
        <v>0</v>
      </c>
      <c r="G2579" s="270">
        <f>ROUND(E2579*F2579,2)</f>
        <v>0</v>
      </c>
    </row>
    <row r="2580" spans="1:7" ht="24" customHeight="1" x14ac:dyDescent="0.2">
      <c r="A2580" s="153" t="str">
        <f t="shared" si="773"/>
        <v/>
      </c>
      <c r="B2580" s="268" t="str">
        <f t="shared" si="774"/>
        <v/>
      </c>
      <c r="C2580" s="154"/>
      <c r="D2580" s="155" t="str">
        <f t="shared" si="775"/>
        <v/>
      </c>
      <c r="E2580" s="269"/>
      <c r="F2580" s="166">
        <f t="shared" si="776"/>
        <v>0</v>
      </c>
      <c r="G2580" s="270">
        <f t="shared" ref="G2580:G2585" si="777">ROUND(E2580*F2580,2)</f>
        <v>0</v>
      </c>
    </row>
    <row r="2581" spans="1:7" ht="24" customHeight="1" x14ac:dyDescent="0.2">
      <c r="A2581" s="153" t="str">
        <f t="shared" si="773"/>
        <v/>
      </c>
      <c r="B2581" s="268" t="str">
        <f t="shared" si="774"/>
        <v/>
      </c>
      <c r="C2581" s="154"/>
      <c r="D2581" s="155" t="str">
        <f t="shared" si="775"/>
        <v/>
      </c>
      <c r="E2581" s="269"/>
      <c r="F2581" s="166">
        <f t="shared" si="776"/>
        <v>0</v>
      </c>
      <c r="G2581" s="270">
        <f t="shared" si="777"/>
        <v>0</v>
      </c>
    </row>
    <row r="2582" spans="1:7" ht="24" customHeight="1" x14ac:dyDescent="0.2">
      <c r="A2582" s="153" t="str">
        <f t="shared" si="773"/>
        <v/>
      </c>
      <c r="B2582" s="268" t="str">
        <f t="shared" si="774"/>
        <v/>
      </c>
      <c r="C2582" s="154"/>
      <c r="D2582" s="155" t="str">
        <f t="shared" si="775"/>
        <v/>
      </c>
      <c r="E2582" s="269"/>
      <c r="F2582" s="166">
        <f t="shared" si="776"/>
        <v>0</v>
      </c>
      <c r="G2582" s="270">
        <f t="shared" si="777"/>
        <v>0</v>
      </c>
    </row>
    <row r="2583" spans="1:7" ht="24" customHeight="1" x14ac:dyDescent="0.2">
      <c r="A2583" s="153" t="str">
        <f t="shared" si="773"/>
        <v/>
      </c>
      <c r="B2583" s="268" t="str">
        <f t="shared" si="774"/>
        <v/>
      </c>
      <c r="C2583" s="154"/>
      <c r="D2583" s="155" t="str">
        <f t="shared" si="775"/>
        <v/>
      </c>
      <c r="E2583" s="269"/>
      <c r="F2583" s="166">
        <f t="shared" si="776"/>
        <v>0</v>
      </c>
      <c r="G2583" s="270">
        <f t="shared" si="777"/>
        <v>0</v>
      </c>
    </row>
    <row r="2584" spans="1:7" ht="24" customHeight="1" x14ac:dyDescent="0.2">
      <c r="A2584" s="153" t="str">
        <f t="shared" si="773"/>
        <v/>
      </c>
      <c r="B2584" s="268" t="str">
        <f t="shared" si="774"/>
        <v/>
      </c>
      <c r="C2584" s="154"/>
      <c r="D2584" s="155" t="str">
        <f t="shared" si="775"/>
        <v/>
      </c>
      <c r="E2584" s="269"/>
      <c r="F2584" s="166">
        <f t="shared" si="776"/>
        <v>0</v>
      </c>
      <c r="G2584" s="270">
        <f t="shared" si="777"/>
        <v>0</v>
      </c>
    </row>
    <row r="2585" spans="1:7" ht="24" customHeight="1" x14ac:dyDescent="0.2">
      <c r="A2585" s="153" t="str">
        <f t="shared" si="773"/>
        <v/>
      </c>
      <c r="B2585" s="268" t="str">
        <f t="shared" si="774"/>
        <v/>
      </c>
      <c r="C2585" s="154"/>
      <c r="D2585" s="155" t="str">
        <f t="shared" si="775"/>
        <v/>
      </c>
      <c r="E2585" s="269"/>
      <c r="F2585" s="166">
        <f t="shared" si="776"/>
        <v>0</v>
      </c>
      <c r="G2585" s="270">
        <f t="shared" si="777"/>
        <v>0</v>
      </c>
    </row>
    <row r="2586" spans="1:7" ht="24" customHeight="1" x14ac:dyDescent="0.2">
      <c r="A2586" s="271"/>
      <c r="B2586" s="241"/>
      <c r="C2586" s="241"/>
      <c r="D2586" s="252"/>
      <c r="E2586" s="253"/>
      <c r="F2586" s="336" t="s">
        <v>39</v>
      </c>
      <c r="G2586" s="273">
        <f>SUBTOTAL(9,G2578:G2585)</f>
        <v>0</v>
      </c>
    </row>
    <row r="2587" spans="1:7" ht="24" customHeight="1" x14ac:dyDescent="0.2">
      <c r="A2587" s="271"/>
      <c r="B2587" s="241"/>
      <c r="C2587" s="274" t="s">
        <v>825</v>
      </c>
      <c r="D2587" s="252"/>
      <c r="E2587" s="253"/>
      <c r="F2587" s="254"/>
      <c r="G2587" s="275"/>
    </row>
    <row r="2588" spans="1:7" ht="24" customHeight="1" x14ac:dyDescent="0.2">
      <c r="A2588" s="153" t="str">
        <f t="shared" ref="A2588:A2596" si="778">IFERROR(VLOOKUP(C2588,Tabla_Insumos,4,FALSE),"")</f>
        <v/>
      </c>
      <c r="B2588" s="268" t="str">
        <f t="shared" ref="B2588:B2596" si="779">IFERROR(VLOOKUP(C2588,Tabla_Insumos,5,FALSE),"")</f>
        <v/>
      </c>
      <c r="C2588" s="154"/>
      <c r="D2588" s="155" t="str">
        <f t="shared" ref="D2588:D2596" si="780">IFERROR(VLOOKUP(C2588,Tabla_Insumos,2,FALSE),"")</f>
        <v/>
      </c>
      <c r="E2588" s="269"/>
      <c r="F2588" s="166">
        <f t="shared" ref="F2588:F2596" si="781">IFERROR(VLOOKUP(C2588,Tabla_Insumos,3,FALSE),0)</f>
        <v>0</v>
      </c>
      <c r="G2588" s="270">
        <f t="shared" ref="G2588:G2596" si="782">ROUND(E2588*F2588,2)</f>
        <v>0</v>
      </c>
    </row>
    <row r="2589" spans="1:7" ht="24" customHeight="1" x14ac:dyDescent="0.2">
      <c r="A2589" s="153" t="str">
        <f t="shared" si="778"/>
        <v/>
      </c>
      <c r="B2589" s="268" t="str">
        <f t="shared" si="779"/>
        <v/>
      </c>
      <c r="C2589" s="154"/>
      <c r="D2589" s="155" t="str">
        <f t="shared" si="780"/>
        <v/>
      </c>
      <c r="E2589" s="269"/>
      <c r="F2589" s="166">
        <f t="shared" si="781"/>
        <v>0</v>
      </c>
      <c r="G2589" s="270">
        <f t="shared" si="782"/>
        <v>0</v>
      </c>
    </row>
    <row r="2590" spans="1:7" ht="24" customHeight="1" x14ac:dyDescent="0.2">
      <c r="A2590" s="153" t="str">
        <f t="shared" si="778"/>
        <v/>
      </c>
      <c r="B2590" s="268" t="str">
        <f t="shared" si="779"/>
        <v/>
      </c>
      <c r="C2590" s="154"/>
      <c r="D2590" s="155" t="str">
        <f t="shared" si="780"/>
        <v/>
      </c>
      <c r="E2590" s="269"/>
      <c r="F2590" s="166">
        <f t="shared" si="781"/>
        <v>0</v>
      </c>
      <c r="G2590" s="270">
        <f t="shared" si="782"/>
        <v>0</v>
      </c>
    </row>
    <row r="2591" spans="1:7" ht="24" customHeight="1" x14ac:dyDescent="0.2">
      <c r="A2591" s="153" t="str">
        <f t="shared" si="778"/>
        <v/>
      </c>
      <c r="B2591" s="268" t="str">
        <f t="shared" si="779"/>
        <v/>
      </c>
      <c r="C2591" s="154"/>
      <c r="D2591" s="155" t="str">
        <f t="shared" si="780"/>
        <v/>
      </c>
      <c r="E2591" s="269"/>
      <c r="F2591" s="166">
        <f t="shared" si="781"/>
        <v>0</v>
      </c>
      <c r="G2591" s="270">
        <f t="shared" si="782"/>
        <v>0</v>
      </c>
    </row>
    <row r="2592" spans="1:7" ht="24" customHeight="1" x14ac:dyDescent="0.2">
      <c r="A2592" s="153" t="str">
        <f t="shared" si="778"/>
        <v/>
      </c>
      <c r="B2592" s="268" t="str">
        <f t="shared" si="779"/>
        <v/>
      </c>
      <c r="C2592" s="154"/>
      <c r="D2592" s="155" t="str">
        <f t="shared" si="780"/>
        <v/>
      </c>
      <c r="E2592" s="269"/>
      <c r="F2592" s="166">
        <f t="shared" si="781"/>
        <v>0</v>
      </c>
      <c r="G2592" s="270">
        <f t="shared" si="782"/>
        <v>0</v>
      </c>
    </row>
    <row r="2593" spans="1:7" ht="24" customHeight="1" x14ac:dyDescent="0.2">
      <c r="A2593" s="153" t="str">
        <f t="shared" si="778"/>
        <v/>
      </c>
      <c r="B2593" s="268" t="str">
        <f t="shared" si="779"/>
        <v/>
      </c>
      <c r="C2593" s="154"/>
      <c r="D2593" s="155" t="str">
        <f t="shared" si="780"/>
        <v/>
      </c>
      <c r="E2593" s="269"/>
      <c r="F2593" s="166">
        <f t="shared" si="781"/>
        <v>0</v>
      </c>
      <c r="G2593" s="270">
        <f t="shared" si="782"/>
        <v>0</v>
      </c>
    </row>
    <row r="2594" spans="1:7" ht="24" customHeight="1" x14ac:dyDescent="0.2">
      <c r="A2594" s="153" t="str">
        <f t="shared" si="778"/>
        <v/>
      </c>
      <c r="B2594" s="268" t="str">
        <f t="shared" si="779"/>
        <v/>
      </c>
      <c r="C2594" s="154"/>
      <c r="D2594" s="155" t="str">
        <f t="shared" si="780"/>
        <v/>
      </c>
      <c r="E2594" s="269"/>
      <c r="F2594" s="166">
        <f t="shared" si="781"/>
        <v>0</v>
      </c>
      <c r="G2594" s="270">
        <f t="shared" si="782"/>
        <v>0</v>
      </c>
    </row>
    <row r="2595" spans="1:7" ht="24" customHeight="1" x14ac:dyDescent="0.2">
      <c r="A2595" s="153" t="str">
        <f t="shared" si="778"/>
        <v/>
      </c>
      <c r="B2595" s="268" t="str">
        <f t="shared" si="779"/>
        <v/>
      </c>
      <c r="C2595" s="154"/>
      <c r="D2595" s="155" t="str">
        <f t="shared" si="780"/>
        <v/>
      </c>
      <c r="E2595" s="269"/>
      <c r="F2595" s="166">
        <f t="shared" si="781"/>
        <v>0</v>
      </c>
      <c r="G2595" s="270">
        <f t="shared" si="782"/>
        <v>0</v>
      </c>
    </row>
    <row r="2596" spans="1:7" ht="24" customHeight="1" x14ac:dyDescent="0.2">
      <c r="A2596" s="153" t="str">
        <f t="shared" si="778"/>
        <v/>
      </c>
      <c r="B2596" s="268" t="str">
        <f t="shared" si="779"/>
        <v/>
      </c>
      <c r="C2596" s="154"/>
      <c r="D2596" s="155" t="str">
        <f t="shared" si="780"/>
        <v/>
      </c>
      <c r="E2596" s="269"/>
      <c r="F2596" s="166">
        <f t="shared" si="781"/>
        <v>0</v>
      </c>
      <c r="G2596" s="270">
        <f t="shared" si="782"/>
        <v>0</v>
      </c>
    </row>
    <row r="2597" spans="1:7" ht="24" customHeight="1" x14ac:dyDescent="0.2">
      <c r="A2597" s="276"/>
      <c r="B2597" s="252"/>
      <c r="C2597" s="241"/>
      <c r="D2597" s="252"/>
      <c r="E2597" s="253"/>
      <c r="F2597" s="336" t="s">
        <v>40</v>
      </c>
      <c r="G2597" s="273">
        <f>SUBTOTAL(9,G2588:G2596)</f>
        <v>0</v>
      </c>
    </row>
    <row r="2598" spans="1:7" ht="24" customHeight="1" thickBot="1" x14ac:dyDescent="0.25">
      <c r="A2598" s="277"/>
      <c r="B2598" s="278"/>
      <c r="C2598" s="279"/>
      <c r="D2598" s="278"/>
      <c r="E2598" s="280"/>
      <c r="F2598" s="281"/>
      <c r="G2598" s="282"/>
    </row>
    <row r="2599" spans="1:7" ht="24" customHeight="1" thickBot="1" x14ac:dyDescent="0.25">
      <c r="A2599" s="283">
        <f>B2557</f>
        <v>0</v>
      </c>
      <c r="B2599" s="284" t="str">
        <f>C2557</f>
        <v/>
      </c>
      <c r="C2599" s="285"/>
      <c r="D2599" s="285" t="s">
        <v>41</v>
      </c>
      <c r="E2599" s="286"/>
      <c r="F2599" s="287" t="s">
        <v>42</v>
      </c>
      <c r="G2599" s="288">
        <f>SUBTOTAL(9,G2562:G2598)</f>
        <v>0</v>
      </c>
    </row>
    <row r="2600" spans="1:7" ht="24" customHeight="1" thickTop="1" thickBot="1" x14ac:dyDescent="0.25"/>
    <row r="2601" spans="1:7" ht="24" customHeight="1" thickTop="1" x14ac:dyDescent="0.2">
      <c r="A2601" s="344" t="s">
        <v>44</v>
      </c>
      <c r="B2601" s="345"/>
      <c r="C2601" s="345"/>
      <c r="D2601" s="345"/>
      <c r="E2601" s="345"/>
      <c r="F2601" s="345"/>
      <c r="G2601" s="346"/>
    </row>
    <row r="2602" spans="1:7" ht="24" customHeight="1" x14ac:dyDescent="0.2">
      <c r="A2602" s="243" t="s">
        <v>821</v>
      </c>
      <c r="B2602" s="244" t="str">
        <f>Comitente</f>
        <v>DIRECCIÓN PROVINCIAL DEL LOTE HOGAR</v>
      </c>
      <c r="C2602" s="238"/>
      <c r="D2602" s="245"/>
      <c r="E2602" s="245"/>
      <c r="F2602" s="246"/>
      <c r="G2602" s="247"/>
    </row>
    <row r="2603" spans="1:7" ht="24" customHeight="1" x14ac:dyDescent="0.2">
      <c r="A2603" s="243" t="s">
        <v>822</v>
      </c>
      <c r="B2603" s="244">
        <f>Contratista</f>
        <v>0</v>
      </c>
      <c r="C2603" s="239"/>
      <c r="D2603" s="239"/>
      <c r="E2603" s="239"/>
      <c r="F2603" s="248"/>
      <c r="G2603" s="249"/>
    </row>
    <row r="2604" spans="1:7" ht="24" customHeight="1" x14ac:dyDescent="0.2">
      <c r="A2604" s="243" t="s">
        <v>31</v>
      </c>
      <c r="B2604" s="244" t="str">
        <f>Obra</f>
        <v>Barrio "VIRGEN DEL ROSARIO" I Etapa</v>
      </c>
      <c r="C2604" s="239"/>
      <c r="D2604" s="239"/>
      <c r="E2604" s="239"/>
      <c r="F2604" s="248" t="s">
        <v>45</v>
      </c>
      <c r="G2604" s="250">
        <f>Fecha_Base</f>
        <v>0</v>
      </c>
    </row>
    <row r="2605" spans="1:7" ht="24" customHeight="1" x14ac:dyDescent="0.2">
      <c r="A2605" s="251" t="s">
        <v>820</v>
      </c>
      <c r="B2605" s="240" t="str">
        <f>Ubicación</f>
        <v>Calle Independencia s/nº  Distrito "La Puntilla" Dpto San Martin</v>
      </c>
      <c r="C2605" s="240"/>
      <c r="D2605" s="252"/>
      <c r="E2605" s="253"/>
      <c r="F2605" s="254"/>
      <c r="G2605" s="255"/>
    </row>
    <row r="2606" spans="1:7" ht="24" customHeight="1" x14ac:dyDescent="0.2">
      <c r="A2606" s="251" t="s">
        <v>46</v>
      </c>
      <c r="B2606" s="256" t="str">
        <f>IFERROR(VALUE(LEFT(B2607,FIND("-",B2607)-1)),"")</f>
        <v/>
      </c>
      <c r="C2606" s="241" t="str">
        <f>IFERROR(VLOOKUP(B2606,T_Computo_Presupuesto,2,FALSE),"")</f>
        <v/>
      </c>
      <c r="E2606" s="253"/>
      <c r="F2606" s="254"/>
      <c r="G2606" s="255"/>
    </row>
    <row r="2607" spans="1:7" ht="24" customHeight="1" x14ac:dyDescent="0.2">
      <c r="A2607" s="251" t="s">
        <v>32</v>
      </c>
      <c r="B2607" s="257"/>
      <c r="C2607" s="241" t="str">
        <f>IFERROR(VLOOKUP(B2607,T_Computo_Presupuesto,2,FALSE),"")</f>
        <v/>
      </c>
      <c r="D2607" s="252"/>
      <c r="E2607" s="253"/>
      <c r="F2607" s="248" t="s">
        <v>33</v>
      </c>
      <c r="G2607" s="258" t="str">
        <f>IFERROR(VLOOKUP(B2607,T_Computo_Presupuesto,4,FALSE),"")</f>
        <v/>
      </c>
    </row>
    <row r="2608" spans="1:7" ht="24" customHeight="1" x14ac:dyDescent="0.2">
      <c r="A2608" s="251"/>
      <c r="B2608" s="240"/>
      <c r="C2608" s="241"/>
      <c r="D2608" s="252"/>
      <c r="E2608" s="253"/>
      <c r="F2608" s="254"/>
      <c r="G2608" s="255"/>
    </row>
    <row r="2609" spans="1:7" ht="24" customHeight="1" x14ac:dyDescent="0.2">
      <c r="A2609" s="366" t="s">
        <v>683</v>
      </c>
      <c r="B2609" s="367"/>
      <c r="C2609" s="368" t="s">
        <v>0</v>
      </c>
      <c r="D2609" s="368" t="s">
        <v>34</v>
      </c>
      <c r="E2609" s="370" t="s">
        <v>35</v>
      </c>
      <c r="F2609" s="372" t="s">
        <v>36</v>
      </c>
      <c r="G2609" s="374" t="s">
        <v>37</v>
      </c>
    </row>
    <row r="2610" spans="1:7" ht="24" customHeight="1" x14ac:dyDescent="0.2">
      <c r="A2610" s="259" t="s">
        <v>684</v>
      </c>
      <c r="B2610" s="260" t="s">
        <v>685</v>
      </c>
      <c r="C2610" s="369"/>
      <c r="D2610" s="369"/>
      <c r="E2610" s="371"/>
      <c r="F2610" s="373"/>
      <c r="G2610" s="375"/>
    </row>
    <row r="2611" spans="1:7" ht="24" customHeight="1" x14ac:dyDescent="0.2">
      <c r="A2611" s="335"/>
      <c r="B2611" s="263"/>
      <c r="C2611" s="334" t="s">
        <v>823</v>
      </c>
      <c r="D2611" s="264"/>
      <c r="E2611" s="265"/>
      <c r="F2611" s="266"/>
      <c r="G2611" s="267"/>
    </row>
    <row r="2612" spans="1:7" ht="24" customHeight="1" x14ac:dyDescent="0.2">
      <c r="A2612" s="153" t="str">
        <f t="shared" ref="A2612:A2625" si="783">IFERROR(VLOOKUP(C2612,Tabla_Insumos,4,FALSE),"")</f>
        <v/>
      </c>
      <c r="B2612" s="268" t="str">
        <f t="shared" ref="B2612:B2625" si="784">IFERROR(VLOOKUP(C2612,Tabla_Insumos,5,FALSE),"")</f>
        <v/>
      </c>
      <c r="C2612" s="154"/>
      <c r="D2612" s="155" t="str">
        <f t="shared" ref="D2612:D2625" si="785">IFERROR(VLOOKUP(C2612,Tabla_Insumos,2,FALSE),"")</f>
        <v/>
      </c>
      <c r="E2612" s="269"/>
      <c r="F2612" s="166">
        <f t="shared" ref="F2612:F2625" si="786">IFERROR(VLOOKUP(C2612,Tabla_Insumos,3,FALSE),0)</f>
        <v>0</v>
      </c>
      <c r="G2612" s="270">
        <f>ROUND(E2612*F2612,2)</f>
        <v>0</v>
      </c>
    </row>
    <row r="2613" spans="1:7" ht="24" customHeight="1" x14ac:dyDescent="0.2">
      <c r="A2613" s="153" t="str">
        <f t="shared" si="783"/>
        <v/>
      </c>
      <c r="B2613" s="268" t="str">
        <f t="shared" si="784"/>
        <v/>
      </c>
      <c r="C2613" s="154"/>
      <c r="D2613" s="155" t="str">
        <f t="shared" si="785"/>
        <v/>
      </c>
      <c r="E2613" s="269"/>
      <c r="F2613" s="166">
        <f t="shared" si="786"/>
        <v>0</v>
      </c>
      <c r="G2613" s="270">
        <f t="shared" ref="G2613:G2625" si="787">ROUND(E2613*F2613,2)</f>
        <v>0</v>
      </c>
    </row>
    <row r="2614" spans="1:7" ht="24" customHeight="1" x14ac:dyDescent="0.2">
      <c r="A2614" s="153" t="str">
        <f t="shared" si="783"/>
        <v/>
      </c>
      <c r="B2614" s="268" t="str">
        <f t="shared" si="784"/>
        <v/>
      </c>
      <c r="C2614" s="154"/>
      <c r="D2614" s="155" t="str">
        <f t="shared" si="785"/>
        <v/>
      </c>
      <c r="E2614" s="269"/>
      <c r="F2614" s="166">
        <f t="shared" si="786"/>
        <v>0</v>
      </c>
      <c r="G2614" s="270">
        <f t="shared" si="787"/>
        <v>0</v>
      </c>
    </row>
    <row r="2615" spans="1:7" ht="24" customHeight="1" x14ac:dyDescent="0.2">
      <c r="A2615" s="153" t="str">
        <f t="shared" si="783"/>
        <v/>
      </c>
      <c r="B2615" s="268" t="str">
        <f t="shared" si="784"/>
        <v/>
      </c>
      <c r="C2615" s="154"/>
      <c r="D2615" s="155" t="str">
        <f t="shared" si="785"/>
        <v/>
      </c>
      <c r="E2615" s="269"/>
      <c r="F2615" s="166">
        <f t="shared" si="786"/>
        <v>0</v>
      </c>
      <c r="G2615" s="270">
        <f t="shared" si="787"/>
        <v>0</v>
      </c>
    </row>
    <row r="2616" spans="1:7" ht="24" customHeight="1" x14ac:dyDescent="0.2">
      <c r="A2616" s="153" t="str">
        <f t="shared" si="783"/>
        <v/>
      </c>
      <c r="B2616" s="268" t="str">
        <f t="shared" si="784"/>
        <v/>
      </c>
      <c r="C2616" s="154"/>
      <c r="D2616" s="155" t="str">
        <f t="shared" si="785"/>
        <v/>
      </c>
      <c r="E2616" s="269"/>
      <c r="F2616" s="166">
        <f t="shared" si="786"/>
        <v>0</v>
      </c>
      <c r="G2616" s="270">
        <f t="shared" si="787"/>
        <v>0</v>
      </c>
    </row>
    <row r="2617" spans="1:7" ht="24" customHeight="1" x14ac:dyDescent="0.2">
      <c r="A2617" s="153" t="str">
        <f t="shared" si="783"/>
        <v/>
      </c>
      <c r="B2617" s="268" t="str">
        <f t="shared" si="784"/>
        <v/>
      </c>
      <c r="C2617" s="154"/>
      <c r="D2617" s="155" t="str">
        <f t="shared" si="785"/>
        <v/>
      </c>
      <c r="E2617" s="269"/>
      <c r="F2617" s="166">
        <f t="shared" si="786"/>
        <v>0</v>
      </c>
      <c r="G2617" s="270">
        <f t="shared" si="787"/>
        <v>0</v>
      </c>
    </row>
    <row r="2618" spans="1:7" ht="24" customHeight="1" x14ac:dyDescent="0.2">
      <c r="A2618" s="153" t="str">
        <f t="shared" si="783"/>
        <v/>
      </c>
      <c r="B2618" s="268" t="str">
        <f t="shared" si="784"/>
        <v/>
      </c>
      <c r="C2618" s="154"/>
      <c r="D2618" s="155" t="str">
        <f t="shared" si="785"/>
        <v/>
      </c>
      <c r="E2618" s="269"/>
      <c r="F2618" s="166">
        <f t="shared" si="786"/>
        <v>0</v>
      </c>
      <c r="G2618" s="270">
        <f t="shared" si="787"/>
        <v>0</v>
      </c>
    </row>
    <row r="2619" spans="1:7" ht="24" customHeight="1" x14ac:dyDescent="0.2">
      <c r="A2619" s="153" t="str">
        <f t="shared" si="783"/>
        <v/>
      </c>
      <c r="B2619" s="268" t="str">
        <f t="shared" si="784"/>
        <v/>
      </c>
      <c r="C2619" s="154"/>
      <c r="D2619" s="155" t="str">
        <f t="shared" si="785"/>
        <v/>
      </c>
      <c r="E2619" s="269"/>
      <c r="F2619" s="166">
        <f t="shared" si="786"/>
        <v>0</v>
      </c>
      <c r="G2619" s="270">
        <f t="shared" si="787"/>
        <v>0</v>
      </c>
    </row>
    <row r="2620" spans="1:7" ht="24" customHeight="1" x14ac:dyDescent="0.2">
      <c r="A2620" s="153" t="str">
        <f t="shared" si="783"/>
        <v/>
      </c>
      <c r="B2620" s="268" t="str">
        <f t="shared" si="784"/>
        <v/>
      </c>
      <c r="C2620" s="154"/>
      <c r="D2620" s="155" t="str">
        <f t="shared" si="785"/>
        <v/>
      </c>
      <c r="E2620" s="269"/>
      <c r="F2620" s="166">
        <f t="shared" si="786"/>
        <v>0</v>
      </c>
      <c r="G2620" s="270">
        <f t="shared" si="787"/>
        <v>0</v>
      </c>
    </row>
    <row r="2621" spans="1:7" ht="24" customHeight="1" x14ac:dyDescent="0.2">
      <c r="A2621" s="153" t="str">
        <f t="shared" si="783"/>
        <v/>
      </c>
      <c r="B2621" s="268" t="str">
        <f t="shared" si="784"/>
        <v/>
      </c>
      <c r="C2621" s="154"/>
      <c r="D2621" s="155" t="str">
        <f t="shared" si="785"/>
        <v/>
      </c>
      <c r="E2621" s="269"/>
      <c r="F2621" s="166">
        <f t="shared" si="786"/>
        <v>0</v>
      </c>
      <c r="G2621" s="270">
        <f t="shared" si="787"/>
        <v>0</v>
      </c>
    </row>
    <row r="2622" spans="1:7" ht="24" customHeight="1" x14ac:dyDescent="0.2">
      <c r="A2622" s="153" t="str">
        <f t="shared" si="783"/>
        <v/>
      </c>
      <c r="B2622" s="268" t="str">
        <f t="shared" si="784"/>
        <v/>
      </c>
      <c r="C2622" s="154"/>
      <c r="D2622" s="155" t="str">
        <f t="shared" si="785"/>
        <v/>
      </c>
      <c r="E2622" s="269"/>
      <c r="F2622" s="166">
        <f t="shared" si="786"/>
        <v>0</v>
      </c>
      <c r="G2622" s="270">
        <f t="shared" si="787"/>
        <v>0</v>
      </c>
    </row>
    <row r="2623" spans="1:7" ht="24" customHeight="1" x14ac:dyDescent="0.2">
      <c r="A2623" s="153" t="str">
        <f t="shared" si="783"/>
        <v/>
      </c>
      <c r="B2623" s="268" t="str">
        <f t="shared" si="784"/>
        <v/>
      </c>
      <c r="C2623" s="154"/>
      <c r="D2623" s="155" t="str">
        <f t="shared" si="785"/>
        <v/>
      </c>
      <c r="E2623" s="269"/>
      <c r="F2623" s="166">
        <f t="shared" si="786"/>
        <v>0</v>
      </c>
      <c r="G2623" s="270">
        <f t="shared" si="787"/>
        <v>0</v>
      </c>
    </row>
    <row r="2624" spans="1:7" ht="24" customHeight="1" x14ac:dyDescent="0.2">
      <c r="A2624" s="153" t="str">
        <f t="shared" si="783"/>
        <v/>
      </c>
      <c r="B2624" s="268" t="str">
        <f t="shared" si="784"/>
        <v/>
      </c>
      <c r="C2624" s="154"/>
      <c r="D2624" s="155" t="str">
        <f t="shared" si="785"/>
        <v/>
      </c>
      <c r="E2624" s="269"/>
      <c r="F2624" s="166">
        <f t="shared" si="786"/>
        <v>0</v>
      </c>
      <c r="G2624" s="270">
        <f t="shared" si="787"/>
        <v>0</v>
      </c>
    </row>
    <row r="2625" spans="1:7" ht="24" customHeight="1" x14ac:dyDescent="0.2">
      <c r="A2625" s="153" t="str">
        <f t="shared" si="783"/>
        <v/>
      </c>
      <c r="B2625" s="268" t="str">
        <f t="shared" si="784"/>
        <v/>
      </c>
      <c r="C2625" s="154"/>
      <c r="D2625" s="155" t="str">
        <f t="shared" si="785"/>
        <v/>
      </c>
      <c r="E2625" s="269"/>
      <c r="F2625" s="166">
        <f t="shared" si="786"/>
        <v>0</v>
      </c>
      <c r="G2625" s="270">
        <f t="shared" si="787"/>
        <v>0</v>
      </c>
    </row>
    <row r="2626" spans="1:7" ht="24" customHeight="1" x14ac:dyDescent="0.2">
      <c r="A2626" s="271"/>
      <c r="B2626" s="241"/>
      <c r="C2626" s="241"/>
      <c r="D2626" s="252"/>
      <c r="E2626" s="253"/>
      <c r="F2626" s="336" t="s">
        <v>38</v>
      </c>
      <c r="G2626" s="273">
        <f>SUBTOTAL(9,G2612:G2625)</f>
        <v>0</v>
      </c>
    </row>
    <row r="2627" spans="1:7" ht="24" customHeight="1" x14ac:dyDescent="0.2">
      <c r="A2627" s="271"/>
      <c r="B2627" s="241"/>
      <c r="C2627" s="274" t="s">
        <v>824</v>
      </c>
      <c r="D2627" s="252"/>
      <c r="E2627" s="253"/>
      <c r="F2627" s="254"/>
      <c r="G2627" s="275"/>
    </row>
    <row r="2628" spans="1:7" ht="24" customHeight="1" x14ac:dyDescent="0.2">
      <c r="A2628" s="153" t="str">
        <f t="shared" ref="A2628:A2635" si="788">IFERROR(VLOOKUP(C2628,Tabla_Insumos,4,FALSE),"")</f>
        <v/>
      </c>
      <c r="B2628" s="268" t="str">
        <f t="shared" ref="B2628:B2635" si="789">IFERROR(VLOOKUP(C2628,Tabla_Insumos,5,FALSE),"")</f>
        <v/>
      </c>
      <c r="C2628" s="154"/>
      <c r="D2628" s="155" t="str">
        <f t="shared" ref="D2628:D2635" si="790">IFERROR(VLOOKUP(C2628,Tabla_Insumos,2,FALSE),"")</f>
        <v/>
      </c>
      <c r="E2628" s="269"/>
      <c r="F2628" s="166">
        <f t="shared" ref="F2628:F2635" si="791">IFERROR(VLOOKUP(C2628,Tabla_Insumos,3,FALSE),0)</f>
        <v>0</v>
      </c>
      <c r="G2628" s="270">
        <f>ROUND(E2628*F2628,2)</f>
        <v>0</v>
      </c>
    </row>
    <row r="2629" spans="1:7" ht="24" customHeight="1" x14ac:dyDescent="0.2">
      <c r="A2629" s="153" t="str">
        <f t="shared" si="788"/>
        <v/>
      </c>
      <c r="B2629" s="268" t="str">
        <f t="shared" si="789"/>
        <v/>
      </c>
      <c r="C2629" s="154"/>
      <c r="D2629" s="155" t="str">
        <f t="shared" si="790"/>
        <v/>
      </c>
      <c r="E2629" s="269"/>
      <c r="F2629" s="166">
        <f t="shared" si="791"/>
        <v>0</v>
      </c>
      <c r="G2629" s="270">
        <f>ROUND(E2629*F2629,2)</f>
        <v>0</v>
      </c>
    </row>
    <row r="2630" spans="1:7" ht="24" customHeight="1" x14ac:dyDescent="0.2">
      <c r="A2630" s="153" t="str">
        <f t="shared" si="788"/>
        <v/>
      </c>
      <c r="B2630" s="268" t="str">
        <f t="shared" si="789"/>
        <v/>
      </c>
      <c r="C2630" s="154"/>
      <c r="D2630" s="155" t="str">
        <f t="shared" si="790"/>
        <v/>
      </c>
      <c r="E2630" s="269"/>
      <c r="F2630" s="166">
        <f t="shared" si="791"/>
        <v>0</v>
      </c>
      <c r="G2630" s="270">
        <f t="shared" ref="G2630:G2635" si="792">ROUND(E2630*F2630,2)</f>
        <v>0</v>
      </c>
    </row>
    <row r="2631" spans="1:7" ht="24" customHeight="1" x14ac:dyDescent="0.2">
      <c r="A2631" s="153" t="str">
        <f t="shared" si="788"/>
        <v/>
      </c>
      <c r="B2631" s="268" t="str">
        <f t="shared" si="789"/>
        <v/>
      </c>
      <c r="C2631" s="154"/>
      <c r="D2631" s="155" t="str">
        <f t="shared" si="790"/>
        <v/>
      </c>
      <c r="E2631" s="269"/>
      <c r="F2631" s="166">
        <f t="shared" si="791"/>
        <v>0</v>
      </c>
      <c r="G2631" s="270">
        <f t="shared" si="792"/>
        <v>0</v>
      </c>
    </row>
    <row r="2632" spans="1:7" ht="24" customHeight="1" x14ac:dyDescent="0.2">
      <c r="A2632" s="153" t="str">
        <f t="shared" si="788"/>
        <v/>
      </c>
      <c r="B2632" s="268" t="str">
        <f t="shared" si="789"/>
        <v/>
      </c>
      <c r="C2632" s="154"/>
      <c r="D2632" s="155" t="str">
        <f t="shared" si="790"/>
        <v/>
      </c>
      <c r="E2632" s="269"/>
      <c r="F2632" s="166">
        <f t="shared" si="791"/>
        <v>0</v>
      </c>
      <c r="G2632" s="270">
        <f t="shared" si="792"/>
        <v>0</v>
      </c>
    </row>
    <row r="2633" spans="1:7" ht="24" customHeight="1" x14ac:dyDescent="0.2">
      <c r="A2633" s="153" t="str">
        <f t="shared" si="788"/>
        <v/>
      </c>
      <c r="B2633" s="268" t="str">
        <f t="shared" si="789"/>
        <v/>
      </c>
      <c r="C2633" s="154"/>
      <c r="D2633" s="155" t="str">
        <f t="shared" si="790"/>
        <v/>
      </c>
      <c r="E2633" s="269"/>
      <c r="F2633" s="166">
        <f t="shared" si="791"/>
        <v>0</v>
      </c>
      <c r="G2633" s="270">
        <f t="shared" si="792"/>
        <v>0</v>
      </c>
    </row>
    <row r="2634" spans="1:7" ht="24" customHeight="1" x14ac:dyDescent="0.2">
      <c r="A2634" s="153" t="str">
        <f t="shared" si="788"/>
        <v/>
      </c>
      <c r="B2634" s="268" t="str">
        <f t="shared" si="789"/>
        <v/>
      </c>
      <c r="C2634" s="154"/>
      <c r="D2634" s="155" t="str">
        <f t="shared" si="790"/>
        <v/>
      </c>
      <c r="E2634" s="269"/>
      <c r="F2634" s="166">
        <f t="shared" si="791"/>
        <v>0</v>
      </c>
      <c r="G2634" s="270">
        <f t="shared" si="792"/>
        <v>0</v>
      </c>
    </row>
    <row r="2635" spans="1:7" ht="24" customHeight="1" x14ac:dyDescent="0.2">
      <c r="A2635" s="153" t="str">
        <f t="shared" si="788"/>
        <v/>
      </c>
      <c r="B2635" s="268" t="str">
        <f t="shared" si="789"/>
        <v/>
      </c>
      <c r="C2635" s="154"/>
      <c r="D2635" s="155" t="str">
        <f t="shared" si="790"/>
        <v/>
      </c>
      <c r="E2635" s="269"/>
      <c r="F2635" s="166">
        <f t="shared" si="791"/>
        <v>0</v>
      </c>
      <c r="G2635" s="270">
        <f t="shared" si="792"/>
        <v>0</v>
      </c>
    </row>
    <row r="2636" spans="1:7" ht="24" customHeight="1" x14ac:dyDescent="0.2">
      <c r="A2636" s="271"/>
      <c r="B2636" s="241"/>
      <c r="C2636" s="241"/>
      <c r="D2636" s="252"/>
      <c r="E2636" s="253"/>
      <c r="F2636" s="336" t="s">
        <v>39</v>
      </c>
      <c r="G2636" s="273">
        <f>SUBTOTAL(9,G2628:G2635)</f>
        <v>0</v>
      </c>
    </row>
    <row r="2637" spans="1:7" ht="24" customHeight="1" x14ac:dyDescent="0.2">
      <c r="A2637" s="271"/>
      <c r="B2637" s="241"/>
      <c r="C2637" s="274" t="s">
        <v>825</v>
      </c>
      <c r="D2637" s="252"/>
      <c r="E2637" s="253"/>
      <c r="F2637" s="254"/>
      <c r="G2637" s="275"/>
    </row>
    <row r="2638" spans="1:7" ht="24" customHeight="1" x14ac:dyDescent="0.2">
      <c r="A2638" s="153" t="str">
        <f t="shared" ref="A2638:A2646" si="793">IFERROR(VLOOKUP(C2638,Tabla_Insumos,4,FALSE),"")</f>
        <v/>
      </c>
      <c r="B2638" s="268" t="str">
        <f t="shared" ref="B2638:B2646" si="794">IFERROR(VLOOKUP(C2638,Tabla_Insumos,5,FALSE),"")</f>
        <v/>
      </c>
      <c r="C2638" s="154"/>
      <c r="D2638" s="155" t="str">
        <f t="shared" ref="D2638:D2646" si="795">IFERROR(VLOOKUP(C2638,Tabla_Insumos,2,FALSE),"")</f>
        <v/>
      </c>
      <c r="E2638" s="269"/>
      <c r="F2638" s="166">
        <f t="shared" ref="F2638:F2646" si="796">IFERROR(VLOOKUP(C2638,Tabla_Insumos,3,FALSE),0)</f>
        <v>0</v>
      </c>
      <c r="G2638" s="270">
        <f t="shared" ref="G2638:G2646" si="797">ROUND(E2638*F2638,2)</f>
        <v>0</v>
      </c>
    </row>
    <row r="2639" spans="1:7" ht="24" customHeight="1" x14ac:dyDescent="0.2">
      <c r="A2639" s="153" t="str">
        <f t="shared" si="793"/>
        <v/>
      </c>
      <c r="B2639" s="268" t="str">
        <f t="shared" si="794"/>
        <v/>
      </c>
      <c r="C2639" s="154"/>
      <c r="D2639" s="155" t="str">
        <f t="shared" si="795"/>
        <v/>
      </c>
      <c r="E2639" s="269"/>
      <c r="F2639" s="166">
        <f t="shared" si="796"/>
        <v>0</v>
      </c>
      <c r="G2639" s="270">
        <f t="shared" si="797"/>
        <v>0</v>
      </c>
    </row>
    <row r="2640" spans="1:7" ht="24" customHeight="1" x14ac:dyDescent="0.2">
      <c r="A2640" s="153" t="str">
        <f t="shared" si="793"/>
        <v/>
      </c>
      <c r="B2640" s="268" t="str">
        <f t="shared" si="794"/>
        <v/>
      </c>
      <c r="C2640" s="154"/>
      <c r="D2640" s="155" t="str">
        <f t="shared" si="795"/>
        <v/>
      </c>
      <c r="E2640" s="269"/>
      <c r="F2640" s="166">
        <f t="shared" si="796"/>
        <v>0</v>
      </c>
      <c r="G2640" s="270">
        <f t="shared" si="797"/>
        <v>0</v>
      </c>
    </row>
    <row r="2641" spans="1:7" ht="24" customHeight="1" x14ac:dyDescent="0.2">
      <c r="A2641" s="153" t="str">
        <f t="shared" si="793"/>
        <v/>
      </c>
      <c r="B2641" s="268" t="str">
        <f t="shared" si="794"/>
        <v/>
      </c>
      <c r="C2641" s="154"/>
      <c r="D2641" s="155" t="str">
        <f t="shared" si="795"/>
        <v/>
      </c>
      <c r="E2641" s="269"/>
      <c r="F2641" s="166">
        <f t="shared" si="796"/>
        <v>0</v>
      </c>
      <c r="G2641" s="270">
        <f t="shared" si="797"/>
        <v>0</v>
      </c>
    </row>
    <row r="2642" spans="1:7" ht="24" customHeight="1" x14ac:dyDescent="0.2">
      <c r="A2642" s="153" t="str">
        <f t="shared" si="793"/>
        <v/>
      </c>
      <c r="B2642" s="268" t="str">
        <f t="shared" si="794"/>
        <v/>
      </c>
      <c r="C2642" s="154"/>
      <c r="D2642" s="155" t="str">
        <f t="shared" si="795"/>
        <v/>
      </c>
      <c r="E2642" s="269"/>
      <c r="F2642" s="166">
        <f t="shared" si="796"/>
        <v>0</v>
      </c>
      <c r="G2642" s="270">
        <f t="shared" si="797"/>
        <v>0</v>
      </c>
    </row>
    <row r="2643" spans="1:7" ht="24" customHeight="1" x14ac:dyDescent="0.2">
      <c r="A2643" s="153" t="str">
        <f t="shared" si="793"/>
        <v/>
      </c>
      <c r="B2643" s="268" t="str">
        <f t="shared" si="794"/>
        <v/>
      </c>
      <c r="C2643" s="154"/>
      <c r="D2643" s="155" t="str">
        <f t="shared" si="795"/>
        <v/>
      </c>
      <c r="E2643" s="269"/>
      <c r="F2643" s="166">
        <f t="shared" si="796"/>
        <v>0</v>
      </c>
      <c r="G2643" s="270">
        <f t="shared" si="797"/>
        <v>0</v>
      </c>
    </row>
    <row r="2644" spans="1:7" ht="24" customHeight="1" x14ac:dyDescent="0.2">
      <c r="A2644" s="153" t="str">
        <f t="shared" si="793"/>
        <v/>
      </c>
      <c r="B2644" s="268" t="str">
        <f t="shared" si="794"/>
        <v/>
      </c>
      <c r="C2644" s="154"/>
      <c r="D2644" s="155" t="str">
        <f t="shared" si="795"/>
        <v/>
      </c>
      <c r="E2644" s="269"/>
      <c r="F2644" s="166">
        <f t="shared" si="796"/>
        <v>0</v>
      </c>
      <c r="G2644" s="270">
        <f t="shared" si="797"/>
        <v>0</v>
      </c>
    </row>
    <row r="2645" spans="1:7" ht="24" customHeight="1" x14ac:dyDescent="0.2">
      <c r="A2645" s="153" t="str">
        <f t="shared" si="793"/>
        <v/>
      </c>
      <c r="B2645" s="268" t="str">
        <f t="shared" si="794"/>
        <v/>
      </c>
      <c r="C2645" s="154"/>
      <c r="D2645" s="155" t="str">
        <f t="shared" si="795"/>
        <v/>
      </c>
      <c r="E2645" s="269"/>
      <c r="F2645" s="166">
        <f t="shared" si="796"/>
        <v>0</v>
      </c>
      <c r="G2645" s="270">
        <f t="shared" si="797"/>
        <v>0</v>
      </c>
    </row>
    <row r="2646" spans="1:7" ht="24" customHeight="1" x14ac:dyDescent="0.2">
      <c r="A2646" s="153" t="str">
        <f t="shared" si="793"/>
        <v/>
      </c>
      <c r="B2646" s="268" t="str">
        <f t="shared" si="794"/>
        <v/>
      </c>
      <c r="C2646" s="154"/>
      <c r="D2646" s="155" t="str">
        <f t="shared" si="795"/>
        <v/>
      </c>
      <c r="E2646" s="269"/>
      <c r="F2646" s="166">
        <f t="shared" si="796"/>
        <v>0</v>
      </c>
      <c r="G2646" s="270">
        <f t="shared" si="797"/>
        <v>0</v>
      </c>
    </row>
    <row r="2647" spans="1:7" ht="24" customHeight="1" x14ac:dyDescent="0.2">
      <c r="A2647" s="276"/>
      <c r="B2647" s="252"/>
      <c r="C2647" s="241"/>
      <c r="D2647" s="252"/>
      <c r="E2647" s="253"/>
      <c r="F2647" s="336" t="s">
        <v>40</v>
      </c>
      <c r="G2647" s="273">
        <f>SUBTOTAL(9,G2638:G2646)</f>
        <v>0</v>
      </c>
    </row>
    <row r="2648" spans="1:7" ht="24" customHeight="1" thickBot="1" x14ac:dyDescent="0.25">
      <c r="A2648" s="277"/>
      <c r="B2648" s="278"/>
      <c r="C2648" s="279"/>
      <c r="D2648" s="278"/>
      <c r="E2648" s="280"/>
      <c r="F2648" s="281"/>
      <c r="G2648" s="282"/>
    </row>
    <row r="2649" spans="1:7" ht="24" customHeight="1" thickBot="1" x14ac:dyDescent="0.25">
      <c r="A2649" s="283">
        <f>B2607</f>
        <v>0</v>
      </c>
      <c r="B2649" s="284" t="str">
        <f>C2607</f>
        <v/>
      </c>
      <c r="C2649" s="285"/>
      <c r="D2649" s="285" t="s">
        <v>41</v>
      </c>
      <c r="E2649" s="286"/>
      <c r="F2649" s="287" t="s">
        <v>42</v>
      </c>
      <c r="G2649" s="288">
        <f>SUBTOTAL(9,G2612:G2648)</f>
        <v>0</v>
      </c>
    </row>
    <row r="2650" spans="1:7" ht="24" customHeight="1" thickTop="1" thickBot="1" x14ac:dyDescent="0.25"/>
    <row r="2651" spans="1:7" ht="24" customHeight="1" thickTop="1" x14ac:dyDescent="0.2">
      <c r="A2651" s="344" t="s">
        <v>44</v>
      </c>
      <c r="B2651" s="345"/>
      <c r="C2651" s="345"/>
      <c r="D2651" s="345"/>
      <c r="E2651" s="345"/>
      <c r="F2651" s="345"/>
      <c r="G2651" s="346"/>
    </row>
    <row r="2652" spans="1:7" ht="24" customHeight="1" x14ac:dyDescent="0.2">
      <c r="A2652" s="243" t="s">
        <v>821</v>
      </c>
      <c r="B2652" s="244" t="str">
        <f>Comitente</f>
        <v>DIRECCIÓN PROVINCIAL DEL LOTE HOGAR</v>
      </c>
      <c r="C2652" s="238"/>
      <c r="D2652" s="245"/>
      <c r="E2652" s="245"/>
      <c r="F2652" s="246"/>
      <c r="G2652" s="247"/>
    </row>
    <row r="2653" spans="1:7" ht="24" customHeight="1" x14ac:dyDescent="0.2">
      <c r="A2653" s="243" t="s">
        <v>822</v>
      </c>
      <c r="B2653" s="244">
        <f>Contratista</f>
        <v>0</v>
      </c>
      <c r="C2653" s="239"/>
      <c r="D2653" s="239"/>
      <c r="E2653" s="239"/>
      <c r="F2653" s="248"/>
      <c r="G2653" s="249"/>
    </row>
    <row r="2654" spans="1:7" ht="24" customHeight="1" x14ac:dyDescent="0.2">
      <c r="A2654" s="243" t="s">
        <v>31</v>
      </c>
      <c r="B2654" s="244" t="str">
        <f>Obra</f>
        <v>Barrio "VIRGEN DEL ROSARIO" I Etapa</v>
      </c>
      <c r="C2654" s="239"/>
      <c r="D2654" s="239"/>
      <c r="E2654" s="239"/>
      <c r="F2654" s="248" t="s">
        <v>45</v>
      </c>
      <c r="G2654" s="250">
        <f>Fecha_Base</f>
        <v>0</v>
      </c>
    </row>
    <row r="2655" spans="1:7" ht="24" customHeight="1" x14ac:dyDescent="0.2">
      <c r="A2655" s="251" t="s">
        <v>820</v>
      </c>
      <c r="B2655" s="240" t="str">
        <f>Ubicación</f>
        <v>Calle Independencia s/nº  Distrito "La Puntilla" Dpto San Martin</v>
      </c>
      <c r="C2655" s="240"/>
      <c r="D2655" s="252"/>
      <c r="E2655" s="253"/>
      <c r="F2655" s="254"/>
      <c r="G2655" s="255"/>
    </row>
    <row r="2656" spans="1:7" ht="24" customHeight="1" x14ac:dyDescent="0.2">
      <c r="A2656" s="251" t="s">
        <v>46</v>
      </c>
      <c r="B2656" s="256" t="str">
        <f>IFERROR(VALUE(LEFT(B2657,FIND("-",B2657)-1)),"")</f>
        <v/>
      </c>
      <c r="C2656" s="241" t="str">
        <f>IFERROR(VLOOKUP(B2656,T_Computo_Presupuesto,2,FALSE),"")</f>
        <v/>
      </c>
      <c r="E2656" s="253"/>
      <c r="F2656" s="254"/>
      <c r="G2656" s="255"/>
    </row>
    <row r="2657" spans="1:7" ht="24" customHeight="1" x14ac:dyDescent="0.2">
      <c r="A2657" s="251" t="s">
        <v>32</v>
      </c>
      <c r="B2657" s="257"/>
      <c r="C2657" s="241" t="str">
        <f>IFERROR(VLOOKUP(B2657,T_Computo_Presupuesto,2,FALSE),"")</f>
        <v/>
      </c>
      <c r="D2657" s="252"/>
      <c r="E2657" s="253"/>
      <c r="F2657" s="248" t="s">
        <v>33</v>
      </c>
      <c r="G2657" s="258" t="str">
        <f>IFERROR(VLOOKUP(B2657,T_Computo_Presupuesto,4,FALSE),"")</f>
        <v/>
      </c>
    </row>
    <row r="2658" spans="1:7" ht="24" customHeight="1" x14ac:dyDescent="0.2">
      <c r="A2658" s="251"/>
      <c r="B2658" s="240"/>
      <c r="C2658" s="241"/>
      <c r="D2658" s="252"/>
      <c r="E2658" s="253"/>
      <c r="F2658" s="254"/>
      <c r="G2658" s="255"/>
    </row>
    <row r="2659" spans="1:7" ht="24" customHeight="1" x14ac:dyDescent="0.2">
      <c r="A2659" s="366" t="s">
        <v>683</v>
      </c>
      <c r="B2659" s="367"/>
      <c r="C2659" s="368" t="s">
        <v>0</v>
      </c>
      <c r="D2659" s="368" t="s">
        <v>34</v>
      </c>
      <c r="E2659" s="370" t="s">
        <v>35</v>
      </c>
      <c r="F2659" s="372" t="s">
        <v>36</v>
      </c>
      <c r="G2659" s="374" t="s">
        <v>37</v>
      </c>
    </row>
    <row r="2660" spans="1:7" ht="24" customHeight="1" x14ac:dyDescent="0.2">
      <c r="A2660" s="259" t="s">
        <v>684</v>
      </c>
      <c r="B2660" s="260" t="s">
        <v>685</v>
      </c>
      <c r="C2660" s="369"/>
      <c r="D2660" s="369"/>
      <c r="E2660" s="371"/>
      <c r="F2660" s="373"/>
      <c r="G2660" s="375"/>
    </row>
    <row r="2661" spans="1:7" ht="24" customHeight="1" x14ac:dyDescent="0.2">
      <c r="A2661" s="335"/>
      <c r="B2661" s="263"/>
      <c r="C2661" s="334" t="s">
        <v>823</v>
      </c>
      <c r="D2661" s="264"/>
      <c r="E2661" s="265"/>
      <c r="F2661" s="266"/>
      <c r="G2661" s="267"/>
    </row>
    <row r="2662" spans="1:7" ht="24" customHeight="1" x14ac:dyDescent="0.2">
      <c r="A2662" s="153" t="str">
        <f t="shared" ref="A2662:A2675" si="798">IFERROR(VLOOKUP(C2662,Tabla_Insumos,4,FALSE),"")</f>
        <v/>
      </c>
      <c r="B2662" s="268" t="str">
        <f t="shared" ref="B2662:B2675" si="799">IFERROR(VLOOKUP(C2662,Tabla_Insumos,5,FALSE),"")</f>
        <v/>
      </c>
      <c r="C2662" s="154"/>
      <c r="D2662" s="155" t="str">
        <f t="shared" ref="D2662:D2675" si="800">IFERROR(VLOOKUP(C2662,Tabla_Insumos,2,FALSE),"")</f>
        <v/>
      </c>
      <c r="E2662" s="269"/>
      <c r="F2662" s="166">
        <f t="shared" ref="F2662:F2675" si="801">IFERROR(VLOOKUP(C2662,Tabla_Insumos,3,FALSE),0)</f>
        <v>0</v>
      </c>
      <c r="G2662" s="270">
        <f>ROUND(E2662*F2662,2)</f>
        <v>0</v>
      </c>
    </row>
    <row r="2663" spans="1:7" ht="24" customHeight="1" x14ac:dyDescent="0.2">
      <c r="A2663" s="153" t="str">
        <f t="shared" si="798"/>
        <v/>
      </c>
      <c r="B2663" s="268" t="str">
        <f t="shared" si="799"/>
        <v/>
      </c>
      <c r="C2663" s="154"/>
      <c r="D2663" s="155" t="str">
        <f t="shared" si="800"/>
        <v/>
      </c>
      <c r="E2663" s="269"/>
      <c r="F2663" s="166">
        <f t="shared" si="801"/>
        <v>0</v>
      </c>
      <c r="G2663" s="270">
        <f t="shared" ref="G2663:G2675" si="802">ROUND(E2663*F2663,2)</f>
        <v>0</v>
      </c>
    </row>
    <row r="2664" spans="1:7" ht="24" customHeight="1" x14ac:dyDescent="0.2">
      <c r="A2664" s="153" t="str">
        <f t="shared" si="798"/>
        <v/>
      </c>
      <c r="B2664" s="268" t="str">
        <f t="shared" si="799"/>
        <v/>
      </c>
      <c r="C2664" s="154"/>
      <c r="D2664" s="155" t="str">
        <f t="shared" si="800"/>
        <v/>
      </c>
      <c r="E2664" s="269"/>
      <c r="F2664" s="166">
        <f t="shared" si="801"/>
        <v>0</v>
      </c>
      <c r="G2664" s="270">
        <f t="shared" si="802"/>
        <v>0</v>
      </c>
    </row>
    <row r="2665" spans="1:7" ht="24" customHeight="1" x14ac:dyDescent="0.2">
      <c r="A2665" s="153" t="str">
        <f t="shared" si="798"/>
        <v/>
      </c>
      <c r="B2665" s="268" t="str">
        <f t="shared" si="799"/>
        <v/>
      </c>
      <c r="C2665" s="154"/>
      <c r="D2665" s="155" t="str">
        <f t="shared" si="800"/>
        <v/>
      </c>
      <c r="E2665" s="269"/>
      <c r="F2665" s="166">
        <f t="shared" si="801"/>
        <v>0</v>
      </c>
      <c r="G2665" s="270">
        <f t="shared" si="802"/>
        <v>0</v>
      </c>
    </row>
    <row r="2666" spans="1:7" ht="24" customHeight="1" x14ac:dyDescent="0.2">
      <c r="A2666" s="153" t="str">
        <f t="shared" si="798"/>
        <v/>
      </c>
      <c r="B2666" s="268" t="str">
        <f t="shared" si="799"/>
        <v/>
      </c>
      <c r="C2666" s="154"/>
      <c r="D2666" s="155" t="str">
        <f t="shared" si="800"/>
        <v/>
      </c>
      <c r="E2666" s="269"/>
      <c r="F2666" s="166">
        <f t="shared" si="801"/>
        <v>0</v>
      </c>
      <c r="G2666" s="270">
        <f t="shared" si="802"/>
        <v>0</v>
      </c>
    </row>
    <row r="2667" spans="1:7" ht="24" customHeight="1" x14ac:dyDescent="0.2">
      <c r="A2667" s="153" t="str">
        <f t="shared" si="798"/>
        <v/>
      </c>
      <c r="B2667" s="268" t="str">
        <f t="shared" si="799"/>
        <v/>
      </c>
      <c r="C2667" s="154"/>
      <c r="D2667" s="155" t="str">
        <f t="shared" si="800"/>
        <v/>
      </c>
      <c r="E2667" s="269"/>
      <c r="F2667" s="166">
        <f t="shared" si="801"/>
        <v>0</v>
      </c>
      <c r="G2667" s="270">
        <f t="shared" si="802"/>
        <v>0</v>
      </c>
    </row>
    <row r="2668" spans="1:7" ht="24" customHeight="1" x14ac:dyDescent="0.2">
      <c r="A2668" s="153" t="str">
        <f t="shared" si="798"/>
        <v/>
      </c>
      <c r="B2668" s="268" t="str">
        <f t="shared" si="799"/>
        <v/>
      </c>
      <c r="C2668" s="154"/>
      <c r="D2668" s="155" t="str">
        <f t="shared" si="800"/>
        <v/>
      </c>
      <c r="E2668" s="269"/>
      <c r="F2668" s="166">
        <f t="shared" si="801"/>
        <v>0</v>
      </c>
      <c r="G2668" s="270">
        <f t="shared" si="802"/>
        <v>0</v>
      </c>
    </row>
    <row r="2669" spans="1:7" ht="24" customHeight="1" x14ac:dyDescent="0.2">
      <c r="A2669" s="153" t="str">
        <f t="shared" si="798"/>
        <v/>
      </c>
      <c r="B2669" s="268" t="str">
        <f t="shared" si="799"/>
        <v/>
      </c>
      <c r="C2669" s="154"/>
      <c r="D2669" s="155" t="str">
        <f t="shared" si="800"/>
        <v/>
      </c>
      <c r="E2669" s="269"/>
      <c r="F2669" s="166">
        <f t="shared" si="801"/>
        <v>0</v>
      </c>
      <c r="G2669" s="270">
        <f t="shared" si="802"/>
        <v>0</v>
      </c>
    </row>
    <row r="2670" spans="1:7" ht="24" customHeight="1" x14ac:dyDescent="0.2">
      <c r="A2670" s="153" t="str">
        <f t="shared" si="798"/>
        <v/>
      </c>
      <c r="B2670" s="268" t="str">
        <f t="shared" si="799"/>
        <v/>
      </c>
      <c r="C2670" s="154"/>
      <c r="D2670" s="155" t="str">
        <f t="shared" si="800"/>
        <v/>
      </c>
      <c r="E2670" s="269"/>
      <c r="F2670" s="166">
        <f t="shared" si="801"/>
        <v>0</v>
      </c>
      <c r="G2670" s="270">
        <f t="shared" si="802"/>
        <v>0</v>
      </c>
    </row>
    <row r="2671" spans="1:7" ht="24" customHeight="1" x14ac:dyDescent="0.2">
      <c r="A2671" s="153" t="str">
        <f t="shared" si="798"/>
        <v/>
      </c>
      <c r="B2671" s="268" t="str">
        <f t="shared" si="799"/>
        <v/>
      </c>
      <c r="C2671" s="154"/>
      <c r="D2671" s="155" t="str">
        <f t="shared" si="800"/>
        <v/>
      </c>
      <c r="E2671" s="269"/>
      <c r="F2671" s="166">
        <f t="shared" si="801"/>
        <v>0</v>
      </c>
      <c r="G2671" s="270">
        <f t="shared" si="802"/>
        <v>0</v>
      </c>
    </row>
    <row r="2672" spans="1:7" ht="24" customHeight="1" x14ac:dyDescent="0.2">
      <c r="A2672" s="153" t="str">
        <f t="shared" si="798"/>
        <v/>
      </c>
      <c r="B2672" s="268" t="str">
        <f t="shared" si="799"/>
        <v/>
      </c>
      <c r="C2672" s="154"/>
      <c r="D2672" s="155" t="str">
        <f t="shared" si="800"/>
        <v/>
      </c>
      <c r="E2672" s="269"/>
      <c r="F2672" s="166">
        <f t="shared" si="801"/>
        <v>0</v>
      </c>
      <c r="G2672" s="270">
        <f t="shared" si="802"/>
        <v>0</v>
      </c>
    </row>
    <row r="2673" spans="1:7" ht="24" customHeight="1" x14ac:dyDescent="0.2">
      <c r="A2673" s="153" t="str">
        <f t="shared" si="798"/>
        <v/>
      </c>
      <c r="B2673" s="268" t="str">
        <f t="shared" si="799"/>
        <v/>
      </c>
      <c r="C2673" s="154"/>
      <c r="D2673" s="155" t="str">
        <f t="shared" si="800"/>
        <v/>
      </c>
      <c r="E2673" s="269"/>
      <c r="F2673" s="166">
        <f t="shared" si="801"/>
        <v>0</v>
      </c>
      <c r="G2673" s="270">
        <f t="shared" si="802"/>
        <v>0</v>
      </c>
    </row>
    <row r="2674" spans="1:7" ht="24" customHeight="1" x14ac:dyDescent="0.2">
      <c r="A2674" s="153" t="str">
        <f t="shared" si="798"/>
        <v/>
      </c>
      <c r="B2674" s="268" t="str">
        <f t="shared" si="799"/>
        <v/>
      </c>
      <c r="C2674" s="154"/>
      <c r="D2674" s="155" t="str">
        <f t="shared" si="800"/>
        <v/>
      </c>
      <c r="E2674" s="269"/>
      <c r="F2674" s="166">
        <f t="shared" si="801"/>
        <v>0</v>
      </c>
      <c r="G2674" s="270">
        <f t="shared" si="802"/>
        <v>0</v>
      </c>
    </row>
    <row r="2675" spans="1:7" ht="24" customHeight="1" x14ac:dyDescent="0.2">
      <c r="A2675" s="153" t="str">
        <f t="shared" si="798"/>
        <v/>
      </c>
      <c r="B2675" s="268" t="str">
        <f t="shared" si="799"/>
        <v/>
      </c>
      <c r="C2675" s="154"/>
      <c r="D2675" s="155" t="str">
        <f t="shared" si="800"/>
        <v/>
      </c>
      <c r="E2675" s="269"/>
      <c r="F2675" s="166">
        <f t="shared" si="801"/>
        <v>0</v>
      </c>
      <c r="G2675" s="270">
        <f t="shared" si="802"/>
        <v>0</v>
      </c>
    </row>
    <row r="2676" spans="1:7" ht="24" customHeight="1" x14ac:dyDescent="0.2">
      <c r="A2676" s="271"/>
      <c r="B2676" s="241"/>
      <c r="C2676" s="241"/>
      <c r="D2676" s="252"/>
      <c r="E2676" s="253"/>
      <c r="F2676" s="336" t="s">
        <v>38</v>
      </c>
      <c r="G2676" s="273">
        <f>SUBTOTAL(9,G2662:G2675)</f>
        <v>0</v>
      </c>
    </row>
    <row r="2677" spans="1:7" ht="24" customHeight="1" x14ac:dyDescent="0.2">
      <c r="A2677" s="271"/>
      <c r="B2677" s="241"/>
      <c r="C2677" s="274" t="s">
        <v>824</v>
      </c>
      <c r="D2677" s="252"/>
      <c r="E2677" s="253"/>
      <c r="F2677" s="254"/>
      <c r="G2677" s="275"/>
    </row>
    <row r="2678" spans="1:7" ht="24" customHeight="1" x14ac:dyDescent="0.2">
      <c r="A2678" s="153" t="str">
        <f t="shared" ref="A2678:A2685" si="803">IFERROR(VLOOKUP(C2678,Tabla_Insumos,4,FALSE),"")</f>
        <v/>
      </c>
      <c r="B2678" s="268" t="str">
        <f t="shared" ref="B2678:B2685" si="804">IFERROR(VLOOKUP(C2678,Tabla_Insumos,5,FALSE),"")</f>
        <v/>
      </c>
      <c r="C2678" s="154"/>
      <c r="D2678" s="155" t="str">
        <f t="shared" ref="D2678:D2685" si="805">IFERROR(VLOOKUP(C2678,Tabla_Insumos,2,FALSE),"")</f>
        <v/>
      </c>
      <c r="E2678" s="269">
        <v>0</v>
      </c>
      <c r="F2678" s="166">
        <f t="shared" ref="F2678:F2685" si="806">IFERROR(VLOOKUP(C2678,Tabla_Insumos,3,FALSE),0)</f>
        <v>0</v>
      </c>
      <c r="G2678" s="270">
        <f>ROUND(E2678*F2678,2)</f>
        <v>0</v>
      </c>
    </row>
    <row r="2679" spans="1:7" ht="24" customHeight="1" x14ac:dyDescent="0.2">
      <c r="A2679" s="153" t="str">
        <f t="shared" si="803"/>
        <v/>
      </c>
      <c r="B2679" s="268" t="str">
        <f t="shared" si="804"/>
        <v/>
      </c>
      <c r="C2679" s="154"/>
      <c r="D2679" s="155" t="str">
        <f t="shared" si="805"/>
        <v/>
      </c>
      <c r="E2679" s="269"/>
      <c r="F2679" s="166">
        <f t="shared" si="806"/>
        <v>0</v>
      </c>
      <c r="G2679" s="270">
        <f>ROUND(E2679*F2679,2)</f>
        <v>0</v>
      </c>
    </row>
    <row r="2680" spans="1:7" ht="24" customHeight="1" x14ac:dyDescent="0.2">
      <c r="A2680" s="153" t="str">
        <f t="shared" si="803"/>
        <v/>
      </c>
      <c r="B2680" s="268" t="str">
        <f t="shared" si="804"/>
        <v/>
      </c>
      <c r="C2680" s="154"/>
      <c r="D2680" s="155" t="str">
        <f t="shared" si="805"/>
        <v/>
      </c>
      <c r="E2680" s="269">
        <v>0</v>
      </c>
      <c r="F2680" s="166">
        <f t="shared" si="806"/>
        <v>0</v>
      </c>
      <c r="G2680" s="270">
        <f t="shared" ref="G2680:G2685" si="807">ROUND(E2680*F2680,2)</f>
        <v>0</v>
      </c>
    </row>
    <row r="2681" spans="1:7" ht="24" customHeight="1" x14ac:dyDescent="0.2">
      <c r="A2681" s="153" t="str">
        <f t="shared" si="803"/>
        <v/>
      </c>
      <c r="B2681" s="268" t="str">
        <f t="shared" si="804"/>
        <v/>
      </c>
      <c r="C2681" s="154"/>
      <c r="D2681" s="155" t="str">
        <f t="shared" si="805"/>
        <v/>
      </c>
      <c r="E2681" s="269"/>
      <c r="F2681" s="166">
        <f t="shared" si="806"/>
        <v>0</v>
      </c>
      <c r="G2681" s="270">
        <f t="shared" si="807"/>
        <v>0</v>
      </c>
    </row>
    <row r="2682" spans="1:7" ht="24" customHeight="1" x14ac:dyDescent="0.2">
      <c r="A2682" s="153" t="str">
        <f t="shared" si="803"/>
        <v/>
      </c>
      <c r="B2682" s="268" t="str">
        <f t="shared" si="804"/>
        <v/>
      </c>
      <c r="C2682" s="154"/>
      <c r="D2682" s="155" t="str">
        <f t="shared" si="805"/>
        <v/>
      </c>
      <c r="E2682" s="269"/>
      <c r="F2682" s="166">
        <f t="shared" si="806"/>
        <v>0</v>
      </c>
      <c r="G2682" s="270">
        <f t="shared" si="807"/>
        <v>0</v>
      </c>
    </row>
    <row r="2683" spans="1:7" ht="24" customHeight="1" x14ac:dyDescent="0.2">
      <c r="A2683" s="153" t="str">
        <f t="shared" si="803"/>
        <v/>
      </c>
      <c r="B2683" s="268" t="str">
        <f t="shared" si="804"/>
        <v/>
      </c>
      <c r="C2683" s="154"/>
      <c r="D2683" s="155" t="str">
        <f t="shared" si="805"/>
        <v/>
      </c>
      <c r="E2683" s="269"/>
      <c r="F2683" s="166">
        <f t="shared" si="806"/>
        <v>0</v>
      </c>
      <c r="G2683" s="270">
        <f t="shared" si="807"/>
        <v>0</v>
      </c>
    </row>
    <row r="2684" spans="1:7" ht="24" customHeight="1" x14ac:dyDescent="0.2">
      <c r="A2684" s="153" t="str">
        <f t="shared" si="803"/>
        <v/>
      </c>
      <c r="B2684" s="268" t="str">
        <f t="shared" si="804"/>
        <v/>
      </c>
      <c r="C2684" s="154"/>
      <c r="D2684" s="155" t="str">
        <f t="shared" si="805"/>
        <v/>
      </c>
      <c r="E2684" s="269"/>
      <c r="F2684" s="166">
        <f t="shared" si="806"/>
        <v>0</v>
      </c>
      <c r="G2684" s="270">
        <f t="shared" si="807"/>
        <v>0</v>
      </c>
    </row>
    <row r="2685" spans="1:7" ht="24" customHeight="1" x14ac:dyDescent="0.2">
      <c r="A2685" s="153" t="str">
        <f t="shared" si="803"/>
        <v/>
      </c>
      <c r="B2685" s="268" t="str">
        <f t="shared" si="804"/>
        <v/>
      </c>
      <c r="C2685" s="154"/>
      <c r="D2685" s="155" t="str">
        <f t="shared" si="805"/>
        <v/>
      </c>
      <c r="E2685" s="269"/>
      <c r="F2685" s="166">
        <f t="shared" si="806"/>
        <v>0</v>
      </c>
      <c r="G2685" s="270">
        <f t="shared" si="807"/>
        <v>0</v>
      </c>
    </row>
    <row r="2686" spans="1:7" ht="24" customHeight="1" x14ac:dyDescent="0.2">
      <c r="A2686" s="271"/>
      <c r="B2686" s="241"/>
      <c r="C2686" s="241"/>
      <c r="D2686" s="252"/>
      <c r="E2686" s="253"/>
      <c r="F2686" s="336" t="s">
        <v>39</v>
      </c>
      <c r="G2686" s="273">
        <f>SUBTOTAL(9,G2678:G2685)</f>
        <v>0</v>
      </c>
    </row>
    <row r="2687" spans="1:7" ht="24" customHeight="1" x14ac:dyDescent="0.2">
      <c r="A2687" s="271"/>
      <c r="B2687" s="241"/>
      <c r="C2687" s="274" t="s">
        <v>825</v>
      </c>
      <c r="D2687" s="252"/>
      <c r="E2687" s="253"/>
      <c r="F2687" s="254"/>
      <c r="G2687" s="275"/>
    </row>
    <row r="2688" spans="1:7" ht="24" customHeight="1" x14ac:dyDescent="0.2">
      <c r="A2688" s="153" t="str">
        <f t="shared" ref="A2688:A2696" si="808">IFERROR(VLOOKUP(C2688,Tabla_Insumos,4,FALSE),"")</f>
        <v/>
      </c>
      <c r="B2688" s="268" t="str">
        <f t="shared" ref="B2688:B2696" si="809">IFERROR(VLOOKUP(C2688,Tabla_Insumos,5,FALSE),"")</f>
        <v/>
      </c>
      <c r="C2688" s="154"/>
      <c r="D2688" s="155" t="str">
        <f t="shared" ref="D2688:D2696" si="810">IFERROR(VLOOKUP(C2688,Tabla_Insumos,2,FALSE),"")</f>
        <v/>
      </c>
      <c r="E2688" s="269"/>
      <c r="F2688" s="166">
        <f t="shared" ref="F2688:F2696" si="811">IFERROR(VLOOKUP(C2688,Tabla_Insumos,3,FALSE),0)</f>
        <v>0</v>
      </c>
      <c r="G2688" s="270">
        <f t="shared" ref="G2688:G2696" si="812">ROUND(E2688*F2688,2)</f>
        <v>0</v>
      </c>
    </row>
    <row r="2689" spans="1:7" ht="24" customHeight="1" x14ac:dyDescent="0.2">
      <c r="A2689" s="153" t="str">
        <f t="shared" si="808"/>
        <v/>
      </c>
      <c r="B2689" s="268" t="str">
        <f t="shared" si="809"/>
        <v/>
      </c>
      <c r="C2689" s="154"/>
      <c r="D2689" s="155" t="str">
        <f t="shared" si="810"/>
        <v/>
      </c>
      <c r="E2689" s="269"/>
      <c r="F2689" s="166">
        <f t="shared" si="811"/>
        <v>0</v>
      </c>
      <c r="G2689" s="270">
        <f t="shared" si="812"/>
        <v>0</v>
      </c>
    </row>
    <row r="2690" spans="1:7" ht="24" customHeight="1" x14ac:dyDescent="0.2">
      <c r="A2690" s="153" t="str">
        <f t="shared" si="808"/>
        <v/>
      </c>
      <c r="B2690" s="268" t="str">
        <f t="shared" si="809"/>
        <v/>
      </c>
      <c r="C2690" s="154"/>
      <c r="D2690" s="155" t="str">
        <f t="shared" si="810"/>
        <v/>
      </c>
      <c r="E2690" s="269"/>
      <c r="F2690" s="166">
        <f t="shared" si="811"/>
        <v>0</v>
      </c>
      <c r="G2690" s="270">
        <f t="shared" si="812"/>
        <v>0</v>
      </c>
    </row>
    <row r="2691" spans="1:7" ht="24" customHeight="1" x14ac:dyDescent="0.2">
      <c r="A2691" s="153" t="str">
        <f t="shared" si="808"/>
        <v/>
      </c>
      <c r="B2691" s="268" t="str">
        <f t="shared" si="809"/>
        <v/>
      </c>
      <c r="C2691" s="154"/>
      <c r="D2691" s="155" t="str">
        <f t="shared" si="810"/>
        <v/>
      </c>
      <c r="E2691" s="269"/>
      <c r="F2691" s="166">
        <f t="shared" si="811"/>
        <v>0</v>
      </c>
      <c r="G2691" s="270">
        <f t="shared" si="812"/>
        <v>0</v>
      </c>
    </row>
    <row r="2692" spans="1:7" ht="24" customHeight="1" x14ac:dyDescent="0.2">
      <c r="A2692" s="153" t="str">
        <f t="shared" si="808"/>
        <v/>
      </c>
      <c r="B2692" s="268" t="str">
        <f t="shared" si="809"/>
        <v/>
      </c>
      <c r="C2692" s="154"/>
      <c r="D2692" s="155" t="str">
        <f t="shared" si="810"/>
        <v/>
      </c>
      <c r="E2692" s="269"/>
      <c r="F2692" s="166">
        <f t="shared" si="811"/>
        <v>0</v>
      </c>
      <c r="G2692" s="270">
        <f t="shared" si="812"/>
        <v>0</v>
      </c>
    </row>
    <row r="2693" spans="1:7" ht="24" customHeight="1" x14ac:dyDescent="0.2">
      <c r="A2693" s="153" t="str">
        <f t="shared" si="808"/>
        <v/>
      </c>
      <c r="B2693" s="268" t="str">
        <f t="shared" si="809"/>
        <v/>
      </c>
      <c r="C2693" s="154"/>
      <c r="D2693" s="155" t="str">
        <f t="shared" si="810"/>
        <v/>
      </c>
      <c r="E2693" s="269"/>
      <c r="F2693" s="166">
        <f t="shared" si="811"/>
        <v>0</v>
      </c>
      <c r="G2693" s="270">
        <f t="shared" si="812"/>
        <v>0</v>
      </c>
    </row>
    <row r="2694" spans="1:7" ht="24" customHeight="1" x14ac:dyDescent="0.2">
      <c r="A2694" s="153" t="str">
        <f t="shared" si="808"/>
        <v/>
      </c>
      <c r="B2694" s="268" t="str">
        <f t="shared" si="809"/>
        <v/>
      </c>
      <c r="C2694" s="154"/>
      <c r="D2694" s="155" t="str">
        <f t="shared" si="810"/>
        <v/>
      </c>
      <c r="E2694" s="269"/>
      <c r="F2694" s="166">
        <f t="shared" si="811"/>
        <v>0</v>
      </c>
      <c r="G2694" s="270">
        <f t="shared" si="812"/>
        <v>0</v>
      </c>
    </row>
    <row r="2695" spans="1:7" ht="24" customHeight="1" x14ac:dyDescent="0.2">
      <c r="A2695" s="153" t="str">
        <f t="shared" si="808"/>
        <v/>
      </c>
      <c r="B2695" s="268" t="str">
        <f t="shared" si="809"/>
        <v/>
      </c>
      <c r="C2695" s="154"/>
      <c r="D2695" s="155" t="str">
        <f t="shared" si="810"/>
        <v/>
      </c>
      <c r="E2695" s="269"/>
      <c r="F2695" s="166">
        <f t="shared" si="811"/>
        <v>0</v>
      </c>
      <c r="G2695" s="270">
        <f t="shared" si="812"/>
        <v>0</v>
      </c>
    </row>
    <row r="2696" spans="1:7" ht="24" customHeight="1" x14ac:dyDescent="0.2">
      <c r="A2696" s="153" t="str">
        <f t="shared" si="808"/>
        <v/>
      </c>
      <c r="B2696" s="268" t="str">
        <f t="shared" si="809"/>
        <v/>
      </c>
      <c r="C2696" s="154"/>
      <c r="D2696" s="155" t="str">
        <f t="shared" si="810"/>
        <v/>
      </c>
      <c r="E2696" s="269"/>
      <c r="F2696" s="166">
        <f t="shared" si="811"/>
        <v>0</v>
      </c>
      <c r="G2696" s="270">
        <f t="shared" si="812"/>
        <v>0</v>
      </c>
    </row>
    <row r="2697" spans="1:7" ht="24" customHeight="1" x14ac:dyDescent="0.2">
      <c r="A2697" s="276"/>
      <c r="B2697" s="252"/>
      <c r="C2697" s="241"/>
      <c r="D2697" s="252"/>
      <c r="E2697" s="253"/>
      <c r="F2697" s="336" t="s">
        <v>40</v>
      </c>
      <c r="G2697" s="273">
        <f>SUBTOTAL(9,G2688:G2696)</f>
        <v>0</v>
      </c>
    </row>
    <row r="2698" spans="1:7" ht="24" customHeight="1" thickBot="1" x14ac:dyDescent="0.25">
      <c r="A2698" s="277"/>
      <c r="B2698" s="278"/>
      <c r="C2698" s="279"/>
      <c r="D2698" s="278"/>
      <c r="E2698" s="280"/>
      <c r="F2698" s="281"/>
      <c r="G2698" s="282"/>
    </row>
    <row r="2699" spans="1:7" ht="24" customHeight="1" thickBot="1" x14ac:dyDescent="0.25">
      <c r="A2699" s="283">
        <f>B2657</f>
        <v>0</v>
      </c>
      <c r="B2699" s="284" t="str">
        <f>C2657</f>
        <v/>
      </c>
      <c r="C2699" s="285"/>
      <c r="D2699" s="285" t="s">
        <v>41</v>
      </c>
      <c r="E2699" s="286"/>
      <c r="F2699" s="287" t="s">
        <v>42</v>
      </c>
      <c r="G2699" s="288">
        <f>SUBTOTAL(9,G2662:G2698)</f>
        <v>0</v>
      </c>
    </row>
    <row r="2700" spans="1:7" ht="24" customHeight="1" thickTop="1" thickBot="1" x14ac:dyDescent="0.25"/>
    <row r="2701" spans="1:7" ht="24" customHeight="1" thickTop="1" x14ac:dyDescent="0.2">
      <c r="A2701" s="344" t="s">
        <v>44</v>
      </c>
      <c r="B2701" s="345"/>
      <c r="C2701" s="345"/>
      <c r="D2701" s="345"/>
      <c r="E2701" s="345"/>
      <c r="F2701" s="345"/>
      <c r="G2701" s="346"/>
    </row>
    <row r="2702" spans="1:7" ht="24" customHeight="1" x14ac:dyDescent="0.2">
      <c r="A2702" s="243" t="s">
        <v>821</v>
      </c>
      <c r="B2702" s="244" t="str">
        <f>Comitente</f>
        <v>DIRECCIÓN PROVINCIAL DEL LOTE HOGAR</v>
      </c>
      <c r="C2702" s="238"/>
      <c r="D2702" s="245"/>
      <c r="E2702" s="245"/>
      <c r="F2702" s="246"/>
      <c r="G2702" s="247"/>
    </row>
    <row r="2703" spans="1:7" ht="24" customHeight="1" x14ac:dyDescent="0.2">
      <c r="A2703" s="243" t="s">
        <v>822</v>
      </c>
      <c r="B2703" s="244">
        <f>Contratista</f>
        <v>0</v>
      </c>
      <c r="C2703" s="239"/>
      <c r="D2703" s="239"/>
      <c r="E2703" s="239"/>
      <c r="F2703" s="248"/>
      <c r="G2703" s="249"/>
    </row>
    <row r="2704" spans="1:7" ht="24" customHeight="1" x14ac:dyDescent="0.2">
      <c r="A2704" s="243" t="s">
        <v>31</v>
      </c>
      <c r="B2704" s="244" t="str">
        <f>Obra</f>
        <v>Barrio "VIRGEN DEL ROSARIO" I Etapa</v>
      </c>
      <c r="C2704" s="239"/>
      <c r="D2704" s="239"/>
      <c r="E2704" s="239"/>
      <c r="F2704" s="248" t="s">
        <v>45</v>
      </c>
      <c r="G2704" s="250">
        <f>Fecha_Base</f>
        <v>0</v>
      </c>
    </row>
    <row r="2705" spans="1:7" ht="24" customHeight="1" x14ac:dyDescent="0.2">
      <c r="A2705" s="251" t="s">
        <v>820</v>
      </c>
      <c r="B2705" s="240" t="str">
        <f>Ubicación</f>
        <v>Calle Independencia s/nº  Distrito "La Puntilla" Dpto San Martin</v>
      </c>
      <c r="C2705" s="240"/>
      <c r="D2705" s="252"/>
      <c r="E2705" s="253"/>
      <c r="F2705" s="254"/>
      <c r="G2705" s="255"/>
    </row>
    <row r="2706" spans="1:7" ht="24" customHeight="1" x14ac:dyDescent="0.2">
      <c r="A2706" s="251" t="s">
        <v>46</v>
      </c>
      <c r="B2706" s="256" t="str">
        <f>IFERROR(VALUE(LEFT(B2707,FIND("-",B2707)-1)),"")</f>
        <v/>
      </c>
      <c r="C2706" s="241" t="str">
        <f>IFERROR(VLOOKUP(B2706,T_Computo_Presupuesto,2,FALSE),"")</f>
        <v/>
      </c>
      <c r="E2706" s="253"/>
      <c r="F2706" s="254"/>
      <c r="G2706" s="255"/>
    </row>
    <row r="2707" spans="1:7" ht="24" customHeight="1" x14ac:dyDescent="0.2">
      <c r="A2707" s="251" t="s">
        <v>32</v>
      </c>
      <c r="B2707" s="257"/>
      <c r="C2707" s="241" t="str">
        <f>IFERROR(VLOOKUP(B2707,T_Computo_Presupuesto,2,FALSE),"")</f>
        <v/>
      </c>
      <c r="D2707" s="252"/>
      <c r="E2707" s="253"/>
      <c r="F2707" s="248" t="s">
        <v>33</v>
      </c>
      <c r="G2707" s="258" t="str">
        <f>IFERROR(VLOOKUP(B2707,T_Computo_Presupuesto,4,FALSE),"")</f>
        <v/>
      </c>
    </row>
    <row r="2708" spans="1:7" ht="24" customHeight="1" x14ac:dyDescent="0.2">
      <c r="A2708" s="251"/>
      <c r="B2708" s="240"/>
      <c r="C2708" s="241"/>
      <c r="D2708" s="252"/>
      <c r="E2708" s="253"/>
      <c r="F2708" s="254"/>
      <c r="G2708" s="255"/>
    </row>
    <row r="2709" spans="1:7" ht="24" customHeight="1" x14ac:dyDescent="0.2">
      <c r="A2709" s="366" t="s">
        <v>683</v>
      </c>
      <c r="B2709" s="367"/>
      <c r="C2709" s="368" t="s">
        <v>0</v>
      </c>
      <c r="D2709" s="368" t="s">
        <v>34</v>
      </c>
      <c r="E2709" s="370" t="s">
        <v>35</v>
      </c>
      <c r="F2709" s="372" t="s">
        <v>36</v>
      </c>
      <c r="G2709" s="374" t="s">
        <v>37</v>
      </c>
    </row>
    <row r="2710" spans="1:7" ht="24" customHeight="1" x14ac:dyDescent="0.2">
      <c r="A2710" s="259" t="s">
        <v>684</v>
      </c>
      <c r="B2710" s="260" t="s">
        <v>685</v>
      </c>
      <c r="C2710" s="369"/>
      <c r="D2710" s="369"/>
      <c r="E2710" s="371"/>
      <c r="F2710" s="373"/>
      <c r="G2710" s="375"/>
    </row>
    <row r="2711" spans="1:7" ht="24" customHeight="1" x14ac:dyDescent="0.2">
      <c r="A2711" s="335"/>
      <c r="B2711" s="263"/>
      <c r="C2711" s="334" t="s">
        <v>823</v>
      </c>
      <c r="D2711" s="264"/>
      <c r="E2711" s="265"/>
      <c r="F2711" s="266"/>
      <c r="G2711" s="267"/>
    </row>
    <row r="2712" spans="1:7" ht="24" customHeight="1" x14ac:dyDescent="0.2">
      <c r="A2712" s="153" t="str">
        <f t="shared" ref="A2712:A2725" si="813">IFERROR(VLOOKUP(C2712,Tabla_Insumos,4,FALSE),"")</f>
        <v/>
      </c>
      <c r="B2712" s="268" t="str">
        <f t="shared" ref="B2712:B2725" si="814">IFERROR(VLOOKUP(C2712,Tabla_Insumos,5,FALSE),"")</f>
        <v/>
      </c>
      <c r="C2712" s="154"/>
      <c r="D2712" s="155" t="str">
        <f t="shared" ref="D2712:D2725" si="815">IFERROR(VLOOKUP(C2712,Tabla_Insumos,2,FALSE),"")</f>
        <v/>
      </c>
      <c r="E2712" s="269"/>
      <c r="F2712" s="165">
        <f t="shared" ref="F2712:F2725" si="816">IFERROR(VLOOKUP(C2712,Tabla_Insumos,3,FALSE),0)</f>
        <v>0</v>
      </c>
      <c r="G2712" s="270">
        <f>ROUND(E2712*F2712,2)</f>
        <v>0</v>
      </c>
    </row>
    <row r="2713" spans="1:7" ht="24" customHeight="1" x14ac:dyDescent="0.2">
      <c r="A2713" s="153" t="str">
        <f t="shared" si="813"/>
        <v/>
      </c>
      <c r="B2713" s="268" t="str">
        <f t="shared" si="814"/>
        <v/>
      </c>
      <c r="C2713" s="154"/>
      <c r="D2713" s="155" t="str">
        <f t="shared" si="815"/>
        <v/>
      </c>
      <c r="E2713" s="269"/>
      <c r="F2713" s="165">
        <f t="shared" si="816"/>
        <v>0</v>
      </c>
      <c r="G2713" s="270">
        <f t="shared" ref="G2713:G2725" si="817">ROUND(E2713*F2713,2)</f>
        <v>0</v>
      </c>
    </row>
    <row r="2714" spans="1:7" ht="24" customHeight="1" x14ac:dyDescent="0.2">
      <c r="A2714" s="153" t="str">
        <f t="shared" si="813"/>
        <v/>
      </c>
      <c r="B2714" s="268" t="str">
        <f t="shared" si="814"/>
        <v/>
      </c>
      <c r="C2714" s="154"/>
      <c r="D2714" s="155" t="str">
        <f t="shared" si="815"/>
        <v/>
      </c>
      <c r="E2714" s="269"/>
      <c r="F2714" s="165">
        <f t="shared" si="816"/>
        <v>0</v>
      </c>
      <c r="G2714" s="270">
        <f t="shared" si="817"/>
        <v>0</v>
      </c>
    </row>
    <row r="2715" spans="1:7" ht="24" customHeight="1" x14ac:dyDescent="0.2">
      <c r="A2715" s="153" t="str">
        <f t="shared" si="813"/>
        <v/>
      </c>
      <c r="B2715" s="268" t="str">
        <f t="shared" si="814"/>
        <v/>
      </c>
      <c r="C2715" s="154"/>
      <c r="D2715" s="155" t="str">
        <f t="shared" si="815"/>
        <v/>
      </c>
      <c r="E2715" s="269"/>
      <c r="F2715" s="165">
        <f t="shared" si="816"/>
        <v>0</v>
      </c>
      <c r="G2715" s="270">
        <f t="shared" si="817"/>
        <v>0</v>
      </c>
    </row>
    <row r="2716" spans="1:7" ht="24" customHeight="1" x14ac:dyDescent="0.2">
      <c r="A2716" s="153" t="str">
        <f t="shared" si="813"/>
        <v/>
      </c>
      <c r="B2716" s="268" t="str">
        <f t="shared" si="814"/>
        <v/>
      </c>
      <c r="C2716" s="154"/>
      <c r="D2716" s="155" t="str">
        <f t="shared" si="815"/>
        <v/>
      </c>
      <c r="E2716" s="269"/>
      <c r="F2716" s="165">
        <f t="shared" si="816"/>
        <v>0</v>
      </c>
      <c r="G2716" s="270">
        <f t="shared" si="817"/>
        <v>0</v>
      </c>
    </row>
    <row r="2717" spans="1:7" ht="24" customHeight="1" x14ac:dyDescent="0.2">
      <c r="A2717" s="153" t="str">
        <f t="shared" si="813"/>
        <v/>
      </c>
      <c r="B2717" s="268" t="str">
        <f t="shared" si="814"/>
        <v/>
      </c>
      <c r="C2717" s="154"/>
      <c r="D2717" s="155" t="str">
        <f t="shared" si="815"/>
        <v/>
      </c>
      <c r="E2717" s="269"/>
      <c r="F2717" s="165">
        <f t="shared" si="816"/>
        <v>0</v>
      </c>
      <c r="G2717" s="270">
        <f t="shared" si="817"/>
        <v>0</v>
      </c>
    </row>
    <row r="2718" spans="1:7" ht="24" customHeight="1" x14ac:dyDescent="0.2">
      <c r="A2718" s="153" t="str">
        <f t="shared" si="813"/>
        <v/>
      </c>
      <c r="B2718" s="268" t="str">
        <f t="shared" si="814"/>
        <v/>
      </c>
      <c r="C2718" s="154"/>
      <c r="D2718" s="155" t="str">
        <f t="shared" si="815"/>
        <v/>
      </c>
      <c r="E2718" s="269"/>
      <c r="F2718" s="165">
        <f t="shared" si="816"/>
        <v>0</v>
      </c>
      <c r="G2718" s="270">
        <f t="shared" si="817"/>
        <v>0</v>
      </c>
    </row>
    <row r="2719" spans="1:7" ht="24" customHeight="1" x14ac:dyDescent="0.2">
      <c r="A2719" s="153" t="str">
        <f t="shared" si="813"/>
        <v/>
      </c>
      <c r="B2719" s="268" t="str">
        <f t="shared" si="814"/>
        <v/>
      </c>
      <c r="C2719" s="154"/>
      <c r="D2719" s="155" t="str">
        <f t="shared" si="815"/>
        <v/>
      </c>
      <c r="E2719" s="269"/>
      <c r="F2719" s="165">
        <f t="shared" si="816"/>
        <v>0</v>
      </c>
      <c r="G2719" s="270">
        <f t="shared" si="817"/>
        <v>0</v>
      </c>
    </row>
    <row r="2720" spans="1:7" ht="24" customHeight="1" x14ac:dyDescent="0.2">
      <c r="A2720" s="153" t="str">
        <f t="shared" si="813"/>
        <v/>
      </c>
      <c r="B2720" s="268" t="str">
        <f t="shared" si="814"/>
        <v/>
      </c>
      <c r="C2720" s="154"/>
      <c r="D2720" s="155" t="str">
        <f t="shared" si="815"/>
        <v/>
      </c>
      <c r="E2720" s="269"/>
      <c r="F2720" s="165">
        <f t="shared" si="816"/>
        <v>0</v>
      </c>
      <c r="G2720" s="270">
        <f t="shared" si="817"/>
        <v>0</v>
      </c>
    </row>
    <row r="2721" spans="1:7" ht="24" customHeight="1" x14ac:dyDescent="0.2">
      <c r="A2721" s="153" t="str">
        <f t="shared" si="813"/>
        <v/>
      </c>
      <c r="B2721" s="268" t="str">
        <f t="shared" si="814"/>
        <v/>
      </c>
      <c r="C2721" s="154"/>
      <c r="D2721" s="155" t="str">
        <f t="shared" si="815"/>
        <v/>
      </c>
      <c r="E2721" s="269"/>
      <c r="F2721" s="165">
        <f t="shared" si="816"/>
        <v>0</v>
      </c>
      <c r="G2721" s="270">
        <f t="shared" si="817"/>
        <v>0</v>
      </c>
    </row>
    <row r="2722" spans="1:7" ht="24" customHeight="1" x14ac:dyDescent="0.2">
      <c r="A2722" s="153" t="str">
        <f t="shared" si="813"/>
        <v/>
      </c>
      <c r="B2722" s="268" t="str">
        <f t="shared" si="814"/>
        <v/>
      </c>
      <c r="C2722" s="154"/>
      <c r="D2722" s="155" t="str">
        <f t="shared" si="815"/>
        <v/>
      </c>
      <c r="E2722" s="269"/>
      <c r="F2722" s="165">
        <f t="shared" si="816"/>
        <v>0</v>
      </c>
      <c r="G2722" s="270">
        <f t="shared" si="817"/>
        <v>0</v>
      </c>
    </row>
    <row r="2723" spans="1:7" ht="24" customHeight="1" x14ac:dyDescent="0.2">
      <c r="A2723" s="153" t="str">
        <f t="shared" si="813"/>
        <v/>
      </c>
      <c r="B2723" s="268" t="str">
        <f t="shared" si="814"/>
        <v/>
      </c>
      <c r="C2723" s="154"/>
      <c r="D2723" s="155" t="str">
        <f t="shared" si="815"/>
        <v/>
      </c>
      <c r="E2723" s="269"/>
      <c r="F2723" s="165">
        <f t="shared" si="816"/>
        <v>0</v>
      </c>
      <c r="G2723" s="270">
        <f t="shared" si="817"/>
        <v>0</v>
      </c>
    </row>
    <row r="2724" spans="1:7" ht="24" customHeight="1" x14ac:dyDescent="0.2">
      <c r="A2724" s="153" t="str">
        <f t="shared" si="813"/>
        <v/>
      </c>
      <c r="B2724" s="268" t="str">
        <f t="shared" si="814"/>
        <v/>
      </c>
      <c r="C2724" s="154"/>
      <c r="D2724" s="155" t="str">
        <f t="shared" si="815"/>
        <v/>
      </c>
      <c r="E2724" s="269"/>
      <c r="F2724" s="165">
        <f t="shared" si="816"/>
        <v>0</v>
      </c>
      <c r="G2724" s="270">
        <f t="shared" si="817"/>
        <v>0</v>
      </c>
    </row>
    <row r="2725" spans="1:7" ht="24" customHeight="1" x14ac:dyDescent="0.2">
      <c r="A2725" s="153" t="str">
        <f t="shared" si="813"/>
        <v/>
      </c>
      <c r="B2725" s="268" t="str">
        <f t="shared" si="814"/>
        <v/>
      </c>
      <c r="C2725" s="154"/>
      <c r="D2725" s="155" t="str">
        <f t="shared" si="815"/>
        <v/>
      </c>
      <c r="E2725" s="269"/>
      <c r="F2725" s="166">
        <f t="shared" si="816"/>
        <v>0</v>
      </c>
      <c r="G2725" s="270">
        <f t="shared" si="817"/>
        <v>0</v>
      </c>
    </row>
    <row r="2726" spans="1:7" ht="24" customHeight="1" x14ac:dyDescent="0.2">
      <c r="A2726" s="271"/>
      <c r="B2726" s="241"/>
      <c r="C2726" s="241"/>
      <c r="D2726" s="252"/>
      <c r="E2726" s="253"/>
      <c r="F2726" s="336" t="s">
        <v>38</v>
      </c>
      <c r="G2726" s="273">
        <f>SUBTOTAL(9,G2712:G2725)</f>
        <v>0</v>
      </c>
    </row>
    <row r="2727" spans="1:7" ht="24" customHeight="1" x14ac:dyDescent="0.2">
      <c r="A2727" s="271"/>
      <c r="B2727" s="241"/>
      <c r="C2727" s="274" t="s">
        <v>824</v>
      </c>
      <c r="D2727" s="252"/>
      <c r="E2727" s="253"/>
      <c r="F2727" s="254"/>
      <c r="G2727" s="275"/>
    </row>
    <row r="2728" spans="1:7" ht="24" customHeight="1" x14ac:dyDescent="0.2">
      <c r="A2728" s="153" t="str">
        <f t="shared" ref="A2728:A2735" si="818">IFERROR(VLOOKUP(C2728,Tabla_Insumos,4,FALSE),"")</f>
        <v/>
      </c>
      <c r="B2728" s="268" t="str">
        <f t="shared" ref="B2728:B2735" si="819">IFERROR(VLOOKUP(C2728,Tabla_Insumos,5,FALSE),"")</f>
        <v/>
      </c>
      <c r="C2728" s="154"/>
      <c r="D2728" s="155" t="str">
        <f t="shared" ref="D2728:D2735" si="820">IFERROR(VLOOKUP(C2728,Tabla_Insumos,2,FALSE),"")</f>
        <v/>
      </c>
      <c r="E2728" s="269"/>
      <c r="F2728" s="167">
        <f t="shared" ref="F2728:F2735" si="821">IFERROR(VLOOKUP(C2728,Tabla_Insumos,3,FALSE),0)</f>
        <v>0</v>
      </c>
      <c r="G2728" s="270">
        <f>ROUND(E2728*F2728,2)</f>
        <v>0</v>
      </c>
    </row>
    <row r="2729" spans="1:7" ht="24" customHeight="1" x14ac:dyDescent="0.2">
      <c r="A2729" s="153" t="str">
        <f t="shared" si="818"/>
        <v/>
      </c>
      <c r="B2729" s="268" t="str">
        <f t="shared" si="819"/>
        <v/>
      </c>
      <c r="C2729" s="154"/>
      <c r="D2729" s="155" t="str">
        <f t="shared" si="820"/>
        <v/>
      </c>
      <c r="E2729" s="269"/>
      <c r="F2729" s="167">
        <f t="shared" si="821"/>
        <v>0</v>
      </c>
      <c r="G2729" s="270">
        <f>ROUND(E2729*F2729,2)</f>
        <v>0</v>
      </c>
    </row>
    <row r="2730" spans="1:7" ht="24" customHeight="1" x14ac:dyDescent="0.2">
      <c r="A2730" s="153" t="str">
        <f t="shared" si="818"/>
        <v/>
      </c>
      <c r="B2730" s="268" t="str">
        <f t="shared" si="819"/>
        <v/>
      </c>
      <c r="C2730" s="154"/>
      <c r="D2730" s="155" t="str">
        <f t="shared" si="820"/>
        <v/>
      </c>
      <c r="E2730" s="269"/>
      <c r="F2730" s="167">
        <f t="shared" si="821"/>
        <v>0</v>
      </c>
      <c r="G2730" s="270">
        <f t="shared" ref="G2730:G2735" si="822">ROUND(E2730*F2730,2)</f>
        <v>0</v>
      </c>
    </row>
    <row r="2731" spans="1:7" ht="24" customHeight="1" x14ac:dyDescent="0.2">
      <c r="A2731" s="153" t="str">
        <f t="shared" si="818"/>
        <v/>
      </c>
      <c r="B2731" s="268" t="str">
        <f t="shared" si="819"/>
        <v/>
      </c>
      <c r="C2731" s="154"/>
      <c r="D2731" s="155" t="str">
        <f t="shared" si="820"/>
        <v/>
      </c>
      <c r="E2731" s="269"/>
      <c r="F2731" s="167">
        <f t="shared" si="821"/>
        <v>0</v>
      </c>
      <c r="G2731" s="270">
        <f t="shared" si="822"/>
        <v>0</v>
      </c>
    </row>
    <row r="2732" spans="1:7" ht="24" customHeight="1" x14ac:dyDescent="0.2">
      <c r="A2732" s="153" t="str">
        <f t="shared" si="818"/>
        <v/>
      </c>
      <c r="B2732" s="268" t="str">
        <f t="shared" si="819"/>
        <v/>
      </c>
      <c r="C2732" s="154"/>
      <c r="D2732" s="155" t="str">
        <f t="shared" si="820"/>
        <v/>
      </c>
      <c r="E2732" s="269"/>
      <c r="F2732" s="165">
        <f t="shared" si="821"/>
        <v>0</v>
      </c>
      <c r="G2732" s="270">
        <f t="shared" si="822"/>
        <v>0</v>
      </c>
    </row>
    <row r="2733" spans="1:7" ht="24" customHeight="1" x14ac:dyDescent="0.2">
      <c r="A2733" s="153" t="str">
        <f t="shared" si="818"/>
        <v/>
      </c>
      <c r="B2733" s="268" t="str">
        <f t="shared" si="819"/>
        <v/>
      </c>
      <c r="C2733" s="154"/>
      <c r="D2733" s="155" t="str">
        <f t="shared" si="820"/>
        <v/>
      </c>
      <c r="E2733" s="269"/>
      <c r="F2733" s="165">
        <f t="shared" si="821"/>
        <v>0</v>
      </c>
      <c r="G2733" s="270">
        <f t="shared" si="822"/>
        <v>0</v>
      </c>
    </row>
    <row r="2734" spans="1:7" ht="24" customHeight="1" x14ac:dyDescent="0.2">
      <c r="A2734" s="153" t="str">
        <f t="shared" si="818"/>
        <v/>
      </c>
      <c r="B2734" s="268" t="str">
        <f t="shared" si="819"/>
        <v/>
      </c>
      <c r="C2734" s="154"/>
      <c r="D2734" s="155" t="str">
        <f t="shared" si="820"/>
        <v/>
      </c>
      <c r="E2734" s="269"/>
      <c r="F2734" s="165">
        <f t="shared" si="821"/>
        <v>0</v>
      </c>
      <c r="G2734" s="270">
        <f t="shared" si="822"/>
        <v>0</v>
      </c>
    </row>
    <row r="2735" spans="1:7" ht="24" customHeight="1" x14ac:dyDescent="0.2">
      <c r="A2735" s="153" t="str">
        <f t="shared" si="818"/>
        <v/>
      </c>
      <c r="B2735" s="268" t="str">
        <f t="shared" si="819"/>
        <v/>
      </c>
      <c r="C2735" s="154"/>
      <c r="D2735" s="155" t="str">
        <f t="shared" si="820"/>
        <v/>
      </c>
      <c r="E2735" s="269"/>
      <c r="F2735" s="165">
        <f t="shared" si="821"/>
        <v>0</v>
      </c>
      <c r="G2735" s="270">
        <f t="shared" si="822"/>
        <v>0</v>
      </c>
    </row>
    <row r="2736" spans="1:7" ht="24" customHeight="1" x14ac:dyDescent="0.2">
      <c r="A2736" s="271"/>
      <c r="B2736" s="241"/>
      <c r="C2736" s="241"/>
      <c r="D2736" s="252"/>
      <c r="E2736" s="253"/>
      <c r="F2736" s="336" t="s">
        <v>39</v>
      </c>
      <c r="G2736" s="273">
        <f>SUBTOTAL(9,G2728:G2735)</f>
        <v>0</v>
      </c>
    </row>
    <row r="2737" spans="1:7" ht="24" customHeight="1" x14ac:dyDescent="0.2">
      <c r="A2737" s="271"/>
      <c r="B2737" s="241"/>
      <c r="C2737" s="274" t="s">
        <v>825</v>
      </c>
      <c r="D2737" s="252"/>
      <c r="E2737" s="253"/>
      <c r="F2737" s="254"/>
      <c r="G2737" s="275"/>
    </row>
    <row r="2738" spans="1:7" ht="24" customHeight="1" x14ac:dyDescent="0.2">
      <c r="A2738" s="153" t="str">
        <f t="shared" ref="A2738:A2746" si="823">IFERROR(VLOOKUP(C2738,Tabla_Insumos,4,FALSE),"")</f>
        <v/>
      </c>
      <c r="B2738" s="268" t="str">
        <f t="shared" ref="B2738:B2746" si="824">IFERROR(VLOOKUP(C2738,Tabla_Insumos,5,FALSE),"")</f>
        <v/>
      </c>
      <c r="C2738" s="154"/>
      <c r="D2738" s="155" t="str">
        <f t="shared" ref="D2738:D2746" si="825">IFERROR(VLOOKUP(C2738,Tabla_Insumos,2,FALSE),"")</f>
        <v/>
      </c>
      <c r="E2738" s="269"/>
      <c r="F2738" s="165">
        <f t="shared" ref="F2738:F2746" si="826">IFERROR(VLOOKUP(C2738,Tabla_Insumos,3,FALSE),0)</f>
        <v>0</v>
      </c>
      <c r="G2738" s="270">
        <f t="shared" ref="G2738:G2746" si="827">ROUND(E2738*F2738,2)</f>
        <v>0</v>
      </c>
    </row>
    <row r="2739" spans="1:7" ht="24" customHeight="1" x14ac:dyDescent="0.2">
      <c r="A2739" s="153" t="str">
        <f t="shared" si="823"/>
        <v/>
      </c>
      <c r="B2739" s="268" t="str">
        <f t="shared" si="824"/>
        <v/>
      </c>
      <c r="C2739" s="154"/>
      <c r="D2739" s="155" t="str">
        <f t="shared" si="825"/>
        <v/>
      </c>
      <c r="E2739" s="269"/>
      <c r="F2739" s="165">
        <f t="shared" si="826"/>
        <v>0</v>
      </c>
      <c r="G2739" s="270">
        <f t="shared" si="827"/>
        <v>0</v>
      </c>
    </row>
    <row r="2740" spans="1:7" ht="24" customHeight="1" x14ac:dyDescent="0.2">
      <c r="A2740" s="153" t="str">
        <f t="shared" si="823"/>
        <v/>
      </c>
      <c r="B2740" s="268" t="str">
        <f t="shared" si="824"/>
        <v/>
      </c>
      <c r="C2740" s="154"/>
      <c r="D2740" s="155" t="str">
        <f t="shared" si="825"/>
        <v/>
      </c>
      <c r="E2740" s="269"/>
      <c r="F2740" s="165">
        <f t="shared" si="826"/>
        <v>0</v>
      </c>
      <c r="G2740" s="270">
        <f t="shared" si="827"/>
        <v>0</v>
      </c>
    </row>
    <row r="2741" spans="1:7" ht="24" customHeight="1" x14ac:dyDescent="0.2">
      <c r="A2741" s="153" t="str">
        <f t="shared" si="823"/>
        <v/>
      </c>
      <c r="B2741" s="268" t="str">
        <f t="shared" si="824"/>
        <v/>
      </c>
      <c r="C2741" s="154"/>
      <c r="D2741" s="155" t="str">
        <f t="shared" si="825"/>
        <v/>
      </c>
      <c r="E2741" s="269"/>
      <c r="F2741" s="165">
        <f t="shared" si="826"/>
        <v>0</v>
      </c>
      <c r="G2741" s="270">
        <f t="shared" si="827"/>
        <v>0</v>
      </c>
    </row>
    <row r="2742" spans="1:7" ht="24" customHeight="1" x14ac:dyDescent="0.2">
      <c r="A2742" s="153" t="str">
        <f t="shared" si="823"/>
        <v/>
      </c>
      <c r="B2742" s="268" t="str">
        <f t="shared" si="824"/>
        <v/>
      </c>
      <c r="C2742" s="154"/>
      <c r="D2742" s="155" t="str">
        <f t="shared" si="825"/>
        <v/>
      </c>
      <c r="E2742" s="269"/>
      <c r="F2742" s="165">
        <f t="shared" si="826"/>
        <v>0</v>
      </c>
      <c r="G2742" s="270">
        <f t="shared" si="827"/>
        <v>0</v>
      </c>
    </row>
    <row r="2743" spans="1:7" ht="24" customHeight="1" x14ac:dyDescent="0.2">
      <c r="A2743" s="153" t="str">
        <f t="shared" si="823"/>
        <v/>
      </c>
      <c r="B2743" s="268" t="str">
        <f t="shared" si="824"/>
        <v/>
      </c>
      <c r="C2743" s="154"/>
      <c r="D2743" s="155" t="str">
        <f t="shared" si="825"/>
        <v/>
      </c>
      <c r="E2743" s="269"/>
      <c r="F2743" s="165">
        <f t="shared" si="826"/>
        <v>0</v>
      </c>
      <c r="G2743" s="270">
        <f t="shared" si="827"/>
        <v>0</v>
      </c>
    </row>
    <row r="2744" spans="1:7" ht="24" customHeight="1" x14ac:dyDescent="0.2">
      <c r="A2744" s="153" t="str">
        <f t="shared" si="823"/>
        <v/>
      </c>
      <c r="B2744" s="268" t="str">
        <f t="shared" si="824"/>
        <v/>
      </c>
      <c r="C2744" s="154"/>
      <c r="D2744" s="155" t="str">
        <f t="shared" si="825"/>
        <v/>
      </c>
      <c r="E2744" s="269"/>
      <c r="F2744" s="165">
        <f t="shared" si="826"/>
        <v>0</v>
      </c>
      <c r="G2744" s="270">
        <f t="shared" si="827"/>
        <v>0</v>
      </c>
    </row>
    <row r="2745" spans="1:7" ht="24" customHeight="1" x14ac:dyDescent="0.2">
      <c r="A2745" s="153" t="str">
        <f t="shared" si="823"/>
        <v/>
      </c>
      <c r="B2745" s="268" t="str">
        <f t="shared" si="824"/>
        <v/>
      </c>
      <c r="C2745" s="154"/>
      <c r="D2745" s="155" t="str">
        <f t="shared" si="825"/>
        <v/>
      </c>
      <c r="E2745" s="269"/>
      <c r="F2745" s="165">
        <f t="shared" si="826"/>
        <v>0</v>
      </c>
      <c r="G2745" s="270">
        <f t="shared" si="827"/>
        <v>0</v>
      </c>
    </row>
    <row r="2746" spans="1:7" ht="24" customHeight="1" x14ac:dyDescent="0.2">
      <c r="A2746" s="153" t="str">
        <f t="shared" si="823"/>
        <v/>
      </c>
      <c r="B2746" s="268" t="str">
        <f t="shared" si="824"/>
        <v/>
      </c>
      <c r="C2746" s="154"/>
      <c r="D2746" s="155" t="str">
        <f t="shared" si="825"/>
        <v/>
      </c>
      <c r="E2746" s="269"/>
      <c r="F2746" s="165">
        <f t="shared" si="826"/>
        <v>0</v>
      </c>
      <c r="G2746" s="270">
        <f t="shared" si="827"/>
        <v>0</v>
      </c>
    </row>
    <row r="2747" spans="1:7" ht="24" customHeight="1" x14ac:dyDescent="0.2">
      <c r="A2747" s="276"/>
      <c r="B2747" s="252"/>
      <c r="C2747" s="241"/>
      <c r="D2747" s="252"/>
      <c r="E2747" s="253"/>
      <c r="F2747" s="336" t="s">
        <v>40</v>
      </c>
      <c r="G2747" s="273">
        <f>SUBTOTAL(9,G2738:G2746)</f>
        <v>0</v>
      </c>
    </row>
    <row r="2748" spans="1:7" ht="24" customHeight="1" thickBot="1" x14ac:dyDescent="0.25">
      <c r="A2748" s="277"/>
      <c r="B2748" s="278"/>
      <c r="C2748" s="279"/>
      <c r="D2748" s="278"/>
      <c r="E2748" s="280"/>
      <c r="F2748" s="281"/>
      <c r="G2748" s="282"/>
    </row>
    <row r="2749" spans="1:7" ht="24" customHeight="1" thickBot="1" x14ac:dyDescent="0.25">
      <c r="A2749" s="283">
        <f>B2707</f>
        <v>0</v>
      </c>
      <c r="B2749" s="284" t="str">
        <f>C2707</f>
        <v/>
      </c>
      <c r="C2749" s="285"/>
      <c r="D2749" s="285" t="s">
        <v>41</v>
      </c>
      <c r="E2749" s="286"/>
      <c r="F2749" s="287" t="s">
        <v>42</v>
      </c>
      <c r="G2749" s="288">
        <f>SUBTOTAL(9,G2712:G2748)</f>
        <v>0</v>
      </c>
    </row>
    <row r="2750" spans="1:7" ht="24" customHeight="1" thickTop="1" thickBot="1" x14ac:dyDescent="0.25"/>
    <row r="2751" spans="1:7" ht="24" customHeight="1" thickTop="1" x14ac:dyDescent="0.2">
      <c r="A2751" s="344" t="s">
        <v>44</v>
      </c>
      <c r="B2751" s="345"/>
      <c r="C2751" s="345"/>
      <c r="D2751" s="345"/>
      <c r="E2751" s="345"/>
      <c r="F2751" s="345"/>
      <c r="G2751" s="346"/>
    </row>
    <row r="2752" spans="1:7" ht="24" customHeight="1" x14ac:dyDescent="0.2">
      <c r="A2752" s="243" t="s">
        <v>821</v>
      </c>
      <c r="B2752" s="244" t="str">
        <f>Comitente</f>
        <v>DIRECCIÓN PROVINCIAL DEL LOTE HOGAR</v>
      </c>
      <c r="C2752" s="238"/>
      <c r="D2752" s="245"/>
      <c r="E2752" s="245"/>
      <c r="F2752" s="246"/>
      <c r="G2752" s="247"/>
    </row>
    <row r="2753" spans="1:7" ht="24" customHeight="1" x14ac:dyDescent="0.2">
      <c r="A2753" s="243" t="s">
        <v>822</v>
      </c>
      <c r="B2753" s="244">
        <f>Contratista</f>
        <v>0</v>
      </c>
      <c r="C2753" s="239"/>
      <c r="D2753" s="239"/>
      <c r="E2753" s="239"/>
      <c r="F2753" s="248"/>
      <c r="G2753" s="249"/>
    </row>
    <row r="2754" spans="1:7" ht="24" customHeight="1" x14ac:dyDescent="0.2">
      <c r="A2754" s="243" t="s">
        <v>31</v>
      </c>
      <c r="B2754" s="244" t="str">
        <f>Obra</f>
        <v>Barrio "VIRGEN DEL ROSARIO" I Etapa</v>
      </c>
      <c r="C2754" s="239"/>
      <c r="D2754" s="239"/>
      <c r="E2754" s="239"/>
      <c r="F2754" s="248" t="s">
        <v>45</v>
      </c>
      <c r="G2754" s="250">
        <f>Fecha_Base</f>
        <v>0</v>
      </c>
    </row>
    <row r="2755" spans="1:7" ht="24" customHeight="1" x14ac:dyDescent="0.2">
      <c r="A2755" s="251" t="s">
        <v>820</v>
      </c>
      <c r="B2755" s="240" t="str">
        <f>Ubicación</f>
        <v>Calle Independencia s/nº  Distrito "La Puntilla" Dpto San Martin</v>
      </c>
      <c r="C2755" s="240"/>
      <c r="D2755" s="252"/>
      <c r="E2755" s="253"/>
      <c r="F2755" s="254"/>
      <c r="G2755" s="255"/>
    </row>
    <row r="2756" spans="1:7" ht="24" customHeight="1" x14ac:dyDescent="0.2">
      <c r="A2756" s="251" t="s">
        <v>46</v>
      </c>
      <c r="B2756" s="256" t="str">
        <f>IFERROR(VALUE(LEFT(B2757,FIND("-",B2757)-1)),"")</f>
        <v/>
      </c>
      <c r="C2756" s="241" t="str">
        <f>IFERROR(VLOOKUP(B2756,T_Computo_Presupuesto,2,FALSE),"")</f>
        <v/>
      </c>
      <c r="E2756" s="253"/>
      <c r="F2756" s="254"/>
      <c r="G2756" s="255"/>
    </row>
    <row r="2757" spans="1:7" ht="24" customHeight="1" x14ac:dyDescent="0.2">
      <c r="A2757" s="251" t="s">
        <v>32</v>
      </c>
      <c r="B2757" s="257"/>
      <c r="C2757" s="241" t="str">
        <f>IFERROR(VLOOKUP(B2757,T_Computo_Presupuesto,2,FALSE),"")</f>
        <v/>
      </c>
      <c r="D2757" s="252"/>
      <c r="E2757" s="253"/>
      <c r="F2757" s="248" t="s">
        <v>33</v>
      </c>
      <c r="G2757" s="258" t="str">
        <f>IFERROR(VLOOKUP(B2757,T_Computo_Presupuesto,4,FALSE),"")</f>
        <v/>
      </c>
    </row>
    <row r="2758" spans="1:7" ht="24" customHeight="1" x14ac:dyDescent="0.2">
      <c r="A2758" s="251"/>
      <c r="B2758" s="240"/>
      <c r="C2758" s="241"/>
      <c r="D2758" s="252"/>
      <c r="E2758" s="253"/>
      <c r="F2758" s="254"/>
      <c r="G2758" s="255"/>
    </row>
    <row r="2759" spans="1:7" ht="24" customHeight="1" x14ac:dyDescent="0.2">
      <c r="A2759" s="366" t="s">
        <v>683</v>
      </c>
      <c r="B2759" s="367"/>
      <c r="C2759" s="368" t="s">
        <v>0</v>
      </c>
      <c r="D2759" s="368" t="s">
        <v>34</v>
      </c>
      <c r="E2759" s="370" t="s">
        <v>35</v>
      </c>
      <c r="F2759" s="372" t="s">
        <v>36</v>
      </c>
      <c r="G2759" s="374" t="s">
        <v>37</v>
      </c>
    </row>
    <row r="2760" spans="1:7" ht="24" customHeight="1" x14ac:dyDescent="0.2">
      <c r="A2760" s="259" t="s">
        <v>684</v>
      </c>
      <c r="B2760" s="260" t="s">
        <v>685</v>
      </c>
      <c r="C2760" s="369"/>
      <c r="D2760" s="369"/>
      <c r="E2760" s="371"/>
      <c r="F2760" s="373"/>
      <c r="G2760" s="375"/>
    </row>
    <row r="2761" spans="1:7" ht="24" customHeight="1" x14ac:dyDescent="0.2">
      <c r="A2761" s="335"/>
      <c r="B2761" s="263"/>
      <c r="C2761" s="334" t="s">
        <v>823</v>
      </c>
      <c r="D2761" s="264"/>
      <c r="E2761" s="265"/>
      <c r="F2761" s="266"/>
      <c r="G2761" s="267"/>
    </row>
    <row r="2762" spans="1:7" ht="24" customHeight="1" x14ac:dyDescent="0.2">
      <c r="A2762" s="153" t="str">
        <f t="shared" ref="A2762:A2775" si="828">IFERROR(VLOOKUP(C2762,Tabla_Insumos,4,FALSE),"")</f>
        <v/>
      </c>
      <c r="B2762" s="268" t="str">
        <f t="shared" ref="B2762:B2775" si="829">IFERROR(VLOOKUP(C2762,Tabla_Insumos,5,FALSE),"")</f>
        <v/>
      </c>
      <c r="C2762" s="154"/>
      <c r="D2762" s="155" t="str">
        <f t="shared" ref="D2762:D2775" si="830">IFERROR(VLOOKUP(C2762,Tabla_Insumos,2,FALSE),"")</f>
        <v/>
      </c>
      <c r="E2762" s="269"/>
      <c r="F2762" s="166">
        <f t="shared" ref="F2762:F2775" si="831">IFERROR(VLOOKUP(C2762,Tabla_Insumos,3,FALSE),0)</f>
        <v>0</v>
      </c>
      <c r="G2762" s="270">
        <f>ROUND(E2762*F2762,2)</f>
        <v>0</v>
      </c>
    </row>
    <row r="2763" spans="1:7" ht="24" customHeight="1" x14ac:dyDescent="0.2">
      <c r="A2763" s="153" t="str">
        <f t="shared" si="828"/>
        <v/>
      </c>
      <c r="B2763" s="268" t="str">
        <f t="shared" si="829"/>
        <v/>
      </c>
      <c r="C2763" s="154"/>
      <c r="D2763" s="155" t="str">
        <f t="shared" si="830"/>
        <v/>
      </c>
      <c r="E2763" s="269"/>
      <c r="F2763" s="166">
        <f t="shared" si="831"/>
        <v>0</v>
      </c>
      <c r="G2763" s="270">
        <f t="shared" ref="G2763:G2775" si="832">ROUND(E2763*F2763,2)</f>
        <v>0</v>
      </c>
    </row>
    <row r="2764" spans="1:7" ht="24" customHeight="1" x14ac:dyDescent="0.2">
      <c r="A2764" s="153" t="str">
        <f t="shared" si="828"/>
        <v/>
      </c>
      <c r="B2764" s="268" t="str">
        <f t="shared" si="829"/>
        <v/>
      </c>
      <c r="C2764" s="154"/>
      <c r="D2764" s="155" t="str">
        <f t="shared" si="830"/>
        <v/>
      </c>
      <c r="E2764" s="269"/>
      <c r="F2764" s="166">
        <f t="shared" si="831"/>
        <v>0</v>
      </c>
      <c r="G2764" s="270">
        <f t="shared" si="832"/>
        <v>0</v>
      </c>
    </row>
    <row r="2765" spans="1:7" ht="24" customHeight="1" x14ac:dyDescent="0.2">
      <c r="A2765" s="153" t="str">
        <f t="shared" si="828"/>
        <v/>
      </c>
      <c r="B2765" s="268" t="str">
        <f t="shared" si="829"/>
        <v/>
      </c>
      <c r="C2765" s="154"/>
      <c r="D2765" s="155" t="str">
        <f t="shared" si="830"/>
        <v/>
      </c>
      <c r="E2765" s="269"/>
      <c r="F2765" s="166">
        <f t="shared" si="831"/>
        <v>0</v>
      </c>
      <c r="G2765" s="270">
        <f t="shared" si="832"/>
        <v>0</v>
      </c>
    </row>
    <row r="2766" spans="1:7" ht="24" customHeight="1" x14ac:dyDescent="0.2">
      <c r="A2766" s="153" t="str">
        <f t="shared" si="828"/>
        <v/>
      </c>
      <c r="B2766" s="268" t="str">
        <f t="shared" si="829"/>
        <v/>
      </c>
      <c r="C2766" s="154"/>
      <c r="D2766" s="155" t="str">
        <f t="shared" si="830"/>
        <v/>
      </c>
      <c r="E2766" s="269"/>
      <c r="F2766" s="166">
        <f t="shared" si="831"/>
        <v>0</v>
      </c>
      <c r="G2766" s="270">
        <f t="shared" si="832"/>
        <v>0</v>
      </c>
    </row>
    <row r="2767" spans="1:7" ht="24" customHeight="1" x14ac:dyDescent="0.2">
      <c r="A2767" s="153" t="str">
        <f t="shared" si="828"/>
        <v/>
      </c>
      <c r="B2767" s="268" t="str">
        <f t="shared" si="829"/>
        <v/>
      </c>
      <c r="C2767" s="154"/>
      <c r="D2767" s="155" t="str">
        <f t="shared" si="830"/>
        <v/>
      </c>
      <c r="E2767" s="269"/>
      <c r="F2767" s="166">
        <f t="shared" si="831"/>
        <v>0</v>
      </c>
      <c r="G2767" s="270">
        <f t="shared" si="832"/>
        <v>0</v>
      </c>
    </row>
    <row r="2768" spans="1:7" ht="24" customHeight="1" x14ac:dyDescent="0.2">
      <c r="A2768" s="153" t="str">
        <f t="shared" si="828"/>
        <v/>
      </c>
      <c r="B2768" s="268" t="str">
        <f t="shared" si="829"/>
        <v/>
      </c>
      <c r="C2768" s="154"/>
      <c r="D2768" s="155" t="str">
        <f t="shared" si="830"/>
        <v/>
      </c>
      <c r="E2768" s="269"/>
      <c r="F2768" s="166">
        <f t="shared" si="831"/>
        <v>0</v>
      </c>
      <c r="G2768" s="270">
        <f t="shared" si="832"/>
        <v>0</v>
      </c>
    </row>
    <row r="2769" spans="1:7" ht="24" customHeight="1" x14ac:dyDescent="0.2">
      <c r="A2769" s="153" t="str">
        <f t="shared" si="828"/>
        <v/>
      </c>
      <c r="B2769" s="268" t="str">
        <f t="shared" si="829"/>
        <v/>
      </c>
      <c r="C2769" s="154"/>
      <c r="D2769" s="155" t="str">
        <f t="shared" si="830"/>
        <v/>
      </c>
      <c r="E2769" s="269"/>
      <c r="F2769" s="166">
        <f t="shared" si="831"/>
        <v>0</v>
      </c>
      <c r="G2769" s="270">
        <f t="shared" si="832"/>
        <v>0</v>
      </c>
    </row>
    <row r="2770" spans="1:7" ht="24" customHeight="1" x14ac:dyDescent="0.2">
      <c r="A2770" s="153" t="str">
        <f t="shared" si="828"/>
        <v/>
      </c>
      <c r="B2770" s="268" t="str">
        <f t="shared" si="829"/>
        <v/>
      </c>
      <c r="C2770" s="154"/>
      <c r="D2770" s="155" t="str">
        <f t="shared" si="830"/>
        <v/>
      </c>
      <c r="E2770" s="269"/>
      <c r="F2770" s="166">
        <f t="shared" si="831"/>
        <v>0</v>
      </c>
      <c r="G2770" s="270">
        <f t="shared" si="832"/>
        <v>0</v>
      </c>
    </row>
    <row r="2771" spans="1:7" ht="24" customHeight="1" x14ac:dyDescent="0.2">
      <c r="A2771" s="153" t="str">
        <f t="shared" si="828"/>
        <v/>
      </c>
      <c r="B2771" s="268" t="str">
        <f t="shared" si="829"/>
        <v/>
      </c>
      <c r="C2771" s="154"/>
      <c r="D2771" s="155" t="str">
        <f t="shared" si="830"/>
        <v/>
      </c>
      <c r="E2771" s="269"/>
      <c r="F2771" s="166">
        <f t="shared" si="831"/>
        <v>0</v>
      </c>
      <c r="G2771" s="270">
        <f t="shared" si="832"/>
        <v>0</v>
      </c>
    </row>
    <row r="2772" spans="1:7" ht="24" customHeight="1" x14ac:dyDescent="0.2">
      <c r="A2772" s="153" t="str">
        <f t="shared" si="828"/>
        <v/>
      </c>
      <c r="B2772" s="268" t="str">
        <f t="shared" si="829"/>
        <v/>
      </c>
      <c r="C2772" s="154"/>
      <c r="D2772" s="155" t="str">
        <f t="shared" si="830"/>
        <v/>
      </c>
      <c r="E2772" s="269"/>
      <c r="F2772" s="166">
        <f t="shared" si="831"/>
        <v>0</v>
      </c>
      <c r="G2772" s="270">
        <f t="shared" si="832"/>
        <v>0</v>
      </c>
    </row>
    <row r="2773" spans="1:7" ht="24" customHeight="1" x14ac:dyDescent="0.2">
      <c r="A2773" s="153" t="str">
        <f t="shared" si="828"/>
        <v/>
      </c>
      <c r="B2773" s="268" t="str">
        <f t="shared" si="829"/>
        <v/>
      </c>
      <c r="C2773" s="154"/>
      <c r="D2773" s="155" t="str">
        <f t="shared" si="830"/>
        <v/>
      </c>
      <c r="E2773" s="269"/>
      <c r="F2773" s="166">
        <f t="shared" si="831"/>
        <v>0</v>
      </c>
      <c r="G2773" s="270">
        <f t="shared" si="832"/>
        <v>0</v>
      </c>
    </row>
    <row r="2774" spans="1:7" ht="24" customHeight="1" x14ac:dyDescent="0.2">
      <c r="A2774" s="153" t="str">
        <f t="shared" si="828"/>
        <v/>
      </c>
      <c r="B2774" s="268" t="str">
        <f t="shared" si="829"/>
        <v/>
      </c>
      <c r="C2774" s="154"/>
      <c r="D2774" s="155" t="str">
        <f t="shared" si="830"/>
        <v/>
      </c>
      <c r="E2774" s="269"/>
      <c r="F2774" s="166">
        <f t="shared" si="831"/>
        <v>0</v>
      </c>
      <c r="G2774" s="270">
        <f t="shared" si="832"/>
        <v>0</v>
      </c>
    </row>
    <row r="2775" spans="1:7" ht="24" customHeight="1" x14ac:dyDescent="0.2">
      <c r="A2775" s="153" t="str">
        <f t="shared" si="828"/>
        <v/>
      </c>
      <c r="B2775" s="268" t="str">
        <f t="shared" si="829"/>
        <v/>
      </c>
      <c r="C2775" s="154"/>
      <c r="D2775" s="155" t="str">
        <f t="shared" si="830"/>
        <v/>
      </c>
      <c r="E2775" s="269"/>
      <c r="F2775" s="166">
        <f t="shared" si="831"/>
        <v>0</v>
      </c>
      <c r="G2775" s="270">
        <f t="shared" si="832"/>
        <v>0</v>
      </c>
    </row>
    <row r="2776" spans="1:7" ht="24" customHeight="1" x14ac:dyDescent="0.2">
      <c r="A2776" s="271"/>
      <c r="B2776" s="241"/>
      <c r="C2776" s="241"/>
      <c r="D2776" s="252"/>
      <c r="E2776" s="253"/>
      <c r="F2776" s="336" t="s">
        <v>38</v>
      </c>
      <c r="G2776" s="273">
        <f>SUBTOTAL(9,G2762:G2775)</f>
        <v>0</v>
      </c>
    </row>
    <row r="2777" spans="1:7" ht="24" customHeight="1" x14ac:dyDescent="0.2">
      <c r="A2777" s="271"/>
      <c r="B2777" s="241"/>
      <c r="C2777" s="274" t="s">
        <v>824</v>
      </c>
      <c r="D2777" s="252"/>
      <c r="E2777" s="253"/>
      <c r="F2777" s="254"/>
      <c r="G2777" s="275"/>
    </row>
    <row r="2778" spans="1:7" ht="24" customHeight="1" x14ac:dyDescent="0.2">
      <c r="A2778" s="153" t="str">
        <f t="shared" ref="A2778:A2785" si="833">IFERROR(VLOOKUP(C2778,Tabla_Insumos,4,FALSE),"")</f>
        <v/>
      </c>
      <c r="B2778" s="268" t="str">
        <f t="shared" ref="B2778:B2785" si="834">IFERROR(VLOOKUP(C2778,Tabla_Insumos,5,FALSE),"")</f>
        <v/>
      </c>
      <c r="C2778" s="154"/>
      <c r="D2778" s="155" t="str">
        <f t="shared" ref="D2778:D2785" si="835">IFERROR(VLOOKUP(C2778,Tabla_Insumos,2,FALSE),"")</f>
        <v/>
      </c>
      <c r="E2778" s="269"/>
      <c r="F2778" s="166">
        <f t="shared" ref="F2778:F2785" si="836">IFERROR(VLOOKUP(C2778,Tabla_Insumos,3,FALSE),0)</f>
        <v>0</v>
      </c>
      <c r="G2778" s="270">
        <f>ROUND(E2778*F2778,2)</f>
        <v>0</v>
      </c>
    </row>
    <row r="2779" spans="1:7" ht="24" customHeight="1" x14ac:dyDescent="0.2">
      <c r="A2779" s="153" t="str">
        <f t="shared" si="833"/>
        <v/>
      </c>
      <c r="B2779" s="268" t="str">
        <f t="shared" si="834"/>
        <v/>
      </c>
      <c r="C2779" s="154"/>
      <c r="D2779" s="155" t="str">
        <f t="shared" si="835"/>
        <v/>
      </c>
      <c r="E2779" s="269"/>
      <c r="F2779" s="166">
        <f t="shared" si="836"/>
        <v>0</v>
      </c>
      <c r="G2779" s="270">
        <f>ROUND(E2779*F2779,2)</f>
        <v>0</v>
      </c>
    </row>
    <row r="2780" spans="1:7" ht="24" customHeight="1" x14ac:dyDescent="0.2">
      <c r="A2780" s="153" t="str">
        <f t="shared" si="833"/>
        <v/>
      </c>
      <c r="B2780" s="268" t="str">
        <f t="shared" si="834"/>
        <v/>
      </c>
      <c r="C2780" s="154"/>
      <c r="D2780" s="155" t="str">
        <f t="shared" si="835"/>
        <v/>
      </c>
      <c r="E2780" s="269"/>
      <c r="F2780" s="166">
        <f t="shared" si="836"/>
        <v>0</v>
      </c>
      <c r="G2780" s="270">
        <f t="shared" ref="G2780:G2785" si="837">ROUND(E2780*F2780,2)</f>
        <v>0</v>
      </c>
    </row>
    <row r="2781" spans="1:7" ht="24" customHeight="1" x14ac:dyDescent="0.2">
      <c r="A2781" s="153" t="str">
        <f t="shared" si="833"/>
        <v/>
      </c>
      <c r="B2781" s="268" t="str">
        <f t="shared" si="834"/>
        <v/>
      </c>
      <c r="C2781" s="154"/>
      <c r="D2781" s="155" t="str">
        <f t="shared" si="835"/>
        <v/>
      </c>
      <c r="E2781" s="269"/>
      <c r="F2781" s="166">
        <f t="shared" si="836"/>
        <v>0</v>
      </c>
      <c r="G2781" s="270">
        <f t="shared" si="837"/>
        <v>0</v>
      </c>
    </row>
    <row r="2782" spans="1:7" ht="24" customHeight="1" x14ac:dyDescent="0.2">
      <c r="A2782" s="153" t="str">
        <f t="shared" si="833"/>
        <v/>
      </c>
      <c r="B2782" s="268" t="str">
        <f t="shared" si="834"/>
        <v/>
      </c>
      <c r="C2782" s="154"/>
      <c r="D2782" s="155" t="str">
        <f t="shared" si="835"/>
        <v/>
      </c>
      <c r="E2782" s="269"/>
      <c r="F2782" s="166">
        <f t="shared" si="836"/>
        <v>0</v>
      </c>
      <c r="G2782" s="270">
        <f t="shared" si="837"/>
        <v>0</v>
      </c>
    </row>
    <row r="2783" spans="1:7" ht="24" customHeight="1" x14ac:dyDescent="0.2">
      <c r="A2783" s="153" t="str">
        <f t="shared" si="833"/>
        <v/>
      </c>
      <c r="B2783" s="268" t="str">
        <f t="shared" si="834"/>
        <v/>
      </c>
      <c r="C2783" s="154"/>
      <c r="D2783" s="155" t="str">
        <f t="shared" si="835"/>
        <v/>
      </c>
      <c r="E2783" s="269"/>
      <c r="F2783" s="166">
        <f t="shared" si="836"/>
        <v>0</v>
      </c>
      <c r="G2783" s="270">
        <f t="shared" si="837"/>
        <v>0</v>
      </c>
    </row>
    <row r="2784" spans="1:7" ht="24" customHeight="1" x14ac:dyDescent="0.2">
      <c r="A2784" s="153" t="str">
        <f t="shared" si="833"/>
        <v/>
      </c>
      <c r="B2784" s="268" t="str">
        <f t="shared" si="834"/>
        <v/>
      </c>
      <c r="C2784" s="154"/>
      <c r="D2784" s="155" t="str">
        <f t="shared" si="835"/>
        <v/>
      </c>
      <c r="E2784" s="269"/>
      <c r="F2784" s="166">
        <f t="shared" si="836"/>
        <v>0</v>
      </c>
      <c r="G2784" s="270">
        <f t="shared" si="837"/>
        <v>0</v>
      </c>
    </row>
    <row r="2785" spans="1:7" ht="24" customHeight="1" x14ac:dyDescent="0.2">
      <c r="A2785" s="153" t="str">
        <f t="shared" si="833"/>
        <v/>
      </c>
      <c r="B2785" s="268" t="str">
        <f t="shared" si="834"/>
        <v/>
      </c>
      <c r="C2785" s="154"/>
      <c r="D2785" s="155" t="str">
        <f t="shared" si="835"/>
        <v/>
      </c>
      <c r="E2785" s="269"/>
      <c r="F2785" s="166">
        <f t="shared" si="836"/>
        <v>0</v>
      </c>
      <c r="G2785" s="270">
        <f t="shared" si="837"/>
        <v>0</v>
      </c>
    </row>
    <row r="2786" spans="1:7" ht="24" customHeight="1" x14ac:dyDescent="0.2">
      <c r="A2786" s="271"/>
      <c r="B2786" s="241"/>
      <c r="C2786" s="241"/>
      <c r="D2786" s="252"/>
      <c r="E2786" s="253"/>
      <c r="F2786" s="336" t="s">
        <v>39</v>
      </c>
      <c r="G2786" s="273">
        <f>SUBTOTAL(9,G2778:G2785)</f>
        <v>0</v>
      </c>
    </row>
    <row r="2787" spans="1:7" ht="24" customHeight="1" x14ac:dyDescent="0.2">
      <c r="A2787" s="271"/>
      <c r="B2787" s="241"/>
      <c r="C2787" s="274" t="s">
        <v>825</v>
      </c>
      <c r="D2787" s="252"/>
      <c r="E2787" s="253"/>
      <c r="F2787" s="254"/>
      <c r="G2787" s="275"/>
    </row>
    <row r="2788" spans="1:7" ht="24" customHeight="1" x14ac:dyDescent="0.2">
      <c r="A2788" s="153" t="str">
        <f t="shared" ref="A2788:A2796" si="838">IFERROR(VLOOKUP(C2788,Tabla_Insumos,4,FALSE),"")</f>
        <v/>
      </c>
      <c r="B2788" s="268" t="str">
        <f t="shared" ref="B2788:B2796" si="839">IFERROR(VLOOKUP(C2788,Tabla_Insumos,5,FALSE),"")</f>
        <v/>
      </c>
      <c r="C2788" s="154"/>
      <c r="D2788" s="155" t="str">
        <f t="shared" ref="D2788:D2796" si="840">IFERROR(VLOOKUP(C2788,Tabla_Insumos,2,FALSE),"")</f>
        <v/>
      </c>
      <c r="E2788" s="269"/>
      <c r="F2788" s="166">
        <f t="shared" ref="F2788:F2796" si="841">IFERROR(VLOOKUP(C2788,Tabla_Insumos,3,FALSE),0)</f>
        <v>0</v>
      </c>
      <c r="G2788" s="270">
        <f t="shared" ref="G2788:G2796" si="842">ROUND(E2788*F2788,2)</f>
        <v>0</v>
      </c>
    </row>
    <row r="2789" spans="1:7" ht="24" customHeight="1" x14ac:dyDescent="0.2">
      <c r="A2789" s="153" t="str">
        <f t="shared" si="838"/>
        <v/>
      </c>
      <c r="B2789" s="268" t="str">
        <f t="shared" si="839"/>
        <v/>
      </c>
      <c r="C2789" s="154"/>
      <c r="D2789" s="155" t="str">
        <f t="shared" si="840"/>
        <v/>
      </c>
      <c r="E2789" s="269"/>
      <c r="F2789" s="166">
        <f t="shared" si="841"/>
        <v>0</v>
      </c>
      <c r="G2789" s="270">
        <f t="shared" si="842"/>
        <v>0</v>
      </c>
    </row>
    <row r="2790" spans="1:7" ht="24" customHeight="1" x14ac:dyDescent="0.2">
      <c r="A2790" s="153" t="str">
        <f t="shared" si="838"/>
        <v/>
      </c>
      <c r="B2790" s="268" t="str">
        <f t="shared" si="839"/>
        <v/>
      </c>
      <c r="C2790" s="154"/>
      <c r="D2790" s="155" t="str">
        <f t="shared" si="840"/>
        <v/>
      </c>
      <c r="E2790" s="269"/>
      <c r="F2790" s="166">
        <f t="shared" si="841"/>
        <v>0</v>
      </c>
      <c r="G2790" s="270">
        <f t="shared" si="842"/>
        <v>0</v>
      </c>
    </row>
    <row r="2791" spans="1:7" ht="24" customHeight="1" x14ac:dyDescent="0.2">
      <c r="A2791" s="153" t="str">
        <f t="shared" si="838"/>
        <v/>
      </c>
      <c r="B2791" s="268" t="str">
        <f t="shared" si="839"/>
        <v/>
      </c>
      <c r="C2791" s="154"/>
      <c r="D2791" s="155" t="str">
        <f t="shared" si="840"/>
        <v/>
      </c>
      <c r="E2791" s="269"/>
      <c r="F2791" s="166">
        <f t="shared" si="841"/>
        <v>0</v>
      </c>
      <c r="G2791" s="270">
        <f t="shared" si="842"/>
        <v>0</v>
      </c>
    </row>
    <row r="2792" spans="1:7" ht="24" customHeight="1" x14ac:dyDescent="0.2">
      <c r="A2792" s="153" t="str">
        <f t="shared" si="838"/>
        <v/>
      </c>
      <c r="B2792" s="268" t="str">
        <f t="shared" si="839"/>
        <v/>
      </c>
      <c r="C2792" s="154"/>
      <c r="D2792" s="155" t="str">
        <f t="shared" si="840"/>
        <v/>
      </c>
      <c r="E2792" s="269"/>
      <c r="F2792" s="166">
        <f t="shared" si="841"/>
        <v>0</v>
      </c>
      <c r="G2792" s="270">
        <f t="shared" si="842"/>
        <v>0</v>
      </c>
    </row>
    <row r="2793" spans="1:7" ht="24" customHeight="1" x14ac:dyDescent="0.2">
      <c r="A2793" s="153" t="str">
        <f t="shared" si="838"/>
        <v/>
      </c>
      <c r="B2793" s="268" t="str">
        <f t="shared" si="839"/>
        <v/>
      </c>
      <c r="C2793" s="154"/>
      <c r="D2793" s="155" t="str">
        <f t="shared" si="840"/>
        <v/>
      </c>
      <c r="E2793" s="269"/>
      <c r="F2793" s="166">
        <f t="shared" si="841"/>
        <v>0</v>
      </c>
      <c r="G2793" s="270">
        <f t="shared" si="842"/>
        <v>0</v>
      </c>
    </row>
    <row r="2794" spans="1:7" ht="24" customHeight="1" x14ac:dyDescent="0.2">
      <c r="A2794" s="153" t="str">
        <f t="shared" si="838"/>
        <v/>
      </c>
      <c r="B2794" s="268" t="str">
        <f t="shared" si="839"/>
        <v/>
      </c>
      <c r="C2794" s="154"/>
      <c r="D2794" s="155" t="str">
        <f t="shared" si="840"/>
        <v/>
      </c>
      <c r="E2794" s="269"/>
      <c r="F2794" s="166">
        <f t="shared" si="841"/>
        <v>0</v>
      </c>
      <c r="G2794" s="270">
        <f t="shared" si="842"/>
        <v>0</v>
      </c>
    </row>
    <row r="2795" spans="1:7" ht="24" customHeight="1" x14ac:dyDescent="0.2">
      <c r="A2795" s="153" t="str">
        <f t="shared" si="838"/>
        <v/>
      </c>
      <c r="B2795" s="268" t="str">
        <f t="shared" si="839"/>
        <v/>
      </c>
      <c r="C2795" s="154"/>
      <c r="D2795" s="155" t="str">
        <f t="shared" si="840"/>
        <v/>
      </c>
      <c r="E2795" s="269"/>
      <c r="F2795" s="166">
        <f t="shared" si="841"/>
        <v>0</v>
      </c>
      <c r="G2795" s="270">
        <f t="shared" si="842"/>
        <v>0</v>
      </c>
    </row>
    <row r="2796" spans="1:7" ht="24" customHeight="1" x14ac:dyDescent="0.2">
      <c r="A2796" s="153" t="str">
        <f t="shared" si="838"/>
        <v/>
      </c>
      <c r="B2796" s="268" t="str">
        <f t="shared" si="839"/>
        <v/>
      </c>
      <c r="C2796" s="154"/>
      <c r="D2796" s="155" t="str">
        <f t="shared" si="840"/>
        <v/>
      </c>
      <c r="E2796" s="269"/>
      <c r="F2796" s="166">
        <f t="shared" si="841"/>
        <v>0</v>
      </c>
      <c r="G2796" s="270">
        <f t="shared" si="842"/>
        <v>0</v>
      </c>
    </row>
    <row r="2797" spans="1:7" ht="24" customHeight="1" x14ac:dyDescent="0.2">
      <c r="A2797" s="276"/>
      <c r="B2797" s="252"/>
      <c r="C2797" s="241"/>
      <c r="D2797" s="252"/>
      <c r="E2797" s="253"/>
      <c r="F2797" s="336" t="s">
        <v>40</v>
      </c>
      <c r="G2797" s="273">
        <f>SUBTOTAL(9,G2788:G2796)</f>
        <v>0</v>
      </c>
    </row>
    <row r="2798" spans="1:7" ht="24" customHeight="1" thickBot="1" x14ac:dyDescent="0.25">
      <c r="A2798" s="277"/>
      <c r="B2798" s="278"/>
      <c r="C2798" s="279"/>
      <c r="D2798" s="278"/>
      <c r="E2798" s="280"/>
      <c r="F2798" s="281"/>
      <c r="G2798" s="282"/>
    </row>
    <row r="2799" spans="1:7" ht="24" customHeight="1" thickBot="1" x14ac:dyDescent="0.25">
      <c r="A2799" s="283">
        <f>B2757</f>
        <v>0</v>
      </c>
      <c r="B2799" s="284" t="str">
        <f>C2757</f>
        <v/>
      </c>
      <c r="C2799" s="285"/>
      <c r="D2799" s="285" t="s">
        <v>41</v>
      </c>
      <c r="E2799" s="286"/>
      <c r="F2799" s="287" t="s">
        <v>42</v>
      </c>
      <c r="G2799" s="288">
        <f>SUBTOTAL(9,G2762:G2798)</f>
        <v>0</v>
      </c>
    </row>
    <row r="2800" spans="1:7" ht="24" customHeight="1" thickTop="1" thickBot="1" x14ac:dyDescent="0.25"/>
    <row r="2801" spans="1:7" ht="24" customHeight="1" thickTop="1" x14ac:dyDescent="0.2">
      <c r="A2801" s="344" t="s">
        <v>44</v>
      </c>
      <c r="B2801" s="345"/>
      <c r="C2801" s="345"/>
      <c r="D2801" s="345"/>
      <c r="E2801" s="345"/>
      <c r="F2801" s="345"/>
      <c r="G2801" s="346"/>
    </row>
    <row r="2802" spans="1:7" ht="24" customHeight="1" x14ac:dyDescent="0.2">
      <c r="A2802" s="243" t="s">
        <v>821</v>
      </c>
      <c r="B2802" s="244" t="str">
        <f>Comitente</f>
        <v>DIRECCIÓN PROVINCIAL DEL LOTE HOGAR</v>
      </c>
      <c r="C2802" s="238"/>
      <c r="D2802" s="245"/>
      <c r="E2802" s="245"/>
      <c r="F2802" s="246"/>
      <c r="G2802" s="247"/>
    </row>
    <row r="2803" spans="1:7" ht="24" customHeight="1" x14ac:dyDescent="0.2">
      <c r="A2803" s="243" t="s">
        <v>822</v>
      </c>
      <c r="B2803" s="244">
        <f>Contratista</f>
        <v>0</v>
      </c>
      <c r="C2803" s="239"/>
      <c r="D2803" s="239"/>
      <c r="E2803" s="239"/>
      <c r="F2803" s="248"/>
      <c r="G2803" s="249"/>
    </row>
    <row r="2804" spans="1:7" ht="24" customHeight="1" x14ac:dyDescent="0.2">
      <c r="A2804" s="243" t="s">
        <v>31</v>
      </c>
      <c r="B2804" s="244" t="str">
        <f>Obra</f>
        <v>Barrio "VIRGEN DEL ROSARIO" I Etapa</v>
      </c>
      <c r="C2804" s="239"/>
      <c r="D2804" s="239"/>
      <c r="E2804" s="239"/>
      <c r="F2804" s="248" t="s">
        <v>45</v>
      </c>
      <c r="G2804" s="250">
        <f>Fecha_Base</f>
        <v>0</v>
      </c>
    </row>
    <row r="2805" spans="1:7" ht="24" customHeight="1" x14ac:dyDescent="0.2">
      <c r="A2805" s="251" t="s">
        <v>820</v>
      </c>
      <c r="B2805" s="240" t="str">
        <f>Ubicación</f>
        <v>Calle Independencia s/nº  Distrito "La Puntilla" Dpto San Martin</v>
      </c>
      <c r="C2805" s="240"/>
      <c r="D2805" s="252"/>
      <c r="E2805" s="253"/>
      <c r="F2805" s="254"/>
      <c r="G2805" s="255"/>
    </row>
    <row r="2806" spans="1:7" ht="24" customHeight="1" x14ac:dyDescent="0.2">
      <c r="A2806" s="251" t="s">
        <v>46</v>
      </c>
      <c r="B2806" s="256" t="str">
        <f>IFERROR(VALUE(LEFT(B2807,FIND("-",B2807)-1)),"")</f>
        <v/>
      </c>
      <c r="C2806" s="241" t="str">
        <f>IFERROR(VLOOKUP(B2806,T_Computo_Presupuesto,2,FALSE),"")</f>
        <v/>
      </c>
      <c r="E2806" s="253"/>
      <c r="F2806" s="254"/>
      <c r="G2806" s="255"/>
    </row>
    <row r="2807" spans="1:7" ht="24" customHeight="1" x14ac:dyDescent="0.2">
      <c r="A2807" s="251" t="s">
        <v>32</v>
      </c>
      <c r="B2807" s="257"/>
      <c r="C2807" s="241" t="str">
        <f>IFERROR(VLOOKUP(B2807,T_Computo_Presupuesto,2,FALSE),"")</f>
        <v/>
      </c>
      <c r="D2807" s="252"/>
      <c r="E2807" s="253"/>
      <c r="F2807" s="248" t="s">
        <v>33</v>
      </c>
      <c r="G2807" s="258" t="str">
        <f>IFERROR(VLOOKUP(B2807,T_Computo_Presupuesto,4,FALSE),"")</f>
        <v/>
      </c>
    </row>
    <row r="2808" spans="1:7" ht="24" customHeight="1" x14ac:dyDescent="0.2">
      <c r="A2808" s="251"/>
      <c r="B2808" s="240"/>
      <c r="C2808" s="241"/>
      <c r="D2808" s="252"/>
      <c r="E2808" s="253"/>
      <c r="F2808" s="254"/>
      <c r="G2808" s="255"/>
    </row>
    <row r="2809" spans="1:7" ht="24" customHeight="1" x14ac:dyDescent="0.2">
      <c r="A2809" s="366" t="s">
        <v>683</v>
      </c>
      <c r="B2809" s="367"/>
      <c r="C2809" s="368" t="s">
        <v>0</v>
      </c>
      <c r="D2809" s="368" t="s">
        <v>34</v>
      </c>
      <c r="E2809" s="370" t="s">
        <v>35</v>
      </c>
      <c r="F2809" s="372" t="s">
        <v>36</v>
      </c>
      <c r="G2809" s="374" t="s">
        <v>37</v>
      </c>
    </row>
    <row r="2810" spans="1:7" ht="24" customHeight="1" x14ac:dyDescent="0.2">
      <c r="A2810" s="259" t="s">
        <v>684</v>
      </c>
      <c r="B2810" s="260" t="s">
        <v>685</v>
      </c>
      <c r="C2810" s="369"/>
      <c r="D2810" s="369"/>
      <c r="E2810" s="371"/>
      <c r="F2810" s="373"/>
      <c r="G2810" s="375"/>
    </row>
    <row r="2811" spans="1:7" ht="24" customHeight="1" x14ac:dyDescent="0.2">
      <c r="A2811" s="335"/>
      <c r="B2811" s="263"/>
      <c r="C2811" s="334" t="s">
        <v>823</v>
      </c>
      <c r="D2811" s="264"/>
      <c r="E2811" s="265"/>
      <c r="F2811" s="266"/>
      <c r="G2811" s="267"/>
    </row>
    <row r="2812" spans="1:7" ht="24" customHeight="1" x14ac:dyDescent="0.2">
      <c r="A2812" s="153" t="str">
        <f t="shared" ref="A2812:A2825" si="843">IFERROR(VLOOKUP(C2812,Tabla_Insumos,4,FALSE),"")</f>
        <v/>
      </c>
      <c r="B2812" s="268" t="str">
        <f t="shared" ref="B2812:B2825" si="844">IFERROR(VLOOKUP(C2812,Tabla_Insumos,5,FALSE),"")</f>
        <v/>
      </c>
      <c r="C2812" s="154"/>
      <c r="D2812" s="155" t="str">
        <f t="shared" ref="D2812:D2825" si="845">IFERROR(VLOOKUP(C2812,Tabla_Insumos,2,FALSE),"")</f>
        <v/>
      </c>
      <c r="E2812" s="269"/>
      <c r="F2812" s="166">
        <f t="shared" ref="F2812:F2825" si="846">IFERROR(VLOOKUP(C2812,Tabla_Insumos,3,FALSE),0)</f>
        <v>0</v>
      </c>
      <c r="G2812" s="270">
        <f>ROUND(E2812*F2812,2)</f>
        <v>0</v>
      </c>
    </row>
    <row r="2813" spans="1:7" ht="24" customHeight="1" x14ac:dyDescent="0.2">
      <c r="A2813" s="153" t="str">
        <f t="shared" si="843"/>
        <v/>
      </c>
      <c r="B2813" s="268" t="str">
        <f t="shared" si="844"/>
        <v/>
      </c>
      <c r="C2813" s="154"/>
      <c r="D2813" s="155" t="str">
        <f t="shared" si="845"/>
        <v/>
      </c>
      <c r="E2813" s="269"/>
      <c r="F2813" s="166">
        <f t="shared" si="846"/>
        <v>0</v>
      </c>
      <c r="G2813" s="270">
        <f t="shared" ref="G2813:G2825" si="847">ROUND(E2813*F2813,2)</f>
        <v>0</v>
      </c>
    </row>
    <row r="2814" spans="1:7" ht="24" customHeight="1" x14ac:dyDescent="0.2">
      <c r="A2814" s="153" t="str">
        <f t="shared" si="843"/>
        <v/>
      </c>
      <c r="B2814" s="268" t="str">
        <f t="shared" si="844"/>
        <v/>
      </c>
      <c r="C2814" s="154"/>
      <c r="D2814" s="155" t="str">
        <f t="shared" si="845"/>
        <v/>
      </c>
      <c r="E2814" s="269"/>
      <c r="F2814" s="166">
        <f t="shared" si="846"/>
        <v>0</v>
      </c>
      <c r="G2814" s="270">
        <f t="shared" si="847"/>
        <v>0</v>
      </c>
    </row>
    <row r="2815" spans="1:7" ht="24" customHeight="1" x14ac:dyDescent="0.2">
      <c r="A2815" s="153" t="str">
        <f t="shared" si="843"/>
        <v/>
      </c>
      <c r="B2815" s="268" t="str">
        <f t="shared" si="844"/>
        <v/>
      </c>
      <c r="C2815" s="154"/>
      <c r="D2815" s="155" t="str">
        <f t="shared" si="845"/>
        <v/>
      </c>
      <c r="E2815" s="269"/>
      <c r="F2815" s="166">
        <f t="shared" si="846"/>
        <v>0</v>
      </c>
      <c r="G2815" s="270">
        <f t="shared" si="847"/>
        <v>0</v>
      </c>
    </row>
    <row r="2816" spans="1:7" ht="24" customHeight="1" x14ac:dyDescent="0.2">
      <c r="A2816" s="153" t="str">
        <f t="shared" si="843"/>
        <v/>
      </c>
      <c r="B2816" s="268" t="str">
        <f t="shared" si="844"/>
        <v/>
      </c>
      <c r="C2816" s="154"/>
      <c r="D2816" s="155" t="str">
        <f t="shared" si="845"/>
        <v/>
      </c>
      <c r="E2816" s="269"/>
      <c r="F2816" s="166">
        <f t="shared" si="846"/>
        <v>0</v>
      </c>
      <c r="G2816" s="270">
        <f t="shared" si="847"/>
        <v>0</v>
      </c>
    </row>
    <row r="2817" spans="1:7" ht="24" customHeight="1" x14ac:dyDescent="0.2">
      <c r="A2817" s="153" t="str">
        <f t="shared" si="843"/>
        <v/>
      </c>
      <c r="B2817" s="268" t="str">
        <f t="shared" si="844"/>
        <v/>
      </c>
      <c r="C2817" s="154"/>
      <c r="D2817" s="155" t="str">
        <f t="shared" si="845"/>
        <v/>
      </c>
      <c r="E2817" s="269"/>
      <c r="F2817" s="166">
        <f t="shared" si="846"/>
        <v>0</v>
      </c>
      <c r="G2817" s="270">
        <f t="shared" si="847"/>
        <v>0</v>
      </c>
    </row>
    <row r="2818" spans="1:7" ht="24" customHeight="1" x14ac:dyDescent="0.2">
      <c r="A2818" s="153" t="str">
        <f t="shared" si="843"/>
        <v/>
      </c>
      <c r="B2818" s="268" t="str">
        <f t="shared" si="844"/>
        <v/>
      </c>
      <c r="C2818" s="154"/>
      <c r="D2818" s="155" t="str">
        <f t="shared" si="845"/>
        <v/>
      </c>
      <c r="E2818" s="269"/>
      <c r="F2818" s="166">
        <f t="shared" si="846"/>
        <v>0</v>
      </c>
      <c r="G2818" s="270">
        <f t="shared" si="847"/>
        <v>0</v>
      </c>
    </row>
    <row r="2819" spans="1:7" ht="24" customHeight="1" x14ac:dyDescent="0.2">
      <c r="A2819" s="153" t="str">
        <f t="shared" si="843"/>
        <v/>
      </c>
      <c r="B2819" s="268" t="str">
        <f t="shared" si="844"/>
        <v/>
      </c>
      <c r="C2819" s="154"/>
      <c r="D2819" s="155" t="str">
        <f t="shared" si="845"/>
        <v/>
      </c>
      <c r="E2819" s="269"/>
      <c r="F2819" s="166">
        <f t="shared" si="846"/>
        <v>0</v>
      </c>
      <c r="G2819" s="270">
        <f t="shared" si="847"/>
        <v>0</v>
      </c>
    </row>
    <row r="2820" spans="1:7" ht="24" customHeight="1" x14ac:dyDescent="0.2">
      <c r="A2820" s="153" t="str">
        <f t="shared" si="843"/>
        <v/>
      </c>
      <c r="B2820" s="268" t="str">
        <f t="shared" si="844"/>
        <v/>
      </c>
      <c r="C2820" s="154"/>
      <c r="D2820" s="155" t="str">
        <f t="shared" si="845"/>
        <v/>
      </c>
      <c r="E2820" s="269"/>
      <c r="F2820" s="166">
        <f t="shared" si="846"/>
        <v>0</v>
      </c>
      <c r="G2820" s="270">
        <f t="shared" si="847"/>
        <v>0</v>
      </c>
    </row>
    <row r="2821" spans="1:7" ht="24" customHeight="1" x14ac:dyDescent="0.2">
      <c r="A2821" s="153" t="str">
        <f t="shared" si="843"/>
        <v/>
      </c>
      <c r="B2821" s="268" t="str">
        <f t="shared" si="844"/>
        <v/>
      </c>
      <c r="C2821" s="154"/>
      <c r="D2821" s="155" t="str">
        <f t="shared" si="845"/>
        <v/>
      </c>
      <c r="E2821" s="269"/>
      <c r="F2821" s="166">
        <f t="shared" si="846"/>
        <v>0</v>
      </c>
      <c r="G2821" s="270">
        <f t="shared" si="847"/>
        <v>0</v>
      </c>
    </row>
    <row r="2822" spans="1:7" ht="24" customHeight="1" x14ac:dyDescent="0.2">
      <c r="A2822" s="153" t="str">
        <f t="shared" si="843"/>
        <v/>
      </c>
      <c r="B2822" s="268" t="str">
        <f t="shared" si="844"/>
        <v/>
      </c>
      <c r="C2822" s="154"/>
      <c r="D2822" s="155" t="str">
        <f t="shared" si="845"/>
        <v/>
      </c>
      <c r="E2822" s="269"/>
      <c r="F2822" s="166">
        <f t="shared" si="846"/>
        <v>0</v>
      </c>
      <c r="G2822" s="270">
        <f t="shared" si="847"/>
        <v>0</v>
      </c>
    </row>
    <row r="2823" spans="1:7" ht="24" customHeight="1" x14ac:dyDescent="0.2">
      <c r="A2823" s="153" t="str">
        <f t="shared" si="843"/>
        <v/>
      </c>
      <c r="B2823" s="268" t="str">
        <f t="shared" si="844"/>
        <v/>
      </c>
      <c r="C2823" s="154"/>
      <c r="D2823" s="155" t="str">
        <f t="shared" si="845"/>
        <v/>
      </c>
      <c r="E2823" s="269"/>
      <c r="F2823" s="166">
        <f t="shared" si="846"/>
        <v>0</v>
      </c>
      <c r="G2823" s="270">
        <f t="shared" si="847"/>
        <v>0</v>
      </c>
    </row>
    <row r="2824" spans="1:7" ht="24" customHeight="1" x14ac:dyDescent="0.2">
      <c r="A2824" s="153" t="str">
        <f t="shared" si="843"/>
        <v/>
      </c>
      <c r="B2824" s="268" t="str">
        <f t="shared" si="844"/>
        <v/>
      </c>
      <c r="C2824" s="154"/>
      <c r="D2824" s="155" t="str">
        <f t="shared" si="845"/>
        <v/>
      </c>
      <c r="E2824" s="269"/>
      <c r="F2824" s="166">
        <f t="shared" si="846"/>
        <v>0</v>
      </c>
      <c r="G2824" s="270">
        <f t="shared" si="847"/>
        <v>0</v>
      </c>
    </row>
    <row r="2825" spans="1:7" ht="24" customHeight="1" x14ac:dyDescent="0.2">
      <c r="A2825" s="153" t="str">
        <f t="shared" si="843"/>
        <v/>
      </c>
      <c r="B2825" s="268" t="str">
        <f t="shared" si="844"/>
        <v/>
      </c>
      <c r="C2825" s="154"/>
      <c r="D2825" s="155" t="str">
        <f t="shared" si="845"/>
        <v/>
      </c>
      <c r="E2825" s="269"/>
      <c r="F2825" s="166">
        <f t="shared" si="846"/>
        <v>0</v>
      </c>
      <c r="G2825" s="270">
        <f t="shared" si="847"/>
        <v>0</v>
      </c>
    </row>
    <row r="2826" spans="1:7" ht="24" customHeight="1" x14ac:dyDescent="0.2">
      <c r="A2826" s="271"/>
      <c r="B2826" s="241"/>
      <c r="C2826" s="241"/>
      <c r="D2826" s="252"/>
      <c r="E2826" s="253"/>
      <c r="F2826" s="336" t="s">
        <v>38</v>
      </c>
      <c r="G2826" s="273">
        <f>SUBTOTAL(9,G2812:G2825)</f>
        <v>0</v>
      </c>
    </row>
    <row r="2827" spans="1:7" ht="24" customHeight="1" x14ac:dyDescent="0.2">
      <c r="A2827" s="271"/>
      <c r="B2827" s="241"/>
      <c r="C2827" s="274" t="s">
        <v>824</v>
      </c>
      <c r="D2827" s="252"/>
      <c r="E2827" s="253"/>
      <c r="F2827" s="254"/>
      <c r="G2827" s="275"/>
    </row>
    <row r="2828" spans="1:7" ht="24" customHeight="1" x14ac:dyDescent="0.2">
      <c r="A2828" s="153" t="str">
        <f t="shared" ref="A2828:A2835" si="848">IFERROR(VLOOKUP(C2828,Tabla_Insumos,4,FALSE),"")</f>
        <v/>
      </c>
      <c r="B2828" s="268" t="str">
        <f t="shared" ref="B2828:B2835" si="849">IFERROR(VLOOKUP(C2828,Tabla_Insumos,5,FALSE),"")</f>
        <v/>
      </c>
      <c r="C2828" s="154"/>
      <c r="D2828" s="155" t="str">
        <f t="shared" ref="D2828:D2835" si="850">IFERROR(VLOOKUP(C2828,Tabla_Insumos,2,FALSE),"")</f>
        <v/>
      </c>
      <c r="E2828" s="269"/>
      <c r="F2828" s="166">
        <f t="shared" ref="F2828:F2835" si="851">IFERROR(VLOOKUP(C2828,Tabla_Insumos,3,FALSE),0)</f>
        <v>0</v>
      </c>
      <c r="G2828" s="270">
        <f>ROUND(E2828*F2828,2)</f>
        <v>0</v>
      </c>
    </row>
    <row r="2829" spans="1:7" ht="24" customHeight="1" x14ac:dyDescent="0.2">
      <c r="A2829" s="153" t="str">
        <f t="shared" si="848"/>
        <v/>
      </c>
      <c r="B2829" s="268" t="str">
        <f t="shared" si="849"/>
        <v/>
      </c>
      <c r="C2829" s="154"/>
      <c r="D2829" s="155" t="str">
        <f t="shared" si="850"/>
        <v/>
      </c>
      <c r="E2829" s="269"/>
      <c r="F2829" s="166">
        <f t="shared" si="851"/>
        <v>0</v>
      </c>
      <c r="G2829" s="270">
        <f>ROUND(E2829*F2829,2)</f>
        <v>0</v>
      </c>
    </row>
    <row r="2830" spans="1:7" ht="24" customHeight="1" x14ac:dyDescent="0.2">
      <c r="A2830" s="153" t="str">
        <f t="shared" si="848"/>
        <v/>
      </c>
      <c r="B2830" s="268" t="str">
        <f t="shared" si="849"/>
        <v/>
      </c>
      <c r="C2830" s="154"/>
      <c r="D2830" s="155" t="str">
        <f t="shared" si="850"/>
        <v/>
      </c>
      <c r="E2830" s="269"/>
      <c r="F2830" s="166">
        <f t="shared" si="851"/>
        <v>0</v>
      </c>
      <c r="G2830" s="270">
        <f t="shared" ref="G2830:G2835" si="852">ROUND(E2830*F2830,2)</f>
        <v>0</v>
      </c>
    </row>
    <row r="2831" spans="1:7" ht="24" customHeight="1" x14ac:dyDescent="0.2">
      <c r="A2831" s="153" t="str">
        <f t="shared" si="848"/>
        <v/>
      </c>
      <c r="B2831" s="268" t="str">
        <f t="shared" si="849"/>
        <v/>
      </c>
      <c r="C2831" s="154"/>
      <c r="D2831" s="155" t="str">
        <f t="shared" si="850"/>
        <v/>
      </c>
      <c r="E2831" s="269"/>
      <c r="F2831" s="166">
        <f t="shared" si="851"/>
        <v>0</v>
      </c>
      <c r="G2831" s="270">
        <f t="shared" si="852"/>
        <v>0</v>
      </c>
    </row>
    <row r="2832" spans="1:7" ht="24" customHeight="1" x14ac:dyDescent="0.2">
      <c r="A2832" s="153" t="str">
        <f t="shared" si="848"/>
        <v/>
      </c>
      <c r="B2832" s="268" t="str">
        <f t="shared" si="849"/>
        <v/>
      </c>
      <c r="C2832" s="154"/>
      <c r="D2832" s="155" t="str">
        <f t="shared" si="850"/>
        <v/>
      </c>
      <c r="E2832" s="269"/>
      <c r="F2832" s="166">
        <f t="shared" si="851"/>
        <v>0</v>
      </c>
      <c r="G2832" s="270">
        <f t="shared" si="852"/>
        <v>0</v>
      </c>
    </row>
    <row r="2833" spans="1:7" ht="24" customHeight="1" x14ac:dyDescent="0.2">
      <c r="A2833" s="153" t="str">
        <f t="shared" si="848"/>
        <v/>
      </c>
      <c r="B2833" s="268" t="str">
        <f t="shared" si="849"/>
        <v/>
      </c>
      <c r="C2833" s="154"/>
      <c r="D2833" s="155" t="str">
        <f t="shared" si="850"/>
        <v/>
      </c>
      <c r="E2833" s="269"/>
      <c r="F2833" s="166">
        <f t="shared" si="851"/>
        <v>0</v>
      </c>
      <c r="G2833" s="270">
        <f t="shared" si="852"/>
        <v>0</v>
      </c>
    </row>
    <row r="2834" spans="1:7" ht="24" customHeight="1" x14ac:dyDescent="0.2">
      <c r="A2834" s="153" t="str">
        <f t="shared" si="848"/>
        <v/>
      </c>
      <c r="B2834" s="268" t="str">
        <f t="shared" si="849"/>
        <v/>
      </c>
      <c r="C2834" s="154"/>
      <c r="D2834" s="155" t="str">
        <f t="shared" si="850"/>
        <v/>
      </c>
      <c r="E2834" s="269"/>
      <c r="F2834" s="166">
        <f t="shared" si="851"/>
        <v>0</v>
      </c>
      <c r="G2834" s="270">
        <f t="shared" si="852"/>
        <v>0</v>
      </c>
    </row>
    <row r="2835" spans="1:7" ht="24" customHeight="1" x14ac:dyDescent="0.2">
      <c r="A2835" s="153" t="str">
        <f t="shared" si="848"/>
        <v/>
      </c>
      <c r="B2835" s="268" t="str">
        <f t="shared" si="849"/>
        <v/>
      </c>
      <c r="C2835" s="154"/>
      <c r="D2835" s="155" t="str">
        <f t="shared" si="850"/>
        <v/>
      </c>
      <c r="E2835" s="269"/>
      <c r="F2835" s="166">
        <f t="shared" si="851"/>
        <v>0</v>
      </c>
      <c r="G2835" s="270">
        <f t="shared" si="852"/>
        <v>0</v>
      </c>
    </row>
    <row r="2836" spans="1:7" ht="24" customHeight="1" x14ac:dyDescent="0.2">
      <c r="A2836" s="271"/>
      <c r="B2836" s="241"/>
      <c r="C2836" s="241"/>
      <c r="D2836" s="252"/>
      <c r="E2836" s="253"/>
      <c r="F2836" s="336" t="s">
        <v>39</v>
      </c>
      <c r="G2836" s="273">
        <f>SUBTOTAL(9,G2828:G2835)</f>
        <v>0</v>
      </c>
    </row>
    <row r="2837" spans="1:7" ht="24" customHeight="1" x14ac:dyDescent="0.2">
      <c r="A2837" s="271"/>
      <c r="B2837" s="241"/>
      <c r="C2837" s="274" t="s">
        <v>825</v>
      </c>
      <c r="D2837" s="252"/>
      <c r="E2837" s="253"/>
      <c r="F2837" s="254"/>
      <c r="G2837" s="275"/>
    </row>
    <row r="2838" spans="1:7" ht="24" customHeight="1" x14ac:dyDescent="0.2">
      <c r="A2838" s="153" t="str">
        <f t="shared" ref="A2838:A2846" si="853">IFERROR(VLOOKUP(C2838,Tabla_Insumos,4,FALSE),"")</f>
        <v/>
      </c>
      <c r="B2838" s="268" t="str">
        <f t="shared" ref="B2838:B2846" si="854">IFERROR(VLOOKUP(C2838,Tabla_Insumos,5,FALSE),"")</f>
        <v/>
      </c>
      <c r="C2838" s="154"/>
      <c r="D2838" s="155" t="str">
        <f t="shared" ref="D2838:D2846" si="855">IFERROR(VLOOKUP(C2838,Tabla_Insumos,2,FALSE),"")</f>
        <v/>
      </c>
      <c r="E2838" s="269"/>
      <c r="F2838" s="166">
        <f t="shared" ref="F2838:F2846" si="856">IFERROR(VLOOKUP(C2838,Tabla_Insumos,3,FALSE),0)</f>
        <v>0</v>
      </c>
      <c r="G2838" s="270">
        <f t="shared" ref="G2838:G2846" si="857">ROUND(E2838*F2838,2)</f>
        <v>0</v>
      </c>
    </row>
    <row r="2839" spans="1:7" ht="24" customHeight="1" x14ac:dyDescent="0.2">
      <c r="A2839" s="153" t="str">
        <f t="shared" si="853"/>
        <v/>
      </c>
      <c r="B2839" s="268" t="str">
        <f t="shared" si="854"/>
        <v/>
      </c>
      <c r="C2839" s="154"/>
      <c r="D2839" s="155" t="str">
        <f t="shared" si="855"/>
        <v/>
      </c>
      <c r="E2839" s="269"/>
      <c r="F2839" s="166">
        <f t="shared" si="856"/>
        <v>0</v>
      </c>
      <c r="G2839" s="270">
        <f t="shared" si="857"/>
        <v>0</v>
      </c>
    </row>
    <row r="2840" spans="1:7" ht="24" customHeight="1" x14ac:dyDescent="0.2">
      <c r="A2840" s="153" t="str">
        <f t="shared" si="853"/>
        <v/>
      </c>
      <c r="B2840" s="268" t="str">
        <f t="shared" si="854"/>
        <v/>
      </c>
      <c r="C2840" s="154"/>
      <c r="D2840" s="155" t="str">
        <f t="shared" si="855"/>
        <v/>
      </c>
      <c r="E2840" s="269"/>
      <c r="F2840" s="166">
        <f t="shared" si="856"/>
        <v>0</v>
      </c>
      <c r="G2840" s="270">
        <f t="shared" si="857"/>
        <v>0</v>
      </c>
    </row>
    <row r="2841" spans="1:7" ht="24" customHeight="1" x14ac:dyDescent="0.2">
      <c r="A2841" s="153" t="str">
        <f t="shared" si="853"/>
        <v/>
      </c>
      <c r="B2841" s="268" t="str">
        <f t="shared" si="854"/>
        <v/>
      </c>
      <c r="C2841" s="154"/>
      <c r="D2841" s="155" t="str">
        <f t="shared" si="855"/>
        <v/>
      </c>
      <c r="E2841" s="269"/>
      <c r="F2841" s="166">
        <f t="shared" si="856"/>
        <v>0</v>
      </c>
      <c r="G2841" s="270">
        <f t="shared" si="857"/>
        <v>0</v>
      </c>
    </row>
    <row r="2842" spans="1:7" ht="24" customHeight="1" x14ac:dyDescent="0.2">
      <c r="A2842" s="153" t="str">
        <f t="shared" si="853"/>
        <v/>
      </c>
      <c r="B2842" s="268" t="str">
        <f t="shared" si="854"/>
        <v/>
      </c>
      <c r="C2842" s="154"/>
      <c r="D2842" s="155" t="str">
        <f t="shared" si="855"/>
        <v/>
      </c>
      <c r="E2842" s="269"/>
      <c r="F2842" s="166">
        <f t="shared" si="856"/>
        <v>0</v>
      </c>
      <c r="G2842" s="270">
        <f t="shared" si="857"/>
        <v>0</v>
      </c>
    </row>
    <row r="2843" spans="1:7" ht="24" customHeight="1" x14ac:dyDescent="0.2">
      <c r="A2843" s="153" t="str">
        <f t="shared" si="853"/>
        <v/>
      </c>
      <c r="B2843" s="268" t="str">
        <f t="shared" si="854"/>
        <v/>
      </c>
      <c r="C2843" s="154"/>
      <c r="D2843" s="155" t="str">
        <f t="shared" si="855"/>
        <v/>
      </c>
      <c r="E2843" s="269"/>
      <c r="F2843" s="166">
        <f t="shared" si="856"/>
        <v>0</v>
      </c>
      <c r="G2843" s="270">
        <f t="shared" si="857"/>
        <v>0</v>
      </c>
    </row>
    <row r="2844" spans="1:7" ht="24" customHeight="1" x14ac:dyDescent="0.2">
      <c r="A2844" s="153" t="str">
        <f t="shared" si="853"/>
        <v/>
      </c>
      <c r="B2844" s="268" t="str">
        <f t="shared" si="854"/>
        <v/>
      </c>
      <c r="C2844" s="154"/>
      <c r="D2844" s="155" t="str">
        <f t="shared" si="855"/>
        <v/>
      </c>
      <c r="E2844" s="269"/>
      <c r="F2844" s="166">
        <f t="shared" si="856"/>
        <v>0</v>
      </c>
      <c r="G2844" s="270">
        <f t="shared" si="857"/>
        <v>0</v>
      </c>
    </row>
    <row r="2845" spans="1:7" ht="24" customHeight="1" x14ac:dyDescent="0.2">
      <c r="A2845" s="153" t="str">
        <f t="shared" si="853"/>
        <v/>
      </c>
      <c r="B2845" s="268" t="str">
        <f t="shared" si="854"/>
        <v/>
      </c>
      <c r="C2845" s="154"/>
      <c r="D2845" s="155" t="str">
        <f t="shared" si="855"/>
        <v/>
      </c>
      <c r="E2845" s="269"/>
      <c r="F2845" s="166">
        <f t="shared" si="856"/>
        <v>0</v>
      </c>
      <c r="G2845" s="270">
        <f t="shared" si="857"/>
        <v>0</v>
      </c>
    </row>
    <row r="2846" spans="1:7" ht="24" customHeight="1" x14ac:dyDescent="0.2">
      <c r="A2846" s="153" t="str">
        <f t="shared" si="853"/>
        <v/>
      </c>
      <c r="B2846" s="268" t="str">
        <f t="shared" si="854"/>
        <v/>
      </c>
      <c r="C2846" s="154"/>
      <c r="D2846" s="155" t="str">
        <f t="shared" si="855"/>
        <v/>
      </c>
      <c r="E2846" s="269"/>
      <c r="F2846" s="166">
        <f t="shared" si="856"/>
        <v>0</v>
      </c>
      <c r="G2846" s="270">
        <f t="shared" si="857"/>
        <v>0</v>
      </c>
    </row>
    <row r="2847" spans="1:7" ht="24" customHeight="1" x14ac:dyDescent="0.2">
      <c r="A2847" s="276"/>
      <c r="B2847" s="252"/>
      <c r="C2847" s="241"/>
      <c r="D2847" s="252"/>
      <c r="E2847" s="253"/>
      <c r="F2847" s="336" t="s">
        <v>40</v>
      </c>
      <c r="G2847" s="273">
        <f>SUBTOTAL(9,G2838:G2846)</f>
        <v>0</v>
      </c>
    </row>
    <row r="2848" spans="1:7" ht="24" customHeight="1" thickBot="1" x14ac:dyDescent="0.25">
      <c r="A2848" s="277"/>
      <c r="B2848" s="278"/>
      <c r="C2848" s="279"/>
      <c r="D2848" s="278"/>
      <c r="E2848" s="280"/>
      <c r="F2848" s="281"/>
      <c r="G2848" s="282"/>
    </row>
    <row r="2849" spans="1:7" ht="24" customHeight="1" thickBot="1" x14ac:dyDescent="0.25">
      <c r="A2849" s="283">
        <f>B2807</f>
        <v>0</v>
      </c>
      <c r="B2849" s="284" t="str">
        <f>C2807</f>
        <v/>
      </c>
      <c r="C2849" s="285"/>
      <c r="D2849" s="285" t="s">
        <v>41</v>
      </c>
      <c r="E2849" s="286"/>
      <c r="F2849" s="287" t="s">
        <v>42</v>
      </c>
      <c r="G2849" s="288">
        <f>SUBTOTAL(9,G2812:G2848)</f>
        <v>0</v>
      </c>
    </row>
    <row r="2850" spans="1:7" ht="24" customHeight="1" thickTop="1" thickBot="1" x14ac:dyDescent="0.25"/>
    <row r="2851" spans="1:7" ht="24" customHeight="1" thickTop="1" x14ac:dyDescent="0.2">
      <c r="A2851" s="344" t="s">
        <v>44</v>
      </c>
      <c r="B2851" s="345"/>
      <c r="C2851" s="345"/>
      <c r="D2851" s="345"/>
      <c r="E2851" s="345"/>
      <c r="F2851" s="345"/>
      <c r="G2851" s="346"/>
    </row>
    <row r="2852" spans="1:7" ht="24" customHeight="1" x14ac:dyDescent="0.2">
      <c r="A2852" s="243" t="s">
        <v>821</v>
      </c>
      <c r="B2852" s="244" t="str">
        <f>Comitente</f>
        <v>DIRECCIÓN PROVINCIAL DEL LOTE HOGAR</v>
      </c>
      <c r="C2852" s="238"/>
      <c r="D2852" s="245"/>
      <c r="E2852" s="245"/>
      <c r="F2852" s="246"/>
      <c r="G2852" s="247"/>
    </row>
    <row r="2853" spans="1:7" ht="24" customHeight="1" x14ac:dyDescent="0.2">
      <c r="A2853" s="243" t="s">
        <v>822</v>
      </c>
      <c r="B2853" s="244">
        <f>Contratista</f>
        <v>0</v>
      </c>
      <c r="C2853" s="239"/>
      <c r="D2853" s="239"/>
      <c r="E2853" s="239"/>
      <c r="F2853" s="248"/>
      <c r="G2853" s="249"/>
    </row>
    <row r="2854" spans="1:7" ht="24" customHeight="1" x14ac:dyDescent="0.2">
      <c r="A2854" s="243" t="s">
        <v>31</v>
      </c>
      <c r="B2854" s="244" t="str">
        <f>Obra</f>
        <v>Barrio "VIRGEN DEL ROSARIO" I Etapa</v>
      </c>
      <c r="C2854" s="239"/>
      <c r="D2854" s="239"/>
      <c r="E2854" s="239"/>
      <c r="F2854" s="248" t="s">
        <v>45</v>
      </c>
      <c r="G2854" s="250">
        <f>Fecha_Base</f>
        <v>0</v>
      </c>
    </row>
    <row r="2855" spans="1:7" ht="24" customHeight="1" x14ac:dyDescent="0.2">
      <c r="A2855" s="251" t="s">
        <v>820</v>
      </c>
      <c r="B2855" s="240" t="str">
        <f>Ubicación</f>
        <v>Calle Independencia s/nº  Distrito "La Puntilla" Dpto San Martin</v>
      </c>
      <c r="C2855" s="240"/>
      <c r="D2855" s="252"/>
      <c r="E2855" s="253"/>
      <c r="F2855" s="254"/>
      <c r="G2855" s="255"/>
    </row>
    <row r="2856" spans="1:7" ht="24" customHeight="1" x14ac:dyDescent="0.2">
      <c r="A2856" s="251" t="s">
        <v>46</v>
      </c>
      <c r="B2856" s="256" t="str">
        <f>IFERROR(VALUE(LEFT(B2857,FIND("-",B2857)-1)),"")</f>
        <v/>
      </c>
      <c r="C2856" s="241" t="str">
        <f>IFERROR(VLOOKUP(B2856,T_Computo_Presupuesto,2,FALSE),"")</f>
        <v/>
      </c>
      <c r="E2856" s="253"/>
      <c r="F2856" s="254"/>
      <c r="G2856" s="255"/>
    </row>
    <row r="2857" spans="1:7" ht="24" customHeight="1" x14ac:dyDescent="0.2">
      <c r="A2857" s="251" t="s">
        <v>32</v>
      </c>
      <c r="B2857" s="256"/>
      <c r="C2857" s="241" t="str">
        <f>IFERROR(VLOOKUP(B2857,T_Computo_Presupuesto,2,FALSE),"")</f>
        <v/>
      </c>
      <c r="D2857" s="252"/>
      <c r="E2857" s="253"/>
      <c r="F2857" s="248" t="s">
        <v>33</v>
      </c>
      <c r="G2857" s="258" t="str">
        <f>IFERROR(VLOOKUP(B2857,T_Computo_Presupuesto,4,FALSE),"")</f>
        <v/>
      </c>
    </row>
    <row r="2858" spans="1:7" ht="24" customHeight="1" x14ac:dyDescent="0.2">
      <c r="A2858" s="251"/>
      <c r="B2858" s="240"/>
      <c r="C2858" s="241"/>
      <c r="D2858" s="252"/>
      <c r="E2858" s="253"/>
      <c r="F2858" s="254"/>
      <c r="G2858" s="255"/>
    </row>
    <row r="2859" spans="1:7" ht="24" customHeight="1" x14ac:dyDescent="0.2">
      <c r="A2859" s="366" t="s">
        <v>683</v>
      </c>
      <c r="B2859" s="367"/>
      <c r="C2859" s="368" t="s">
        <v>0</v>
      </c>
      <c r="D2859" s="368" t="s">
        <v>34</v>
      </c>
      <c r="E2859" s="370" t="s">
        <v>35</v>
      </c>
      <c r="F2859" s="372" t="s">
        <v>36</v>
      </c>
      <c r="G2859" s="374" t="s">
        <v>37</v>
      </c>
    </row>
    <row r="2860" spans="1:7" ht="24" customHeight="1" x14ac:dyDescent="0.2">
      <c r="A2860" s="259" t="s">
        <v>684</v>
      </c>
      <c r="B2860" s="260" t="s">
        <v>685</v>
      </c>
      <c r="C2860" s="369"/>
      <c r="D2860" s="369"/>
      <c r="E2860" s="371"/>
      <c r="F2860" s="373"/>
      <c r="G2860" s="375"/>
    </row>
    <row r="2861" spans="1:7" ht="24" customHeight="1" x14ac:dyDescent="0.2">
      <c r="A2861" s="335"/>
      <c r="B2861" s="263"/>
      <c r="C2861" s="334" t="s">
        <v>823</v>
      </c>
      <c r="D2861" s="264"/>
      <c r="E2861" s="265"/>
      <c r="F2861" s="266"/>
      <c r="G2861" s="267"/>
    </row>
    <row r="2862" spans="1:7" ht="24" customHeight="1" x14ac:dyDescent="0.2">
      <c r="A2862" s="153" t="str">
        <f t="shared" ref="A2862:A2875" si="858">IFERROR(VLOOKUP(C2862,Tabla_Insumos,4,FALSE),"")</f>
        <v/>
      </c>
      <c r="B2862" s="268" t="str">
        <f t="shared" ref="B2862:B2875" si="859">IFERROR(VLOOKUP(C2862,Tabla_Insumos,5,FALSE),"")</f>
        <v/>
      </c>
      <c r="C2862" s="154"/>
      <c r="D2862" s="155" t="str">
        <f t="shared" ref="D2862:D2875" si="860">IFERROR(VLOOKUP(C2862,Tabla_Insumos,2,FALSE),"")</f>
        <v/>
      </c>
      <c r="E2862" s="269"/>
      <c r="F2862" s="166">
        <f t="shared" ref="F2862:F2875" si="861">IFERROR(VLOOKUP(C2862,Tabla_Insumos,3,FALSE),0)</f>
        <v>0</v>
      </c>
      <c r="G2862" s="270">
        <f>ROUND(E2862*F2862,2)</f>
        <v>0</v>
      </c>
    </row>
    <row r="2863" spans="1:7" ht="24" customHeight="1" x14ac:dyDescent="0.2">
      <c r="A2863" s="153" t="str">
        <f t="shared" si="858"/>
        <v/>
      </c>
      <c r="B2863" s="268" t="str">
        <f t="shared" si="859"/>
        <v/>
      </c>
      <c r="C2863" s="154"/>
      <c r="D2863" s="155" t="str">
        <f t="shared" si="860"/>
        <v/>
      </c>
      <c r="E2863" s="269"/>
      <c r="F2863" s="166">
        <f t="shared" si="861"/>
        <v>0</v>
      </c>
      <c r="G2863" s="270">
        <f t="shared" ref="G2863:G2875" si="862">ROUND(E2863*F2863,2)</f>
        <v>0</v>
      </c>
    </row>
    <row r="2864" spans="1:7" ht="24" customHeight="1" x14ac:dyDescent="0.2">
      <c r="A2864" s="153" t="str">
        <f t="shared" si="858"/>
        <v/>
      </c>
      <c r="B2864" s="268" t="str">
        <f t="shared" si="859"/>
        <v/>
      </c>
      <c r="C2864" s="154"/>
      <c r="D2864" s="155" t="str">
        <f t="shared" si="860"/>
        <v/>
      </c>
      <c r="E2864" s="269"/>
      <c r="F2864" s="166">
        <f t="shared" si="861"/>
        <v>0</v>
      </c>
      <c r="G2864" s="270">
        <f t="shared" si="862"/>
        <v>0</v>
      </c>
    </row>
    <row r="2865" spans="1:7" ht="24" customHeight="1" x14ac:dyDescent="0.2">
      <c r="A2865" s="153" t="str">
        <f t="shared" si="858"/>
        <v/>
      </c>
      <c r="B2865" s="268" t="str">
        <f t="shared" si="859"/>
        <v/>
      </c>
      <c r="C2865" s="154"/>
      <c r="D2865" s="155" t="str">
        <f t="shared" si="860"/>
        <v/>
      </c>
      <c r="E2865" s="269"/>
      <c r="F2865" s="166">
        <f t="shared" si="861"/>
        <v>0</v>
      </c>
      <c r="G2865" s="270">
        <f t="shared" si="862"/>
        <v>0</v>
      </c>
    </row>
    <row r="2866" spans="1:7" ht="24" customHeight="1" x14ac:dyDescent="0.2">
      <c r="A2866" s="153" t="str">
        <f t="shared" si="858"/>
        <v/>
      </c>
      <c r="B2866" s="268" t="str">
        <f t="shared" si="859"/>
        <v/>
      </c>
      <c r="C2866" s="154"/>
      <c r="D2866" s="155" t="str">
        <f t="shared" si="860"/>
        <v/>
      </c>
      <c r="E2866" s="269"/>
      <c r="F2866" s="166">
        <f t="shared" si="861"/>
        <v>0</v>
      </c>
      <c r="G2866" s="270">
        <f t="shared" si="862"/>
        <v>0</v>
      </c>
    </row>
    <row r="2867" spans="1:7" ht="24" customHeight="1" x14ac:dyDescent="0.2">
      <c r="A2867" s="153" t="str">
        <f t="shared" si="858"/>
        <v/>
      </c>
      <c r="B2867" s="268" t="str">
        <f t="shared" si="859"/>
        <v/>
      </c>
      <c r="C2867" s="154"/>
      <c r="D2867" s="155" t="str">
        <f t="shared" si="860"/>
        <v/>
      </c>
      <c r="E2867" s="269"/>
      <c r="F2867" s="166">
        <f t="shared" si="861"/>
        <v>0</v>
      </c>
      <c r="G2867" s="270">
        <f t="shared" si="862"/>
        <v>0</v>
      </c>
    </row>
    <row r="2868" spans="1:7" ht="24" customHeight="1" x14ac:dyDescent="0.2">
      <c r="A2868" s="153" t="str">
        <f t="shared" si="858"/>
        <v/>
      </c>
      <c r="B2868" s="268" t="str">
        <f t="shared" si="859"/>
        <v/>
      </c>
      <c r="C2868" s="154"/>
      <c r="D2868" s="155" t="str">
        <f t="shared" si="860"/>
        <v/>
      </c>
      <c r="E2868" s="269"/>
      <c r="F2868" s="166">
        <f t="shared" si="861"/>
        <v>0</v>
      </c>
      <c r="G2868" s="270">
        <f t="shared" si="862"/>
        <v>0</v>
      </c>
    </row>
    <row r="2869" spans="1:7" ht="24" customHeight="1" x14ac:dyDescent="0.2">
      <c r="A2869" s="153" t="str">
        <f t="shared" si="858"/>
        <v/>
      </c>
      <c r="B2869" s="268" t="str">
        <f t="shared" si="859"/>
        <v/>
      </c>
      <c r="C2869" s="154"/>
      <c r="D2869" s="155" t="str">
        <f t="shared" si="860"/>
        <v/>
      </c>
      <c r="E2869" s="269"/>
      <c r="F2869" s="166">
        <f t="shared" si="861"/>
        <v>0</v>
      </c>
      <c r="G2869" s="270">
        <f t="shared" si="862"/>
        <v>0</v>
      </c>
    </row>
    <row r="2870" spans="1:7" ht="24" customHeight="1" x14ac:dyDescent="0.2">
      <c r="A2870" s="153" t="str">
        <f t="shared" si="858"/>
        <v/>
      </c>
      <c r="B2870" s="268" t="str">
        <f t="shared" si="859"/>
        <v/>
      </c>
      <c r="C2870" s="154"/>
      <c r="D2870" s="155" t="str">
        <f t="shared" si="860"/>
        <v/>
      </c>
      <c r="E2870" s="269"/>
      <c r="F2870" s="166">
        <f t="shared" si="861"/>
        <v>0</v>
      </c>
      <c r="G2870" s="270">
        <f t="shared" si="862"/>
        <v>0</v>
      </c>
    </row>
    <row r="2871" spans="1:7" ht="24" customHeight="1" x14ac:dyDescent="0.2">
      <c r="A2871" s="153" t="str">
        <f t="shared" si="858"/>
        <v/>
      </c>
      <c r="B2871" s="268" t="str">
        <f t="shared" si="859"/>
        <v/>
      </c>
      <c r="C2871" s="154"/>
      <c r="D2871" s="155" t="str">
        <f t="shared" si="860"/>
        <v/>
      </c>
      <c r="E2871" s="269"/>
      <c r="F2871" s="166">
        <f t="shared" si="861"/>
        <v>0</v>
      </c>
      <c r="G2871" s="270">
        <f t="shared" si="862"/>
        <v>0</v>
      </c>
    </row>
    <row r="2872" spans="1:7" ht="24" customHeight="1" x14ac:dyDescent="0.2">
      <c r="A2872" s="153" t="str">
        <f t="shared" si="858"/>
        <v/>
      </c>
      <c r="B2872" s="268" t="str">
        <f t="shared" si="859"/>
        <v/>
      </c>
      <c r="C2872" s="154"/>
      <c r="D2872" s="155" t="str">
        <f t="shared" si="860"/>
        <v/>
      </c>
      <c r="E2872" s="269"/>
      <c r="F2872" s="166">
        <f t="shared" si="861"/>
        <v>0</v>
      </c>
      <c r="G2872" s="270">
        <f t="shared" si="862"/>
        <v>0</v>
      </c>
    </row>
    <row r="2873" spans="1:7" ht="24" customHeight="1" x14ac:dyDescent="0.2">
      <c r="A2873" s="153" t="str">
        <f t="shared" si="858"/>
        <v/>
      </c>
      <c r="B2873" s="268" t="str">
        <f t="shared" si="859"/>
        <v/>
      </c>
      <c r="C2873" s="154"/>
      <c r="D2873" s="155" t="str">
        <f t="shared" si="860"/>
        <v/>
      </c>
      <c r="E2873" s="269"/>
      <c r="F2873" s="166">
        <f t="shared" si="861"/>
        <v>0</v>
      </c>
      <c r="G2873" s="270">
        <f t="shared" si="862"/>
        <v>0</v>
      </c>
    </row>
    <row r="2874" spans="1:7" ht="24" customHeight="1" x14ac:dyDescent="0.2">
      <c r="A2874" s="153" t="str">
        <f t="shared" si="858"/>
        <v/>
      </c>
      <c r="B2874" s="268" t="str">
        <f t="shared" si="859"/>
        <v/>
      </c>
      <c r="C2874" s="154"/>
      <c r="D2874" s="155" t="str">
        <f t="shared" si="860"/>
        <v/>
      </c>
      <c r="E2874" s="269"/>
      <c r="F2874" s="166">
        <f t="shared" si="861"/>
        <v>0</v>
      </c>
      <c r="G2874" s="270">
        <f t="shared" si="862"/>
        <v>0</v>
      </c>
    </row>
    <row r="2875" spans="1:7" ht="24" customHeight="1" x14ac:dyDescent="0.2">
      <c r="A2875" s="153" t="str">
        <f t="shared" si="858"/>
        <v/>
      </c>
      <c r="B2875" s="268" t="str">
        <f t="shared" si="859"/>
        <v/>
      </c>
      <c r="C2875" s="154"/>
      <c r="D2875" s="155" t="str">
        <f t="shared" si="860"/>
        <v/>
      </c>
      <c r="E2875" s="269"/>
      <c r="F2875" s="166">
        <f t="shared" si="861"/>
        <v>0</v>
      </c>
      <c r="G2875" s="270">
        <f t="shared" si="862"/>
        <v>0</v>
      </c>
    </row>
    <row r="2876" spans="1:7" ht="24" customHeight="1" x14ac:dyDescent="0.2">
      <c r="A2876" s="271"/>
      <c r="B2876" s="241"/>
      <c r="C2876" s="241"/>
      <c r="D2876" s="252"/>
      <c r="E2876" s="253"/>
      <c r="F2876" s="336" t="s">
        <v>38</v>
      </c>
      <c r="G2876" s="273">
        <f>SUBTOTAL(9,G2862:G2875)</f>
        <v>0</v>
      </c>
    </row>
    <row r="2877" spans="1:7" ht="24" customHeight="1" x14ac:dyDescent="0.2">
      <c r="A2877" s="271"/>
      <c r="B2877" s="241"/>
      <c r="C2877" s="274" t="s">
        <v>824</v>
      </c>
      <c r="D2877" s="252"/>
      <c r="E2877" s="253"/>
      <c r="F2877" s="254"/>
      <c r="G2877" s="275"/>
    </row>
    <row r="2878" spans="1:7" ht="24" customHeight="1" x14ac:dyDescent="0.2">
      <c r="A2878" s="153" t="str">
        <f t="shared" ref="A2878:A2885" si="863">IFERROR(VLOOKUP(C2878,Tabla_Insumos,4,FALSE),"")</f>
        <v/>
      </c>
      <c r="B2878" s="268" t="str">
        <f t="shared" ref="B2878:B2885" si="864">IFERROR(VLOOKUP(C2878,Tabla_Insumos,5,FALSE),"")</f>
        <v/>
      </c>
      <c r="C2878" s="154"/>
      <c r="D2878" s="155" t="str">
        <f t="shared" ref="D2878:D2885" si="865">IFERROR(VLOOKUP(C2878,Tabla_Insumos,2,FALSE),"")</f>
        <v/>
      </c>
      <c r="E2878" s="269"/>
      <c r="F2878" s="166">
        <f t="shared" ref="F2878:F2885" si="866">IFERROR(VLOOKUP(C2878,Tabla_Insumos,3,FALSE),0)</f>
        <v>0</v>
      </c>
      <c r="G2878" s="270">
        <f>ROUND(E2878*F2878,2)</f>
        <v>0</v>
      </c>
    </row>
    <row r="2879" spans="1:7" ht="24" customHeight="1" x14ac:dyDescent="0.2">
      <c r="A2879" s="153" t="str">
        <f t="shared" si="863"/>
        <v/>
      </c>
      <c r="B2879" s="268" t="str">
        <f t="shared" si="864"/>
        <v/>
      </c>
      <c r="C2879" s="154"/>
      <c r="D2879" s="155" t="str">
        <f t="shared" si="865"/>
        <v/>
      </c>
      <c r="E2879" s="269"/>
      <c r="F2879" s="166">
        <f t="shared" si="866"/>
        <v>0</v>
      </c>
      <c r="G2879" s="270">
        <f>ROUND(E2879*F2879,2)</f>
        <v>0</v>
      </c>
    </row>
    <row r="2880" spans="1:7" ht="24" customHeight="1" x14ac:dyDescent="0.2">
      <c r="A2880" s="153" t="str">
        <f t="shared" si="863"/>
        <v/>
      </c>
      <c r="B2880" s="268" t="str">
        <f t="shared" si="864"/>
        <v/>
      </c>
      <c r="C2880" s="154"/>
      <c r="D2880" s="155" t="str">
        <f t="shared" si="865"/>
        <v/>
      </c>
      <c r="E2880" s="269"/>
      <c r="F2880" s="166">
        <f t="shared" si="866"/>
        <v>0</v>
      </c>
      <c r="G2880" s="270">
        <f t="shared" ref="G2880:G2885" si="867">ROUND(E2880*F2880,2)</f>
        <v>0</v>
      </c>
    </row>
    <row r="2881" spans="1:7" ht="24" customHeight="1" x14ac:dyDescent="0.2">
      <c r="A2881" s="153" t="str">
        <f t="shared" si="863"/>
        <v/>
      </c>
      <c r="B2881" s="268" t="str">
        <f t="shared" si="864"/>
        <v/>
      </c>
      <c r="C2881" s="154"/>
      <c r="D2881" s="155" t="str">
        <f t="shared" si="865"/>
        <v/>
      </c>
      <c r="E2881" s="269"/>
      <c r="F2881" s="166">
        <f t="shared" si="866"/>
        <v>0</v>
      </c>
      <c r="G2881" s="270">
        <f t="shared" si="867"/>
        <v>0</v>
      </c>
    </row>
    <row r="2882" spans="1:7" ht="24" customHeight="1" x14ac:dyDescent="0.2">
      <c r="A2882" s="153" t="str">
        <f t="shared" si="863"/>
        <v/>
      </c>
      <c r="B2882" s="268" t="str">
        <f t="shared" si="864"/>
        <v/>
      </c>
      <c r="C2882" s="154"/>
      <c r="D2882" s="155" t="str">
        <f t="shared" si="865"/>
        <v/>
      </c>
      <c r="E2882" s="269"/>
      <c r="F2882" s="166">
        <f t="shared" si="866"/>
        <v>0</v>
      </c>
      <c r="G2882" s="270">
        <f t="shared" si="867"/>
        <v>0</v>
      </c>
    </row>
    <row r="2883" spans="1:7" ht="24" customHeight="1" x14ac:dyDescent="0.2">
      <c r="A2883" s="153" t="str">
        <f t="shared" si="863"/>
        <v/>
      </c>
      <c r="B2883" s="268" t="str">
        <f t="shared" si="864"/>
        <v/>
      </c>
      <c r="C2883" s="154"/>
      <c r="D2883" s="155" t="str">
        <f t="shared" si="865"/>
        <v/>
      </c>
      <c r="E2883" s="269"/>
      <c r="F2883" s="166">
        <f t="shared" si="866"/>
        <v>0</v>
      </c>
      <c r="G2883" s="270">
        <f t="shared" si="867"/>
        <v>0</v>
      </c>
    </row>
    <row r="2884" spans="1:7" ht="24" customHeight="1" x14ac:dyDescent="0.2">
      <c r="A2884" s="153" t="str">
        <f t="shared" si="863"/>
        <v/>
      </c>
      <c r="B2884" s="268" t="str">
        <f t="shared" si="864"/>
        <v/>
      </c>
      <c r="C2884" s="154"/>
      <c r="D2884" s="155" t="str">
        <f t="shared" si="865"/>
        <v/>
      </c>
      <c r="E2884" s="269"/>
      <c r="F2884" s="166">
        <f t="shared" si="866"/>
        <v>0</v>
      </c>
      <c r="G2884" s="270">
        <f t="shared" si="867"/>
        <v>0</v>
      </c>
    </row>
    <row r="2885" spans="1:7" ht="24" customHeight="1" x14ac:dyDescent="0.2">
      <c r="A2885" s="153" t="str">
        <f t="shared" si="863"/>
        <v/>
      </c>
      <c r="B2885" s="268" t="str">
        <f t="shared" si="864"/>
        <v/>
      </c>
      <c r="C2885" s="154"/>
      <c r="D2885" s="155" t="str">
        <f t="shared" si="865"/>
        <v/>
      </c>
      <c r="E2885" s="269"/>
      <c r="F2885" s="166">
        <f t="shared" si="866"/>
        <v>0</v>
      </c>
      <c r="G2885" s="270">
        <f t="shared" si="867"/>
        <v>0</v>
      </c>
    </row>
    <row r="2886" spans="1:7" ht="24" customHeight="1" x14ac:dyDescent="0.2">
      <c r="A2886" s="271"/>
      <c r="B2886" s="241"/>
      <c r="C2886" s="241"/>
      <c r="D2886" s="252"/>
      <c r="E2886" s="253"/>
      <c r="F2886" s="336" t="s">
        <v>39</v>
      </c>
      <c r="G2886" s="273">
        <f>SUBTOTAL(9,G2878:G2885)</f>
        <v>0</v>
      </c>
    </row>
    <row r="2887" spans="1:7" ht="24" customHeight="1" x14ac:dyDescent="0.2">
      <c r="A2887" s="271"/>
      <c r="B2887" s="241"/>
      <c r="C2887" s="274" t="s">
        <v>825</v>
      </c>
      <c r="D2887" s="252"/>
      <c r="E2887" s="253"/>
      <c r="F2887" s="254"/>
      <c r="G2887" s="275"/>
    </row>
    <row r="2888" spans="1:7" ht="24" customHeight="1" x14ac:dyDescent="0.2">
      <c r="A2888" s="153" t="str">
        <f t="shared" ref="A2888:A2896" si="868">IFERROR(VLOOKUP(C2888,Tabla_Insumos,4,FALSE),"")</f>
        <v/>
      </c>
      <c r="B2888" s="268" t="str">
        <f t="shared" ref="B2888:B2896" si="869">IFERROR(VLOOKUP(C2888,Tabla_Insumos,5,FALSE),"")</f>
        <v/>
      </c>
      <c r="C2888" s="154"/>
      <c r="D2888" s="155" t="str">
        <f t="shared" ref="D2888:D2896" si="870">IFERROR(VLOOKUP(C2888,Tabla_Insumos,2,FALSE),"")</f>
        <v/>
      </c>
      <c r="E2888" s="269"/>
      <c r="F2888" s="166">
        <f t="shared" ref="F2888:F2896" si="871">IFERROR(VLOOKUP(C2888,Tabla_Insumos,3,FALSE),0)</f>
        <v>0</v>
      </c>
      <c r="G2888" s="270">
        <f t="shared" ref="G2888:G2896" si="872">ROUND(E2888*F2888,2)</f>
        <v>0</v>
      </c>
    </row>
    <row r="2889" spans="1:7" ht="24" customHeight="1" x14ac:dyDescent="0.2">
      <c r="A2889" s="153" t="str">
        <f t="shared" si="868"/>
        <v/>
      </c>
      <c r="B2889" s="268" t="str">
        <f t="shared" si="869"/>
        <v/>
      </c>
      <c r="C2889" s="154"/>
      <c r="D2889" s="155" t="str">
        <f t="shared" si="870"/>
        <v/>
      </c>
      <c r="E2889" s="269"/>
      <c r="F2889" s="166">
        <f t="shared" si="871"/>
        <v>0</v>
      </c>
      <c r="G2889" s="270">
        <f t="shared" si="872"/>
        <v>0</v>
      </c>
    </row>
    <row r="2890" spans="1:7" ht="24" customHeight="1" x14ac:dyDescent="0.2">
      <c r="A2890" s="153" t="str">
        <f t="shared" si="868"/>
        <v/>
      </c>
      <c r="B2890" s="268" t="str">
        <f t="shared" si="869"/>
        <v/>
      </c>
      <c r="C2890" s="154"/>
      <c r="D2890" s="155" t="str">
        <f t="shared" si="870"/>
        <v/>
      </c>
      <c r="E2890" s="269"/>
      <c r="F2890" s="166">
        <f t="shared" si="871"/>
        <v>0</v>
      </c>
      <c r="G2890" s="270">
        <f t="shared" si="872"/>
        <v>0</v>
      </c>
    </row>
    <row r="2891" spans="1:7" ht="24" customHeight="1" x14ac:dyDescent="0.2">
      <c r="A2891" s="153" t="str">
        <f t="shared" si="868"/>
        <v/>
      </c>
      <c r="B2891" s="268" t="str">
        <f t="shared" si="869"/>
        <v/>
      </c>
      <c r="C2891" s="154"/>
      <c r="D2891" s="155" t="str">
        <f t="shared" si="870"/>
        <v/>
      </c>
      <c r="E2891" s="269"/>
      <c r="F2891" s="166">
        <f t="shared" si="871"/>
        <v>0</v>
      </c>
      <c r="G2891" s="270">
        <f t="shared" si="872"/>
        <v>0</v>
      </c>
    </row>
    <row r="2892" spans="1:7" ht="24" customHeight="1" x14ac:dyDescent="0.2">
      <c r="A2892" s="153" t="str">
        <f t="shared" si="868"/>
        <v/>
      </c>
      <c r="B2892" s="268" t="str">
        <f t="shared" si="869"/>
        <v/>
      </c>
      <c r="C2892" s="154"/>
      <c r="D2892" s="155" t="str">
        <f t="shared" si="870"/>
        <v/>
      </c>
      <c r="E2892" s="269"/>
      <c r="F2892" s="166">
        <f t="shared" si="871"/>
        <v>0</v>
      </c>
      <c r="G2892" s="270">
        <f t="shared" si="872"/>
        <v>0</v>
      </c>
    </row>
    <row r="2893" spans="1:7" ht="24" customHeight="1" x14ac:dyDescent="0.2">
      <c r="A2893" s="153" t="str">
        <f t="shared" si="868"/>
        <v/>
      </c>
      <c r="B2893" s="268" t="str">
        <f t="shared" si="869"/>
        <v/>
      </c>
      <c r="C2893" s="154"/>
      <c r="D2893" s="155" t="str">
        <f t="shared" si="870"/>
        <v/>
      </c>
      <c r="E2893" s="269"/>
      <c r="F2893" s="166">
        <f t="shared" si="871"/>
        <v>0</v>
      </c>
      <c r="G2893" s="270">
        <f t="shared" si="872"/>
        <v>0</v>
      </c>
    </row>
    <row r="2894" spans="1:7" ht="24" customHeight="1" x14ac:dyDescent="0.2">
      <c r="A2894" s="153" t="str">
        <f t="shared" si="868"/>
        <v/>
      </c>
      <c r="B2894" s="268" t="str">
        <f t="shared" si="869"/>
        <v/>
      </c>
      <c r="C2894" s="154"/>
      <c r="D2894" s="155" t="str">
        <f t="shared" si="870"/>
        <v/>
      </c>
      <c r="E2894" s="269"/>
      <c r="F2894" s="166">
        <f t="shared" si="871"/>
        <v>0</v>
      </c>
      <c r="G2894" s="270">
        <f t="shared" si="872"/>
        <v>0</v>
      </c>
    </row>
    <row r="2895" spans="1:7" ht="24" customHeight="1" x14ac:dyDescent="0.2">
      <c r="A2895" s="153" t="str">
        <f t="shared" si="868"/>
        <v/>
      </c>
      <c r="B2895" s="268" t="str">
        <f t="shared" si="869"/>
        <v/>
      </c>
      <c r="C2895" s="154"/>
      <c r="D2895" s="155" t="str">
        <f t="shared" si="870"/>
        <v/>
      </c>
      <c r="E2895" s="269"/>
      <c r="F2895" s="166">
        <f t="shared" si="871"/>
        <v>0</v>
      </c>
      <c r="G2895" s="270">
        <f t="shared" si="872"/>
        <v>0</v>
      </c>
    </row>
    <row r="2896" spans="1:7" ht="24" customHeight="1" x14ac:dyDescent="0.2">
      <c r="A2896" s="153" t="str">
        <f t="shared" si="868"/>
        <v/>
      </c>
      <c r="B2896" s="268" t="str">
        <f t="shared" si="869"/>
        <v/>
      </c>
      <c r="C2896" s="154"/>
      <c r="D2896" s="155" t="str">
        <f t="shared" si="870"/>
        <v/>
      </c>
      <c r="E2896" s="269"/>
      <c r="F2896" s="166">
        <f t="shared" si="871"/>
        <v>0</v>
      </c>
      <c r="G2896" s="270">
        <f t="shared" si="872"/>
        <v>0</v>
      </c>
    </row>
    <row r="2897" spans="1:7" ht="24" customHeight="1" x14ac:dyDescent="0.2">
      <c r="A2897" s="276"/>
      <c r="B2897" s="252"/>
      <c r="C2897" s="241"/>
      <c r="D2897" s="252"/>
      <c r="E2897" s="253"/>
      <c r="F2897" s="336" t="s">
        <v>40</v>
      </c>
      <c r="G2897" s="273">
        <f>SUBTOTAL(9,G2888:G2896)</f>
        <v>0</v>
      </c>
    </row>
    <row r="2898" spans="1:7" ht="24" customHeight="1" thickBot="1" x14ac:dyDescent="0.25">
      <c r="A2898" s="277"/>
      <c r="B2898" s="278"/>
      <c r="C2898" s="279"/>
      <c r="D2898" s="278"/>
      <c r="E2898" s="280"/>
      <c r="F2898" s="281"/>
      <c r="G2898" s="282"/>
    </row>
    <row r="2899" spans="1:7" ht="24" customHeight="1" thickBot="1" x14ac:dyDescent="0.25">
      <c r="A2899" s="283">
        <f>B2857</f>
        <v>0</v>
      </c>
      <c r="B2899" s="284" t="str">
        <f>C2857</f>
        <v/>
      </c>
      <c r="C2899" s="285"/>
      <c r="D2899" s="285" t="s">
        <v>41</v>
      </c>
      <c r="E2899" s="286"/>
      <c r="F2899" s="287" t="s">
        <v>42</v>
      </c>
      <c r="G2899" s="288">
        <f>SUBTOTAL(9,G2862:G2898)</f>
        <v>0</v>
      </c>
    </row>
    <row r="2900" spans="1:7" ht="24" customHeight="1" thickTop="1" thickBot="1" x14ac:dyDescent="0.25"/>
    <row r="2901" spans="1:7" ht="24" customHeight="1" thickTop="1" x14ac:dyDescent="0.2">
      <c r="A2901" s="344" t="s">
        <v>44</v>
      </c>
      <c r="B2901" s="345"/>
      <c r="C2901" s="345"/>
      <c r="D2901" s="345"/>
      <c r="E2901" s="345"/>
      <c r="F2901" s="345"/>
      <c r="G2901" s="346"/>
    </row>
    <row r="2902" spans="1:7" ht="24" customHeight="1" x14ac:dyDescent="0.2">
      <c r="A2902" s="243" t="s">
        <v>821</v>
      </c>
      <c r="B2902" s="244" t="str">
        <f>Comitente</f>
        <v>DIRECCIÓN PROVINCIAL DEL LOTE HOGAR</v>
      </c>
      <c r="C2902" s="238"/>
      <c r="D2902" s="245"/>
      <c r="E2902" s="245"/>
      <c r="F2902" s="246"/>
      <c r="G2902" s="247"/>
    </row>
    <row r="2903" spans="1:7" ht="24" customHeight="1" x14ac:dyDescent="0.2">
      <c r="A2903" s="243" t="s">
        <v>822</v>
      </c>
      <c r="B2903" s="244">
        <f>Contratista</f>
        <v>0</v>
      </c>
      <c r="C2903" s="239"/>
      <c r="D2903" s="239"/>
      <c r="E2903" s="239"/>
      <c r="F2903" s="248"/>
      <c r="G2903" s="249"/>
    </row>
    <row r="2904" spans="1:7" ht="24" customHeight="1" x14ac:dyDescent="0.2">
      <c r="A2904" s="243" t="s">
        <v>31</v>
      </c>
      <c r="B2904" s="244" t="str">
        <f>Obra</f>
        <v>Barrio "VIRGEN DEL ROSARIO" I Etapa</v>
      </c>
      <c r="C2904" s="239"/>
      <c r="D2904" s="239"/>
      <c r="E2904" s="239"/>
      <c r="F2904" s="248" t="s">
        <v>45</v>
      </c>
      <c r="G2904" s="250">
        <f>Fecha_Base</f>
        <v>0</v>
      </c>
    </row>
    <row r="2905" spans="1:7" ht="24" customHeight="1" x14ac:dyDescent="0.2">
      <c r="A2905" s="251" t="s">
        <v>820</v>
      </c>
      <c r="B2905" s="240" t="str">
        <f>Ubicación</f>
        <v>Calle Independencia s/nº  Distrito "La Puntilla" Dpto San Martin</v>
      </c>
      <c r="C2905" s="240"/>
      <c r="D2905" s="252"/>
      <c r="E2905" s="253"/>
      <c r="F2905" s="254"/>
      <c r="G2905" s="255"/>
    </row>
    <row r="2906" spans="1:7" ht="24" customHeight="1" x14ac:dyDescent="0.2">
      <c r="A2906" s="251" t="s">
        <v>46</v>
      </c>
      <c r="B2906" s="256" t="str">
        <f>IFERROR(VALUE(LEFT(B2907,FIND("-",B2907)-1)),"")</f>
        <v/>
      </c>
      <c r="C2906" s="241" t="str">
        <f>IFERROR(VLOOKUP(B2906,T_Computo_Presupuesto,2,FALSE),"")</f>
        <v/>
      </c>
      <c r="E2906" s="253"/>
      <c r="F2906" s="254"/>
      <c r="G2906" s="255"/>
    </row>
    <row r="2907" spans="1:7" ht="24" customHeight="1" x14ac:dyDescent="0.2">
      <c r="A2907" s="251" t="s">
        <v>32</v>
      </c>
      <c r="B2907" s="257"/>
      <c r="C2907" s="241" t="str">
        <f>IFERROR(VLOOKUP(B2907,T_Computo_Presupuesto,2,FALSE),"")</f>
        <v/>
      </c>
      <c r="D2907" s="252"/>
      <c r="E2907" s="253"/>
      <c r="F2907" s="248" t="s">
        <v>33</v>
      </c>
      <c r="G2907" s="258" t="str">
        <f>IFERROR(VLOOKUP(B2907,T_Computo_Presupuesto,4,FALSE),"")</f>
        <v/>
      </c>
    </row>
    <row r="2908" spans="1:7" ht="24" customHeight="1" x14ac:dyDescent="0.2">
      <c r="A2908" s="251"/>
      <c r="B2908" s="240"/>
      <c r="C2908" s="241"/>
      <c r="D2908" s="252"/>
      <c r="E2908" s="253"/>
      <c r="F2908" s="254"/>
      <c r="G2908" s="255"/>
    </row>
    <row r="2909" spans="1:7" ht="24" customHeight="1" x14ac:dyDescent="0.2">
      <c r="A2909" s="366" t="s">
        <v>683</v>
      </c>
      <c r="B2909" s="367"/>
      <c r="C2909" s="368" t="s">
        <v>0</v>
      </c>
      <c r="D2909" s="368" t="s">
        <v>34</v>
      </c>
      <c r="E2909" s="370" t="s">
        <v>35</v>
      </c>
      <c r="F2909" s="372" t="s">
        <v>36</v>
      </c>
      <c r="G2909" s="374" t="s">
        <v>37</v>
      </c>
    </row>
    <row r="2910" spans="1:7" ht="24" customHeight="1" x14ac:dyDescent="0.2">
      <c r="A2910" s="259" t="s">
        <v>684</v>
      </c>
      <c r="B2910" s="260" t="s">
        <v>685</v>
      </c>
      <c r="C2910" s="369"/>
      <c r="D2910" s="369"/>
      <c r="E2910" s="371"/>
      <c r="F2910" s="373"/>
      <c r="G2910" s="375"/>
    </row>
    <row r="2911" spans="1:7" ht="24" customHeight="1" x14ac:dyDescent="0.2">
      <c r="A2911" s="335"/>
      <c r="B2911" s="263"/>
      <c r="C2911" s="334" t="s">
        <v>823</v>
      </c>
      <c r="D2911" s="264"/>
      <c r="E2911" s="265"/>
      <c r="F2911" s="266"/>
      <c r="G2911" s="267"/>
    </row>
    <row r="2912" spans="1:7" ht="24" customHeight="1" x14ac:dyDescent="0.2">
      <c r="A2912" s="153" t="str">
        <f t="shared" ref="A2912:A2925" si="873">IFERROR(VLOOKUP(C2912,Tabla_Insumos,4,FALSE),"")</f>
        <v/>
      </c>
      <c r="B2912" s="268" t="str">
        <f t="shared" ref="B2912:B2925" si="874">IFERROR(VLOOKUP(C2912,Tabla_Insumos,5,FALSE),"")</f>
        <v/>
      </c>
      <c r="C2912" s="154"/>
      <c r="D2912" s="155" t="str">
        <f t="shared" ref="D2912:D2925" si="875">IFERROR(VLOOKUP(C2912,Tabla_Insumos,2,FALSE),"")</f>
        <v/>
      </c>
      <c r="E2912" s="269"/>
      <c r="F2912" s="166">
        <f t="shared" ref="F2912:F2925" si="876">IFERROR(VLOOKUP(C2912,Tabla_Insumos,3,FALSE),0)</f>
        <v>0</v>
      </c>
      <c r="G2912" s="270">
        <f>ROUND(E2912*F2912,2)</f>
        <v>0</v>
      </c>
    </row>
    <row r="2913" spans="1:7" ht="24" customHeight="1" x14ac:dyDescent="0.2">
      <c r="A2913" s="153" t="str">
        <f t="shared" si="873"/>
        <v/>
      </c>
      <c r="B2913" s="268" t="str">
        <f t="shared" si="874"/>
        <v/>
      </c>
      <c r="C2913" s="154"/>
      <c r="D2913" s="155" t="str">
        <f t="shared" si="875"/>
        <v/>
      </c>
      <c r="E2913" s="269"/>
      <c r="F2913" s="166">
        <f t="shared" si="876"/>
        <v>0</v>
      </c>
      <c r="G2913" s="270">
        <f t="shared" ref="G2913:G2925" si="877">ROUND(E2913*F2913,2)</f>
        <v>0</v>
      </c>
    </row>
    <row r="2914" spans="1:7" ht="24" customHeight="1" x14ac:dyDescent="0.2">
      <c r="A2914" s="153" t="str">
        <f t="shared" si="873"/>
        <v/>
      </c>
      <c r="B2914" s="268" t="str">
        <f t="shared" si="874"/>
        <v/>
      </c>
      <c r="C2914" s="154"/>
      <c r="D2914" s="155" t="str">
        <f t="shared" si="875"/>
        <v/>
      </c>
      <c r="E2914" s="269"/>
      <c r="F2914" s="166">
        <f t="shared" si="876"/>
        <v>0</v>
      </c>
      <c r="G2914" s="270">
        <f t="shared" si="877"/>
        <v>0</v>
      </c>
    </row>
    <row r="2915" spans="1:7" ht="24" customHeight="1" x14ac:dyDescent="0.2">
      <c r="A2915" s="153" t="str">
        <f t="shared" si="873"/>
        <v/>
      </c>
      <c r="B2915" s="268" t="str">
        <f t="shared" si="874"/>
        <v/>
      </c>
      <c r="C2915" s="154"/>
      <c r="D2915" s="155" t="str">
        <f t="shared" si="875"/>
        <v/>
      </c>
      <c r="E2915" s="269"/>
      <c r="F2915" s="166">
        <f t="shared" si="876"/>
        <v>0</v>
      </c>
      <c r="G2915" s="270">
        <f t="shared" si="877"/>
        <v>0</v>
      </c>
    </row>
    <row r="2916" spans="1:7" ht="24" customHeight="1" x14ac:dyDescent="0.2">
      <c r="A2916" s="153" t="str">
        <f t="shared" si="873"/>
        <v/>
      </c>
      <c r="B2916" s="268" t="str">
        <f t="shared" si="874"/>
        <v/>
      </c>
      <c r="C2916" s="154"/>
      <c r="D2916" s="155" t="str">
        <f t="shared" si="875"/>
        <v/>
      </c>
      <c r="E2916" s="269"/>
      <c r="F2916" s="166">
        <f t="shared" si="876"/>
        <v>0</v>
      </c>
      <c r="G2916" s="270">
        <f t="shared" si="877"/>
        <v>0</v>
      </c>
    </row>
    <row r="2917" spans="1:7" ht="24" customHeight="1" x14ac:dyDescent="0.2">
      <c r="A2917" s="153" t="str">
        <f t="shared" si="873"/>
        <v/>
      </c>
      <c r="B2917" s="268" t="str">
        <f t="shared" si="874"/>
        <v/>
      </c>
      <c r="C2917" s="154"/>
      <c r="D2917" s="155" t="str">
        <f t="shared" si="875"/>
        <v/>
      </c>
      <c r="E2917" s="269"/>
      <c r="F2917" s="166">
        <f t="shared" si="876"/>
        <v>0</v>
      </c>
      <c r="G2917" s="270">
        <f t="shared" si="877"/>
        <v>0</v>
      </c>
    </row>
    <row r="2918" spans="1:7" ht="24" customHeight="1" x14ac:dyDescent="0.2">
      <c r="A2918" s="153" t="str">
        <f t="shared" si="873"/>
        <v/>
      </c>
      <c r="B2918" s="268" t="str">
        <f t="shared" si="874"/>
        <v/>
      </c>
      <c r="C2918" s="154"/>
      <c r="D2918" s="155" t="str">
        <f t="shared" si="875"/>
        <v/>
      </c>
      <c r="E2918" s="269"/>
      <c r="F2918" s="166">
        <f t="shared" si="876"/>
        <v>0</v>
      </c>
      <c r="G2918" s="270">
        <f t="shared" si="877"/>
        <v>0</v>
      </c>
    </row>
    <row r="2919" spans="1:7" ht="24" customHeight="1" x14ac:dyDescent="0.2">
      <c r="A2919" s="153" t="str">
        <f t="shared" si="873"/>
        <v/>
      </c>
      <c r="B2919" s="268" t="str">
        <f t="shared" si="874"/>
        <v/>
      </c>
      <c r="C2919" s="154"/>
      <c r="D2919" s="155" t="str">
        <f t="shared" si="875"/>
        <v/>
      </c>
      <c r="E2919" s="269"/>
      <c r="F2919" s="166">
        <f t="shared" si="876"/>
        <v>0</v>
      </c>
      <c r="G2919" s="270">
        <f t="shared" si="877"/>
        <v>0</v>
      </c>
    </row>
    <row r="2920" spans="1:7" ht="24" customHeight="1" x14ac:dyDescent="0.2">
      <c r="A2920" s="153" t="str">
        <f t="shared" si="873"/>
        <v/>
      </c>
      <c r="B2920" s="268" t="str">
        <f t="shared" si="874"/>
        <v/>
      </c>
      <c r="C2920" s="154"/>
      <c r="D2920" s="155" t="str">
        <f t="shared" si="875"/>
        <v/>
      </c>
      <c r="E2920" s="269"/>
      <c r="F2920" s="166">
        <f t="shared" si="876"/>
        <v>0</v>
      </c>
      <c r="G2920" s="270">
        <f t="shared" si="877"/>
        <v>0</v>
      </c>
    </row>
    <row r="2921" spans="1:7" ht="24" customHeight="1" x14ac:dyDescent="0.2">
      <c r="A2921" s="153" t="str">
        <f t="shared" si="873"/>
        <v/>
      </c>
      <c r="B2921" s="268" t="str">
        <f t="shared" si="874"/>
        <v/>
      </c>
      <c r="C2921" s="154"/>
      <c r="D2921" s="155" t="str">
        <f t="shared" si="875"/>
        <v/>
      </c>
      <c r="E2921" s="269"/>
      <c r="F2921" s="166">
        <f t="shared" si="876"/>
        <v>0</v>
      </c>
      <c r="G2921" s="270">
        <f t="shared" si="877"/>
        <v>0</v>
      </c>
    </row>
    <row r="2922" spans="1:7" ht="24" customHeight="1" x14ac:dyDescent="0.2">
      <c r="A2922" s="153" t="str">
        <f t="shared" si="873"/>
        <v/>
      </c>
      <c r="B2922" s="268" t="str">
        <f t="shared" si="874"/>
        <v/>
      </c>
      <c r="C2922" s="154"/>
      <c r="D2922" s="155" t="str">
        <f t="shared" si="875"/>
        <v/>
      </c>
      <c r="E2922" s="269"/>
      <c r="F2922" s="166">
        <f t="shared" si="876"/>
        <v>0</v>
      </c>
      <c r="G2922" s="270">
        <f t="shared" si="877"/>
        <v>0</v>
      </c>
    </row>
    <row r="2923" spans="1:7" ht="24" customHeight="1" x14ac:dyDescent="0.2">
      <c r="A2923" s="153" t="str">
        <f t="shared" si="873"/>
        <v/>
      </c>
      <c r="B2923" s="268" t="str">
        <f t="shared" si="874"/>
        <v/>
      </c>
      <c r="C2923" s="154"/>
      <c r="D2923" s="155" t="str">
        <f t="shared" si="875"/>
        <v/>
      </c>
      <c r="E2923" s="269"/>
      <c r="F2923" s="166">
        <f t="shared" si="876"/>
        <v>0</v>
      </c>
      <c r="G2923" s="270">
        <f t="shared" si="877"/>
        <v>0</v>
      </c>
    </row>
    <row r="2924" spans="1:7" ht="24" customHeight="1" x14ac:dyDescent="0.2">
      <c r="A2924" s="153" t="str">
        <f t="shared" si="873"/>
        <v/>
      </c>
      <c r="B2924" s="268" t="str">
        <f t="shared" si="874"/>
        <v/>
      </c>
      <c r="C2924" s="154"/>
      <c r="D2924" s="155" t="str">
        <f t="shared" si="875"/>
        <v/>
      </c>
      <c r="E2924" s="269"/>
      <c r="F2924" s="166">
        <f t="shared" si="876"/>
        <v>0</v>
      </c>
      <c r="G2924" s="270">
        <f t="shared" si="877"/>
        <v>0</v>
      </c>
    </row>
    <row r="2925" spans="1:7" ht="24" customHeight="1" x14ac:dyDescent="0.2">
      <c r="A2925" s="153" t="str">
        <f t="shared" si="873"/>
        <v/>
      </c>
      <c r="B2925" s="268" t="str">
        <f t="shared" si="874"/>
        <v/>
      </c>
      <c r="C2925" s="154"/>
      <c r="D2925" s="155" t="str">
        <f t="shared" si="875"/>
        <v/>
      </c>
      <c r="E2925" s="269"/>
      <c r="F2925" s="166">
        <f t="shared" si="876"/>
        <v>0</v>
      </c>
      <c r="G2925" s="270">
        <f t="shared" si="877"/>
        <v>0</v>
      </c>
    </row>
    <row r="2926" spans="1:7" ht="24" customHeight="1" x14ac:dyDescent="0.2">
      <c r="A2926" s="271"/>
      <c r="B2926" s="241"/>
      <c r="C2926" s="241"/>
      <c r="D2926" s="252"/>
      <c r="E2926" s="253"/>
      <c r="F2926" s="336" t="s">
        <v>38</v>
      </c>
      <c r="G2926" s="273">
        <f>SUBTOTAL(9,G2912:G2925)</f>
        <v>0</v>
      </c>
    </row>
    <row r="2927" spans="1:7" ht="24" customHeight="1" x14ac:dyDescent="0.2">
      <c r="A2927" s="271"/>
      <c r="B2927" s="241"/>
      <c r="C2927" s="274" t="s">
        <v>824</v>
      </c>
      <c r="D2927" s="252"/>
      <c r="E2927" s="253"/>
      <c r="F2927" s="254"/>
      <c r="G2927" s="275"/>
    </row>
    <row r="2928" spans="1:7" ht="24" customHeight="1" x14ac:dyDescent="0.2">
      <c r="A2928" s="153" t="str">
        <f t="shared" ref="A2928:A2935" si="878">IFERROR(VLOOKUP(C2928,Tabla_Insumos,4,FALSE),"")</f>
        <v/>
      </c>
      <c r="B2928" s="268" t="str">
        <f t="shared" ref="B2928:B2935" si="879">IFERROR(VLOOKUP(C2928,Tabla_Insumos,5,FALSE),"")</f>
        <v/>
      </c>
      <c r="C2928" s="154"/>
      <c r="D2928" s="155" t="str">
        <f t="shared" ref="D2928:D2935" si="880">IFERROR(VLOOKUP(C2928,Tabla_Insumos,2,FALSE),"")</f>
        <v/>
      </c>
      <c r="E2928" s="269"/>
      <c r="F2928" s="166">
        <f t="shared" ref="F2928:F2935" si="881">IFERROR(VLOOKUP(C2928,Tabla_Insumos,3,FALSE),0)</f>
        <v>0</v>
      </c>
      <c r="G2928" s="270">
        <f>ROUND(E2928*F2928,2)</f>
        <v>0</v>
      </c>
    </row>
    <row r="2929" spans="1:7" ht="24" customHeight="1" x14ac:dyDescent="0.2">
      <c r="A2929" s="153" t="str">
        <f t="shared" si="878"/>
        <v/>
      </c>
      <c r="B2929" s="268" t="str">
        <f t="shared" si="879"/>
        <v/>
      </c>
      <c r="C2929" s="154"/>
      <c r="D2929" s="155" t="str">
        <f t="shared" si="880"/>
        <v/>
      </c>
      <c r="E2929" s="269"/>
      <c r="F2929" s="166">
        <f t="shared" si="881"/>
        <v>0</v>
      </c>
      <c r="G2929" s="270">
        <f>ROUND(E2929*F2929,2)</f>
        <v>0</v>
      </c>
    </row>
    <row r="2930" spans="1:7" ht="24" customHeight="1" x14ac:dyDescent="0.2">
      <c r="A2930" s="153" t="str">
        <f t="shared" si="878"/>
        <v/>
      </c>
      <c r="B2930" s="268" t="str">
        <f t="shared" si="879"/>
        <v/>
      </c>
      <c r="C2930" s="154"/>
      <c r="D2930" s="155" t="str">
        <f t="shared" si="880"/>
        <v/>
      </c>
      <c r="E2930" s="269"/>
      <c r="F2930" s="166">
        <f t="shared" si="881"/>
        <v>0</v>
      </c>
      <c r="G2930" s="270">
        <f t="shared" ref="G2930:G2935" si="882">ROUND(E2930*F2930,2)</f>
        <v>0</v>
      </c>
    </row>
    <row r="2931" spans="1:7" ht="24" customHeight="1" x14ac:dyDescent="0.2">
      <c r="A2931" s="153" t="str">
        <f t="shared" si="878"/>
        <v/>
      </c>
      <c r="B2931" s="268" t="str">
        <f t="shared" si="879"/>
        <v/>
      </c>
      <c r="C2931" s="154"/>
      <c r="D2931" s="155" t="str">
        <f t="shared" si="880"/>
        <v/>
      </c>
      <c r="E2931" s="269"/>
      <c r="F2931" s="166">
        <f t="shared" si="881"/>
        <v>0</v>
      </c>
      <c r="G2931" s="270">
        <f t="shared" si="882"/>
        <v>0</v>
      </c>
    </row>
    <row r="2932" spans="1:7" ht="24" customHeight="1" x14ac:dyDescent="0.2">
      <c r="A2932" s="153" t="str">
        <f t="shared" si="878"/>
        <v/>
      </c>
      <c r="B2932" s="268" t="str">
        <f t="shared" si="879"/>
        <v/>
      </c>
      <c r="C2932" s="154"/>
      <c r="D2932" s="155" t="str">
        <f t="shared" si="880"/>
        <v/>
      </c>
      <c r="E2932" s="269"/>
      <c r="F2932" s="166">
        <f t="shared" si="881"/>
        <v>0</v>
      </c>
      <c r="G2932" s="270">
        <f t="shared" si="882"/>
        <v>0</v>
      </c>
    </row>
    <row r="2933" spans="1:7" ht="24" customHeight="1" x14ac:dyDescent="0.2">
      <c r="A2933" s="153" t="str">
        <f t="shared" si="878"/>
        <v/>
      </c>
      <c r="B2933" s="268" t="str">
        <f t="shared" si="879"/>
        <v/>
      </c>
      <c r="C2933" s="154"/>
      <c r="D2933" s="155" t="str">
        <f t="shared" si="880"/>
        <v/>
      </c>
      <c r="E2933" s="269"/>
      <c r="F2933" s="166">
        <f t="shared" si="881"/>
        <v>0</v>
      </c>
      <c r="G2933" s="270">
        <f t="shared" si="882"/>
        <v>0</v>
      </c>
    </row>
    <row r="2934" spans="1:7" ht="24" customHeight="1" x14ac:dyDescent="0.2">
      <c r="A2934" s="153" t="str">
        <f t="shared" si="878"/>
        <v/>
      </c>
      <c r="B2934" s="268" t="str">
        <f t="shared" si="879"/>
        <v/>
      </c>
      <c r="C2934" s="154"/>
      <c r="D2934" s="155" t="str">
        <f t="shared" si="880"/>
        <v/>
      </c>
      <c r="E2934" s="269"/>
      <c r="F2934" s="166">
        <f t="shared" si="881"/>
        <v>0</v>
      </c>
      <c r="G2934" s="270">
        <f t="shared" si="882"/>
        <v>0</v>
      </c>
    </row>
    <row r="2935" spans="1:7" ht="24" customHeight="1" x14ac:dyDescent="0.2">
      <c r="A2935" s="153" t="str">
        <f t="shared" si="878"/>
        <v/>
      </c>
      <c r="B2935" s="268" t="str">
        <f t="shared" si="879"/>
        <v/>
      </c>
      <c r="C2935" s="154"/>
      <c r="D2935" s="155" t="str">
        <f t="shared" si="880"/>
        <v/>
      </c>
      <c r="E2935" s="269"/>
      <c r="F2935" s="166">
        <f t="shared" si="881"/>
        <v>0</v>
      </c>
      <c r="G2935" s="270">
        <f t="shared" si="882"/>
        <v>0</v>
      </c>
    </row>
    <row r="2936" spans="1:7" ht="24" customHeight="1" x14ac:dyDescent="0.2">
      <c r="A2936" s="271"/>
      <c r="B2936" s="241"/>
      <c r="C2936" s="241"/>
      <c r="D2936" s="252"/>
      <c r="E2936" s="253"/>
      <c r="F2936" s="336" t="s">
        <v>39</v>
      </c>
      <c r="G2936" s="273">
        <f>SUBTOTAL(9,G2928:G2935)</f>
        <v>0</v>
      </c>
    </row>
    <row r="2937" spans="1:7" ht="24" customHeight="1" x14ac:dyDescent="0.2">
      <c r="A2937" s="271"/>
      <c r="B2937" s="241"/>
      <c r="C2937" s="274" t="s">
        <v>825</v>
      </c>
      <c r="D2937" s="252"/>
      <c r="E2937" s="253"/>
      <c r="F2937" s="254"/>
      <c r="G2937" s="275"/>
    </row>
    <row r="2938" spans="1:7" ht="24" customHeight="1" x14ac:dyDescent="0.2">
      <c r="A2938" s="153" t="str">
        <f t="shared" ref="A2938:A2946" si="883">IFERROR(VLOOKUP(C2938,Tabla_Insumos,4,FALSE),"")</f>
        <v/>
      </c>
      <c r="B2938" s="268" t="str">
        <f t="shared" ref="B2938:B2946" si="884">IFERROR(VLOOKUP(C2938,Tabla_Insumos,5,FALSE),"")</f>
        <v/>
      </c>
      <c r="C2938" s="154"/>
      <c r="D2938" s="155" t="str">
        <f t="shared" ref="D2938:D2946" si="885">IFERROR(VLOOKUP(C2938,Tabla_Insumos,2,FALSE),"")</f>
        <v/>
      </c>
      <c r="E2938" s="269"/>
      <c r="F2938" s="166">
        <f t="shared" ref="F2938:F2946" si="886">IFERROR(VLOOKUP(C2938,Tabla_Insumos,3,FALSE),0)</f>
        <v>0</v>
      </c>
      <c r="G2938" s="270">
        <f t="shared" ref="G2938:G2946" si="887">ROUND(E2938*F2938,2)</f>
        <v>0</v>
      </c>
    </row>
    <row r="2939" spans="1:7" ht="24" customHeight="1" x14ac:dyDescent="0.2">
      <c r="A2939" s="153" t="str">
        <f t="shared" si="883"/>
        <v/>
      </c>
      <c r="B2939" s="268" t="str">
        <f t="shared" si="884"/>
        <v/>
      </c>
      <c r="C2939" s="154"/>
      <c r="D2939" s="155" t="str">
        <f t="shared" si="885"/>
        <v/>
      </c>
      <c r="E2939" s="269"/>
      <c r="F2939" s="166">
        <f t="shared" si="886"/>
        <v>0</v>
      </c>
      <c r="G2939" s="270">
        <f t="shared" si="887"/>
        <v>0</v>
      </c>
    </row>
    <row r="2940" spans="1:7" ht="24" customHeight="1" x14ac:dyDescent="0.2">
      <c r="A2940" s="153" t="str">
        <f t="shared" si="883"/>
        <v/>
      </c>
      <c r="B2940" s="268" t="str">
        <f t="shared" si="884"/>
        <v/>
      </c>
      <c r="C2940" s="154"/>
      <c r="D2940" s="155" t="str">
        <f t="shared" si="885"/>
        <v/>
      </c>
      <c r="E2940" s="269"/>
      <c r="F2940" s="166">
        <f t="shared" si="886"/>
        <v>0</v>
      </c>
      <c r="G2940" s="270">
        <f t="shared" si="887"/>
        <v>0</v>
      </c>
    </row>
    <row r="2941" spans="1:7" ht="24" customHeight="1" x14ac:dyDescent="0.2">
      <c r="A2941" s="153" t="str">
        <f t="shared" si="883"/>
        <v/>
      </c>
      <c r="B2941" s="268" t="str">
        <f t="shared" si="884"/>
        <v/>
      </c>
      <c r="C2941" s="154"/>
      <c r="D2941" s="155" t="str">
        <f t="shared" si="885"/>
        <v/>
      </c>
      <c r="E2941" s="269"/>
      <c r="F2941" s="166">
        <f t="shared" si="886"/>
        <v>0</v>
      </c>
      <c r="G2941" s="270">
        <f t="shared" si="887"/>
        <v>0</v>
      </c>
    </row>
    <row r="2942" spans="1:7" ht="24" customHeight="1" x14ac:dyDescent="0.2">
      <c r="A2942" s="153" t="str">
        <f t="shared" si="883"/>
        <v/>
      </c>
      <c r="B2942" s="268" t="str">
        <f t="shared" si="884"/>
        <v/>
      </c>
      <c r="C2942" s="154"/>
      <c r="D2942" s="155" t="str">
        <f t="shared" si="885"/>
        <v/>
      </c>
      <c r="E2942" s="269"/>
      <c r="F2942" s="166">
        <f t="shared" si="886"/>
        <v>0</v>
      </c>
      <c r="G2942" s="270">
        <f t="shared" si="887"/>
        <v>0</v>
      </c>
    </row>
    <row r="2943" spans="1:7" ht="24" customHeight="1" x14ac:dyDescent="0.2">
      <c r="A2943" s="153" t="str">
        <f t="shared" si="883"/>
        <v/>
      </c>
      <c r="B2943" s="268" t="str">
        <f t="shared" si="884"/>
        <v/>
      </c>
      <c r="C2943" s="154"/>
      <c r="D2943" s="155" t="str">
        <f t="shared" si="885"/>
        <v/>
      </c>
      <c r="E2943" s="269"/>
      <c r="F2943" s="166">
        <f t="shared" si="886"/>
        <v>0</v>
      </c>
      <c r="G2943" s="270">
        <f t="shared" si="887"/>
        <v>0</v>
      </c>
    </row>
    <row r="2944" spans="1:7" ht="24" customHeight="1" x14ac:dyDescent="0.2">
      <c r="A2944" s="153" t="str">
        <f t="shared" si="883"/>
        <v/>
      </c>
      <c r="B2944" s="268" t="str">
        <f t="shared" si="884"/>
        <v/>
      </c>
      <c r="C2944" s="154"/>
      <c r="D2944" s="155" t="str">
        <f t="shared" si="885"/>
        <v/>
      </c>
      <c r="E2944" s="269"/>
      <c r="F2944" s="166">
        <f t="shared" si="886"/>
        <v>0</v>
      </c>
      <c r="G2944" s="270">
        <f t="shared" si="887"/>
        <v>0</v>
      </c>
    </row>
    <row r="2945" spans="1:7" ht="24" customHeight="1" x14ac:dyDescent="0.2">
      <c r="A2945" s="153" t="str">
        <f t="shared" si="883"/>
        <v/>
      </c>
      <c r="B2945" s="268" t="str">
        <f t="shared" si="884"/>
        <v/>
      </c>
      <c r="C2945" s="154"/>
      <c r="D2945" s="155" t="str">
        <f t="shared" si="885"/>
        <v/>
      </c>
      <c r="E2945" s="269"/>
      <c r="F2945" s="166">
        <f t="shared" si="886"/>
        <v>0</v>
      </c>
      <c r="G2945" s="270">
        <f t="shared" si="887"/>
        <v>0</v>
      </c>
    </row>
    <row r="2946" spans="1:7" ht="24" customHeight="1" x14ac:dyDescent="0.2">
      <c r="A2946" s="153" t="str">
        <f t="shared" si="883"/>
        <v/>
      </c>
      <c r="B2946" s="268" t="str">
        <f t="shared" si="884"/>
        <v/>
      </c>
      <c r="C2946" s="154"/>
      <c r="D2946" s="155" t="str">
        <f t="shared" si="885"/>
        <v/>
      </c>
      <c r="E2946" s="269"/>
      <c r="F2946" s="166">
        <f t="shared" si="886"/>
        <v>0</v>
      </c>
      <c r="G2946" s="270">
        <f t="shared" si="887"/>
        <v>0</v>
      </c>
    </row>
    <row r="2947" spans="1:7" ht="24" customHeight="1" x14ac:dyDescent="0.2">
      <c r="A2947" s="276"/>
      <c r="B2947" s="252"/>
      <c r="C2947" s="241"/>
      <c r="D2947" s="252"/>
      <c r="E2947" s="253"/>
      <c r="F2947" s="336" t="s">
        <v>40</v>
      </c>
      <c r="G2947" s="273">
        <f>SUBTOTAL(9,G2938:G2946)</f>
        <v>0</v>
      </c>
    </row>
    <row r="2948" spans="1:7" ht="24" customHeight="1" thickBot="1" x14ac:dyDescent="0.25">
      <c r="A2948" s="277"/>
      <c r="B2948" s="278"/>
      <c r="C2948" s="279"/>
      <c r="D2948" s="278"/>
      <c r="E2948" s="280"/>
      <c r="F2948" s="281"/>
      <c r="G2948" s="282"/>
    </row>
    <row r="2949" spans="1:7" ht="24" customHeight="1" thickBot="1" x14ac:dyDescent="0.25">
      <c r="A2949" s="283">
        <f>B2907</f>
        <v>0</v>
      </c>
      <c r="B2949" s="284" t="str">
        <f>C2907</f>
        <v/>
      </c>
      <c r="C2949" s="285"/>
      <c r="D2949" s="285" t="s">
        <v>41</v>
      </c>
      <c r="E2949" s="286"/>
      <c r="F2949" s="287" t="s">
        <v>42</v>
      </c>
      <c r="G2949" s="288">
        <f>SUBTOTAL(9,G2912:G2948)</f>
        <v>0</v>
      </c>
    </row>
    <row r="2950" spans="1:7" ht="24" customHeight="1" thickTop="1" thickBot="1" x14ac:dyDescent="0.25"/>
    <row r="2951" spans="1:7" ht="24" customHeight="1" thickTop="1" x14ac:dyDescent="0.2">
      <c r="A2951" s="344" t="s">
        <v>44</v>
      </c>
      <c r="B2951" s="345"/>
      <c r="C2951" s="345"/>
      <c r="D2951" s="345"/>
      <c r="E2951" s="345"/>
      <c r="F2951" s="345"/>
      <c r="G2951" s="346"/>
    </row>
    <row r="2952" spans="1:7" ht="24" customHeight="1" x14ac:dyDescent="0.2">
      <c r="A2952" s="243" t="s">
        <v>821</v>
      </c>
      <c r="B2952" s="244" t="str">
        <f>Comitente</f>
        <v>DIRECCIÓN PROVINCIAL DEL LOTE HOGAR</v>
      </c>
      <c r="C2952" s="238"/>
      <c r="D2952" s="245"/>
      <c r="E2952" s="245"/>
      <c r="F2952" s="246"/>
      <c r="G2952" s="247"/>
    </row>
    <row r="2953" spans="1:7" ht="24" customHeight="1" x14ac:dyDescent="0.2">
      <c r="A2953" s="243" t="s">
        <v>822</v>
      </c>
      <c r="B2953" s="244">
        <f>Contratista</f>
        <v>0</v>
      </c>
      <c r="C2953" s="239"/>
      <c r="D2953" s="239"/>
      <c r="E2953" s="239"/>
      <c r="F2953" s="248"/>
      <c r="G2953" s="249"/>
    </row>
    <row r="2954" spans="1:7" ht="24" customHeight="1" x14ac:dyDescent="0.2">
      <c r="A2954" s="243" t="s">
        <v>31</v>
      </c>
      <c r="B2954" s="244" t="str">
        <f>Obra</f>
        <v>Barrio "VIRGEN DEL ROSARIO" I Etapa</v>
      </c>
      <c r="C2954" s="239"/>
      <c r="D2954" s="239"/>
      <c r="E2954" s="239"/>
      <c r="F2954" s="248" t="s">
        <v>45</v>
      </c>
      <c r="G2954" s="250">
        <f>Fecha_Base</f>
        <v>0</v>
      </c>
    </row>
    <row r="2955" spans="1:7" ht="24" customHeight="1" x14ac:dyDescent="0.2">
      <c r="A2955" s="251" t="s">
        <v>820</v>
      </c>
      <c r="B2955" s="240" t="str">
        <f>Ubicación</f>
        <v>Calle Independencia s/nº  Distrito "La Puntilla" Dpto San Martin</v>
      </c>
      <c r="C2955" s="240"/>
      <c r="D2955" s="252"/>
      <c r="E2955" s="253"/>
      <c r="F2955" s="254"/>
      <c r="G2955" s="255"/>
    </row>
    <row r="2956" spans="1:7" ht="24" customHeight="1" x14ac:dyDescent="0.2">
      <c r="A2956" s="251" t="s">
        <v>46</v>
      </c>
      <c r="B2956" s="256" t="str">
        <f>IFERROR(VALUE(LEFT(B2957,FIND("-",B2957)-1)),"")</f>
        <v/>
      </c>
      <c r="C2956" s="241" t="str">
        <f>IFERROR(VLOOKUP(B2956,T_Computo_Presupuesto,2,FALSE),"")</f>
        <v/>
      </c>
      <c r="E2956" s="253"/>
      <c r="F2956" s="254"/>
      <c r="G2956" s="255"/>
    </row>
    <row r="2957" spans="1:7" ht="24" customHeight="1" x14ac:dyDescent="0.2">
      <c r="A2957" s="251" t="s">
        <v>32</v>
      </c>
      <c r="B2957" s="257"/>
      <c r="C2957" s="241" t="str">
        <f>IFERROR(VLOOKUP(B2957,T_Computo_Presupuesto,2,FALSE),"")</f>
        <v/>
      </c>
      <c r="D2957" s="252"/>
      <c r="E2957" s="253"/>
      <c r="F2957" s="248" t="s">
        <v>33</v>
      </c>
      <c r="G2957" s="258" t="str">
        <f>IFERROR(VLOOKUP(B2957,T_Computo_Presupuesto,4,FALSE),"")</f>
        <v/>
      </c>
    </row>
    <row r="2958" spans="1:7" ht="24" customHeight="1" x14ac:dyDescent="0.2">
      <c r="A2958" s="251"/>
      <c r="B2958" s="240"/>
      <c r="C2958" s="241"/>
      <c r="D2958" s="252"/>
      <c r="E2958" s="253"/>
      <c r="F2958" s="254"/>
      <c r="G2958" s="255"/>
    </row>
    <row r="2959" spans="1:7" ht="24" customHeight="1" x14ac:dyDescent="0.2">
      <c r="A2959" s="366" t="s">
        <v>683</v>
      </c>
      <c r="B2959" s="367"/>
      <c r="C2959" s="368" t="s">
        <v>0</v>
      </c>
      <c r="D2959" s="368" t="s">
        <v>34</v>
      </c>
      <c r="E2959" s="370" t="s">
        <v>35</v>
      </c>
      <c r="F2959" s="372" t="s">
        <v>36</v>
      </c>
      <c r="G2959" s="374" t="s">
        <v>37</v>
      </c>
    </row>
    <row r="2960" spans="1:7" ht="24" customHeight="1" x14ac:dyDescent="0.2">
      <c r="A2960" s="259" t="s">
        <v>684</v>
      </c>
      <c r="B2960" s="260" t="s">
        <v>685</v>
      </c>
      <c r="C2960" s="369"/>
      <c r="D2960" s="369"/>
      <c r="E2960" s="371"/>
      <c r="F2960" s="373"/>
      <c r="G2960" s="375"/>
    </row>
    <row r="2961" spans="1:7" ht="24" customHeight="1" x14ac:dyDescent="0.2">
      <c r="A2961" s="335"/>
      <c r="B2961" s="263"/>
      <c r="C2961" s="334" t="s">
        <v>823</v>
      </c>
      <c r="D2961" s="264"/>
      <c r="E2961" s="265"/>
      <c r="F2961" s="266"/>
      <c r="G2961" s="267"/>
    </row>
    <row r="2962" spans="1:7" ht="24" customHeight="1" x14ac:dyDescent="0.2">
      <c r="A2962" s="153" t="str">
        <f t="shared" ref="A2962:A2975" si="888">IFERROR(VLOOKUP(C2962,Tabla_Insumos,4,FALSE),"")</f>
        <v/>
      </c>
      <c r="B2962" s="268" t="str">
        <f t="shared" ref="B2962:B2975" si="889">IFERROR(VLOOKUP(C2962,Tabla_Insumos,5,FALSE),"")</f>
        <v/>
      </c>
      <c r="C2962" s="154"/>
      <c r="D2962" s="155" t="str">
        <f t="shared" ref="D2962:D2975" si="890">IFERROR(VLOOKUP(C2962,Tabla_Insumos,2,FALSE),"")</f>
        <v/>
      </c>
      <c r="E2962" s="269"/>
      <c r="F2962" s="166">
        <f t="shared" ref="F2962:F2975" si="891">IFERROR(VLOOKUP(C2962,Tabla_Insumos,3,FALSE),0)</f>
        <v>0</v>
      </c>
      <c r="G2962" s="270">
        <f>ROUND(E2962*F2962,2)</f>
        <v>0</v>
      </c>
    </row>
    <row r="2963" spans="1:7" ht="24" customHeight="1" x14ac:dyDescent="0.2">
      <c r="A2963" s="153" t="str">
        <f t="shared" si="888"/>
        <v/>
      </c>
      <c r="B2963" s="268" t="str">
        <f t="shared" si="889"/>
        <v/>
      </c>
      <c r="C2963" s="154"/>
      <c r="D2963" s="155" t="str">
        <f t="shared" si="890"/>
        <v/>
      </c>
      <c r="E2963" s="269"/>
      <c r="F2963" s="166">
        <f t="shared" si="891"/>
        <v>0</v>
      </c>
      <c r="G2963" s="270">
        <f t="shared" ref="G2963:G2975" si="892">ROUND(E2963*F2963,2)</f>
        <v>0</v>
      </c>
    </row>
    <row r="2964" spans="1:7" ht="24" customHeight="1" x14ac:dyDescent="0.2">
      <c r="A2964" s="153" t="str">
        <f t="shared" si="888"/>
        <v/>
      </c>
      <c r="B2964" s="268" t="str">
        <f t="shared" si="889"/>
        <v/>
      </c>
      <c r="C2964" s="154"/>
      <c r="D2964" s="155" t="str">
        <f t="shared" si="890"/>
        <v/>
      </c>
      <c r="E2964" s="269"/>
      <c r="F2964" s="166">
        <f t="shared" si="891"/>
        <v>0</v>
      </c>
      <c r="G2964" s="270">
        <f t="shared" si="892"/>
        <v>0</v>
      </c>
    </row>
    <row r="2965" spans="1:7" ht="24" customHeight="1" x14ac:dyDescent="0.2">
      <c r="A2965" s="153" t="str">
        <f t="shared" si="888"/>
        <v/>
      </c>
      <c r="B2965" s="268" t="str">
        <f t="shared" si="889"/>
        <v/>
      </c>
      <c r="C2965" s="154"/>
      <c r="D2965" s="155" t="str">
        <f t="shared" si="890"/>
        <v/>
      </c>
      <c r="E2965" s="269"/>
      <c r="F2965" s="166">
        <f t="shared" si="891"/>
        <v>0</v>
      </c>
      <c r="G2965" s="270">
        <f t="shared" si="892"/>
        <v>0</v>
      </c>
    </row>
    <row r="2966" spans="1:7" ht="24" customHeight="1" x14ac:dyDescent="0.2">
      <c r="A2966" s="153" t="str">
        <f t="shared" si="888"/>
        <v/>
      </c>
      <c r="B2966" s="268" t="str">
        <f t="shared" si="889"/>
        <v/>
      </c>
      <c r="C2966" s="154"/>
      <c r="D2966" s="155" t="str">
        <f t="shared" si="890"/>
        <v/>
      </c>
      <c r="E2966" s="269"/>
      <c r="F2966" s="166">
        <f t="shared" si="891"/>
        <v>0</v>
      </c>
      <c r="G2966" s="270">
        <f t="shared" si="892"/>
        <v>0</v>
      </c>
    </row>
    <row r="2967" spans="1:7" ht="24" customHeight="1" x14ac:dyDescent="0.2">
      <c r="A2967" s="153" t="str">
        <f t="shared" si="888"/>
        <v/>
      </c>
      <c r="B2967" s="268" t="str">
        <f t="shared" si="889"/>
        <v/>
      </c>
      <c r="C2967" s="154"/>
      <c r="D2967" s="155" t="str">
        <f t="shared" si="890"/>
        <v/>
      </c>
      <c r="E2967" s="269"/>
      <c r="F2967" s="166">
        <f t="shared" si="891"/>
        <v>0</v>
      </c>
      <c r="G2967" s="270">
        <f t="shared" si="892"/>
        <v>0</v>
      </c>
    </row>
    <row r="2968" spans="1:7" ht="24" customHeight="1" x14ac:dyDescent="0.2">
      <c r="A2968" s="153" t="str">
        <f t="shared" si="888"/>
        <v/>
      </c>
      <c r="B2968" s="268" t="str">
        <f t="shared" si="889"/>
        <v/>
      </c>
      <c r="C2968" s="154"/>
      <c r="D2968" s="155" t="str">
        <f t="shared" si="890"/>
        <v/>
      </c>
      <c r="E2968" s="269"/>
      <c r="F2968" s="166">
        <f t="shared" si="891"/>
        <v>0</v>
      </c>
      <c r="G2968" s="270">
        <f t="shared" si="892"/>
        <v>0</v>
      </c>
    </row>
    <row r="2969" spans="1:7" ht="24" customHeight="1" x14ac:dyDescent="0.2">
      <c r="A2969" s="153" t="str">
        <f t="shared" si="888"/>
        <v/>
      </c>
      <c r="B2969" s="268" t="str">
        <f t="shared" si="889"/>
        <v/>
      </c>
      <c r="C2969" s="154"/>
      <c r="D2969" s="155" t="str">
        <f t="shared" si="890"/>
        <v/>
      </c>
      <c r="E2969" s="269"/>
      <c r="F2969" s="166">
        <f t="shared" si="891"/>
        <v>0</v>
      </c>
      <c r="G2969" s="270">
        <f t="shared" si="892"/>
        <v>0</v>
      </c>
    </row>
    <row r="2970" spans="1:7" ht="24" customHeight="1" x14ac:dyDescent="0.2">
      <c r="A2970" s="153" t="str">
        <f t="shared" si="888"/>
        <v/>
      </c>
      <c r="B2970" s="268" t="str">
        <f t="shared" si="889"/>
        <v/>
      </c>
      <c r="C2970" s="154"/>
      <c r="D2970" s="155" t="str">
        <f t="shared" si="890"/>
        <v/>
      </c>
      <c r="E2970" s="269"/>
      <c r="F2970" s="166">
        <f t="shared" si="891"/>
        <v>0</v>
      </c>
      <c r="G2970" s="270">
        <f t="shared" si="892"/>
        <v>0</v>
      </c>
    </row>
    <row r="2971" spans="1:7" ht="24" customHeight="1" x14ac:dyDescent="0.2">
      <c r="A2971" s="153" t="str">
        <f t="shared" si="888"/>
        <v/>
      </c>
      <c r="B2971" s="268" t="str">
        <f t="shared" si="889"/>
        <v/>
      </c>
      <c r="C2971" s="154"/>
      <c r="D2971" s="155" t="str">
        <f t="shared" si="890"/>
        <v/>
      </c>
      <c r="E2971" s="269"/>
      <c r="F2971" s="166">
        <f t="shared" si="891"/>
        <v>0</v>
      </c>
      <c r="G2971" s="270">
        <f t="shared" si="892"/>
        <v>0</v>
      </c>
    </row>
    <row r="2972" spans="1:7" ht="24" customHeight="1" x14ac:dyDescent="0.2">
      <c r="A2972" s="153" t="str">
        <f t="shared" si="888"/>
        <v/>
      </c>
      <c r="B2972" s="268" t="str">
        <f t="shared" si="889"/>
        <v/>
      </c>
      <c r="C2972" s="154"/>
      <c r="D2972" s="155" t="str">
        <f t="shared" si="890"/>
        <v/>
      </c>
      <c r="E2972" s="269"/>
      <c r="F2972" s="166">
        <f t="shared" si="891"/>
        <v>0</v>
      </c>
      <c r="G2972" s="270">
        <f t="shared" si="892"/>
        <v>0</v>
      </c>
    </row>
    <row r="2973" spans="1:7" ht="24" customHeight="1" x14ac:dyDescent="0.2">
      <c r="A2973" s="153" t="str">
        <f t="shared" si="888"/>
        <v/>
      </c>
      <c r="B2973" s="268" t="str">
        <f t="shared" si="889"/>
        <v/>
      </c>
      <c r="C2973" s="154"/>
      <c r="D2973" s="155" t="str">
        <f t="shared" si="890"/>
        <v/>
      </c>
      <c r="E2973" s="269"/>
      <c r="F2973" s="166">
        <f t="shared" si="891"/>
        <v>0</v>
      </c>
      <c r="G2973" s="270">
        <f t="shared" si="892"/>
        <v>0</v>
      </c>
    </row>
    <row r="2974" spans="1:7" ht="24" customHeight="1" x14ac:dyDescent="0.2">
      <c r="A2974" s="153" t="str">
        <f t="shared" si="888"/>
        <v/>
      </c>
      <c r="B2974" s="268" t="str">
        <f t="shared" si="889"/>
        <v/>
      </c>
      <c r="C2974" s="154"/>
      <c r="D2974" s="155" t="str">
        <f t="shared" si="890"/>
        <v/>
      </c>
      <c r="E2974" s="269"/>
      <c r="F2974" s="166">
        <f t="shared" si="891"/>
        <v>0</v>
      </c>
      <c r="G2974" s="270">
        <f t="shared" si="892"/>
        <v>0</v>
      </c>
    </row>
    <row r="2975" spans="1:7" ht="24" customHeight="1" x14ac:dyDescent="0.2">
      <c r="A2975" s="153" t="str">
        <f t="shared" si="888"/>
        <v/>
      </c>
      <c r="B2975" s="268" t="str">
        <f t="shared" si="889"/>
        <v/>
      </c>
      <c r="C2975" s="154"/>
      <c r="D2975" s="155" t="str">
        <f t="shared" si="890"/>
        <v/>
      </c>
      <c r="E2975" s="269"/>
      <c r="F2975" s="166">
        <f t="shared" si="891"/>
        <v>0</v>
      </c>
      <c r="G2975" s="270">
        <f t="shared" si="892"/>
        <v>0</v>
      </c>
    </row>
    <row r="2976" spans="1:7" ht="24" customHeight="1" x14ac:dyDescent="0.2">
      <c r="A2976" s="271"/>
      <c r="B2976" s="241"/>
      <c r="C2976" s="241"/>
      <c r="D2976" s="252"/>
      <c r="E2976" s="253"/>
      <c r="F2976" s="336" t="s">
        <v>38</v>
      </c>
      <c r="G2976" s="273">
        <f>SUBTOTAL(9,G2962:G2975)</f>
        <v>0</v>
      </c>
    </row>
    <row r="2977" spans="1:7" ht="24" customHeight="1" x14ac:dyDescent="0.2">
      <c r="A2977" s="271"/>
      <c r="B2977" s="241"/>
      <c r="C2977" s="274" t="s">
        <v>824</v>
      </c>
      <c r="D2977" s="252"/>
      <c r="E2977" s="253"/>
      <c r="F2977" s="254"/>
      <c r="G2977" s="275"/>
    </row>
    <row r="2978" spans="1:7" ht="24" customHeight="1" x14ac:dyDescent="0.2">
      <c r="A2978" s="153" t="str">
        <f t="shared" ref="A2978:A2985" si="893">IFERROR(VLOOKUP(C2978,Tabla_Insumos,4,FALSE),"")</f>
        <v/>
      </c>
      <c r="B2978" s="268" t="str">
        <f t="shared" ref="B2978:B2985" si="894">IFERROR(VLOOKUP(C2978,Tabla_Insumos,5,FALSE),"")</f>
        <v/>
      </c>
      <c r="C2978" s="154"/>
      <c r="D2978" s="155" t="str">
        <f t="shared" ref="D2978:D2985" si="895">IFERROR(VLOOKUP(C2978,Tabla_Insumos,2,FALSE),"")</f>
        <v/>
      </c>
      <c r="E2978" s="269">
        <v>0</v>
      </c>
      <c r="F2978" s="166">
        <f t="shared" ref="F2978:F2985" si="896">IFERROR(VLOOKUP(C2978,Tabla_Insumos,3,FALSE),0)</f>
        <v>0</v>
      </c>
      <c r="G2978" s="270">
        <f>ROUND(E2978*F2978,2)</f>
        <v>0</v>
      </c>
    </row>
    <row r="2979" spans="1:7" ht="24" customHeight="1" x14ac:dyDescent="0.2">
      <c r="A2979" s="153" t="str">
        <f t="shared" si="893"/>
        <v/>
      </c>
      <c r="B2979" s="268" t="str">
        <f t="shared" si="894"/>
        <v/>
      </c>
      <c r="C2979" s="154"/>
      <c r="D2979" s="155" t="str">
        <f t="shared" si="895"/>
        <v/>
      </c>
      <c r="E2979" s="269"/>
      <c r="F2979" s="166">
        <f t="shared" si="896"/>
        <v>0</v>
      </c>
      <c r="G2979" s="270">
        <f>ROUND(E2979*F2979,2)</f>
        <v>0</v>
      </c>
    </row>
    <row r="2980" spans="1:7" ht="24" customHeight="1" x14ac:dyDescent="0.2">
      <c r="A2980" s="153" t="str">
        <f t="shared" si="893"/>
        <v/>
      </c>
      <c r="B2980" s="268" t="str">
        <f t="shared" si="894"/>
        <v/>
      </c>
      <c r="C2980" s="154"/>
      <c r="D2980" s="155" t="str">
        <f t="shared" si="895"/>
        <v/>
      </c>
      <c r="E2980" s="269">
        <v>0</v>
      </c>
      <c r="F2980" s="166">
        <f t="shared" si="896"/>
        <v>0</v>
      </c>
      <c r="G2980" s="270">
        <f t="shared" ref="G2980:G2985" si="897">ROUND(E2980*F2980,2)</f>
        <v>0</v>
      </c>
    </row>
    <row r="2981" spans="1:7" ht="24" customHeight="1" x14ac:dyDescent="0.2">
      <c r="A2981" s="153" t="str">
        <f t="shared" si="893"/>
        <v/>
      </c>
      <c r="B2981" s="268" t="str">
        <f t="shared" si="894"/>
        <v/>
      </c>
      <c r="C2981" s="154"/>
      <c r="D2981" s="155" t="str">
        <f t="shared" si="895"/>
        <v/>
      </c>
      <c r="E2981" s="269"/>
      <c r="F2981" s="166">
        <f t="shared" si="896"/>
        <v>0</v>
      </c>
      <c r="G2981" s="270">
        <f t="shared" si="897"/>
        <v>0</v>
      </c>
    </row>
    <row r="2982" spans="1:7" ht="24" customHeight="1" x14ac:dyDescent="0.2">
      <c r="A2982" s="153" t="str">
        <f t="shared" si="893"/>
        <v/>
      </c>
      <c r="B2982" s="268" t="str">
        <f t="shared" si="894"/>
        <v/>
      </c>
      <c r="C2982" s="154"/>
      <c r="D2982" s="155" t="str">
        <f t="shared" si="895"/>
        <v/>
      </c>
      <c r="E2982" s="269"/>
      <c r="F2982" s="166">
        <f t="shared" si="896"/>
        <v>0</v>
      </c>
      <c r="G2982" s="270">
        <f t="shared" si="897"/>
        <v>0</v>
      </c>
    </row>
    <row r="2983" spans="1:7" ht="24" customHeight="1" x14ac:dyDescent="0.2">
      <c r="A2983" s="153" t="str">
        <f t="shared" si="893"/>
        <v/>
      </c>
      <c r="B2983" s="268" t="str">
        <f t="shared" si="894"/>
        <v/>
      </c>
      <c r="C2983" s="154"/>
      <c r="D2983" s="155" t="str">
        <f t="shared" si="895"/>
        <v/>
      </c>
      <c r="E2983" s="269"/>
      <c r="F2983" s="166">
        <f t="shared" si="896"/>
        <v>0</v>
      </c>
      <c r="G2983" s="270">
        <f t="shared" si="897"/>
        <v>0</v>
      </c>
    </row>
    <row r="2984" spans="1:7" ht="24" customHeight="1" x14ac:dyDescent="0.2">
      <c r="A2984" s="153" t="str">
        <f t="shared" si="893"/>
        <v/>
      </c>
      <c r="B2984" s="268" t="str">
        <f t="shared" si="894"/>
        <v/>
      </c>
      <c r="C2984" s="154"/>
      <c r="D2984" s="155" t="str">
        <f t="shared" si="895"/>
        <v/>
      </c>
      <c r="E2984" s="269"/>
      <c r="F2984" s="166">
        <f t="shared" si="896"/>
        <v>0</v>
      </c>
      <c r="G2984" s="270">
        <f t="shared" si="897"/>
        <v>0</v>
      </c>
    </row>
    <row r="2985" spans="1:7" ht="24" customHeight="1" x14ac:dyDescent="0.2">
      <c r="A2985" s="153" t="str">
        <f t="shared" si="893"/>
        <v/>
      </c>
      <c r="B2985" s="268" t="str">
        <f t="shared" si="894"/>
        <v/>
      </c>
      <c r="C2985" s="154"/>
      <c r="D2985" s="155" t="str">
        <f t="shared" si="895"/>
        <v/>
      </c>
      <c r="E2985" s="269"/>
      <c r="F2985" s="166">
        <f t="shared" si="896"/>
        <v>0</v>
      </c>
      <c r="G2985" s="270">
        <f t="shared" si="897"/>
        <v>0</v>
      </c>
    </row>
    <row r="2986" spans="1:7" ht="24" customHeight="1" x14ac:dyDescent="0.2">
      <c r="A2986" s="271"/>
      <c r="B2986" s="241"/>
      <c r="C2986" s="241"/>
      <c r="D2986" s="252"/>
      <c r="E2986" s="253"/>
      <c r="F2986" s="336" t="s">
        <v>39</v>
      </c>
      <c r="G2986" s="273">
        <f>SUBTOTAL(9,G2978:G2985)</f>
        <v>0</v>
      </c>
    </row>
    <row r="2987" spans="1:7" ht="24" customHeight="1" x14ac:dyDescent="0.2">
      <c r="A2987" s="271"/>
      <c r="B2987" s="241"/>
      <c r="C2987" s="274" t="s">
        <v>825</v>
      </c>
      <c r="D2987" s="252"/>
      <c r="E2987" s="253"/>
      <c r="F2987" s="254"/>
      <c r="G2987" s="275"/>
    </row>
    <row r="2988" spans="1:7" ht="24" customHeight="1" x14ac:dyDescent="0.2">
      <c r="A2988" s="153" t="str">
        <f t="shared" ref="A2988:A2996" si="898">IFERROR(VLOOKUP(C2988,Tabla_Insumos,4,FALSE),"")</f>
        <v/>
      </c>
      <c r="B2988" s="268" t="str">
        <f t="shared" ref="B2988:B2996" si="899">IFERROR(VLOOKUP(C2988,Tabla_Insumos,5,FALSE),"")</f>
        <v/>
      </c>
      <c r="C2988" s="154"/>
      <c r="D2988" s="155" t="str">
        <f t="shared" ref="D2988:D2996" si="900">IFERROR(VLOOKUP(C2988,Tabla_Insumos,2,FALSE),"")</f>
        <v/>
      </c>
      <c r="E2988" s="269"/>
      <c r="F2988" s="166">
        <f t="shared" ref="F2988:F2996" si="901">IFERROR(VLOOKUP(C2988,Tabla_Insumos,3,FALSE),0)</f>
        <v>0</v>
      </c>
      <c r="G2988" s="270">
        <f t="shared" ref="G2988:G2996" si="902">ROUND(E2988*F2988,2)</f>
        <v>0</v>
      </c>
    </row>
    <row r="2989" spans="1:7" ht="24" customHeight="1" x14ac:dyDescent="0.2">
      <c r="A2989" s="153" t="str">
        <f t="shared" si="898"/>
        <v/>
      </c>
      <c r="B2989" s="268" t="str">
        <f t="shared" si="899"/>
        <v/>
      </c>
      <c r="C2989" s="154"/>
      <c r="D2989" s="155" t="str">
        <f t="shared" si="900"/>
        <v/>
      </c>
      <c r="E2989" s="269"/>
      <c r="F2989" s="166">
        <f t="shared" si="901"/>
        <v>0</v>
      </c>
      <c r="G2989" s="270">
        <f t="shared" si="902"/>
        <v>0</v>
      </c>
    </row>
    <row r="2990" spans="1:7" ht="24" customHeight="1" x14ac:dyDescent="0.2">
      <c r="A2990" s="153" t="str">
        <f t="shared" si="898"/>
        <v/>
      </c>
      <c r="B2990" s="268" t="str">
        <f t="shared" si="899"/>
        <v/>
      </c>
      <c r="C2990" s="154"/>
      <c r="D2990" s="155" t="str">
        <f t="shared" si="900"/>
        <v/>
      </c>
      <c r="E2990" s="269"/>
      <c r="F2990" s="166">
        <f t="shared" si="901"/>
        <v>0</v>
      </c>
      <c r="G2990" s="270">
        <f t="shared" si="902"/>
        <v>0</v>
      </c>
    </row>
    <row r="2991" spans="1:7" ht="24" customHeight="1" x14ac:dyDescent="0.2">
      <c r="A2991" s="153" t="str">
        <f t="shared" si="898"/>
        <v/>
      </c>
      <c r="B2991" s="268" t="str">
        <f t="shared" si="899"/>
        <v/>
      </c>
      <c r="C2991" s="154"/>
      <c r="D2991" s="155" t="str">
        <f t="shared" si="900"/>
        <v/>
      </c>
      <c r="E2991" s="269"/>
      <c r="F2991" s="166">
        <f t="shared" si="901"/>
        <v>0</v>
      </c>
      <c r="G2991" s="270">
        <f t="shared" si="902"/>
        <v>0</v>
      </c>
    </row>
    <row r="2992" spans="1:7" ht="24" customHeight="1" x14ac:dyDescent="0.2">
      <c r="A2992" s="153" t="str">
        <f t="shared" si="898"/>
        <v/>
      </c>
      <c r="B2992" s="268" t="str">
        <f t="shared" si="899"/>
        <v/>
      </c>
      <c r="C2992" s="154"/>
      <c r="D2992" s="155" t="str">
        <f t="shared" si="900"/>
        <v/>
      </c>
      <c r="E2992" s="269"/>
      <c r="F2992" s="166">
        <f t="shared" si="901"/>
        <v>0</v>
      </c>
      <c r="G2992" s="270">
        <f t="shared" si="902"/>
        <v>0</v>
      </c>
    </row>
    <row r="2993" spans="1:7" ht="24" customHeight="1" x14ac:dyDescent="0.2">
      <c r="A2993" s="153" t="str">
        <f t="shared" si="898"/>
        <v/>
      </c>
      <c r="B2993" s="268" t="str">
        <f t="shared" si="899"/>
        <v/>
      </c>
      <c r="C2993" s="154"/>
      <c r="D2993" s="155" t="str">
        <f t="shared" si="900"/>
        <v/>
      </c>
      <c r="E2993" s="269"/>
      <c r="F2993" s="166">
        <f t="shared" si="901"/>
        <v>0</v>
      </c>
      <c r="G2993" s="270">
        <f t="shared" si="902"/>
        <v>0</v>
      </c>
    </row>
    <row r="2994" spans="1:7" ht="24" customHeight="1" x14ac:dyDescent="0.2">
      <c r="A2994" s="153" t="str">
        <f t="shared" si="898"/>
        <v/>
      </c>
      <c r="B2994" s="268" t="str">
        <f t="shared" si="899"/>
        <v/>
      </c>
      <c r="C2994" s="154"/>
      <c r="D2994" s="155" t="str">
        <f t="shared" si="900"/>
        <v/>
      </c>
      <c r="E2994" s="269"/>
      <c r="F2994" s="166">
        <f t="shared" si="901"/>
        <v>0</v>
      </c>
      <c r="G2994" s="270">
        <f t="shared" si="902"/>
        <v>0</v>
      </c>
    </row>
    <row r="2995" spans="1:7" ht="24" customHeight="1" x14ac:dyDescent="0.2">
      <c r="A2995" s="153" t="str">
        <f t="shared" si="898"/>
        <v/>
      </c>
      <c r="B2995" s="268" t="str">
        <f t="shared" si="899"/>
        <v/>
      </c>
      <c r="C2995" s="154"/>
      <c r="D2995" s="155" t="str">
        <f t="shared" si="900"/>
        <v/>
      </c>
      <c r="E2995" s="269"/>
      <c r="F2995" s="166">
        <f t="shared" si="901"/>
        <v>0</v>
      </c>
      <c r="G2995" s="270">
        <f t="shared" si="902"/>
        <v>0</v>
      </c>
    </row>
    <row r="2996" spans="1:7" ht="24" customHeight="1" x14ac:dyDescent="0.2">
      <c r="A2996" s="153" t="str">
        <f t="shared" si="898"/>
        <v/>
      </c>
      <c r="B2996" s="268" t="str">
        <f t="shared" si="899"/>
        <v/>
      </c>
      <c r="C2996" s="154"/>
      <c r="D2996" s="155" t="str">
        <f t="shared" si="900"/>
        <v/>
      </c>
      <c r="E2996" s="269"/>
      <c r="F2996" s="166">
        <f t="shared" si="901"/>
        <v>0</v>
      </c>
      <c r="G2996" s="270">
        <f t="shared" si="902"/>
        <v>0</v>
      </c>
    </row>
    <row r="2997" spans="1:7" ht="24" customHeight="1" x14ac:dyDescent="0.2">
      <c r="A2997" s="276"/>
      <c r="B2997" s="252"/>
      <c r="C2997" s="241"/>
      <c r="D2997" s="252"/>
      <c r="E2997" s="253"/>
      <c r="F2997" s="336" t="s">
        <v>40</v>
      </c>
      <c r="G2997" s="273">
        <f>SUBTOTAL(9,G2988:G2996)</f>
        <v>0</v>
      </c>
    </row>
    <row r="2998" spans="1:7" ht="24" customHeight="1" thickBot="1" x14ac:dyDescent="0.25">
      <c r="A2998" s="277"/>
      <c r="B2998" s="278"/>
      <c r="C2998" s="279"/>
      <c r="D2998" s="278"/>
      <c r="E2998" s="280"/>
      <c r="F2998" s="281"/>
      <c r="G2998" s="282"/>
    </row>
    <row r="2999" spans="1:7" ht="24" customHeight="1" thickBot="1" x14ac:dyDescent="0.25">
      <c r="A2999" s="283">
        <f>B2957</f>
        <v>0</v>
      </c>
      <c r="B2999" s="284" t="str">
        <f>C2957</f>
        <v/>
      </c>
      <c r="C2999" s="285"/>
      <c r="D2999" s="285" t="s">
        <v>41</v>
      </c>
      <c r="E2999" s="286"/>
      <c r="F2999" s="287" t="s">
        <v>42</v>
      </c>
      <c r="G2999" s="288">
        <f>SUBTOTAL(9,G2962:G2998)</f>
        <v>0</v>
      </c>
    </row>
    <row r="3000" spans="1:7" ht="24" customHeight="1" thickTop="1" thickBot="1" x14ac:dyDescent="0.25"/>
    <row r="3001" spans="1:7" ht="24" customHeight="1" thickTop="1" x14ac:dyDescent="0.2">
      <c r="A3001" s="344" t="s">
        <v>44</v>
      </c>
      <c r="B3001" s="345"/>
      <c r="C3001" s="345"/>
      <c r="D3001" s="345"/>
      <c r="E3001" s="345"/>
      <c r="F3001" s="345"/>
      <c r="G3001" s="346"/>
    </row>
    <row r="3002" spans="1:7" ht="24" customHeight="1" x14ac:dyDescent="0.2">
      <c r="A3002" s="243" t="s">
        <v>821</v>
      </c>
      <c r="B3002" s="244" t="str">
        <f>Comitente</f>
        <v>DIRECCIÓN PROVINCIAL DEL LOTE HOGAR</v>
      </c>
      <c r="C3002" s="238"/>
      <c r="D3002" s="245"/>
      <c r="E3002" s="245"/>
      <c r="F3002" s="246"/>
      <c r="G3002" s="247"/>
    </row>
    <row r="3003" spans="1:7" ht="24" customHeight="1" x14ac:dyDescent="0.2">
      <c r="A3003" s="243" t="s">
        <v>822</v>
      </c>
      <c r="B3003" s="244">
        <f>Contratista</f>
        <v>0</v>
      </c>
      <c r="C3003" s="239"/>
      <c r="D3003" s="239"/>
      <c r="E3003" s="239"/>
      <c r="F3003" s="248"/>
      <c r="G3003" s="249"/>
    </row>
    <row r="3004" spans="1:7" ht="24" customHeight="1" x14ac:dyDescent="0.2">
      <c r="A3004" s="243" t="s">
        <v>31</v>
      </c>
      <c r="B3004" s="244" t="str">
        <f>Obra</f>
        <v>Barrio "VIRGEN DEL ROSARIO" I Etapa</v>
      </c>
      <c r="C3004" s="239"/>
      <c r="D3004" s="239"/>
      <c r="E3004" s="239"/>
      <c r="F3004" s="248" t="s">
        <v>45</v>
      </c>
      <c r="G3004" s="250">
        <f>Fecha_Base</f>
        <v>0</v>
      </c>
    </row>
    <row r="3005" spans="1:7" ht="24" customHeight="1" x14ac:dyDescent="0.2">
      <c r="A3005" s="251" t="s">
        <v>820</v>
      </c>
      <c r="B3005" s="240" t="str">
        <f>Ubicación</f>
        <v>Calle Independencia s/nº  Distrito "La Puntilla" Dpto San Martin</v>
      </c>
      <c r="C3005" s="240"/>
      <c r="D3005" s="252"/>
      <c r="E3005" s="253"/>
      <c r="F3005" s="254"/>
      <c r="G3005" s="255"/>
    </row>
    <row r="3006" spans="1:7" ht="24" customHeight="1" x14ac:dyDescent="0.2">
      <c r="A3006" s="251" t="s">
        <v>46</v>
      </c>
      <c r="B3006" s="256" t="str">
        <f>IFERROR(VALUE(LEFT(B3007,FIND("-",B3007)-1)),"")</f>
        <v/>
      </c>
      <c r="C3006" s="241" t="str">
        <f>IFERROR(VLOOKUP(B3006,T_Computo_Presupuesto,2,FALSE),"")</f>
        <v/>
      </c>
      <c r="E3006" s="253"/>
      <c r="F3006" s="254"/>
      <c r="G3006" s="255"/>
    </row>
    <row r="3007" spans="1:7" ht="24" customHeight="1" x14ac:dyDescent="0.2">
      <c r="A3007" s="251" t="s">
        <v>32</v>
      </c>
      <c r="B3007" s="257"/>
      <c r="C3007" s="241" t="str">
        <f>IFERROR(VLOOKUP(B3007,T_Computo_Presupuesto,2,FALSE),"")</f>
        <v/>
      </c>
      <c r="D3007" s="252"/>
      <c r="E3007" s="253"/>
      <c r="F3007" s="248" t="s">
        <v>33</v>
      </c>
      <c r="G3007" s="258" t="str">
        <f>IFERROR(VLOOKUP(B3007,T_Computo_Presupuesto,4,FALSE),"")</f>
        <v/>
      </c>
    </row>
    <row r="3008" spans="1:7" ht="24" customHeight="1" x14ac:dyDescent="0.2">
      <c r="A3008" s="251"/>
      <c r="B3008" s="240"/>
      <c r="C3008" s="241"/>
      <c r="D3008" s="252"/>
      <c r="E3008" s="253"/>
      <c r="F3008" s="254"/>
      <c r="G3008" s="255"/>
    </row>
    <row r="3009" spans="1:7" ht="24" customHeight="1" x14ac:dyDescent="0.2">
      <c r="A3009" s="366" t="s">
        <v>683</v>
      </c>
      <c r="B3009" s="367"/>
      <c r="C3009" s="368" t="s">
        <v>0</v>
      </c>
      <c r="D3009" s="368" t="s">
        <v>34</v>
      </c>
      <c r="E3009" s="370" t="s">
        <v>35</v>
      </c>
      <c r="F3009" s="372" t="s">
        <v>36</v>
      </c>
      <c r="G3009" s="374" t="s">
        <v>37</v>
      </c>
    </row>
    <row r="3010" spans="1:7" ht="24" customHeight="1" x14ac:dyDescent="0.2">
      <c r="A3010" s="259" t="s">
        <v>684</v>
      </c>
      <c r="B3010" s="260" t="s">
        <v>685</v>
      </c>
      <c r="C3010" s="369"/>
      <c r="D3010" s="369"/>
      <c r="E3010" s="371"/>
      <c r="F3010" s="373"/>
      <c r="G3010" s="375"/>
    </row>
    <row r="3011" spans="1:7" ht="24" customHeight="1" x14ac:dyDescent="0.2">
      <c r="A3011" s="335"/>
      <c r="B3011" s="263"/>
      <c r="C3011" s="334" t="s">
        <v>823</v>
      </c>
      <c r="D3011" s="264"/>
      <c r="E3011" s="265"/>
      <c r="F3011" s="266"/>
      <c r="G3011" s="267"/>
    </row>
    <row r="3012" spans="1:7" ht="24" customHeight="1" x14ac:dyDescent="0.2">
      <c r="A3012" s="153" t="str">
        <f t="shared" ref="A3012:A3025" si="903">IFERROR(VLOOKUP(C3012,Tabla_Insumos,4,FALSE),"")</f>
        <v/>
      </c>
      <c r="B3012" s="268" t="str">
        <f t="shared" ref="B3012:B3025" si="904">IFERROR(VLOOKUP(C3012,Tabla_Insumos,5,FALSE),"")</f>
        <v/>
      </c>
      <c r="C3012" s="154"/>
      <c r="D3012" s="155" t="str">
        <f t="shared" ref="D3012:D3025" si="905">IFERROR(VLOOKUP(C3012,Tabla_Insumos,2,FALSE),"")</f>
        <v/>
      </c>
      <c r="E3012" s="269"/>
      <c r="F3012" s="165">
        <f t="shared" ref="F3012:F3025" si="906">IFERROR(VLOOKUP(C3012,Tabla_Insumos,3,FALSE),0)</f>
        <v>0</v>
      </c>
      <c r="G3012" s="270">
        <f>ROUND(E3012*F3012,2)</f>
        <v>0</v>
      </c>
    </row>
    <row r="3013" spans="1:7" ht="24" customHeight="1" x14ac:dyDescent="0.2">
      <c r="A3013" s="153" t="str">
        <f t="shared" si="903"/>
        <v/>
      </c>
      <c r="B3013" s="268" t="str">
        <f t="shared" si="904"/>
        <v/>
      </c>
      <c r="C3013" s="154"/>
      <c r="D3013" s="155" t="str">
        <f t="shared" si="905"/>
        <v/>
      </c>
      <c r="E3013" s="269"/>
      <c r="F3013" s="165">
        <f t="shared" si="906"/>
        <v>0</v>
      </c>
      <c r="G3013" s="270">
        <f t="shared" ref="G3013:G3025" si="907">ROUND(E3013*F3013,2)</f>
        <v>0</v>
      </c>
    </row>
    <row r="3014" spans="1:7" ht="24" customHeight="1" x14ac:dyDescent="0.2">
      <c r="A3014" s="153" t="str">
        <f t="shared" si="903"/>
        <v/>
      </c>
      <c r="B3014" s="268" t="str">
        <f t="shared" si="904"/>
        <v/>
      </c>
      <c r="C3014" s="154"/>
      <c r="D3014" s="155" t="str">
        <f t="shared" si="905"/>
        <v/>
      </c>
      <c r="E3014" s="269"/>
      <c r="F3014" s="165">
        <f t="shared" si="906"/>
        <v>0</v>
      </c>
      <c r="G3014" s="270">
        <f t="shared" si="907"/>
        <v>0</v>
      </c>
    </row>
    <row r="3015" spans="1:7" ht="24" customHeight="1" x14ac:dyDescent="0.2">
      <c r="A3015" s="153" t="str">
        <f t="shared" si="903"/>
        <v/>
      </c>
      <c r="B3015" s="268" t="str">
        <f t="shared" si="904"/>
        <v/>
      </c>
      <c r="C3015" s="154"/>
      <c r="D3015" s="155" t="str">
        <f t="shared" si="905"/>
        <v/>
      </c>
      <c r="E3015" s="269"/>
      <c r="F3015" s="165">
        <f t="shared" si="906"/>
        <v>0</v>
      </c>
      <c r="G3015" s="270">
        <f t="shared" si="907"/>
        <v>0</v>
      </c>
    </row>
    <row r="3016" spans="1:7" ht="24" customHeight="1" x14ac:dyDescent="0.2">
      <c r="A3016" s="153" t="str">
        <f t="shared" si="903"/>
        <v/>
      </c>
      <c r="B3016" s="268" t="str">
        <f t="shared" si="904"/>
        <v/>
      </c>
      <c r="C3016" s="154"/>
      <c r="D3016" s="155" t="str">
        <f t="shared" si="905"/>
        <v/>
      </c>
      <c r="E3016" s="269"/>
      <c r="F3016" s="165">
        <f t="shared" si="906"/>
        <v>0</v>
      </c>
      <c r="G3016" s="270">
        <f t="shared" si="907"/>
        <v>0</v>
      </c>
    </row>
    <row r="3017" spans="1:7" ht="24" customHeight="1" x14ac:dyDescent="0.2">
      <c r="A3017" s="153" t="str">
        <f t="shared" si="903"/>
        <v/>
      </c>
      <c r="B3017" s="268" t="str">
        <f t="shared" si="904"/>
        <v/>
      </c>
      <c r="C3017" s="154"/>
      <c r="D3017" s="155" t="str">
        <f t="shared" si="905"/>
        <v/>
      </c>
      <c r="E3017" s="269"/>
      <c r="F3017" s="165">
        <f t="shared" si="906"/>
        <v>0</v>
      </c>
      <c r="G3017" s="270">
        <f t="shared" si="907"/>
        <v>0</v>
      </c>
    </row>
    <row r="3018" spans="1:7" ht="24" customHeight="1" x14ac:dyDescent="0.2">
      <c r="A3018" s="153" t="str">
        <f t="shared" si="903"/>
        <v/>
      </c>
      <c r="B3018" s="268" t="str">
        <f t="shared" si="904"/>
        <v/>
      </c>
      <c r="C3018" s="154"/>
      <c r="D3018" s="155" t="str">
        <f t="shared" si="905"/>
        <v/>
      </c>
      <c r="E3018" s="269"/>
      <c r="F3018" s="165">
        <f t="shared" si="906"/>
        <v>0</v>
      </c>
      <c r="G3018" s="270">
        <f t="shared" si="907"/>
        <v>0</v>
      </c>
    </row>
    <row r="3019" spans="1:7" ht="24" customHeight="1" x14ac:dyDescent="0.2">
      <c r="A3019" s="153" t="str">
        <f t="shared" si="903"/>
        <v/>
      </c>
      <c r="B3019" s="268" t="str">
        <f t="shared" si="904"/>
        <v/>
      </c>
      <c r="C3019" s="154"/>
      <c r="D3019" s="155" t="str">
        <f t="shared" si="905"/>
        <v/>
      </c>
      <c r="E3019" s="269"/>
      <c r="F3019" s="165">
        <f t="shared" si="906"/>
        <v>0</v>
      </c>
      <c r="G3019" s="270">
        <f t="shared" si="907"/>
        <v>0</v>
      </c>
    </row>
    <row r="3020" spans="1:7" ht="24" customHeight="1" x14ac:dyDescent="0.2">
      <c r="A3020" s="153" t="str">
        <f t="shared" si="903"/>
        <v/>
      </c>
      <c r="B3020" s="268" t="str">
        <f t="shared" si="904"/>
        <v/>
      </c>
      <c r="C3020" s="154"/>
      <c r="D3020" s="155" t="str">
        <f t="shared" si="905"/>
        <v/>
      </c>
      <c r="E3020" s="269"/>
      <c r="F3020" s="165">
        <f t="shared" si="906"/>
        <v>0</v>
      </c>
      <c r="G3020" s="270">
        <f t="shared" si="907"/>
        <v>0</v>
      </c>
    </row>
    <row r="3021" spans="1:7" ht="24" customHeight="1" x14ac:dyDescent="0.2">
      <c r="A3021" s="153" t="str">
        <f t="shared" si="903"/>
        <v/>
      </c>
      <c r="B3021" s="268" t="str">
        <f t="shared" si="904"/>
        <v/>
      </c>
      <c r="C3021" s="154"/>
      <c r="D3021" s="155" t="str">
        <f t="shared" si="905"/>
        <v/>
      </c>
      <c r="E3021" s="269"/>
      <c r="F3021" s="165">
        <f t="shared" si="906"/>
        <v>0</v>
      </c>
      <c r="G3021" s="270">
        <f t="shared" si="907"/>
        <v>0</v>
      </c>
    </row>
    <row r="3022" spans="1:7" ht="24" customHeight="1" x14ac:dyDescent="0.2">
      <c r="A3022" s="153" t="str">
        <f t="shared" si="903"/>
        <v/>
      </c>
      <c r="B3022" s="268" t="str">
        <f t="shared" si="904"/>
        <v/>
      </c>
      <c r="C3022" s="154"/>
      <c r="D3022" s="155" t="str">
        <f t="shared" si="905"/>
        <v/>
      </c>
      <c r="E3022" s="269"/>
      <c r="F3022" s="165">
        <f t="shared" si="906"/>
        <v>0</v>
      </c>
      <c r="G3022" s="270">
        <f t="shared" si="907"/>
        <v>0</v>
      </c>
    </row>
    <row r="3023" spans="1:7" ht="24" customHeight="1" x14ac:dyDescent="0.2">
      <c r="A3023" s="153" t="str">
        <f t="shared" si="903"/>
        <v/>
      </c>
      <c r="B3023" s="268" t="str">
        <f t="shared" si="904"/>
        <v/>
      </c>
      <c r="C3023" s="154"/>
      <c r="D3023" s="155" t="str">
        <f t="shared" si="905"/>
        <v/>
      </c>
      <c r="E3023" s="269"/>
      <c r="F3023" s="165">
        <f t="shared" si="906"/>
        <v>0</v>
      </c>
      <c r="G3023" s="270">
        <f t="shared" si="907"/>
        <v>0</v>
      </c>
    </row>
    <row r="3024" spans="1:7" ht="24" customHeight="1" x14ac:dyDescent="0.2">
      <c r="A3024" s="153" t="str">
        <f t="shared" si="903"/>
        <v/>
      </c>
      <c r="B3024" s="268" t="str">
        <f t="shared" si="904"/>
        <v/>
      </c>
      <c r="C3024" s="154"/>
      <c r="D3024" s="155" t="str">
        <f t="shared" si="905"/>
        <v/>
      </c>
      <c r="E3024" s="269"/>
      <c r="F3024" s="165">
        <f t="shared" si="906"/>
        <v>0</v>
      </c>
      <c r="G3024" s="270">
        <f t="shared" si="907"/>
        <v>0</v>
      </c>
    </row>
    <row r="3025" spans="1:7" ht="24" customHeight="1" x14ac:dyDescent="0.2">
      <c r="A3025" s="153" t="str">
        <f t="shared" si="903"/>
        <v/>
      </c>
      <c r="B3025" s="268" t="str">
        <f t="shared" si="904"/>
        <v/>
      </c>
      <c r="C3025" s="154"/>
      <c r="D3025" s="155" t="str">
        <f t="shared" si="905"/>
        <v/>
      </c>
      <c r="E3025" s="269"/>
      <c r="F3025" s="166">
        <f t="shared" si="906"/>
        <v>0</v>
      </c>
      <c r="G3025" s="270">
        <f t="shared" si="907"/>
        <v>0</v>
      </c>
    </row>
    <row r="3026" spans="1:7" ht="24" customHeight="1" x14ac:dyDescent="0.2">
      <c r="A3026" s="271"/>
      <c r="B3026" s="241"/>
      <c r="C3026" s="241"/>
      <c r="D3026" s="252"/>
      <c r="E3026" s="253"/>
      <c r="F3026" s="336" t="s">
        <v>38</v>
      </c>
      <c r="G3026" s="273">
        <f>SUBTOTAL(9,G3012:G3025)</f>
        <v>0</v>
      </c>
    </row>
    <row r="3027" spans="1:7" ht="24" customHeight="1" x14ac:dyDescent="0.2">
      <c r="A3027" s="271"/>
      <c r="B3027" s="241"/>
      <c r="C3027" s="274" t="s">
        <v>824</v>
      </c>
      <c r="D3027" s="252"/>
      <c r="E3027" s="253"/>
      <c r="F3027" s="254"/>
      <c r="G3027" s="275"/>
    </row>
    <row r="3028" spans="1:7" ht="24" customHeight="1" x14ac:dyDescent="0.2">
      <c r="A3028" s="153" t="str">
        <f t="shared" ref="A3028:A3035" si="908">IFERROR(VLOOKUP(C3028,Tabla_Insumos,4,FALSE),"")</f>
        <v/>
      </c>
      <c r="B3028" s="268" t="str">
        <f t="shared" ref="B3028:B3035" si="909">IFERROR(VLOOKUP(C3028,Tabla_Insumos,5,FALSE),"")</f>
        <v/>
      </c>
      <c r="C3028" s="154"/>
      <c r="D3028" s="155" t="str">
        <f t="shared" ref="D3028:D3035" si="910">IFERROR(VLOOKUP(C3028,Tabla_Insumos,2,FALSE),"")</f>
        <v/>
      </c>
      <c r="E3028" s="269"/>
      <c r="F3028" s="167">
        <f t="shared" ref="F3028:F3035" si="911">IFERROR(VLOOKUP(C3028,Tabla_Insumos,3,FALSE),0)</f>
        <v>0</v>
      </c>
      <c r="G3028" s="270">
        <f>ROUND(E3028*F3028,2)</f>
        <v>0</v>
      </c>
    </row>
    <row r="3029" spans="1:7" ht="24" customHeight="1" x14ac:dyDescent="0.2">
      <c r="A3029" s="153" t="str">
        <f t="shared" si="908"/>
        <v/>
      </c>
      <c r="B3029" s="268" t="str">
        <f t="shared" si="909"/>
        <v/>
      </c>
      <c r="C3029" s="154"/>
      <c r="D3029" s="155" t="str">
        <f t="shared" si="910"/>
        <v/>
      </c>
      <c r="E3029" s="269"/>
      <c r="F3029" s="167">
        <f t="shared" si="911"/>
        <v>0</v>
      </c>
      <c r="G3029" s="270">
        <f>ROUND(E3029*F3029,2)</f>
        <v>0</v>
      </c>
    </row>
    <row r="3030" spans="1:7" ht="24" customHeight="1" x14ac:dyDescent="0.2">
      <c r="A3030" s="153" t="str">
        <f t="shared" si="908"/>
        <v/>
      </c>
      <c r="B3030" s="268" t="str">
        <f t="shared" si="909"/>
        <v/>
      </c>
      <c r="C3030" s="154"/>
      <c r="D3030" s="155" t="str">
        <f t="shared" si="910"/>
        <v/>
      </c>
      <c r="E3030" s="269"/>
      <c r="F3030" s="167">
        <f t="shared" si="911"/>
        <v>0</v>
      </c>
      <c r="G3030" s="270">
        <f t="shared" ref="G3030:G3035" si="912">ROUND(E3030*F3030,2)</f>
        <v>0</v>
      </c>
    </row>
    <row r="3031" spans="1:7" ht="24" customHeight="1" x14ac:dyDescent="0.2">
      <c r="A3031" s="153" t="str">
        <f t="shared" si="908"/>
        <v/>
      </c>
      <c r="B3031" s="268" t="str">
        <f t="shared" si="909"/>
        <v/>
      </c>
      <c r="C3031" s="154"/>
      <c r="D3031" s="155" t="str">
        <f t="shared" si="910"/>
        <v/>
      </c>
      <c r="E3031" s="269"/>
      <c r="F3031" s="167">
        <f t="shared" si="911"/>
        <v>0</v>
      </c>
      <c r="G3031" s="270">
        <f t="shared" si="912"/>
        <v>0</v>
      </c>
    </row>
    <row r="3032" spans="1:7" ht="24" customHeight="1" x14ac:dyDescent="0.2">
      <c r="A3032" s="153" t="str">
        <f t="shared" si="908"/>
        <v/>
      </c>
      <c r="B3032" s="268" t="str">
        <f t="shared" si="909"/>
        <v/>
      </c>
      <c r="C3032" s="154"/>
      <c r="D3032" s="155" t="str">
        <f t="shared" si="910"/>
        <v/>
      </c>
      <c r="E3032" s="269"/>
      <c r="F3032" s="165">
        <f t="shared" si="911"/>
        <v>0</v>
      </c>
      <c r="G3032" s="270">
        <f t="shared" si="912"/>
        <v>0</v>
      </c>
    </row>
    <row r="3033" spans="1:7" ht="24" customHeight="1" x14ac:dyDescent="0.2">
      <c r="A3033" s="153" t="str">
        <f t="shared" si="908"/>
        <v/>
      </c>
      <c r="B3033" s="268" t="str">
        <f t="shared" si="909"/>
        <v/>
      </c>
      <c r="C3033" s="154"/>
      <c r="D3033" s="155" t="str">
        <f t="shared" si="910"/>
        <v/>
      </c>
      <c r="E3033" s="269"/>
      <c r="F3033" s="165">
        <f t="shared" si="911"/>
        <v>0</v>
      </c>
      <c r="G3033" s="270">
        <f t="shared" si="912"/>
        <v>0</v>
      </c>
    </row>
    <row r="3034" spans="1:7" ht="24" customHeight="1" x14ac:dyDescent="0.2">
      <c r="A3034" s="153" t="str">
        <f t="shared" si="908"/>
        <v/>
      </c>
      <c r="B3034" s="268" t="str">
        <f t="shared" si="909"/>
        <v/>
      </c>
      <c r="C3034" s="154"/>
      <c r="D3034" s="155" t="str">
        <f t="shared" si="910"/>
        <v/>
      </c>
      <c r="E3034" s="269"/>
      <c r="F3034" s="165">
        <f t="shared" si="911"/>
        <v>0</v>
      </c>
      <c r="G3034" s="270">
        <f t="shared" si="912"/>
        <v>0</v>
      </c>
    </row>
    <row r="3035" spans="1:7" ht="24" customHeight="1" x14ac:dyDescent="0.2">
      <c r="A3035" s="153" t="str">
        <f t="shared" si="908"/>
        <v/>
      </c>
      <c r="B3035" s="268" t="str">
        <f t="shared" si="909"/>
        <v/>
      </c>
      <c r="C3035" s="154"/>
      <c r="D3035" s="155" t="str">
        <f t="shared" si="910"/>
        <v/>
      </c>
      <c r="E3035" s="269"/>
      <c r="F3035" s="165">
        <f t="shared" si="911"/>
        <v>0</v>
      </c>
      <c r="G3035" s="270">
        <f t="shared" si="912"/>
        <v>0</v>
      </c>
    </row>
    <row r="3036" spans="1:7" ht="24" customHeight="1" x14ac:dyDescent="0.2">
      <c r="A3036" s="271"/>
      <c r="B3036" s="241"/>
      <c r="C3036" s="241"/>
      <c r="D3036" s="252"/>
      <c r="E3036" s="253"/>
      <c r="F3036" s="336" t="s">
        <v>39</v>
      </c>
      <c r="G3036" s="273">
        <f>SUBTOTAL(9,G3028:G3035)</f>
        <v>0</v>
      </c>
    </row>
    <row r="3037" spans="1:7" ht="24" customHeight="1" x14ac:dyDescent="0.2">
      <c r="A3037" s="271"/>
      <c r="B3037" s="241"/>
      <c r="C3037" s="274" t="s">
        <v>825</v>
      </c>
      <c r="D3037" s="252"/>
      <c r="E3037" s="253"/>
      <c r="F3037" s="254"/>
      <c r="G3037" s="275"/>
    </row>
    <row r="3038" spans="1:7" ht="24" customHeight="1" x14ac:dyDescent="0.2">
      <c r="A3038" s="153" t="str">
        <f t="shared" ref="A3038:A3046" si="913">IFERROR(VLOOKUP(C3038,Tabla_Insumos,4,FALSE),"")</f>
        <v/>
      </c>
      <c r="B3038" s="268" t="str">
        <f t="shared" ref="B3038:B3046" si="914">IFERROR(VLOOKUP(C3038,Tabla_Insumos,5,FALSE),"")</f>
        <v/>
      </c>
      <c r="C3038" s="154"/>
      <c r="D3038" s="155" t="str">
        <f t="shared" ref="D3038:D3046" si="915">IFERROR(VLOOKUP(C3038,Tabla_Insumos,2,FALSE),"")</f>
        <v/>
      </c>
      <c r="E3038" s="269"/>
      <c r="F3038" s="165">
        <f t="shared" ref="F3038:F3046" si="916">IFERROR(VLOOKUP(C3038,Tabla_Insumos,3,FALSE),0)</f>
        <v>0</v>
      </c>
      <c r="G3038" s="270">
        <f t="shared" ref="G3038:G3046" si="917">ROUND(E3038*F3038,2)</f>
        <v>0</v>
      </c>
    </row>
    <row r="3039" spans="1:7" ht="24" customHeight="1" x14ac:dyDescent="0.2">
      <c r="A3039" s="153" t="str">
        <f t="shared" si="913"/>
        <v/>
      </c>
      <c r="B3039" s="268" t="str">
        <f t="shared" si="914"/>
        <v/>
      </c>
      <c r="C3039" s="154"/>
      <c r="D3039" s="155" t="str">
        <f t="shared" si="915"/>
        <v/>
      </c>
      <c r="E3039" s="269"/>
      <c r="F3039" s="165">
        <f t="shared" si="916"/>
        <v>0</v>
      </c>
      <c r="G3039" s="270">
        <f t="shared" si="917"/>
        <v>0</v>
      </c>
    </row>
    <row r="3040" spans="1:7" ht="24" customHeight="1" x14ac:dyDescent="0.2">
      <c r="A3040" s="153" t="str">
        <f t="shared" si="913"/>
        <v/>
      </c>
      <c r="B3040" s="268" t="str">
        <f t="shared" si="914"/>
        <v/>
      </c>
      <c r="C3040" s="154"/>
      <c r="D3040" s="155" t="str">
        <f t="shared" si="915"/>
        <v/>
      </c>
      <c r="E3040" s="269"/>
      <c r="F3040" s="165">
        <f t="shared" si="916"/>
        <v>0</v>
      </c>
      <c r="G3040" s="270">
        <f t="shared" si="917"/>
        <v>0</v>
      </c>
    </row>
    <row r="3041" spans="1:7" ht="24" customHeight="1" x14ac:dyDescent="0.2">
      <c r="A3041" s="153" t="str">
        <f t="shared" si="913"/>
        <v/>
      </c>
      <c r="B3041" s="268" t="str">
        <f t="shared" si="914"/>
        <v/>
      </c>
      <c r="C3041" s="154"/>
      <c r="D3041" s="155" t="str">
        <f t="shared" si="915"/>
        <v/>
      </c>
      <c r="E3041" s="269"/>
      <c r="F3041" s="165">
        <f t="shared" si="916"/>
        <v>0</v>
      </c>
      <c r="G3041" s="270">
        <f t="shared" si="917"/>
        <v>0</v>
      </c>
    </row>
    <row r="3042" spans="1:7" ht="24" customHeight="1" x14ac:dyDescent="0.2">
      <c r="A3042" s="153" t="str">
        <f t="shared" si="913"/>
        <v/>
      </c>
      <c r="B3042" s="268" t="str">
        <f t="shared" si="914"/>
        <v/>
      </c>
      <c r="C3042" s="154"/>
      <c r="D3042" s="155" t="str">
        <f t="shared" si="915"/>
        <v/>
      </c>
      <c r="E3042" s="269"/>
      <c r="F3042" s="165">
        <f t="shared" si="916"/>
        <v>0</v>
      </c>
      <c r="G3042" s="270">
        <f t="shared" si="917"/>
        <v>0</v>
      </c>
    </row>
    <row r="3043" spans="1:7" ht="24" customHeight="1" x14ac:dyDescent="0.2">
      <c r="A3043" s="153" t="str">
        <f t="shared" si="913"/>
        <v/>
      </c>
      <c r="B3043" s="268" t="str">
        <f t="shared" si="914"/>
        <v/>
      </c>
      <c r="C3043" s="154"/>
      <c r="D3043" s="155" t="str">
        <f t="shared" si="915"/>
        <v/>
      </c>
      <c r="E3043" s="269"/>
      <c r="F3043" s="165">
        <f t="shared" si="916"/>
        <v>0</v>
      </c>
      <c r="G3043" s="270">
        <f t="shared" si="917"/>
        <v>0</v>
      </c>
    </row>
    <row r="3044" spans="1:7" ht="24" customHeight="1" x14ac:dyDescent="0.2">
      <c r="A3044" s="153" t="str">
        <f t="shared" si="913"/>
        <v/>
      </c>
      <c r="B3044" s="268" t="str">
        <f t="shared" si="914"/>
        <v/>
      </c>
      <c r="C3044" s="154"/>
      <c r="D3044" s="155" t="str">
        <f t="shared" si="915"/>
        <v/>
      </c>
      <c r="E3044" s="269"/>
      <c r="F3044" s="165">
        <f t="shared" si="916"/>
        <v>0</v>
      </c>
      <c r="G3044" s="270">
        <f t="shared" si="917"/>
        <v>0</v>
      </c>
    </row>
    <row r="3045" spans="1:7" ht="24" customHeight="1" x14ac:dyDescent="0.2">
      <c r="A3045" s="153" t="str">
        <f t="shared" si="913"/>
        <v/>
      </c>
      <c r="B3045" s="268" t="str">
        <f t="shared" si="914"/>
        <v/>
      </c>
      <c r="C3045" s="154"/>
      <c r="D3045" s="155" t="str">
        <f t="shared" si="915"/>
        <v/>
      </c>
      <c r="E3045" s="269"/>
      <c r="F3045" s="165">
        <f t="shared" si="916"/>
        <v>0</v>
      </c>
      <c r="G3045" s="270">
        <f t="shared" si="917"/>
        <v>0</v>
      </c>
    </row>
    <row r="3046" spans="1:7" ht="24" customHeight="1" x14ac:dyDescent="0.2">
      <c r="A3046" s="153" t="str">
        <f t="shared" si="913"/>
        <v/>
      </c>
      <c r="B3046" s="268" t="str">
        <f t="shared" si="914"/>
        <v/>
      </c>
      <c r="C3046" s="154"/>
      <c r="D3046" s="155" t="str">
        <f t="shared" si="915"/>
        <v/>
      </c>
      <c r="E3046" s="269"/>
      <c r="F3046" s="165">
        <f t="shared" si="916"/>
        <v>0</v>
      </c>
      <c r="G3046" s="270">
        <f t="shared" si="917"/>
        <v>0</v>
      </c>
    </row>
    <row r="3047" spans="1:7" ht="24" customHeight="1" x14ac:dyDescent="0.2">
      <c r="A3047" s="276"/>
      <c r="B3047" s="252"/>
      <c r="C3047" s="241"/>
      <c r="D3047" s="252"/>
      <c r="E3047" s="253"/>
      <c r="F3047" s="336" t="s">
        <v>40</v>
      </c>
      <c r="G3047" s="273">
        <f>SUBTOTAL(9,G3038:G3046)</f>
        <v>0</v>
      </c>
    </row>
    <row r="3048" spans="1:7" ht="24" customHeight="1" thickBot="1" x14ac:dyDescent="0.25">
      <c r="A3048" s="277"/>
      <c r="B3048" s="278"/>
      <c r="C3048" s="279"/>
      <c r="D3048" s="278"/>
      <c r="E3048" s="280"/>
      <c r="F3048" s="281"/>
      <c r="G3048" s="282"/>
    </row>
    <row r="3049" spans="1:7" ht="24" customHeight="1" thickBot="1" x14ac:dyDescent="0.25">
      <c r="A3049" s="283">
        <f>B3007</f>
        <v>0</v>
      </c>
      <c r="B3049" s="284" t="str">
        <f>C3007</f>
        <v/>
      </c>
      <c r="C3049" s="285"/>
      <c r="D3049" s="285" t="s">
        <v>41</v>
      </c>
      <c r="E3049" s="286"/>
      <c r="F3049" s="287" t="s">
        <v>42</v>
      </c>
      <c r="G3049" s="288">
        <f>SUBTOTAL(9,G3012:G3048)</f>
        <v>0</v>
      </c>
    </row>
    <row r="3050" spans="1:7" ht="24" customHeight="1" thickTop="1" thickBot="1" x14ac:dyDescent="0.25"/>
    <row r="3051" spans="1:7" ht="24" customHeight="1" thickTop="1" x14ac:dyDescent="0.2">
      <c r="A3051" s="344" t="s">
        <v>44</v>
      </c>
      <c r="B3051" s="345"/>
      <c r="C3051" s="345"/>
      <c r="D3051" s="345"/>
      <c r="E3051" s="345"/>
      <c r="F3051" s="345"/>
      <c r="G3051" s="346"/>
    </row>
    <row r="3052" spans="1:7" ht="24" customHeight="1" x14ac:dyDescent="0.2">
      <c r="A3052" s="243" t="s">
        <v>821</v>
      </c>
      <c r="B3052" s="244" t="str">
        <f>Comitente</f>
        <v>DIRECCIÓN PROVINCIAL DEL LOTE HOGAR</v>
      </c>
      <c r="C3052" s="238"/>
      <c r="D3052" s="245"/>
      <c r="E3052" s="245"/>
      <c r="F3052" s="246"/>
      <c r="G3052" s="247"/>
    </row>
    <row r="3053" spans="1:7" ht="24" customHeight="1" x14ac:dyDescent="0.2">
      <c r="A3053" s="243" t="s">
        <v>822</v>
      </c>
      <c r="B3053" s="244">
        <f>Contratista</f>
        <v>0</v>
      </c>
      <c r="C3053" s="239"/>
      <c r="D3053" s="239"/>
      <c r="E3053" s="239"/>
      <c r="F3053" s="248"/>
      <c r="G3053" s="249"/>
    </row>
    <row r="3054" spans="1:7" ht="24" customHeight="1" x14ac:dyDescent="0.2">
      <c r="A3054" s="243" t="s">
        <v>31</v>
      </c>
      <c r="B3054" s="244" t="str">
        <f>Obra</f>
        <v>Barrio "VIRGEN DEL ROSARIO" I Etapa</v>
      </c>
      <c r="C3054" s="239"/>
      <c r="D3054" s="239"/>
      <c r="E3054" s="239"/>
      <c r="F3054" s="248" t="s">
        <v>45</v>
      </c>
      <c r="G3054" s="250">
        <f>Fecha_Base</f>
        <v>0</v>
      </c>
    </row>
    <row r="3055" spans="1:7" ht="24" customHeight="1" x14ac:dyDescent="0.2">
      <c r="A3055" s="251" t="s">
        <v>820</v>
      </c>
      <c r="B3055" s="240" t="str">
        <f>Ubicación</f>
        <v>Calle Independencia s/nº  Distrito "La Puntilla" Dpto San Martin</v>
      </c>
      <c r="C3055" s="240"/>
      <c r="D3055" s="252"/>
      <c r="E3055" s="253"/>
      <c r="F3055" s="254"/>
      <c r="G3055" s="255"/>
    </row>
    <row r="3056" spans="1:7" ht="24" customHeight="1" x14ac:dyDescent="0.2">
      <c r="A3056" s="251" t="s">
        <v>46</v>
      </c>
      <c r="B3056" s="256" t="str">
        <f>IFERROR(VALUE(LEFT(B3057,FIND("-",B3057)-1)),"")</f>
        <v/>
      </c>
      <c r="C3056" s="241" t="str">
        <f>IFERROR(VLOOKUP(B3056,T_Computo_Presupuesto,2,FALSE),"")</f>
        <v/>
      </c>
      <c r="E3056" s="253"/>
      <c r="F3056" s="254"/>
      <c r="G3056" s="255"/>
    </row>
    <row r="3057" spans="1:7" ht="24" customHeight="1" x14ac:dyDescent="0.2">
      <c r="A3057" s="251" t="s">
        <v>32</v>
      </c>
      <c r="B3057" s="257"/>
      <c r="C3057" s="241" t="str">
        <f>IFERROR(VLOOKUP(B3057,T_Computo_Presupuesto,2,FALSE),"")</f>
        <v/>
      </c>
      <c r="D3057" s="252"/>
      <c r="E3057" s="253"/>
      <c r="F3057" s="248" t="s">
        <v>33</v>
      </c>
      <c r="G3057" s="258" t="str">
        <f>IFERROR(VLOOKUP(B3057,T_Computo_Presupuesto,4,FALSE),"")</f>
        <v/>
      </c>
    </row>
    <row r="3058" spans="1:7" ht="24" customHeight="1" x14ac:dyDescent="0.2">
      <c r="A3058" s="251"/>
      <c r="B3058" s="240"/>
      <c r="C3058" s="241"/>
      <c r="D3058" s="252"/>
      <c r="E3058" s="253"/>
      <c r="F3058" s="254"/>
      <c r="G3058" s="255"/>
    </row>
    <row r="3059" spans="1:7" ht="24" customHeight="1" x14ac:dyDescent="0.2">
      <c r="A3059" s="366" t="s">
        <v>683</v>
      </c>
      <c r="B3059" s="367"/>
      <c r="C3059" s="368" t="s">
        <v>0</v>
      </c>
      <c r="D3059" s="368" t="s">
        <v>34</v>
      </c>
      <c r="E3059" s="370" t="s">
        <v>35</v>
      </c>
      <c r="F3059" s="372" t="s">
        <v>36</v>
      </c>
      <c r="G3059" s="374" t="s">
        <v>37</v>
      </c>
    </row>
    <row r="3060" spans="1:7" ht="24" customHeight="1" x14ac:dyDescent="0.2">
      <c r="A3060" s="259" t="s">
        <v>684</v>
      </c>
      <c r="B3060" s="260" t="s">
        <v>685</v>
      </c>
      <c r="C3060" s="369"/>
      <c r="D3060" s="369"/>
      <c r="E3060" s="371"/>
      <c r="F3060" s="373"/>
      <c r="G3060" s="375"/>
    </row>
    <row r="3061" spans="1:7" ht="24" customHeight="1" x14ac:dyDescent="0.2">
      <c r="A3061" s="335"/>
      <c r="B3061" s="263"/>
      <c r="C3061" s="334" t="s">
        <v>823</v>
      </c>
      <c r="D3061" s="264"/>
      <c r="E3061" s="265"/>
      <c r="F3061" s="266"/>
      <c r="G3061" s="267"/>
    </row>
    <row r="3062" spans="1:7" ht="24" customHeight="1" x14ac:dyDescent="0.2">
      <c r="A3062" s="153" t="str">
        <f t="shared" ref="A3062:A3075" si="918">IFERROR(VLOOKUP(C3062,Tabla_Insumos,4,FALSE),"")</f>
        <v/>
      </c>
      <c r="B3062" s="268" t="str">
        <f t="shared" ref="B3062:B3075" si="919">IFERROR(VLOOKUP(C3062,Tabla_Insumos,5,FALSE),"")</f>
        <v/>
      </c>
      <c r="C3062" s="154"/>
      <c r="D3062" s="155" t="str">
        <f t="shared" ref="D3062:D3075" si="920">IFERROR(VLOOKUP(C3062,Tabla_Insumos,2,FALSE),"")</f>
        <v/>
      </c>
      <c r="E3062" s="269"/>
      <c r="F3062" s="166">
        <f t="shared" ref="F3062:F3075" si="921">IFERROR(VLOOKUP(C3062,Tabla_Insumos,3,FALSE),0)</f>
        <v>0</v>
      </c>
      <c r="G3062" s="270">
        <f>ROUND(E3062*F3062,2)</f>
        <v>0</v>
      </c>
    </row>
    <row r="3063" spans="1:7" ht="24" customHeight="1" x14ac:dyDescent="0.2">
      <c r="A3063" s="153" t="str">
        <f t="shared" si="918"/>
        <v/>
      </c>
      <c r="B3063" s="268" t="str">
        <f t="shared" si="919"/>
        <v/>
      </c>
      <c r="C3063" s="154"/>
      <c r="D3063" s="155" t="str">
        <f t="shared" si="920"/>
        <v/>
      </c>
      <c r="E3063" s="269"/>
      <c r="F3063" s="166">
        <f t="shared" si="921"/>
        <v>0</v>
      </c>
      <c r="G3063" s="270">
        <f t="shared" ref="G3063:G3075" si="922">ROUND(E3063*F3063,2)</f>
        <v>0</v>
      </c>
    </row>
    <row r="3064" spans="1:7" ht="24" customHeight="1" x14ac:dyDescent="0.2">
      <c r="A3064" s="153" t="str">
        <f t="shared" si="918"/>
        <v/>
      </c>
      <c r="B3064" s="268" t="str">
        <f t="shared" si="919"/>
        <v/>
      </c>
      <c r="C3064" s="154"/>
      <c r="D3064" s="155" t="str">
        <f t="shared" si="920"/>
        <v/>
      </c>
      <c r="E3064" s="269"/>
      <c r="F3064" s="166">
        <f t="shared" si="921"/>
        <v>0</v>
      </c>
      <c r="G3064" s="270">
        <f t="shared" si="922"/>
        <v>0</v>
      </c>
    </row>
    <row r="3065" spans="1:7" ht="24" customHeight="1" x14ac:dyDescent="0.2">
      <c r="A3065" s="153" t="str">
        <f t="shared" si="918"/>
        <v/>
      </c>
      <c r="B3065" s="268" t="str">
        <f t="shared" si="919"/>
        <v/>
      </c>
      <c r="C3065" s="154"/>
      <c r="D3065" s="155" t="str">
        <f t="shared" si="920"/>
        <v/>
      </c>
      <c r="E3065" s="269"/>
      <c r="F3065" s="166">
        <f t="shared" si="921"/>
        <v>0</v>
      </c>
      <c r="G3065" s="270">
        <f t="shared" si="922"/>
        <v>0</v>
      </c>
    </row>
    <row r="3066" spans="1:7" ht="24" customHeight="1" x14ac:dyDescent="0.2">
      <c r="A3066" s="153" t="str">
        <f t="shared" si="918"/>
        <v/>
      </c>
      <c r="B3066" s="268" t="str">
        <f t="shared" si="919"/>
        <v/>
      </c>
      <c r="C3066" s="154"/>
      <c r="D3066" s="155" t="str">
        <f t="shared" si="920"/>
        <v/>
      </c>
      <c r="E3066" s="269"/>
      <c r="F3066" s="166">
        <f t="shared" si="921"/>
        <v>0</v>
      </c>
      <c r="G3066" s="270">
        <f t="shared" si="922"/>
        <v>0</v>
      </c>
    </row>
    <row r="3067" spans="1:7" ht="24" customHeight="1" x14ac:dyDescent="0.2">
      <c r="A3067" s="153" t="str">
        <f t="shared" si="918"/>
        <v/>
      </c>
      <c r="B3067" s="268" t="str">
        <f t="shared" si="919"/>
        <v/>
      </c>
      <c r="C3067" s="154"/>
      <c r="D3067" s="155" t="str">
        <f t="shared" si="920"/>
        <v/>
      </c>
      <c r="E3067" s="269"/>
      <c r="F3067" s="166">
        <f t="shared" si="921"/>
        <v>0</v>
      </c>
      <c r="G3067" s="270">
        <f t="shared" si="922"/>
        <v>0</v>
      </c>
    </row>
    <row r="3068" spans="1:7" ht="24" customHeight="1" x14ac:dyDescent="0.2">
      <c r="A3068" s="153" t="str">
        <f t="shared" si="918"/>
        <v/>
      </c>
      <c r="B3068" s="268" t="str">
        <f t="shared" si="919"/>
        <v/>
      </c>
      <c r="C3068" s="154"/>
      <c r="D3068" s="155" t="str">
        <f t="shared" si="920"/>
        <v/>
      </c>
      <c r="E3068" s="269"/>
      <c r="F3068" s="166">
        <f t="shared" si="921"/>
        <v>0</v>
      </c>
      <c r="G3068" s="270">
        <f t="shared" si="922"/>
        <v>0</v>
      </c>
    </row>
    <row r="3069" spans="1:7" ht="24" customHeight="1" x14ac:dyDescent="0.2">
      <c r="A3069" s="153" t="str">
        <f t="shared" si="918"/>
        <v/>
      </c>
      <c r="B3069" s="268" t="str">
        <f t="shared" si="919"/>
        <v/>
      </c>
      <c r="C3069" s="154"/>
      <c r="D3069" s="155" t="str">
        <f t="shared" si="920"/>
        <v/>
      </c>
      <c r="E3069" s="269"/>
      <c r="F3069" s="166">
        <f t="shared" si="921"/>
        <v>0</v>
      </c>
      <c r="G3069" s="270">
        <f t="shared" si="922"/>
        <v>0</v>
      </c>
    </row>
    <row r="3070" spans="1:7" ht="24" customHeight="1" x14ac:dyDescent="0.2">
      <c r="A3070" s="153" t="str">
        <f t="shared" si="918"/>
        <v/>
      </c>
      <c r="B3070" s="268" t="str">
        <f t="shared" si="919"/>
        <v/>
      </c>
      <c r="C3070" s="154"/>
      <c r="D3070" s="155" t="str">
        <f t="shared" si="920"/>
        <v/>
      </c>
      <c r="E3070" s="269"/>
      <c r="F3070" s="166">
        <f t="shared" si="921"/>
        <v>0</v>
      </c>
      <c r="G3070" s="270">
        <f t="shared" si="922"/>
        <v>0</v>
      </c>
    </row>
    <row r="3071" spans="1:7" ht="24" customHeight="1" x14ac:dyDescent="0.2">
      <c r="A3071" s="153" t="str">
        <f t="shared" si="918"/>
        <v/>
      </c>
      <c r="B3071" s="268" t="str">
        <f t="shared" si="919"/>
        <v/>
      </c>
      <c r="C3071" s="154"/>
      <c r="D3071" s="155" t="str">
        <f t="shared" si="920"/>
        <v/>
      </c>
      <c r="E3071" s="269"/>
      <c r="F3071" s="166">
        <f t="shared" si="921"/>
        <v>0</v>
      </c>
      <c r="G3071" s="270">
        <f t="shared" si="922"/>
        <v>0</v>
      </c>
    </row>
    <row r="3072" spans="1:7" ht="24" customHeight="1" x14ac:dyDescent="0.2">
      <c r="A3072" s="153" t="str">
        <f t="shared" si="918"/>
        <v/>
      </c>
      <c r="B3072" s="268" t="str">
        <f t="shared" si="919"/>
        <v/>
      </c>
      <c r="C3072" s="154"/>
      <c r="D3072" s="155" t="str">
        <f t="shared" si="920"/>
        <v/>
      </c>
      <c r="E3072" s="269"/>
      <c r="F3072" s="166">
        <f t="shared" si="921"/>
        <v>0</v>
      </c>
      <c r="G3072" s="270">
        <f t="shared" si="922"/>
        <v>0</v>
      </c>
    </row>
    <row r="3073" spans="1:7" ht="24" customHeight="1" x14ac:dyDescent="0.2">
      <c r="A3073" s="153" t="str">
        <f t="shared" si="918"/>
        <v/>
      </c>
      <c r="B3073" s="268" t="str">
        <f t="shared" si="919"/>
        <v/>
      </c>
      <c r="C3073" s="154"/>
      <c r="D3073" s="155" t="str">
        <f t="shared" si="920"/>
        <v/>
      </c>
      <c r="E3073" s="269"/>
      <c r="F3073" s="166">
        <f t="shared" si="921"/>
        <v>0</v>
      </c>
      <c r="G3073" s="270">
        <f t="shared" si="922"/>
        <v>0</v>
      </c>
    </row>
    <row r="3074" spans="1:7" ht="24" customHeight="1" x14ac:dyDescent="0.2">
      <c r="A3074" s="153" t="str">
        <f t="shared" si="918"/>
        <v/>
      </c>
      <c r="B3074" s="268" t="str">
        <f t="shared" si="919"/>
        <v/>
      </c>
      <c r="C3074" s="154"/>
      <c r="D3074" s="155" t="str">
        <f t="shared" si="920"/>
        <v/>
      </c>
      <c r="E3074" s="269"/>
      <c r="F3074" s="166">
        <f t="shared" si="921"/>
        <v>0</v>
      </c>
      <c r="G3074" s="270">
        <f t="shared" si="922"/>
        <v>0</v>
      </c>
    </row>
    <row r="3075" spans="1:7" ht="24" customHeight="1" x14ac:dyDescent="0.2">
      <c r="A3075" s="153" t="str">
        <f t="shared" si="918"/>
        <v/>
      </c>
      <c r="B3075" s="268" t="str">
        <f t="shared" si="919"/>
        <v/>
      </c>
      <c r="C3075" s="154"/>
      <c r="D3075" s="155" t="str">
        <f t="shared" si="920"/>
        <v/>
      </c>
      <c r="E3075" s="269"/>
      <c r="F3075" s="166">
        <f t="shared" si="921"/>
        <v>0</v>
      </c>
      <c r="G3075" s="270">
        <f t="shared" si="922"/>
        <v>0</v>
      </c>
    </row>
    <row r="3076" spans="1:7" ht="24" customHeight="1" x14ac:dyDescent="0.2">
      <c r="A3076" s="271"/>
      <c r="B3076" s="241"/>
      <c r="C3076" s="241"/>
      <c r="D3076" s="252"/>
      <c r="E3076" s="253"/>
      <c r="F3076" s="336" t="s">
        <v>38</v>
      </c>
      <c r="G3076" s="273">
        <f>SUBTOTAL(9,G3062:G3075)</f>
        <v>0</v>
      </c>
    </row>
    <row r="3077" spans="1:7" ht="24" customHeight="1" x14ac:dyDescent="0.2">
      <c r="A3077" s="271"/>
      <c r="B3077" s="241"/>
      <c r="C3077" s="274" t="s">
        <v>824</v>
      </c>
      <c r="D3077" s="252"/>
      <c r="E3077" s="253"/>
      <c r="F3077" s="254"/>
      <c r="G3077" s="275"/>
    </row>
    <row r="3078" spans="1:7" ht="24" customHeight="1" x14ac:dyDescent="0.2">
      <c r="A3078" s="153" t="str">
        <f t="shared" ref="A3078:A3085" si="923">IFERROR(VLOOKUP(C3078,Tabla_Insumos,4,FALSE),"")</f>
        <v/>
      </c>
      <c r="B3078" s="268" t="str">
        <f t="shared" ref="B3078:B3085" si="924">IFERROR(VLOOKUP(C3078,Tabla_Insumos,5,FALSE),"")</f>
        <v/>
      </c>
      <c r="C3078" s="154"/>
      <c r="D3078" s="155" t="str">
        <f t="shared" ref="D3078:D3085" si="925">IFERROR(VLOOKUP(C3078,Tabla_Insumos,2,FALSE),"")</f>
        <v/>
      </c>
      <c r="E3078" s="269"/>
      <c r="F3078" s="166">
        <f t="shared" ref="F3078:F3085" si="926">IFERROR(VLOOKUP(C3078,Tabla_Insumos,3,FALSE),0)</f>
        <v>0</v>
      </c>
      <c r="G3078" s="270">
        <f>ROUND(E3078*F3078,2)</f>
        <v>0</v>
      </c>
    </row>
    <row r="3079" spans="1:7" ht="24" customHeight="1" x14ac:dyDescent="0.2">
      <c r="A3079" s="153" t="str">
        <f t="shared" si="923"/>
        <v/>
      </c>
      <c r="B3079" s="268" t="str">
        <f t="shared" si="924"/>
        <v/>
      </c>
      <c r="C3079" s="154"/>
      <c r="D3079" s="155" t="str">
        <f t="shared" si="925"/>
        <v/>
      </c>
      <c r="E3079" s="269"/>
      <c r="F3079" s="166">
        <f t="shared" si="926"/>
        <v>0</v>
      </c>
      <c r="G3079" s="270">
        <f>ROUND(E3079*F3079,2)</f>
        <v>0</v>
      </c>
    </row>
    <row r="3080" spans="1:7" ht="24" customHeight="1" x14ac:dyDescent="0.2">
      <c r="A3080" s="153" t="str">
        <f t="shared" si="923"/>
        <v/>
      </c>
      <c r="B3080" s="268" t="str">
        <f t="shared" si="924"/>
        <v/>
      </c>
      <c r="C3080" s="154"/>
      <c r="D3080" s="155" t="str">
        <f t="shared" si="925"/>
        <v/>
      </c>
      <c r="E3080" s="269"/>
      <c r="F3080" s="166">
        <f t="shared" si="926"/>
        <v>0</v>
      </c>
      <c r="G3080" s="270">
        <f t="shared" ref="G3080:G3085" si="927">ROUND(E3080*F3080,2)</f>
        <v>0</v>
      </c>
    </row>
    <row r="3081" spans="1:7" ht="24" customHeight="1" x14ac:dyDescent="0.2">
      <c r="A3081" s="153" t="str">
        <f t="shared" si="923"/>
        <v/>
      </c>
      <c r="B3081" s="268" t="str">
        <f t="shared" si="924"/>
        <v/>
      </c>
      <c r="C3081" s="154"/>
      <c r="D3081" s="155" t="str">
        <f t="shared" si="925"/>
        <v/>
      </c>
      <c r="E3081" s="269"/>
      <c r="F3081" s="166">
        <f t="shared" si="926"/>
        <v>0</v>
      </c>
      <c r="G3081" s="270">
        <f t="shared" si="927"/>
        <v>0</v>
      </c>
    </row>
    <row r="3082" spans="1:7" ht="24" customHeight="1" x14ac:dyDescent="0.2">
      <c r="A3082" s="153" t="str">
        <f t="shared" si="923"/>
        <v/>
      </c>
      <c r="B3082" s="268" t="str">
        <f t="shared" si="924"/>
        <v/>
      </c>
      <c r="C3082" s="154"/>
      <c r="D3082" s="155" t="str">
        <f t="shared" si="925"/>
        <v/>
      </c>
      <c r="E3082" s="269"/>
      <c r="F3082" s="166">
        <f t="shared" si="926"/>
        <v>0</v>
      </c>
      <c r="G3082" s="270">
        <f t="shared" si="927"/>
        <v>0</v>
      </c>
    </row>
    <row r="3083" spans="1:7" ht="24" customHeight="1" x14ac:dyDescent="0.2">
      <c r="A3083" s="153" t="str">
        <f t="shared" si="923"/>
        <v/>
      </c>
      <c r="B3083" s="268" t="str">
        <f t="shared" si="924"/>
        <v/>
      </c>
      <c r="C3083" s="154"/>
      <c r="D3083" s="155" t="str">
        <f t="shared" si="925"/>
        <v/>
      </c>
      <c r="E3083" s="269"/>
      <c r="F3083" s="166">
        <f t="shared" si="926"/>
        <v>0</v>
      </c>
      <c r="G3083" s="270">
        <f t="shared" si="927"/>
        <v>0</v>
      </c>
    </row>
    <row r="3084" spans="1:7" ht="24" customHeight="1" x14ac:dyDescent="0.2">
      <c r="A3084" s="153" t="str">
        <f t="shared" si="923"/>
        <v/>
      </c>
      <c r="B3084" s="268" t="str">
        <f t="shared" si="924"/>
        <v/>
      </c>
      <c r="C3084" s="154"/>
      <c r="D3084" s="155" t="str">
        <f t="shared" si="925"/>
        <v/>
      </c>
      <c r="E3084" s="269"/>
      <c r="F3084" s="166">
        <f t="shared" si="926"/>
        <v>0</v>
      </c>
      <c r="G3084" s="270">
        <f t="shared" si="927"/>
        <v>0</v>
      </c>
    </row>
    <row r="3085" spans="1:7" ht="24" customHeight="1" x14ac:dyDescent="0.2">
      <c r="A3085" s="153" t="str">
        <f t="shared" si="923"/>
        <v/>
      </c>
      <c r="B3085" s="268" t="str">
        <f t="shared" si="924"/>
        <v/>
      </c>
      <c r="C3085" s="154"/>
      <c r="D3085" s="155" t="str">
        <f t="shared" si="925"/>
        <v/>
      </c>
      <c r="E3085" s="269"/>
      <c r="F3085" s="166">
        <f t="shared" si="926"/>
        <v>0</v>
      </c>
      <c r="G3085" s="270">
        <f t="shared" si="927"/>
        <v>0</v>
      </c>
    </row>
    <row r="3086" spans="1:7" ht="24" customHeight="1" x14ac:dyDescent="0.2">
      <c r="A3086" s="271"/>
      <c r="B3086" s="241"/>
      <c r="C3086" s="241"/>
      <c r="D3086" s="252"/>
      <c r="E3086" s="253"/>
      <c r="F3086" s="336" t="s">
        <v>39</v>
      </c>
      <c r="G3086" s="273">
        <f>SUBTOTAL(9,G3078:G3085)</f>
        <v>0</v>
      </c>
    </row>
    <row r="3087" spans="1:7" ht="24" customHeight="1" x14ac:dyDescent="0.2">
      <c r="A3087" s="271"/>
      <c r="B3087" s="241"/>
      <c r="C3087" s="274" t="s">
        <v>825</v>
      </c>
      <c r="D3087" s="252"/>
      <c r="E3087" s="253"/>
      <c r="F3087" s="254"/>
      <c r="G3087" s="275"/>
    </row>
    <row r="3088" spans="1:7" ht="24" customHeight="1" x14ac:dyDescent="0.2">
      <c r="A3088" s="153" t="str">
        <f t="shared" ref="A3088:A3096" si="928">IFERROR(VLOOKUP(C3088,Tabla_Insumos,4,FALSE),"")</f>
        <v/>
      </c>
      <c r="B3088" s="268" t="str">
        <f t="shared" ref="B3088:B3096" si="929">IFERROR(VLOOKUP(C3088,Tabla_Insumos,5,FALSE),"")</f>
        <v/>
      </c>
      <c r="C3088" s="154"/>
      <c r="D3088" s="155" t="str">
        <f t="shared" ref="D3088:D3096" si="930">IFERROR(VLOOKUP(C3088,Tabla_Insumos,2,FALSE),"")</f>
        <v/>
      </c>
      <c r="E3088" s="269"/>
      <c r="F3088" s="166">
        <f t="shared" ref="F3088:F3096" si="931">IFERROR(VLOOKUP(C3088,Tabla_Insumos,3,FALSE),0)</f>
        <v>0</v>
      </c>
      <c r="G3088" s="270">
        <f t="shared" ref="G3088:G3096" si="932">ROUND(E3088*F3088,2)</f>
        <v>0</v>
      </c>
    </row>
    <row r="3089" spans="1:7" ht="24" customHeight="1" x14ac:dyDescent="0.2">
      <c r="A3089" s="153" t="str">
        <f t="shared" si="928"/>
        <v/>
      </c>
      <c r="B3089" s="268" t="str">
        <f t="shared" si="929"/>
        <v/>
      </c>
      <c r="C3089" s="154"/>
      <c r="D3089" s="155" t="str">
        <f t="shared" si="930"/>
        <v/>
      </c>
      <c r="E3089" s="269"/>
      <c r="F3089" s="166">
        <f t="shared" si="931"/>
        <v>0</v>
      </c>
      <c r="G3089" s="270">
        <f t="shared" si="932"/>
        <v>0</v>
      </c>
    </row>
    <row r="3090" spans="1:7" ht="24" customHeight="1" x14ac:dyDescent="0.2">
      <c r="A3090" s="153" t="str">
        <f t="shared" si="928"/>
        <v/>
      </c>
      <c r="B3090" s="268" t="str">
        <f t="shared" si="929"/>
        <v/>
      </c>
      <c r="C3090" s="154"/>
      <c r="D3090" s="155" t="str">
        <f t="shared" si="930"/>
        <v/>
      </c>
      <c r="E3090" s="269"/>
      <c r="F3090" s="166">
        <f t="shared" si="931"/>
        <v>0</v>
      </c>
      <c r="G3090" s="270">
        <f t="shared" si="932"/>
        <v>0</v>
      </c>
    </row>
    <row r="3091" spans="1:7" ht="24" customHeight="1" x14ac:dyDescent="0.2">
      <c r="A3091" s="153" t="str">
        <f t="shared" si="928"/>
        <v/>
      </c>
      <c r="B3091" s="268" t="str">
        <f t="shared" si="929"/>
        <v/>
      </c>
      <c r="C3091" s="154"/>
      <c r="D3091" s="155" t="str">
        <f t="shared" si="930"/>
        <v/>
      </c>
      <c r="E3091" s="269"/>
      <c r="F3091" s="166">
        <f t="shared" si="931"/>
        <v>0</v>
      </c>
      <c r="G3091" s="270">
        <f t="shared" si="932"/>
        <v>0</v>
      </c>
    </row>
    <row r="3092" spans="1:7" ht="24" customHeight="1" x14ac:dyDescent="0.2">
      <c r="A3092" s="153" t="str">
        <f t="shared" si="928"/>
        <v/>
      </c>
      <c r="B3092" s="268" t="str">
        <f t="shared" si="929"/>
        <v/>
      </c>
      <c r="C3092" s="154"/>
      <c r="D3092" s="155" t="str">
        <f t="shared" si="930"/>
        <v/>
      </c>
      <c r="E3092" s="269"/>
      <c r="F3092" s="166">
        <f t="shared" si="931"/>
        <v>0</v>
      </c>
      <c r="G3092" s="270">
        <f t="shared" si="932"/>
        <v>0</v>
      </c>
    </row>
    <row r="3093" spans="1:7" ht="24" customHeight="1" x14ac:dyDescent="0.2">
      <c r="A3093" s="153" t="str">
        <f t="shared" si="928"/>
        <v/>
      </c>
      <c r="B3093" s="268" t="str">
        <f t="shared" si="929"/>
        <v/>
      </c>
      <c r="C3093" s="154"/>
      <c r="D3093" s="155" t="str">
        <f t="shared" si="930"/>
        <v/>
      </c>
      <c r="E3093" s="269"/>
      <c r="F3093" s="166">
        <f t="shared" si="931"/>
        <v>0</v>
      </c>
      <c r="G3093" s="270">
        <f t="shared" si="932"/>
        <v>0</v>
      </c>
    </row>
    <row r="3094" spans="1:7" ht="24" customHeight="1" x14ac:dyDescent="0.2">
      <c r="A3094" s="153" t="str">
        <f t="shared" si="928"/>
        <v/>
      </c>
      <c r="B3094" s="268" t="str">
        <f t="shared" si="929"/>
        <v/>
      </c>
      <c r="C3094" s="154"/>
      <c r="D3094" s="155" t="str">
        <f t="shared" si="930"/>
        <v/>
      </c>
      <c r="E3094" s="269"/>
      <c r="F3094" s="166">
        <f t="shared" si="931"/>
        <v>0</v>
      </c>
      <c r="G3094" s="270">
        <f t="shared" si="932"/>
        <v>0</v>
      </c>
    </row>
    <row r="3095" spans="1:7" ht="24" customHeight="1" x14ac:dyDescent="0.2">
      <c r="A3095" s="153" t="str">
        <f t="shared" si="928"/>
        <v/>
      </c>
      <c r="B3095" s="268" t="str">
        <f t="shared" si="929"/>
        <v/>
      </c>
      <c r="C3095" s="154"/>
      <c r="D3095" s="155" t="str">
        <f t="shared" si="930"/>
        <v/>
      </c>
      <c r="E3095" s="269"/>
      <c r="F3095" s="166">
        <f t="shared" si="931"/>
        <v>0</v>
      </c>
      <c r="G3095" s="270">
        <f t="shared" si="932"/>
        <v>0</v>
      </c>
    </row>
    <row r="3096" spans="1:7" ht="24" customHeight="1" x14ac:dyDescent="0.2">
      <c r="A3096" s="153" t="str">
        <f t="shared" si="928"/>
        <v/>
      </c>
      <c r="B3096" s="268" t="str">
        <f t="shared" si="929"/>
        <v/>
      </c>
      <c r="C3096" s="154"/>
      <c r="D3096" s="155" t="str">
        <f t="shared" si="930"/>
        <v/>
      </c>
      <c r="E3096" s="269"/>
      <c r="F3096" s="166">
        <f t="shared" si="931"/>
        <v>0</v>
      </c>
      <c r="G3096" s="270">
        <f t="shared" si="932"/>
        <v>0</v>
      </c>
    </row>
    <row r="3097" spans="1:7" ht="24" customHeight="1" x14ac:dyDescent="0.2">
      <c r="A3097" s="276"/>
      <c r="B3097" s="252"/>
      <c r="C3097" s="241"/>
      <c r="D3097" s="252"/>
      <c r="E3097" s="253"/>
      <c r="F3097" s="336" t="s">
        <v>40</v>
      </c>
      <c r="G3097" s="273">
        <f>SUBTOTAL(9,G3088:G3096)</f>
        <v>0</v>
      </c>
    </row>
    <row r="3098" spans="1:7" ht="24" customHeight="1" thickBot="1" x14ac:dyDescent="0.25">
      <c r="A3098" s="277"/>
      <c r="B3098" s="278"/>
      <c r="C3098" s="279"/>
      <c r="D3098" s="278"/>
      <c r="E3098" s="280"/>
      <c r="F3098" s="281"/>
      <c r="G3098" s="282"/>
    </row>
    <row r="3099" spans="1:7" ht="24" customHeight="1" thickBot="1" x14ac:dyDescent="0.25">
      <c r="A3099" s="283">
        <f>B3057</f>
        <v>0</v>
      </c>
      <c r="B3099" s="284" t="str">
        <f>C3057</f>
        <v/>
      </c>
      <c r="C3099" s="285"/>
      <c r="D3099" s="285" t="s">
        <v>41</v>
      </c>
      <c r="E3099" s="286"/>
      <c r="F3099" s="287" t="s">
        <v>42</v>
      </c>
      <c r="G3099" s="288">
        <f>SUBTOTAL(9,G3062:G3098)</f>
        <v>0</v>
      </c>
    </row>
    <row r="3100" spans="1:7" ht="24" customHeight="1" thickTop="1" thickBot="1" x14ac:dyDescent="0.25"/>
    <row r="3101" spans="1:7" ht="24" customHeight="1" thickTop="1" x14ac:dyDescent="0.2">
      <c r="A3101" s="344" t="s">
        <v>44</v>
      </c>
      <c r="B3101" s="345"/>
      <c r="C3101" s="345"/>
      <c r="D3101" s="345"/>
      <c r="E3101" s="345"/>
      <c r="F3101" s="345"/>
      <c r="G3101" s="346"/>
    </row>
    <row r="3102" spans="1:7" ht="24" customHeight="1" x14ac:dyDescent="0.2">
      <c r="A3102" s="243" t="s">
        <v>821</v>
      </c>
      <c r="B3102" s="244" t="str">
        <f>Comitente</f>
        <v>DIRECCIÓN PROVINCIAL DEL LOTE HOGAR</v>
      </c>
      <c r="C3102" s="238"/>
      <c r="D3102" s="245"/>
      <c r="E3102" s="245"/>
      <c r="F3102" s="246"/>
      <c r="G3102" s="247"/>
    </row>
    <row r="3103" spans="1:7" ht="24" customHeight="1" x14ac:dyDescent="0.2">
      <c r="A3103" s="243" t="s">
        <v>822</v>
      </c>
      <c r="B3103" s="244">
        <f>Contratista</f>
        <v>0</v>
      </c>
      <c r="C3103" s="239"/>
      <c r="D3103" s="239"/>
      <c r="E3103" s="239"/>
      <c r="F3103" s="248"/>
      <c r="G3103" s="249"/>
    </row>
    <row r="3104" spans="1:7" ht="24" customHeight="1" x14ac:dyDescent="0.2">
      <c r="A3104" s="243" t="s">
        <v>31</v>
      </c>
      <c r="B3104" s="244" t="str">
        <f>Obra</f>
        <v>Barrio "VIRGEN DEL ROSARIO" I Etapa</v>
      </c>
      <c r="C3104" s="239"/>
      <c r="D3104" s="239"/>
      <c r="E3104" s="239"/>
      <c r="F3104" s="248" t="s">
        <v>45</v>
      </c>
      <c r="G3104" s="250">
        <f>Fecha_Base</f>
        <v>0</v>
      </c>
    </row>
    <row r="3105" spans="1:7" ht="24" customHeight="1" x14ac:dyDescent="0.2">
      <c r="A3105" s="251" t="s">
        <v>820</v>
      </c>
      <c r="B3105" s="240" t="str">
        <f>Ubicación</f>
        <v>Calle Independencia s/nº  Distrito "La Puntilla" Dpto San Martin</v>
      </c>
      <c r="C3105" s="240"/>
      <c r="D3105" s="252"/>
      <c r="E3105" s="253"/>
      <c r="F3105" s="254"/>
      <c r="G3105" s="255"/>
    </row>
    <row r="3106" spans="1:7" ht="24" customHeight="1" x14ac:dyDescent="0.2">
      <c r="A3106" s="251" t="s">
        <v>46</v>
      </c>
      <c r="B3106" s="256" t="str">
        <f>IFERROR(VALUE(LEFT(B3107,FIND("-",B3107)-1)),"")</f>
        <v/>
      </c>
      <c r="C3106" s="241" t="str">
        <f>IFERROR(VLOOKUP(B3106,T_Computo_Presupuesto,2,FALSE),"")</f>
        <v/>
      </c>
      <c r="E3106" s="253"/>
      <c r="F3106" s="254"/>
      <c r="G3106" s="255"/>
    </row>
    <row r="3107" spans="1:7" ht="24" customHeight="1" x14ac:dyDescent="0.2">
      <c r="A3107" s="251" t="s">
        <v>32</v>
      </c>
      <c r="B3107" s="257"/>
      <c r="C3107" s="241" t="str">
        <f>IFERROR(VLOOKUP(B3107,T_Computo_Presupuesto,2,FALSE),"")</f>
        <v/>
      </c>
      <c r="D3107" s="252"/>
      <c r="E3107" s="253"/>
      <c r="F3107" s="248" t="s">
        <v>33</v>
      </c>
      <c r="G3107" s="258" t="str">
        <f>IFERROR(VLOOKUP(B3107,T_Computo_Presupuesto,4,FALSE),"")</f>
        <v/>
      </c>
    </row>
    <row r="3108" spans="1:7" ht="24" customHeight="1" x14ac:dyDescent="0.2">
      <c r="A3108" s="251"/>
      <c r="B3108" s="240"/>
      <c r="C3108" s="241"/>
      <c r="D3108" s="252"/>
      <c r="E3108" s="253"/>
      <c r="F3108" s="254"/>
      <c r="G3108" s="255"/>
    </row>
    <row r="3109" spans="1:7" ht="24" customHeight="1" x14ac:dyDescent="0.2">
      <c r="A3109" s="366" t="s">
        <v>683</v>
      </c>
      <c r="B3109" s="367"/>
      <c r="C3109" s="368" t="s">
        <v>0</v>
      </c>
      <c r="D3109" s="368" t="s">
        <v>34</v>
      </c>
      <c r="E3109" s="370" t="s">
        <v>35</v>
      </c>
      <c r="F3109" s="372" t="s">
        <v>36</v>
      </c>
      <c r="G3109" s="374" t="s">
        <v>37</v>
      </c>
    </row>
    <row r="3110" spans="1:7" ht="24" customHeight="1" x14ac:dyDescent="0.2">
      <c r="A3110" s="259" t="s">
        <v>684</v>
      </c>
      <c r="B3110" s="260" t="s">
        <v>685</v>
      </c>
      <c r="C3110" s="369"/>
      <c r="D3110" s="369"/>
      <c r="E3110" s="371"/>
      <c r="F3110" s="373"/>
      <c r="G3110" s="375"/>
    </row>
    <row r="3111" spans="1:7" ht="24" customHeight="1" x14ac:dyDescent="0.2">
      <c r="A3111" s="335"/>
      <c r="B3111" s="263"/>
      <c r="C3111" s="334" t="s">
        <v>823</v>
      </c>
      <c r="D3111" s="264"/>
      <c r="E3111" s="265"/>
      <c r="F3111" s="266"/>
      <c r="G3111" s="267"/>
    </row>
    <row r="3112" spans="1:7" ht="24" customHeight="1" x14ac:dyDescent="0.2">
      <c r="A3112" s="153" t="str">
        <f t="shared" ref="A3112:A3125" si="933">IFERROR(VLOOKUP(C3112,Tabla_Insumos,4,FALSE),"")</f>
        <v/>
      </c>
      <c r="B3112" s="268" t="str">
        <f t="shared" ref="B3112:B3125" si="934">IFERROR(VLOOKUP(C3112,Tabla_Insumos,5,FALSE),"")</f>
        <v/>
      </c>
      <c r="C3112" s="154"/>
      <c r="D3112" s="155" t="str">
        <f t="shared" ref="D3112:D3125" si="935">IFERROR(VLOOKUP(C3112,Tabla_Insumos,2,FALSE),"")</f>
        <v/>
      </c>
      <c r="E3112" s="269"/>
      <c r="F3112" s="166">
        <f t="shared" ref="F3112:F3125" si="936">IFERROR(VLOOKUP(C3112,Tabla_Insumos,3,FALSE),0)</f>
        <v>0</v>
      </c>
      <c r="G3112" s="270">
        <f>ROUND(E3112*F3112,2)</f>
        <v>0</v>
      </c>
    </row>
    <row r="3113" spans="1:7" ht="24" customHeight="1" x14ac:dyDescent="0.2">
      <c r="A3113" s="153" t="str">
        <f t="shared" si="933"/>
        <v/>
      </c>
      <c r="B3113" s="268" t="str">
        <f t="shared" si="934"/>
        <v/>
      </c>
      <c r="C3113" s="154"/>
      <c r="D3113" s="155" t="str">
        <f t="shared" si="935"/>
        <v/>
      </c>
      <c r="E3113" s="269"/>
      <c r="F3113" s="166">
        <f t="shared" si="936"/>
        <v>0</v>
      </c>
      <c r="G3113" s="270">
        <f t="shared" ref="G3113:G3125" si="937">ROUND(E3113*F3113,2)</f>
        <v>0</v>
      </c>
    </row>
    <row r="3114" spans="1:7" ht="24" customHeight="1" x14ac:dyDescent="0.2">
      <c r="A3114" s="153" t="str">
        <f t="shared" si="933"/>
        <v/>
      </c>
      <c r="B3114" s="268" t="str">
        <f t="shared" si="934"/>
        <v/>
      </c>
      <c r="C3114" s="154"/>
      <c r="D3114" s="155" t="str">
        <f t="shared" si="935"/>
        <v/>
      </c>
      <c r="E3114" s="269"/>
      <c r="F3114" s="166">
        <f t="shared" si="936"/>
        <v>0</v>
      </c>
      <c r="G3114" s="270">
        <f t="shared" si="937"/>
        <v>0</v>
      </c>
    </row>
    <row r="3115" spans="1:7" ht="24" customHeight="1" x14ac:dyDescent="0.2">
      <c r="A3115" s="153" t="str">
        <f t="shared" si="933"/>
        <v/>
      </c>
      <c r="B3115" s="268" t="str">
        <f t="shared" si="934"/>
        <v/>
      </c>
      <c r="C3115" s="154"/>
      <c r="D3115" s="155" t="str">
        <f t="shared" si="935"/>
        <v/>
      </c>
      <c r="E3115" s="269"/>
      <c r="F3115" s="166">
        <f t="shared" si="936"/>
        <v>0</v>
      </c>
      <c r="G3115" s="270">
        <f t="shared" si="937"/>
        <v>0</v>
      </c>
    </row>
    <row r="3116" spans="1:7" ht="24" customHeight="1" x14ac:dyDescent="0.2">
      <c r="A3116" s="153" t="str">
        <f t="shared" si="933"/>
        <v/>
      </c>
      <c r="B3116" s="268" t="str">
        <f t="shared" si="934"/>
        <v/>
      </c>
      <c r="C3116" s="154"/>
      <c r="D3116" s="155" t="str">
        <f t="shared" si="935"/>
        <v/>
      </c>
      <c r="E3116" s="269"/>
      <c r="F3116" s="166">
        <f t="shared" si="936"/>
        <v>0</v>
      </c>
      <c r="G3116" s="270">
        <f t="shared" si="937"/>
        <v>0</v>
      </c>
    </row>
    <row r="3117" spans="1:7" ht="24" customHeight="1" x14ac:dyDescent="0.2">
      <c r="A3117" s="153" t="str">
        <f t="shared" si="933"/>
        <v/>
      </c>
      <c r="B3117" s="268" t="str">
        <f t="shared" si="934"/>
        <v/>
      </c>
      <c r="C3117" s="154"/>
      <c r="D3117" s="155" t="str">
        <f t="shared" si="935"/>
        <v/>
      </c>
      <c r="E3117" s="269"/>
      <c r="F3117" s="166">
        <f t="shared" si="936"/>
        <v>0</v>
      </c>
      <c r="G3117" s="270">
        <f t="shared" si="937"/>
        <v>0</v>
      </c>
    </row>
    <row r="3118" spans="1:7" ht="24" customHeight="1" x14ac:dyDescent="0.2">
      <c r="A3118" s="153" t="str">
        <f t="shared" si="933"/>
        <v/>
      </c>
      <c r="B3118" s="268" t="str">
        <f t="shared" si="934"/>
        <v/>
      </c>
      <c r="C3118" s="154"/>
      <c r="D3118" s="155" t="str">
        <f t="shared" si="935"/>
        <v/>
      </c>
      <c r="E3118" s="269"/>
      <c r="F3118" s="166">
        <f t="shared" si="936"/>
        <v>0</v>
      </c>
      <c r="G3118" s="270">
        <f t="shared" si="937"/>
        <v>0</v>
      </c>
    </row>
    <row r="3119" spans="1:7" ht="24" customHeight="1" x14ac:dyDescent="0.2">
      <c r="A3119" s="153" t="str">
        <f t="shared" si="933"/>
        <v/>
      </c>
      <c r="B3119" s="268" t="str">
        <f t="shared" si="934"/>
        <v/>
      </c>
      <c r="C3119" s="154"/>
      <c r="D3119" s="155" t="str">
        <f t="shared" si="935"/>
        <v/>
      </c>
      <c r="E3119" s="269"/>
      <c r="F3119" s="166">
        <f t="shared" si="936"/>
        <v>0</v>
      </c>
      <c r="G3119" s="270">
        <f t="shared" si="937"/>
        <v>0</v>
      </c>
    </row>
    <row r="3120" spans="1:7" ht="24" customHeight="1" x14ac:dyDescent="0.2">
      <c r="A3120" s="153" t="str">
        <f t="shared" si="933"/>
        <v/>
      </c>
      <c r="B3120" s="268" t="str">
        <f t="shared" si="934"/>
        <v/>
      </c>
      <c r="C3120" s="154"/>
      <c r="D3120" s="155" t="str">
        <f t="shared" si="935"/>
        <v/>
      </c>
      <c r="E3120" s="269"/>
      <c r="F3120" s="166">
        <f t="shared" si="936"/>
        <v>0</v>
      </c>
      <c r="G3120" s="270">
        <f t="shared" si="937"/>
        <v>0</v>
      </c>
    </row>
    <row r="3121" spans="1:7" ht="24" customHeight="1" x14ac:dyDescent="0.2">
      <c r="A3121" s="153" t="str">
        <f t="shared" si="933"/>
        <v/>
      </c>
      <c r="B3121" s="268" t="str">
        <f t="shared" si="934"/>
        <v/>
      </c>
      <c r="C3121" s="154"/>
      <c r="D3121" s="155" t="str">
        <f t="shared" si="935"/>
        <v/>
      </c>
      <c r="E3121" s="269"/>
      <c r="F3121" s="166">
        <f t="shared" si="936"/>
        <v>0</v>
      </c>
      <c r="G3121" s="270">
        <f t="shared" si="937"/>
        <v>0</v>
      </c>
    </row>
    <row r="3122" spans="1:7" ht="24" customHeight="1" x14ac:dyDescent="0.2">
      <c r="A3122" s="153" t="str">
        <f t="shared" si="933"/>
        <v/>
      </c>
      <c r="B3122" s="268" t="str">
        <f t="shared" si="934"/>
        <v/>
      </c>
      <c r="C3122" s="154"/>
      <c r="D3122" s="155" t="str">
        <f t="shared" si="935"/>
        <v/>
      </c>
      <c r="E3122" s="269"/>
      <c r="F3122" s="166">
        <f t="shared" si="936"/>
        <v>0</v>
      </c>
      <c r="G3122" s="270">
        <f t="shared" si="937"/>
        <v>0</v>
      </c>
    </row>
    <row r="3123" spans="1:7" ht="24" customHeight="1" x14ac:dyDescent="0.2">
      <c r="A3123" s="153" t="str">
        <f t="shared" si="933"/>
        <v/>
      </c>
      <c r="B3123" s="268" t="str">
        <f t="shared" si="934"/>
        <v/>
      </c>
      <c r="C3123" s="154"/>
      <c r="D3123" s="155" t="str">
        <f t="shared" si="935"/>
        <v/>
      </c>
      <c r="E3123" s="269"/>
      <c r="F3123" s="166">
        <f t="shared" si="936"/>
        <v>0</v>
      </c>
      <c r="G3123" s="270">
        <f t="shared" si="937"/>
        <v>0</v>
      </c>
    </row>
    <row r="3124" spans="1:7" ht="24" customHeight="1" x14ac:dyDescent="0.2">
      <c r="A3124" s="153" t="str">
        <f t="shared" si="933"/>
        <v/>
      </c>
      <c r="B3124" s="268" t="str">
        <f t="shared" si="934"/>
        <v/>
      </c>
      <c r="C3124" s="154"/>
      <c r="D3124" s="155" t="str">
        <f t="shared" si="935"/>
        <v/>
      </c>
      <c r="E3124" s="269"/>
      <c r="F3124" s="166">
        <f t="shared" si="936"/>
        <v>0</v>
      </c>
      <c r="G3124" s="270">
        <f t="shared" si="937"/>
        <v>0</v>
      </c>
    </row>
    <row r="3125" spans="1:7" ht="24" customHeight="1" x14ac:dyDescent="0.2">
      <c r="A3125" s="153" t="str">
        <f t="shared" si="933"/>
        <v/>
      </c>
      <c r="B3125" s="268" t="str">
        <f t="shared" si="934"/>
        <v/>
      </c>
      <c r="C3125" s="154"/>
      <c r="D3125" s="155" t="str">
        <f t="shared" si="935"/>
        <v/>
      </c>
      <c r="E3125" s="269"/>
      <c r="F3125" s="166">
        <f t="shared" si="936"/>
        <v>0</v>
      </c>
      <c r="G3125" s="270">
        <f t="shared" si="937"/>
        <v>0</v>
      </c>
    </row>
    <row r="3126" spans="1:7" ht="24" customHeight="1" x14ac:dyDescent="0.2">
      <c r="A3126" s="271"/>
      <c r="B3126" s="241"/>
      <c r="C3126" s="241"/>
      <c r="D3126" s="252"/>
      <c r="E3126" s="253"/>
      <c r="F3126" s="336" t="s">
        <v>38</v>
      </c>
      <c r="G3126" s="273">
        <f>SUBTOTAL(9,G3112:G3125)</f>
        <v>0</v>
      </c>
    </row>
    <row r="3127" spans="1:7" ht="24" customHeight="1" x14ac:dyDescent="0.2">
      <c r="A3127" s="271"/>
      <c r="B3127" s="241"/>
      <c r="C3127" s="274" t="s">
        <v>824</v>
      </c>
      <c r="D3127" s="252"/>
      <c r="E3127" s="253"/>
      <c r="F3127" s="254"/>
      <c r="G3127" s="275"/>
    </row>
    <row r="3128" spans="1:7" ht="24" customHeight="1" x14ac:dyDescent="0.2">
      <c r="A3128" s="153" t="str">
        <f t="shared" ref="A3128:A3135" si="938">IFERROR(VLOOKUP(C3128,Tabla_Insumos,4,FALSE),"")</f>
        <v/>
      </c>
      <c r="B3128" s="268" t="str">
        <f t="shared" ref="B3128:B3135" si="939">IFERROR(VLOOKUP(C3128,Tabla_Insumos,5,FALSE),"")</f>
        <v/>
      </c>
      <c r="C3128" s="154"/>
      <c r="D3128" s="155" t="str">
        <f t="shared" ref="D3128:D3135" si="940">IFERROR(VLOOKUP(C3128,Tabla_Insumos,2,FALSE),"")</f>
        <v/>
      </c>
      <c r="E3128" s="269"/>
      <c r="F3128" s="166">
        <f t="shared" ref="F3128:F3135" si="941">IFERROR(VLOOKUP(C3128,Tabla_Insumos,3,FALSE),0)</f>
        <v>0</v>
      </c>
      <c r="G3128" s="270">
        <f>ROUND(E3128*F3128,2)</f>
        <v>0</v>
      </c>
    </row>
    <row r="3129" spans="1:7" ht="24" customHeight="1" x14ac:dyDescent="0.2">
      <c r="A3129" s="153" t="str">
        <f t="shared" si="938"/>
        <v/>
      </c>
      <c r="B3129" s="268" t="str">
        <f t="shared" si="939"/>
        <v/>
      </c>
      <c r="C3129" s="154"/>
      <c r="D3129" s="155" t="str">
        <f t="shared" si="940"/>
        <v/>
      </c>
      <c r="E3129" s="269"/>
      <c r="F3129" s="166">
        <f t="shared" si="941"/>
        <v>0</v>
      </c>
      <c r="G3129" s="270">
        <f>ROUND(E3129*F3129,2)</f>
        <v>0</v>
      </c>
    </row>
    <row r="3130" spans="1:7" ht="24" customHeight="1" x14ac:dyDescent="0.2">
      <c r="A3130" s="153" t="str">
        <f t="shared" si="938"/>
        <v/>
      </c>
      <c r="B3130" s="268" t="str">
        <f t="shared" si="939"/>
        <v/>
      </c>
      <c r="C3130" s="154"/>
      <c r="D3130" s="155" t="str">
        <f t="shared" si="940"/>
        <v/>
      </c>
      <c r="E3130" s="269"/>
      <c r="F3130" s="166">
        <f t="shared" si="941"/>
        <v>0</v>
      </c>
      <c r="G3130" s="270">
        <f t="shared" ref="G3130:G3135" si="942">ROUND(E3130*F3130,2)</f>
        <v>0</v>
      </c>
    </row>
    <row r="3131" spans="1:7" ht="24" customHeight="1" x14ac:dyDescent="0.2">
      <c r="A3131" s="153" t="str">
        <f t="shared" si="938"/>
        <v/>
      </c>
      <c r="B3131" s="268" t="str">
        <f t="shared" si="939"/>
        <v/>
      </c>
      <c r="C3131" s="154"/>
      <c r="D3131" s="155" t="str">
        <f t="shared" si="940"/>
        <v/>
      </c>
      <c r="E3131" s="269"/>
      <c r="F3131" s="166">
        <f t="shared" si="941"/>
        <v>0</v>
      </c>
      <c r="G3131" s="270">
        <f t="shared" si="942"/>
        <v>0</v>
      </c>
    </row>
    <row r="3132" spans="1:7" ht="24" customHeight="1" x14ac:dyDescent="0.2">
      <c r="A3132" s="153" t="str">
        <f t="shared" si="938"/>
        <v/>
      </c>
      <c r="B3132" s="268" t="str">
        <f t="shared" si="939"/>
        <v/>
      </c>
      <c r="C3132" s="154"/>
      <c r="D3132" s="155" t="str">
        <f t="shared" si="940"/>
        <v/>
      </c>
      <c r="E3132" s="269"/>
      <c r="F3132" s="166">
        <f t="shared" si="941"/>
        <v>0</v>
      </c>
      <c r="G3132" s="270">
        <f t="shared" si="942"/>
        <v>0</v>
      </c>
    </row>
    <row r="3133" spans="1:7" ht="24" customHeight="1" x14ac:dyDescent="0.2">
      <c r="A3133" s="153" t="str">
        <f t="shared" si="938"/>
        <v/>
      </c>
      <c r="B3133" s="268" t="str">
        <f t="shared" si="939"/>
        <v/>
      </c>
      <c r="C3133" s="154"/>
      <c r="D3133" s="155" t="str">
        <f t="shared" si="940"/>
        <v/>
      </c>
      <c r="E3133" s="269"/>
      <c r="F3133" s="166">
        <f t="shared" si="941"/>
        <v>0</v>
      </c>
      <c r="G3133" s="270">
        <f t="shared" si="942"/>
        <v>0</v>
      </c>
    </row>
    <row r="3134" spans="1:7" ht="24" customHeight="1" x14ac:dyDescent="0.2">
      <c r="A3134" s="153" t="str">
        <f t="shared" si="938"/>
        <v/>
      </c>
      <c r="B3134" s="268" t="str">
        <f t="shared" si="939"/>
        <v/>
      </c>
      <c r="C3134" s="154"/>
      <c r="D3134" s="155" t="str">
        <f t="shared" si="940"/>
        <v/>
      </c>
      <c r="E3134" s="269"/>
      <c r="F3134" s="166">
        <f t="shared" si="941"/>
        <v>0</v>
      </c>
      <c r="G3134" s="270">
        <f t="shared" si="942"/>
        <v>0</v>
      </c>
    </row>
    <row r="3135" spans="1:7" ht="24" customHeight="1" x14ac:dyDescent="0.2">
      <c r="A3135" s="153" t="str">
        <f t="shared" si="938"/>
        <v/>
      </c>
      <c r="B3135" s="268" t="str">
        <f t="shared" si="939"/>
        <v/>
      </c>
      <c r="C3135" s="154"/>
      <c r="D3135" s="155" t="str">
        <f t="shared" si="940"/>
        <v/>
      </c>
      <c r="E3135" s="269"/>
      <c r="F3135" s="166">
        <f t="shared" si="941"/>
        <v>0</v>
      </c>
      <c r="G3135" s="270">
        <f t="shared" si="942"/>
        <v>0</v>
      </c>
    </row>
    <row r="3136" spans="1:7" ht="24" customHeight="1" x14ac:dyDescent="0.2">
      <c r="A3136" s="271"/>
      <c r="B3136" s="241"/>
      <c r="C3136" s="241"/>
      <c r="D3136" s="252"/>
      <c r="E3136" s="253"/>
      <c r="F3136" s="336" t="s">
        <v>39</v>
      </c>
      <c r="G3136" s="273">
        <f>SUBTOTAL(9,G3128:G3135)</f>
        <v>0</v>
      </c>
    </row>
    <row r="3137" spans="1:7" ht="24" customHeight="1" x14ac:dyDescent="0.2">
      <c r="A3137" s="271"/>
      <c r="B3137" s="241"/>
      <c r="C3137" s="274" t="s">
        <v>825</v>
      </c>
      <c r="D3137" s="252"/>
      <c r="E3137" s="253"/>
      <c r="F3137" s="254"/>
      <c r="G3137" s="275"/>
    </row>
    <row r="3138" spans="1:7" ht="24" customHeight="1" x14ac:dyDescent="0.2">
      <c r="A3138" s="153" t="str">
        <f t="shared" ref="A3138:A3146" si="943">IFERROR(VLOOKUP(C3138,Tabla_Insumos,4,FALSE),"")</f>
        <v/>
      </c>
      <c r="B3138" s="268" t="str">
        <f t="shared" ref="B3138:B3146" si="944">IFERROR(VLOOKUP(C3138,Tabla_Insumos,5,FALSE),"")</f>
        <v/>
      </c>
      <c r="C3138" s="154"/>
      <c r="D3138" s="155" t="str">
        <f t="shared" ref="D3138:D3146" si="945">IFERROR(VLOOKUP(C3138,Tabla_Insumos,2,FALSE),"")</f>
        <v/>
      </c>
      <c r="E3138" s="269"/>
      <c r="F3138" s="166">
        <f t="shared" ref="F3138:F3146" si="946">IFERROR(VLOOKUP(C3138,Tabla_Insumos,3,FALSE),0)</f>
        <v>0</v>
      </c>
      <c r="G3138" s="270">
        <f t="shared" ref="G3138:G3146" si="947">ROUND(E3138*F3138,2)</f>
        <v>0</v>
      </c>
    </row>
    <row r="3139" spans="1:7" ht="24" customHeight="1" x14ac:dyDescent="0.2">
      <c r="A3139" s="153" t="str">
        <f t="shared" si="943"/>
        <v/>
      </c>
      <c r="B3139" s="268" t="str">
        <f t="shared" si="944"/>
        <v/>
      </c>
      <c r="C3139" s="154"/>
      <c r="D3139" s="155" t="str">
        <f t="shared" si="945"/>
        <v/>
      </c>
      <c r="E3139" s="269"/>
      <c r="F3139" s="166">
        <f t="shared" si="946"/>
        <v>0</v>
      </c>
      <c r="G3139" s="270">
        <f t="shared" si="947"/>
        <v>0</v>
      </c>
    </row>
    <row r="3140" spans="1:7" ht="24" customHeight="1" x14ac:dyDescent="0.2">
      <c r="A3140" s="153" t="str">
        <f t="shared" si="943"/>
        <v/>
      </c>
      <c r="B3140" s="268" t="str">
        <f t="shared" si="944"/>
        <v/>
      </c>
      <c r="C3140" s="154"/>
      <c r="D3140" s="155" t="str">
        <f t="shared" si="945"/>
        <v/>
      </c>
      <c r="E3140" s="269"/>
      <c r="F3140" s="166">
        <f t="shared" si="946"/>
        <v>0</v>
      </c>
      <c r="G3140" s="270">
        <f t="shared" si="947"/>
        <v>0</v>
      </c>
    </row>
    <row r="3141" spans="1:7" ht="24" customHeight="1" x14ac:dyDescent="0.2">
      <c r="A3141" s="153" t="str">
        <f t="shared" si="943"/>
        <v/>
      </c>
      <c r="B3141" s="268" t="str">
        <f t="shared" si="944"/>
        <v/>
      </c>
      <c r="C3141" s="154"/>
      <c r="D3141" s="155" t="str">
        <f t="shared" si="945"/>
        <v/>
      </c>
      <c r="E3141" s="269"/>
      <c r="F3141" s="166">
        <f t="shared" si="946"/>
        <v>0</v>
      </c>
      <c r="G3141" s="270">
        <f t="shared" si="947"/>
        <v>0</v>
      </c>
    </row>
    <row r="3142" spans="1:7" ht="24" customHeight="1" x14ac:dyDescent="0.2">
      <c r="A3142" s="153" t="str">
        <f t="shared" si="943"/>
        <v/>
      </c>
      <c r="B3142" s="268" t="str">
        <f t="shared" si="944"/>
        <v/>
      </c>
      <c r="C3142" s="154"/>
      <c r="D3142" s="155" t="str">
        <f t="shared" si="945"/>
        <v/>
      </c>
      <c r="E3142" s="269"/>
      <c r="F3142" s="166">
        <f t="shared" si="946"/>
        <v>0</v>
      </c>
      <c r="G3142" s="270">
        <f t="shared" si="947"/>
        <v>0</v>
      </c>
    </row>
    <row r="3143" spans="1:7" ht="24" customHeight="1" x14ac:dyDescent="0.2">
      <c r="A3143" s="153" t="str">
        <f t="shared" si="943"/>
        <v/>
      </c>
      <c r="B3143" s="268" t="str">
        <f t="shared" si="944"/>
        <v/>
      </c>
      <c r="C3143" s="154"/>
      <c r="D3143" s="155" t="str">
        <f t="shared" si="945"/>
        <v/>
      </c>
      <c r="E3143" s="269"/>
      <c r="F3143" s="166">
        <f t="shared" si="946"/>
        <v>0</v>
      </c>
      <c r="G3143" s="270">
        <f t="shared" si="947"/>
        <v>0</v>
      </c>
    </row>
    <row r="3144" spans="1:7" ht="24" customHeight="1" x14ac:dyDescent="0.2">
      <c r="A3144" s="153" t="str">
        <f t="shared" si="943"/>
        <v/>
      </c>
      <c r="B3144" s="268" t="str">
        <f t="shared" si="944"/>
        <v/>
      </c>
      <c r="C3144" s="154"/>
      <c r="D3144" s="155" t="str">
        <f t="shared" si="945"/>
        <v/>
      </c>
      <c r="E3144" s="269"/>
      <c r="F3144" s="166">
        <f t="shared" si="946"/>
        <v>0</v>
      </c>
      <c r="G3144" s="270">
        <f t="shared" si="947"/>
        <v>0</v>
      </c>
    </row>
    <row r="3145" spans="1:7" ht="24" customHeight="1" x14ac:dyDescent="0.2">
      <c r="A3145" s="153" t="str">
        <f t="shared" si="943"/>
        <v/>
      </c>
      <c r="B3145" s="268" t="str">
        <f t="shared" si="944"/>
        <v/>
      </c>
      <c r="C3145" s="154"/>
      <c r="D3145" s="155" t="str">
        <f t="shared" si="945"/>
        <v/>
      </c>
      <c r="E3145" s="269"/>
      <c r="F3145" s="166">
        <f t="shared" si="946"/>
        <v>0</v>
      </c>
      <c r="G3145" s="270">
        <f t="shared" si="947"/>
        <v>0</v>
      </c>
    </row>
    <row r="3146" spans="1:7" ht="24" customHeight="1" x14ac:dyDescent="0.2">
      <c r="A3146" s="153" t="str">
        <f t="shared" si="943"/>
        <v/>
      </c>
      <c r="B3146" s="268" t="str">
        <f t="shared" si="944"/>
        <v/>
      </c>
      <c r="C3146" s="154"/>
      <c r="D3146" s="155" t="str">
        <f t="shared" si="945"/>
        <v/>
      </c>
      <c r="E3146" s="269"/>
      <c r="F3146" s="166">
        <f t="shared" si="946"/>
        <v>0</v>
      </c>
      <c r="G3146" s="270">
        <f t="shared" si="947"/>
        <v>0</v>
      </c>
    </row>
    <row r="3147" spans="1:7" ht="24" customHeight="1" x14ac:dyDescent="0.2">
      <c r="A3147" s="276"/>
      <c r="B3147" s="252"/>
      <c r="C3147" s="241"/>
      <c r="D3147" s="252"/>
      <c r="E3147" s="253"/>
      <c r="F3147" s="336" t="s">
        <v>40</v>
      </c>
      <c r="G3147" s="273">
        <f>SUBTOTAL(9,G3138:G3146)</f>
        <v>0</v>
      </c>
    </row>
    <row r="3148" spans="1:7" ht="24" customHeight="1" thickBot="1" x14ac:dyDescent="0.25">
      <c r="A3148" s="277"/>
      <c r="B3148" s="278"/>
      <c r="C3148" s="279"/>
      <c r="D3148" s="278"/>
      <c r="E3148" s="280"/>
      <c r="F3148" s="281"/>
      <c r="G3148" s="282"/>
    </row>
    <row r="3149" spans="1:7" ht="24" customHeight="1" thickBot="1" x14ac:dyDescent="0.25">
      <c r="A3149" s="283">
        <f>B3107</f>
        <v>0</v>
      </c>
      <c r="B3149" s="284" t="str">
        <f>C3107</f>
        <v/>
      </c>
      <c r="C3149" s="285"/>
      <c r="D3149" s="285" t="s">
        <v>41</v>
      </c>
      <c r="E3149" s="286"/>
      <c r="F3149" s="287" t="s">
        <v>42</v>
      </c>
      <c r="G3149" s="288">
        <f>SUBTOTAL(9,G3112:G3148)</f>
        <v>0</v>
      </c>
    </row>
    <row r="3150" spans="1:7" ht="24" customHeight="1" thickTop="1" thickBot="1" x14ac:dyDescent="0.25"/>
    <row r="3151" spans="1:7" ht="24" customHeight="1" thickTop="1" x14ac:dyDescent="0.2">
      <c r="A3151" s="344" t="s">
        <v>44</v>
      </c>
      <c r="B3151" s="345"/>
      <c r="C3151" s="345"/>
      <c r="D3151" s="345"/>
      <c r="E3151" s="345"/>
      <c r="F3151" s="345"/>
      <c r="G3151" s="346"/>
    </row>
    <row r="3152" spans="1:7" ht="24" customHeight="1" x14ac:dyDescent="0.2">
      <c r="A3152" s="243" t="s">
        <v>821</v>
      </c>
      <c r="B3152" s="244" t="str">
        <f>Comitente</f>
        <v>DIRECCIÓN PROVINCIAL DEL LOTE HOGAR</v>
      </c>
      <c r="C3152" s="238"/>
      <c r="D3152" s="245"/>
      <c r="E3152" s="245"/>
      <c r="F3152" s="246"/>
      <c r="G3152" s="247"/>
    </row>
    <row r="3153" spans="1:7" ht="24" customHeight="1" x14ac:dyDescent="0.2">
      <c r="A3153" s="243" t="s">
        <v>822</v>
      </c>
      <c r="B3153" s="244">
        <f>Contratista</f>
        <v>0</v>
      </c>
      <c r="C3153" s="239"/>
      <c r="D3153" s="239"/>
      <c r="E3153" s="239"/>
      <c r="F3153" s="248"/>
      <c r="G3153" s="249"/>
    </row>
    <row r="3154" spans="1:7" ht="24" customHeight="1" x14ac:dyDescent="0.2">
      <c r="A3154" s="243" t="s">
        <v>31</v>
      </c>
      <c r="B3154" s="244" t="str">
        <f>Obra</f>
        <v>Barrio "VIRGEN DEL ROSARIO" I Etapa</v>
      </c>
      <c r="C3154" s="239"/>
      <c r="D3154" s="239"/>
      <c r="E3154" s="239"/>
      <c r="F3154" s="248" t="s">
        <v>45</v>
      </c>
      <c r="G3154" s="250">
        <f>Fecha_Base</f>
        <v>0</v>
      </c>
    </row>
    <row r="3155" spans="1:7" ht="24" customHeight="1" x14ac:dyDescent="0.2">
      <c r="A3155" s="251" t="s">
        <v>820</v>
      </c>
      <c r="B3155" s="240" t="str">
        <f>Ubicación</f>
        <v>Calle Independencia s/nº  Distrito "La Puntilla" Dpto San Martin</v>
      </c>
      <c r="C3155" s="240"/>
      <c r="D3155" s="252"/>
      <c r="E3155" s="253"/>
      <c r="F3155" s="254"/>
      <c r="G3155" s="255"/>
    </row>
    <row r="3156" spans="1:7" ht="24" customHeight="1" x14ac:dyDescent="0.2">
      <c r="A3156" s="251" t="s">
        <v>46</v>
      </c>
      <c r="B3156" s="256" t="str">
        <f>IFERROR(VALUE(LEFT(B3157,FIND("-",B3157)-1)),"")</f>
        <v/>
      </c>
      <c r="C3156" s="241" t="str">
        <f>IFERROR(VLOOKUP(B3156,T_Computo_Presupuesto,2,FALSE),"")</f>
        <v/>
      </c>
      <c r="E3156" s="253"/>
      <c r="F3156" s="254"/>
      <c r="G3156" s="255"/>
    </row>
    <row r="3157" spans="1:7" ht="24" customHeight="1" x14ac:dyDescent="0.2">
      <c r="A3157" s="251" t="s">
        <v>32</v>
      </c>
      <c r="B3157" s="256"/>
      <c r="C3157" s="241" t="str">
        <f>IFERROR(VLOOKUP(B3157,T_Computo_Presupuesto,2,FALSE),"")</f>
        <v/>
      </c>
      <c r="D3157" s="252"/>
      <c r="E3157" s="253"/>
      <c r="F3157" s="248" t="s">
        <v>33</v>
      </c>
      <c r="G3157" s="258" t="str">
        <f>IFERROR(VLOOKUP(B3157,T_Computo_Presupuesto,4,FALSE),"")</f>
        <v/>
      </c>
    </row>
    <row r="3158" spans="1:7" ht="24" customHeight="1" x14ac:dyDescent="0.2">
      <c r="A3158" s="251"/>
      <c r="B3158" s="240"/>
      <c r="C3158" s="241"/>
      <c r="D3158" s="252"/>
      <c r="E3158" s="253"/>
      <c r="F3158" s="254"/>
      <c r="G3158" s="255"/>
    </row>
    <row r="3159" spans="1:7" ht="24" customHeight="1" x14ac:dyDescent="0.2">
      <c r="A3159" s="366" t="s">
        <v>683</v>
      </c>
      <c r="B3159" s="367"/>
      <c r="C3159" s="368" t="s">
        <v>0</v>
      </c>
      <c r="D3159" s="368" t="s">
        <v>34</v>
      </c>
      <c r="E3159" s="370" t="s">
        <v>35</v>
      </c>
      <c r="F3159" s="372" t="s">
        <v>36</v>
      </c>
      <c r="G3159" s="374" t="s">
        <v>37</v>
      </c>
    </row>
    <row r="3160" spans="1:7" ht="24" customHeight="1" x14ac:dyDescent="0.2">
      <c r="A3160" s="259" t="s">
        <v>684</v>
      </c>
      <c r="B3160" s="260" t="s">
        <v>685</v>
      </c>
      <c r="C3160" s="369"/>
      <c r="D3160" s="369"/>
      <c r="E3160" s="371"/>
      <c r="F3160" s="373"/>
      <c r="G3160" s="375"/>
    </row>
    <row r="3161" spans="1:7" ht="24" customHeight="1" x14ac:dyDescent="0.2">
      <c r="A3161" s="335"/>
      <c r="B3161" s="263"/>
      <c r="C3161" s="334" t="s">
        <v>823</v>
      </c>
      <c r="D3161" s="264"/>
      <c r="E3161" s="265"/>
      <c r="F3161" s="266"/>
      <c r="G3161" s="267"/>
    </row>
    <row r="3162" spans="1:7" ht="24" customHeight="1" x14ac:dyDescent="0.2">
      <c r="A3162" s="153" t="str">
        <f t="shared" ref="A3162:A3175" si="948">IFERROR(VLOOKUP(C3162,Tabla_Insumos,4,FALSE),"")</f>
        <v/>
      </c>
      <c r="B3162" s="268" t="str">
        <f t="shared" ref="B3162:B3175" si="949">IFERROR(VLOOKUP(C3162,Tabla_Insumos,5,FALSE),"")</f>
        <v/>
      </c>
      <c r="C3162" s="154"/>
      <c r="D3162" s="155" t="str">
        <f t="shared" ref="D3162:D3175" si="950">IFERROR(VLOOKUP(C3162,Tabla_Insumos,2,FALSE),"")</f>
        <v/>
      </c>
      <c r="E3162" s="269"/>
      <c r="F3162" s="166">
        <f t="shared" ref="F3162:F3175" si="951">IFERROR(VLOOKUP(C3162,Tabla_Insumos,3,FALSE),0)</f>
        <v>0</v>
      </c>
      <c r="G3162" s="270">
        <f>ROUND(E3162*F3162,2)</f>
        <v>0</v>
      </c>
    </row>
    <row r="3163" spans="1:7" ht="24" customHeight="1" x14ac:dyDescent="0.2">
      <c r="A3163" s="153" t="str">
        <f t="shared" si="948"/>
        <v/>
      </c>
      <c r="B3163" s="268" t="str">
        <f t="shared" si="949"/>
        <v/>
      </c>
      <c r="C3163" s="154"/>
      <c r="D3163" s="155" t="str">
        <f t="shared" si="950"/>
        <v/>
      </c>
      <c r="E3163" s="269"/>
      <c r="F3163" s="166">
        <f t="shared" si="951"/>
        <v>0</v>
      </c>
      <c r="G3163" s="270">
        <f t="shared" ref="G3163:G3175" si="952">ROUND(E3163*F3163,2)</f>
        <v>0</v>
      </c>
    </row>
    <row r="3164" spans="1:7" ht="24" customHeight="1" x14ac:dyDescent="0.2">
      <c r="A3164" s="153" t="str">
        <f t="shared" si="948"/>
        <v/>
      </c>
      <c r="B3164" s="268" t="str">
        <f t="shared" si="949"/>
        <v/>
      </c>
      <c r="C3164" s="154"/>
      <c r="D3164" s="155" t="str">
        <f t="shared" si="950"/>
        <v/>
      </c>
      <c r="E3164" s="269"/>
      <c r="F3164" s="166">
        <f t="shared" si="951"/>
        <v>0</v>
      </c>
      <c r="G3164" s="270">
        <f t="shared" si="952"/>
        <v>0</v>
      </c>
    </row>
    <row r="3165" spans="1:7" ht="24" customHeight="1" x14ac:dyDescent="0.2">
      <c r="A3165" s="153" t="str">
        <f t="shared" si="948"/>
        <v/>
      </c>
      <c r="B3165" s="268" t="str">
        <f t="shared" si="949"/>
        <v/>
      </c>
      <c r="C3165" s="154"/>
      <c r="D3165" s="155" t="str">
        <f t="shared" si="950"/>
        <v/>
      </c>
      <c r="E3165" s="269"/>
      <c r="F3165" s="166">
        <f t="shared" si="951"/>
        <v>0</v>
      </c>
      <c r="G3165" s="270">
        <f t="shared" si="952"/>
        <v>0</v>
      </c>
    </row>
    <row r="3166" spans="1:7" ht="24" customHeight="1" x14ac:dyDescent="0.2">
      <c r="A3166" s="153" t="str">
        <f t="shared" si="948"/>
        <v/>
      </c>
      <c r="B3166" s="268" t="str">
        <f t="shared" si="949"/>
        <v/>
      </c>
      <c r="C3166" s="154"/>
      <c r="D3166" s="155" t="str">
        <f t="shared" si="950"/>
        <v/>
      </c>
      <c r="E3166" s="269"/>
      <c r="F3166" s="166">
        <f t="shared" si="951"/>
        <v>0</v>
      </c>
      <c r="G3166" s="270">
        <f t="shared" si="952"/>
        <v>0</v>
      </c>
    </row>
    <row r="3167" spans="1:7" ht="24" customHeight="1" x14ac:dyDescent="0.2">
      <c r="A3167" s="153" t="str">
        <f t="shared" si="948"/>
        <v/>
      </c>
      <c r="B3167" s="268" t="str">
        <f t="shared" si="949"/>
        <v/>
      </c>
      <c r="C3167" s="154"/>
      <c r="D3167" s="155" t="str">
        <f t="shared" si="950"/>
        <v/>
      </c>
      <c r="E3167" s="269"/>
      <c r="F3167" s="166">
        <f t="shared" si="951"/>
        <v>0</v>
      </c>
      <c r="G3167" s="270">
        <f t="shared" si="952"/>
        <v>0</v>
      </c>
    </row>
    <row r="3168" spans="1:7" ht="24" customHeight="1" x14ac:dyDescent="0.2">
      <c r="A3168" s="153" t="str">
        <f t="shared" si="948"/>
        <v/>
      </c>
      <c r="B3168" s="268" t="str">
        <f t="shared" si="949"/>
        <v/>
      </c>
      <c r="C3168" s="154"/>
      <c r="D3168" s="155" t="str">
        <f t="shared" si="950"/>
        <v/>
      </c>
      <c r="E3168" s="269"/>
      <c r="F3168" s="166">
        <f t="shared" si="951"/>
        <v>0</v>
      </c>
      <c r="G3168" s="270">
        <f t="shared" si="952"/>
        <v>0</v>
      </c>
    </row>
    <row r="3169" spans="1:7" ht="24" customHeight="1" x14ac:dyDescent="0.2">
      <c r="A3169" s="153" t="str">
        <f t="shared" si="948"/>
        <v/>
      </c>
      <c r="B3169" s="268" t="str">
        <f t="shared" si="949"/>
        <v/>
      </c>
      <c r="C3169" s="154"/>
      <c r="D3169" s="155" t="str">
        <f t="shared" si="950"/>
        <v/>
      </c>
      <c r="E3169" s="269"/>
      <c r="F3169" s="166">
        <f t="shared" si="951"/>
        <v>0</v>
      </c>
      <c r="G3169" s="270">
        <f t="shared" si="952"/>
        <v>0</v>
      </c>
    </row>
    <row r="3170" spans="1:7" ht="24" customHeight="1" x14ac:dyDescent="0.2">
      <c r="A3170" s="153" t="str">
        <f t="shared" si="948"/>
        <v/>
      </c>
      <c r="B3170" s="268" t="str">
        <f t="shared" si="949"/>
        <v/>
      </c>
      <c r="C3170" s="154"/>
      <c r="D3170" s="155" t="str">
        <f t="shared" si="950"/>
        <v/>
      </c>
      <c r="E3170" s="269"/>
      <c r="F3170" s="166">
        <f t="shared" si="951"/>
        <v>0</v>
      </c>
      <c r="G3170" s="270">
        <f t="shared" si="952"/>
        <v>0</v>
      </c>
    </row>
    <row r="3171" spans="1:7" ht="24" customHeight="1" x14ac:dyDescent="0.2">
      <c r="A3171" s="153" t="str">
        <f t="shared" si="948"/>
        <v/>
      </c>
      <c r="B3171" s="268" t="str">
        <f t="shared" si="949"/>
        <v/>
      </c>
      <c r="C3171" s="154"/>
      <c r="D3171" s="155" t="str">
        <f t="shared" si="950"/>
        <v/>
      </c>
      <c r="E3171" s="269"/>
      <c r="F3171" s="166">
        <f t="shared" si="951"/>
        <v>0</v>
      </c>
      <c r="G3171" s="270">
        <f t="shared" si="952"/>
        <v>0</v>
      </c>
    </row>
    <row r="3172" spans="1:7" ht="24" customHeight="1" x14ac:dyDescent="0.2">
      <c r="A3172" s="153" t="str">
        <f t="shared" si="948"/>
        <v/>
      </c>
      <c r="B3172" s="268" t="str">
        <f t="shared" si="949"/>
        <v/>
      </c>
      <c r="C3172" s="154"/>
      <c r="D3172" s="155" t="str">
        <f t="shared" si="950"/>
        <v/>
      </c>
      <c r="E3172" s="269"/>
      <c r="F3172" s="166">
        <f t="shared" si="951"/>
        <v>0</v>
      </c>
      <c r="G3172" s="270">
        <f t="shared" si="952"/>
        <v>0</v>
      </c>
    </row>
    <row r="3173" spans="1:7" ht="24" customHeight="1" x14ac:dyDescent="0.2">
      <c r="A3173" s="153" t="str">
        <f t="shared" si="948"/>
        <v/>
      </c>
      <c r="B3173" s="268" t="str">
        <f t="shared" si="949"/>
        <v/>
      </c>
      <c r="C3173" s="154"/>
      <c r="D3173" s="155" t="str">
        <f t="shared" si="950"/>
        <v/>
      </c>
      <c r="E3173" s="269"/>
      <c r="F3173" s="166">
        <f t="shared" si="951"/>
        <v>0</v>
      </c>
      <c r="G3173" s="270">
        <f t="shared" si="952"/>
        <v>0</v>
      </c>
    </row>
    <row r="3174" spans="1:7" ht="24" customHeight="1" x14ac:dyDescent="0.2">
      <c r="A3174" s="153" t="str">
        <f t="shared" si="948"/>
        <v/>
      </c>
      <c r="B3174" s="268" t="str">
        <f t="shared" si="949"/>
        <v/>
      </c>
      <c r="C3174" s="154"/>
      <c r="D3174" s="155" t="str">
        <f t="shared" si="950"/>
        <v/>
      </c>
      <c r="E3174" s="269"/>
      <c r="F3174" s="166">
        <f t="shared" si="951"/>
        <v>0</v>
      </c>
      <c r="G3174" s="270">
        <f t="shared" si="952"/>
        <v>0</v>
      </c>
    </row>
    <row r="3175" spans="1:7" ht="24" customHeight="1" x14ac:dyDescent="0.2">
      <c r="A3175" s="153" t="str">
        <f t="shared" si="948"/>
        <v/>
      </c>
      <c r="B3175" s="268" t="str">
        <f t="shared" si="949"/>
        <v/>
      </c>
      <c r="C3175" s="154"/>
      <c r="D3175" s="155" t="str">
        <f t="shared" si="950"/>
        <v/>
      </c>
      <c r="E3175" s="269"/>
      <c r="F3175" s="166">
        <f t="shared" si="951"/>
        <v>0</v>
      </c>
      <c r="G3175" s="270">
        <f t="shared" si="952"/>
        <v>0</v>
      </c>
    </row>
    <row r="3176" spans="1:7" ht="24" customHeight="1" x14ac:dyDescent="0.2">
      <c r="A3176" s="271"/>
      <c r="B3176" s="241"/>
      <c r="C3176" s="241"/>
      <c r="D3176" s="252"/>
      <c r="E3176" s="253"/>
      <c r="F3176" s="336" t="s">
        <v>38</v>
      </c>
      <c r="G3176" s="273">
        <f>SUBTOTAL(9,G3162:G3175)</f>
        <v>0</v>
      </c>
    </row>
    <row r="3177" spans="1:7" ht="24" customHeight="1" x14ac:dyDescent="0.2">
      <c r="A3177" s="271"/>
      <c r="B3177" s="241"/>
      <c r="C3177" s="274" t="s">
        <v>824</v>
      </c>
      <c r="D3177" s="252"/>
      <c r="E3177" s="253"/>
      <c r="F3177" s="254"/>
      <c r="G3177" s="275"/>
    </row>
    <row r="3178" spans="1:7" ht="24" customHeight="1" x14ac:dyDescent="0.2">
      <c r="A3178" s="153" t="str">
        <f t="shared" ref="A3178:A3185" si="953">IFERROR(VLOOKUP(C3178,Tabla_Insumos,4,FALSE),"")</f>
        <v/>
      </c>
      <c r="B3178" s="268" t="str">
        <f t="shared" ref="B3178:B3185" si="954">IFERROR(VLOOKUP(C3178,Tabla_Insumos,5,FALSE),"")</f>
        <v/>
      </c>
      <c r="C3178" s="154"/>
      <c r="D3178" s="155" t="str">
        <f t="shared" ref="D3178:D3185" si="955">IFERROR(VLOOKUP(C3178,Tabla_Insumos,2,FALSE),"")</f>
        <v/>
      </c>
      <c r="E3178" s="269"/>
      <c r="F3178" s="166">
        <f t="shared" ref="F3178:F3185" si="956">IFERROR(VLOOKUP(C3178,Tabla_Insumos,3,FALSE),0)</f>
        <v>0</v>
      </c>
      <c r="G3178" s="270">
        <f>ROUND(E3178*F3178,2)</f>
        <v>0</v>
      </c>
    </row>
    <row r="3179" spans="1:7" ht="24" customHeight="1" x14ac:dyDescent="0.2">
      <c r="A3179" s="153" t="str">
        <f t="shared" si="953"/>
        <v/>
      </c>
      <c r="B3179" s="268" t="str">
        <f t="shared" si="954"/>
        <v/>
      </c>
      <c r="C3179" s="154"/>
      <c r="D3179" s="155" t="str">
        <f t="shared" si="955"/>
        <v/>
      </c>
      <c r="E3179" s="269"/>
      <c r="F3179" s="166">
        <f t="shared" si="956"/>
        <v>0</v>
      </c>
      <c r="G3179" s="270">
        <f>ROUND(E3179*F3179,2)</f>
        <v>0</v>
      </c>
    </row>
    <row r="3180" spans="1:7" ht="24" customHeight="1" x14ac:dyDescent="0.2">
      <c r="A3180" s="153" t="str">
        <f t="shared" si="953"/>
        <v/>
      </c>
      <c r="B3180" s="268" t="str">
        <f t="shared" si="954"/>
        <v/>
      </c>
      <c r="C3180" s="154"/>
      <c r="D3180" s="155" t="str">
        <f t="shared" si="955"/>
        <v/>
      </c>
      <c r="E3180" s="269"/>
      <c r="F3180" s="166">
        <f t="shared" si="956"/>
        <v>0</v>
      </c>
      <c r="G3180" s="270">
        <f t="shared" ref="G3180:G3185" si="957">ROUND(E3180*F3180,2)</f>
        <v>0</v>
      </c>
    </row>
    <row r="3181" spans="1:7" ht="24" customHeight="1" x14ac:dyDescent="0.2">
      <c r="A3181" s="153" t="str">
        <f t="shared" si="953"/>
        <v/>
      </c>
      <c r="B3181" s="268" t="str">
        <f t="shared" si="954"/>
        <v/>
      </c>
      <c r="C3181" s="154"/>
      <c r="D3181" s="155" t="str">
        <f t="shared" si="955"/>
        <v/>
      </c>
      <c r="E3181" s="269"/>
      <c r="F3181" s="166">
        <f t="shared" si="956"/>
        <v>0</v>
      </c>
      <c r="G3181" s="270">
        <f t="shared" si="957"/>
        <v>0</v>
      </c>
    </row>
    <row r="3182" spans="1:7" ht="24" customHeight="1" x14ac:dyDescent="0.2">
      <c r="A3182" s="153" t="str">
        <f t="shared" si="953"/>
        <v/>
      </c>
      <c r="B3182" s="268" t="str">
        <f t="shared" si="954"/>
        <v/>
      </c>
      <c r="C3182" s="154"/>
      <c r="D3182" s="155" t="str">
        <f t="shared" si="955"/>
        <v/>
      </c>
      <c r="E3182" s="269"/>
      <c r="F3182" s="166">
        <f t="shared" si="956"/>
        <v>0</v>
      </c>
      <c r="G3182" s="270">
        <f t="shared" si="957"/>
        <v>0</v>
      </c>
    </row>
    <row r="3183" spans="1:7" ht="24" customHeight="1" x14ac:dyDescent="0.2">
      <c r="A3183" s="153" t="str">
        <f t="shared" si="953"/>
        <v/>
      </c>
      <c r="B3183" s="268" t="str">
        <f t="shared" si="954"/>
        <v/>
      </c>
      <c r="C3183" s="154"/>
      <c r="D3183" s="155" t="str">
        <f t="shared" si="955"/>
        <v/>
      </c>
      <c r="E3183" s="269"/>
      <c r="F3183" s="166">
        <f t="shared" si="956"/>
        <v>0</v>
      </c>
      <c r="G3183" s="270">
        <f t="shared" si="957"/>
        <v>0</v>
      </c>
    </row>
    <row r="3184" spans="1:7" ht="24" customHeight="1" x14ac:dyDescent="0.2">
      <c r="A3184" s="153" t="str">
        <f t="shared" si="953"/>
        <v/>
      </c>
      <c r="B3184" s="268" t="str">
        <f t="shared" si="954"/>
        <v/>
      </c>
      <c r="C3184" s="154"/>
      <c r="D3184" s="155" t="str">
        <f t="shared" si="955"/>
        <v/>
      </c>
      <c r="E3184" s="269"/>
      <c r="F3184" s="166">
        <f t="shared" si="956"/>
        <v>0</v>
      </c>
      <c r="G3184" s="270">
        <f t="shared" si="957"/>
        <v>0</v>
      </c>
    </row>
    <row r="3185" spans="1:7" ht="24" customHeight="1" x14ac:dyDescent="0.2">
      <c r="A3185" s="153" t="str">
        <f t="shared" si="953"/>
        <v/>
      </c>
      <c r="B3185" s="268" t="str">
        <f t="shared" si="954"/>
        <v/>
      </c>
      <c r="C3185" s="154"/>
      <c r="D3185" s="155" t="str">
        <f t="shared" si="955"/>
        <v/>
      </c>
      <c r="E3185" s="269"/>
      <c r="F3185" s="166">
        <f t="shared" si="956"/>
        <v>0</v>
      </c>
      <c r="G3185" s="270">
        <f t="shared" si="957"/>
        <v>0</v>
      </c>
    </row>
    <row r="3186" spans="1:7" ht="24" customHeight="1" x14ac:dyDescent="0.2">
      <c r="A3186" s="271"/>
      <c r="B3186" s="241"/>
      <c r="C3186" s="241"/>
      <c r="D3186" s="252"/>
      <c r="E3186" s="253"/>
      <c r="F3186" s="336" t="s">
        <v>39</v>
      </c>
      <c r="G3186" s="273">
        <f>SUBTOTAL(9,G3178:G3185)</f>
        <v>0</v>
      </c>
    </row>
    <row r="3187" spans="1:7" ht="24" customHeight="1" x14ac:dyDescent="0.2">
      <c r="A3187" s="271"/>
      <c r="B3187" s="241"/>
      <c r="C3187" s="274" t="s">
        <v>825</v>
      </c>
      <c r="D3187" s="252"/>
      <c r="E3187" s="253"/>
      <c r="F3187" s="254"/>
      <c r="G3187" s="275"/>
    </row>
    <row r="3188" spans="1:7" ht="24" customHeight="1" x14ac:dyDescent="0.2">
      <c r="A3188" s="153" t="str">
        <f t="shared" ref="A3188:A3196" si="958">IFERROR(VLOOKUP(C3188,Tabla_Insumos,4,FALSE),"")</f>
        <v/>
      </c>
      <c r="B3188" s="268" t="str">
        <f t="shared" ref="B3188:B3196" si="959">IFERROR(VLOOKUP(C3188,Tabla_Insumos,5,FALSE),"")</f>
        <v/>
      </c>
      <c r="C3188" s="154"/>
      <c r="D3188" s="155" t="str">
        <f t="shared" ref="D3188:D3196" si="960">IFERROR(VLOOKUP(C3188,Tabla_Insumos,2,FALSE),"")</f>
        <v/>
      </c>
      <c r="E3188" s="269"/>
      <c r="F3188" s="166">
        <f t="shared" ref="F3188:F3196" si="961">IFERROR(VLOOKUP(C3188,Tabla_Insumos,3,FALSE),0)</f>
        <v>0</v>
      </c>
      <c r="G3188" s="270">
        <f t="shared" ref="G3188:G3196" si="962">ROUND(E3188*F3188,2)</f>
        <v>0</v>
      </c>
    </row>
    <row r="3189" spans="1:7" ht="24" customHeight="1" x14ac:dyDescent="0.2">
      <c r="A3189" s="153" t="str">
        <f t="shared" si="958"/>
        <v/>
      </c>
      <c r="B3189" s="268" t="str">
        <f t="shared" si="959"/>
        <v/>
      </c>
      <c r="C3189" s="154"/>
      <c r="D3189" s="155" t="str">
        <f t="shared" si="960"/>
        <v/>
      </c>
      <c r="E3189" s="269"/>
      <c r="F3189" s="166">
        <f t="shared" si="961"/>
        <v>0</v>
      </c>
      <c r="G3189" s="270">
        <f t="shared" si="962"/>
        <v>0</v>
      </c>
    </row>
    <row r="3190" spans="1:7" ht="24" customHeight="1" x14ac:dyDescent="0.2">
      <c r="A3190" s="153" t="str">
        <f t="shared" si="958"/>
        <v/>
      </c>
      <c r="B3190" s="268" t="str">
        <f t="shared" si="959"/>
        <v/>
      </c>
      <c r="C3190" s="154"/>
      <c r="D3190" s="155" t="str">
        <f t="shared" si="960"/>
        <v/>
      </c>
      <c r="E3190" s="269"/>
      <c r="F3190" s="166">
        <f t="shared" si="961"/>
        <v>0</v>
      </c>
      <c r="G3190" s="270">
        <f t="shared" si="962"/>
        <v>0</v>
      </c>
    </row>
    <row r="3191" spans="1:7" ht="24" customHeight="1" x14ac:dyDescent="0.2">
      <c r="A3191" s="153" t="str">
        <f t="shared" si="958"/>
        <v/>
      </c>
      <c r="B3191" s="268" t="str">
        <f t="shared" si="959"/>
        <v/>
      </c>
      <c r="C3191" s="154"/>
      <c r="D3191" s="155" t="str">
        <f t="shared" si="960"/>
        <v/>
      </c>
      <c r="E3191" s="269"/>
      <c r="F3191" s="166">
        <f t="shared" si="961"/>
        <v>0</v>
      </c>
      <c r="G3191" s="270">
        <f t="shared" si="962"/>
        <v>0</v>
      </c>
    </row>
    <row r="3192" spans="1:7" ht="24" customHeight="1" x14ac:dyDescent="0.2">
      <c r="A3192" s="153" t="str">
        <f t="shared" si="958"/>
        <v/>
      </c>
      <c r="B3192" s="268" t="str">
        <f t="shared" si="959"/>
        <v/>
      </c>
      <c r="C3192" s="154"/>
      <c r="D3192" s="155" t="str">
        <f t="shared" si="960"/>
        <v/>
      </c>
      <c r="E3192" s="269"/>
      <c r="F3192" s="166">
        <f t="shared" si="961"/>
        <v>0</v>
      </c>
      <c r="G3192" s="270">
        <f t="shared" si="962"/>
        <v>0</v>
      </c>
    </row>
    <row r="3193" spans="1:7" ht="24" customHeight="1" x14ac:dyDescent="0.2">
      <c r="A3193" s="153" t="str">
        <f t="shared" si="958"/>
        <v/>
      </c>
      <c r="B3193" s="268" t="str">
        <f t="shared" si="959"/>
        <v/>
      </c>
      <c r="C3193" s="154"/>
      <c r="D3193" s="155" t="str">
        <f t="shared" si="960"/>
        <v/>
      </c>
      <c r="E3193" s="269"/>
      <c r="F3193" s="166">
        <f t="shared" si="961"/>
        <v>0</v>
      </c>
      <c r="G3193" s="270">
        <f t="shared" si="962"/>
        <v>0</v>
      </c>
    </row>
    <row r="3194" spans="1:7" ht="24" customHeight="1" x14ac:dyDescent="0.2">
      <c r="A3194" s="153" t="str">
        <f t="shared" si="958"/>
        <v/>
      </c>
      <c r="B3194" s="268" t="str">
        <f t="shared" si="959"/>
        <v/>
      </c>
      <c r="C3194" s="154"/>
      <c r="D3194" s="155" t="str">
        <f t="shared" si="960"/>
        <v/>
      </c>
      <c r="E3194" s="269"/>
      <c r="F3194" s="166">
        <f t="shared" si="961"/>
        <v>0</v>
      </c>
      <c r="G3194" s="270">
        <f t="shared" si="962"/>
        <v>0</v>
      </c>
    </row>
    <row r="3195" spans="1:7" ht="24" customHeight="1" x14ac:dyDescent="0.2">
      <c r="A3195" s="153" t="str">
        <f t="shared" si="958"/>
        <v/>
      </c>
      <c r="B3195" s="268" t="str">
        <f t="shared" si="959"/>
        <v/>
      </c>
      <c r="C3195" s="154"/>
      <c r="D3195" s="155" t="str">
        <f t="shared" si="960"/>
        <v/>
      </c>
      <c r="E3195" s="269"/>
      <c r="F3195" s="166">
        <f t="shared" si="961"/>
        <v>0</v>
      </c>
      <c r="G3195" s="270">
        <f t="shared" si="962"/>
        <v>0</v>
      </c>
    </row>
    <row r="3196" spans="1:7" ht="24" customHeight="1" x14ac:dyDescent="0.2">
      <c r="A3196" s="153" t="str">
        <f t="shared" si="958"/>
        <v/>
      </c>
      <c r="B3196" s="268" t="str">
        <f t="shared" si="959"/>
        <v/>
      </c>
      <c r="C3196" s="154"/>
      <c r="D3196" s="155" t="str">
        <f t="shared" si="960"/>
        <v/>
      </c>
      <c r="E3196" s="269"/>
      <c r="F3196" s="166">
        <f t="shared" si="961"/>
        <v>0</v>
      </c>
      <c r="G3196" s="270">
        <f t="shared" si="962"/>
        <v>0</v>
      </c>
    </row>
    <row r="3197" spans="1:7" ht="24" customHeight="1" x14ac:dyDescent="0.2">
      <c r="A3197" s="276"/>
      <c r="B3197" s="252"/>
      <c r="C3197" s="241"/>
      <c r="D3197" s="252"/>
      <c r="E3197" s="253"/>
      <c r="F3197" s="336" t="s">
        <v>40</v>
      </c>
      <c r="G3197" s="273">
        <f>SUBTOTAL(9,G3188:G3196)</f>
        <v>0</v>
      </c>
    </row>
    <row r="3198" spans="1:7" ht="24" customHeight="1" thickBot="1" x14ac:dyDescent="0.25">
      <c r="A3198" s="277"/>
      <c r="B3198" s="278"/>
      <c r="C3198" s="279"/>
      <c r="D3198" s="278"/>
      <c r="E3198" s="280"/>
      <c r="F3198" s="281"/>
      <c r="G3198" s="282"/>
    </row>
    <row r="3199" spans="1:7" ht="24" customHeight="1" thickBot="1" x14ac:dyDescent="0.25">
      <c r="A3199" s="283">
        <f>B3157</f>
        <v>0</v>
      </c>
      <c r="B3199" s="284" t="str">
        <f>C3157</f>
        <v/>
      </c>
      <c r="C3199" s="285"/>
      <c r="D3199" s="285" t="s">
        <v>41</v>
      </c>
      <c r="E3199" s="286"/>
      <c r="F3199" s="287" t="s">
        <v>42</v>
      </c>
      <c r="G3199" s="288">
        <f>SUBTOTAL(9,G3162:G3198)</f>
        <v>0</v>
      </c>
    </row>
    <row r="3200" spans="1:7" ht="24" customHeight="1" thickTop="1" thickBot="1" x14ac:dyDescent="0.25"/>
    <row r="3201" spans="1:7" ht="24" customHeight="1" thickTop="1" x14ac:dyDescent="0.2">
      <c r="A3201" s="344" t="s">
        <v>44</v>
      </c>
      <c r="B3201" s="345"/>
      <c r="C3201" s="345"/>
      <c r="D3201" s="345"/>
      <c r="E3201" s="345"/>
      <c r="F3201" s="345"/>
      <c r="G3201" s="346"/>
    </row>
    <row r="3202" spans="1:7" ht="24" customHeight="1" x14ac:dyDescent="0.2">
      <c r="A3202" s="243" t="s">
        <v>821</v>
      </c>
      <c r="B3202" s="244" t="str">
        <f>Comitente</f>
        <v>DIRECCIÓN PROVINCIAL DEL LOTE HOGAR</v>
      </c>
      <c r="C3202" s="238"/>
      <c r="D3202" s="245"/>
      <c r="E3202" s="245"/>
      <c r="F3202" s="246"/>
      <c r="G3202" s="247"/>
    </row>
    <row r="3203" spans="1:7" ht="24" customHeight="1" x14ac:dyDescent="0.2">
      <c r="A3203" s="243" t="s">
        <v>822</v>
      </c>
      <c r="B3203" s="244">
        <f>Contratista</f>
        <v>0</v>
      </c>
      <c r="C3203" s="239"/>
      <c r="D3203" s="239"/>
      <c r="E3203" s="239"/>
      <c r="F3203" s="248"/>
      <c r="G3203" s="249"/>
    </row>
    <row r="3204" spans="1:7" ht="24" customHeight="1" x14ac:dyDescent="0.2">
      <c r="A3204" s="243" t="s">
        <v>31</v>
      </c>
      <c r="B3204" s="244" t="str">
        <f>Obra</f>
        <v>Barrio "VIRGEN DEL ROSARIO" I Etapa</v>
      </c>
      <c r="C3204" s="239"/>
      <c r="D3204" s="239"/>
      <c r="E3204" s="239"/>
      <c r="F3204" s="248" t="s">
        <v>45</v>
      </c>
      <c r="G3204" s="250">
        <f>Fecha_Base</f>
        <v>0</v>
      </c>
    </row>
    <row r="3205" spans="1:7" ht="24" customHeight="1" x14ac:dyDescent="0.2">
      <c r="A3205" s="251" t="s">
        <v>820</v>
      </c>
      <c r="B3205" s="240" t="str">
        <f>Ubicación</f>
        <v>Calle Independencia s/nº  Distrito "La Puntilla" Dpto San Martin</v>
      </c>
      <c r="C3205" s="240"/>
      <c r="D3205" s="252"/>
      <c r="E3205" s="253"/>
      <c r="F3205" s="254"/>
      <c r="G3205" s="255"/>
    </row>
    <row r="3206" spans="1:7" ht="24" customHeight="1" x14ac:dyDescent="0.2">
      <c r="A3206" s="251" t="s">
        <v>46</v>
      </c>
      <c r="B3206" s="256" t="str">
        <f>IFERROR(VALUE(LEFT(B3207,FIND("-",B3207)-1)),"")</f>
        <v/>
      </c>
      <c r="C3206" s="241" t="str">
        <f>IFERROR(VLOOKUP(B3206,T_Computo_Presupuesto,2,FALSE),"")</f>
        <v/>
      </c>
      <c r="E3206" s="253"/>
      <c r="F3206" s="254"/>
      <c r="G3206" s="255"/>
    </row>
    <row r="3207" spans="1:7" ht="24" customHeight="1" x14ac:dyDescent="0.2">
      <c r="A3207" s="251" t="s">
        <v>32</v>
      </c>
      <c r="B3207" s="257"/>
      <c r="C3207" s="241" t="str">
        <f>IFERROR(VLOOKUP(B3207,T_Computo_Presupuesto,2,FALSE),"")</f>
        <v/>
      </c>
      <c r="D3207" s="252"/>
      <c r="E3207" s="253"/>
      <c r="F3207" s="248" t="s">
        <v>33</v>
      </c>
      <c r="G3207" s="258" t="str">
        <f>IFERROR(VLOOKUP(B3207,T_Computo_Presupuesto,4,FALSE),"")</f>
        <v/>
      </c>
    </row>
    <row r="3208" spans="1:7" ht="24" customHeight="1" x14ac:dyDescent="0.2">
      <c r="A3208" s="251"/>
      <c r="B3208" s="240"/>
      <c r="C3208" s="241"/>
      <c r="D3208" s="252"/>
      <c r="E3208" s="253"/>
      <c r="F3208" s="254"/>
      <c r="G3208" s="255"/>
    </row>
    <row r="3209" spans="1:7" ht="24" customHeight="1" x14ac:dyDescent="0.2">
      <c r="A3209" s="366" t="s">
        <v>683</v>
      </c>
      <c r="B3209" s="367"/>
      <c r="C3209" s="368" t="s">
        <v>0</v>
      </c>
      <c r="D3209" s="368" t="s">
        <v>34</v>
      </c>
      <c r="E3209" s="370" t="s">
        <v>35</v>
      </c>
      <c r="F3209" s="372" t="s">
        <v>36</v>
      </c>
      <c r="G3209" s="374" t="s">
        <v>37</v>
      </c>
    </row>
    <row r="3210" spans="1:7" ht="24" customHeight="1" x14ac:dyDescent="0.2">
      <c r="A3210" s="259" t="s">
        <v>684</v>
      </c>
      <c r="B3210" s="260" t="s">
        <v>685</v>
      </c>
      <c r="C3210" s="369"/>
      <c r="D3210" s="369"/>
      <c r="E3210" s="371"/>
      <c r="F3210" s="373"/>
      <c r="G3210" s="375"/>
    </row>
    <row r="3211" spans="1:7" ht="24" customHeight="1" x14ac:dyDescent="0.2">
      <c r="A3211" s="335"/>
      <c r="B3211" s="263"/>
      <c r="C3211" s="334" t="s">
        <v>823</v>
      </c>
      <c r="D3211" s="264"/>
      <c r="E3211" s="265"/>
      <c r="F3211" s="266"/>
      <c r="G3211" s="267"/>
    </row>
    <row r="3212" spans="1:7" ht="24" customHeight="1" x14ac:dyDescent="0.2">
      <c r="A3212" s="153" t="str">
        <f t="shared" ref="A3212:A3225" si="963">IFERROR(VLOOKUP(C3212,Tabla_Insumos,4,FALSE),"")</f>
        <v/>
      </c>
      <c r="B3212" s="268" t="str">
        <f t="shared" ref="B3212:B3225" si="964">IFERROR(VLOOKUP(C3212,Tabla_Insumos,5,FALSE),"")</f>
        <v/>
      </c>
      <c r="C3212" s="154"/>
      <c r="D3212" s="155" t="str">
        <f t="shared" ref="D3212:D3225" si="965">IFERROR(VLOOKUP(C3212,Tabla_Insumos,2,FALSE),"")</f>
        <v/>
      </c>
      <c r="E3212" s="269"/>
      <c r="F3212" s="166">
        <f t="shared" ref="F3212:F3225" si="966">IFERROR(VLOOKUP(C3212,Tabla_Insumos,3,FALSE),0)</f>
        <v>0</v>
      </c>
      <c r="G3212" s="270">
        <f>ROUND(E3212*F3212,2)</f>
        <v>0</v>
      </c>
    </row>
    <row r="3213" spans="1:7" ht="24" customHeight="1" x14ac:dyDescent="0.2">
      <c r="A3213" s="153" t="str">
        <f t="shared" si="963"/>
        <v/>
      </c>
      <c r="B3213" s="268" t="str">
        <f t="shared" si="964"/>
        <v/>
      </c>
      <c r="C3213" s="154"/>
      <c r="D3213" s="155" t="str">
        <f t="shared" si="965"/>
        <v/>
      </c>
      <c r="E3213" s="269"/>
      <c r="F3213" s="166">
        <f t="shared" si="966"/>
        <v>0</v>
      </c>
      <c r="G3213" s="270">
        <f t="shared" ref="G3213:G3225" si="967">ROUND(E3213*F3213,2)</f>
        <v>0</v>
      </c>
    </row>
    <row r="3214" spans="1:7" ht="24" customHeight="1" x14ac:dyDescent="0.2">
      <c r="A3214" s="153" t="str">
        <f t="shared" si="963"/>
        <v/>
      </c>
      <c r="B3214" s="268" t="str">
        <f t="shared" si="964"/>
        <v/>
      </c>
      <c r="C3214" s="154"/>
      <c r="D3214" s="155" t="str">
        <f t="shared" si="965"/>
        <v/>
      </c>
      <c r="E3214" s="269"/>
      <c r="F3214" s="166">
        <f t="shared" si="966"/>
        <v>0</v>
      </c>
      <c r="G3214" s="270">
        <f t="shared" si="967"/>
        <v>0</v>
      </c>
    </row>
    <row r="3215" spans="1:7" ht="24" customHeight="1" x14ac:dyDescent="0.2">
      <c r="A3215" s="153" t="str">
        <f t="shared" si="963"/>
        <v/>
      </c>
      <c r="B3215" s="268" t="str">
        <f t="shared" si="964"/>
        <v/>
      </c>
      <c r="C3215" s="154"/>
      <c r="D3215" s="155" t="str">
        <f t="shared" si="965"/>
        <v/>
      </c>
      <c r="E3215" s="269"/>
      <c r="F3215" s="166">
        <f t="shared" si="966"/>
        <v>0</v>
      </c>
      <c r="G3215" s="270">
        <f t="shared" si="967"/>
        <v>0</v>
      </c>
    </row>
    <row r="3216" spans="1:7" ht="24" customHeight="1" x14ac:dyDescent="0.2">
      <c r="A3216" s="153" t="str">
        <f t="shared" si="963"/>
        <v/>
      </c>
      <c r="B3216" s="268" t="str">
        <f t="shared" si="964"/>
        <v/>
      </c>
      <c r="C3216" s="154"/>
      <c r="D3216" s="155" t="str">
        <f t="shared" si="965"/>
        <v/>
      </c>
      <c r="E3216" s="269"/>
      <c r="F3216" s="166">
        <f t="shared" si="966"/>
        <v>0</v>
      </c>
      <c r="G3216" s="270">
        <f t="shared" si="967"/>
        <v>0</v>
      </c>
    </row>
    <row r="3217" spans="1:7" ht="24" customHeight="1" x14ac:dyDescent="0.2">
      <c r="A3217" s="153" t="str">
        <f t="shared" si="963"/>
        <v/>
      </c>
      <c r="B3217" s="268" t="str">
        <f t="shared" si="964"/>
        <v/>
      </c>
      <c r="C3217" s="154"/>
      <c r="D3217" s="155" t="str">
        <f t="shared" si="965"/>
        <v/>
      </c>
      <c r="E3217" s="269"/>
      <c r="F3217" s="166">
        <f t="shared" si="966"/>
        <v>0</v>
      </c>
      <c r="G3217" s="270">
        <f t="shared" si="967"/>
        <v>0</v>
      </c>
    </row>
    <row r="3218" spans="1:7" ht="24" customHeight="1" x14ac:dyDescent="0.2">
      <c r="A3218" s="153" t="str">
        <f t="shared" si="963"/>
        <v/>
      </c>
      <c r="B3218" s="268" t="str">
        <f t="shared" si="964"/>
        <v/>
      </c>
      <c r="C3218" s="154"/>
      <c r="D3218" s="155" t="str">
        <f t="shared" si="965"/>
        <v/>
      </c>
      <c r="E3218" s="269"/>
      <c r="F3218" s="166">
        <f t="shared" si="966"/>
        <v>0</v>
      </c>
      <c r="G3218" s="270">
        <f t="shared" si="967"/>
        <v>0</v>
      </c>
    </row>
    <row r="3219" spans="1:7" ht="24" customHeight="1" x14ac:dyDescent="0.2">
      <c r="A3219" s="153" t="str">
        <f t="shared" si="963"/>
        <v/>
      </c>
      <c r="B3219" s="268" t="str">
        <f t="shared" si="964"/>
        <v/>
      </c>
      <c r="C3219" s="154"/>
      <c r="D3219" s="155" t="str">
        <f t="shared" si="965"/>
        <v/>
      </c>
      <c r="E3219" s="269"/>
      <c r="F3219" s="166">
        <f t="shared" si="966"/>
        <v>0</v>
      </c>
      <c r="G3219" s="270">
        <f t="shared" si="967"/>
        <v>0</v>
      </c>
    </row>
    <row r="3220" spans="1:7" ht="24" customHeight="1" x14ac:dyDescent="0.2">
      <c r="A3220" s="153" t="str">
        <f t="shared" si="963"/>
        <v/>
      </c>
      <c r="B3220" s="268" t="str">
        <f t="shared" si="964"/>
        <v/>
      </c>
      <c r="C3220" s="154"/>
      <c r="D3220" s="155" t="str">
        <f t="shared" si="965"/>
        <v/>
      </c>
      <c r="E3220" s="269"/>
      <c r="F3220" s="166">
        <f t="shared" si="966"/>
        <v>0</v>
      </c>
      <c r="G3220" s="270">
        <f t="shared" si="967"/>
        <v>0</v>
      </c>
    </row>
    <row r="3221" spans="1:7" ht="24" customHeight="1" x14ac:dyDescent="0.2">
      <c r="A3221" s="153" t="str">
        <f t="shared" si="963"/>
        <v/>
      </c>
      <c r="B3221" s="268" t="str">
        <f t="shared" si="964"/>
        <v/>
      </c>
      <c r="C3221" s="154"/>
      <c r="D3221" s="155" t="str">
        <f t="shared" si="965"/>
        <v/>
      </c>
      <c r="E3221" s="269"/>
      <c r="F3221" s="166">
        <f t="shared" si="966"/>
        <v>0</v>
      </c>
      <c r="G3221" s="270">
        <f t="shared" si="967"/>
        <v>0</v>
      </c>
    </row>
    <row r="3222" spans="1:7" ht="24" customHeight="1" x14ac:dyDescent="0.2">
      <c r="A3222" s="153" t="str">
        <f t="shared" si="963"/>
        <v/>
      </c>
      <c r="B3222" s="268" t="str">
        <f t="shared" si="964"/>
        <v/>
      </c>
      <c r="C3222" s="154"/>
      <c r="D3222" s="155" t="str">
        <f t="shared" si="965"/>
        <v/>
      </c>
      <c r="E3222" s="269"/>
      <c r="F3222" s="166">
        <f t="shared" si="966"/>
        <v>0</v>
      </c>
      <c r="G3222" s="270">
        <f t="shared" si="967"/>
        <v>0</v>
      </c>
    </row>
    <row r="3223" spans="1:7" ht="24" customHeight="1" x14ac:dyDescent="0.2">
      <c r="A3223" s="153" t="str">
        <f t="shared" si="963"/>
        <v/>
      </c>
      <c r="B3223" s="268" t="str">
        <f t="shared" si="964"/>
        <v/>
      </c>
      <c r="C3223" s="154"/>
      <c r="D3223" s="155" t="str">
        <f t="shared" si="965"/>
        <v/>
      </c>
      <c r="E3223" s="269"/>
      <c r="F3223" s="166">
        <f t="shared" si="966"/>
        <v>0</v>
      </c>
      <c r="G3223" s="270">
        <f t="shared" si="967"/>
        <v>0</v>
      </c>
    </row>
    <row r="3224" spans="1:7" ht="24" customHeight="1" x14ac:dyDescent="0.2">
      <c r="A3224" s="153" t="str">
        <f t="shared" si="963"/>
        <v/>
      </c>
      <c r="B3224" s="268" t="str">
        <f t="shared" si="964"/>
        <v/>
      </c>
      <c r="C3224" s="154"/>
      <c r="D3224" s="155" t="str">
        <f t="shared" si="965"/>
        <v/>
      </c>
      <c r="E3224" s="269"/>
      <c r="F3224" s="166">
        <f t="shared" si="966"/>
        <v>0</v>
      </c>
      <c r="G3224" s="270">
        <f t="shared" si="967"/>
        <v>0</v>
      </c>
    </row>
    <row r="3225" spans="1:7" ht="24" customHeight="1" x14ac:dyDescent="0.2">
      <c r="A3225" s="153" t="str">
        <f t="shared" si="963"/>
        <v/>
      </c>
      <c r="B3225" s="268" t="str">
        <f t="shared" si="964"/>
        <v/>
      </c>
      <c r="C3225" s="154"/>
      <c r="D3225" s="155" t="str">
        <f t="shared" si="965"/>
        <v/>
      </c>
      <c r="E3225" s="269"/>
      <c r="F3225" s="166">
        <f t="shared" si="966"/>
        <v>0</v>
      </c>
      <c r="G3225" s="270">
        <f t="shared" si="967"/>
        <v>0</v>
      </c>
    </row>
    <row r="3226" spans="1:7" ht="24" customHeight="1" x14ac:dyDescent="0.2">
      <c r="A3226" s="271"/>
      <c r="B3226" s="241"/>
      <c r="C3226" s="241"/>
      <c r="D3226" s="252"/>
      <c r="E3226" s="253"/>
      <c r="F3226" s="336" t="s">
        <v>38</v>
      </c>
      <c r="G3226" s="273">
        <f>SUBTOTAL(9,G3212:G3225)</f>
        <v>0</v>
      </c>
    </row>
    <row r="3227" spans="1:7" ht="24" customHeight="1" x14ac:dyDescent="0.2">
      <c r="A3227" s="271"/>
      <c r="B3227" s="241"/>
      <c r="C3227" s="274" t="s">
        <v>824</v>
      </c>
      <c r="D3227" s="252"/>
      <c r="E3227" s="253"/>
      <c r="F3227" s="254"/>
      <c r="G3227" s="275"/>
    </row>
    <row r="3228" spans="1:7" ht="24" customHeight="1" x14ac:dyDescent="0.2">
      <c r="A3228" s="153" t="str">
        <f t="shared" ref="A3228:A3235" si="968">IFERROR(VLOOKUP(C3228,Tabla_Insumos,4,FALSE),"")</f>
        <v/>
      </c>
      <c r="B3228" s="268" t="str">
        <f t="shared" ref="B3228:B3235" si="969">IFERROR(VLOOKUP(C3228,Tabla_Insumos,5,FALSE),"")</f>
        <v/>
      </c>
      <c r="C3228" s="154"/>
      <c r="D3228" s="155" t="str">
        <f t="shared" ref="D3228:D3235" si="970">IFERROR(VLOOKUP(C3228,Tabla_Insumos,2,FALSE),"")</f>
        <v/>
      </c>
      <c r="E3228" s="269"/>
      <c r="F3228" s="166">
        <f t="shared" ref="F3228:F3235" si="971">IFERROR(VLOOKUP(C3228,Tabla_Insumos,3,FALSE),0)</f>
        <v>0</v>
      </c>
      <c r="G3228" s="270">
        <f>ROUND(E3228*F3228,2)</f>
        <v>0</v>
      </c>
    </row>
    <row r="3229" spans="1:7" ht="24" customHeight="1" x14ac:dyDescent="0.2">
      <c r="A3229" s="153" t="str">
        <f t="shared" si="968"/>
        <v/>
      </c>
      <c r="B3229" s="268" t="str">
        <f t="shared" si="969"/>
        <v/>
      </c>
      <c r="C3229" s="154"/>
      <c r="D3229" s="155" t="str">
        <f t="shared" si="970"/>
        <v/>
      </c>
      <c r="E3229" s="269"/>
      <c r="F3229" s="166">
        <f t="shared" si="971"/>
        <v>0</v>
      </c>
      <c r="G3229" s="270">
        <f>ROUND(E3229*F3229,2)</f>
        <v>0</v>
      </c>
    </row>
    <row r="3230" spans="1:7" ht="24" customHeight="1" x14ac:dyDescent="0.2">
      <c r="A3230" s="153" t="str">
        <f t="shared" si="968"/>
        <v/>
      </c>
      <c r="B3230" s="268" t="str">
        <f t="shared" si="969"/>
        <v/>
      </c>
      <c r="C3230" s="154"/>
      <c r="D3230" s="155" t="str">
        <f t="shared" si="970"/>
        <v/>
      </c>
      <c r="E3230" s="269"/>
      <c r="F3230" s="166">
        <f t="shared" si="971"/>
        <v>0</v>
      </c>
      <c r="G3230" s="270">
        <f t="shared" ref="G3230:G3235" si="972">ROUND(E3230*F3230,2)</f>
        <v>0</v>
      </c>
    </row>
    <row r="3231" spans="1:7" ht="24" customHeight="1" x14ac:dyDescent="0.2">
      <c r="A3231" s="153" t="str">
        <f t="shared" si="968"/>
        <v/>
      </c>
      <c r="B3231" s="268" t="str">
        <f t="shared" si="969"/>
        <v/>
      </c>
      <c r="C3231" s="154"/>
      <c r="D3231" s="155" t="str">
        <f t="shared" si="970"/>
        <v/>
      </c>
      <c r="E3231" s="269"/>
      <c r="F3231" s="166">
        <f t="shared" si="971"/>
        <v>0</v>
      </c>
      <c r="G3231" s="270">
        <f t="shared" si="972"/>
        <v>0</v>
      </c>
    </row>
    <row r="3232" spans="1:7" ht="24" customHeight="1" x14ac:dyDescent="0.2">
      <c r="A3232" s="153" t="str">
        <f t="shared" si="968"/>
        <v/>
      </c>
      <c r="B3232" s="268" t="str">
        <f t="shared" si="969"/>
        <v/>
      </c>
      <c r="C3232" s="154"/>
      <c r="D3232" s="155" t="str">
        <f t="shared" si="970"/>
        <v/>
      </c>
      <c r="E3232" s="269"/>
      <c r="F3232" s="166">
        <f t="shared" si="971"/>
        <v>0</v>
      </c>
      <c r="G3232" s="270">
        <f t="shared" si="972"/>
        <v>0</v>
      </c>
    </row>
    <row r="3233" spans="1:7" ht="24" customHeight="1" x14ac:dyDescent="0.2">
      <c r="A3233" s="153" t="str">
        <f t="shared" si="968"/>
        <v/>
      </c>
      <c r="B3233" s="268" t="str">
        <f t="shared" si="969"/>
        <v/>
      </c>
      <c r="C3233" s="154"/>
      <c r="D3233" s="155" t="str">
        <f t="shared" si="970"/>
        <v/>
      </c>
      <c r="E3233" s="269"/>
      <c r="F3233" s="166">
        <f t="shared" si="971"/>
        <v>0</v>
      </c>
      <c r="G3233" s="270">
        <f t="shared" si="972"/>
        <v>0</v>
      </c>
    </row>
    <row r="3234" spans="1:7" ht="24" customHeight="1" x14ac:dyDescent="0.2">
      <c r="A3234" s="153" t="str">
        <f t="shared" si="968"/>
        <v/>
      </c>
      <c r="B3234" s="268" t="str">
        <f t="shared" si="969"/>
        <v/>
      </c>
      <c r="C3234" s="154"/>
      <c r="D3234" s="155" t="str">
        <f t="shared" si="970"/>
        <v/>
      </c>
      <c r="E3234" s="269"/>
      <c r="F3234" s="166">
        <f t="shared" si="971"/>
        <v>0</v>
      </c>
      <c r="G3234" s="270">
        <f t="shared" si="972"/>
        <v>0</v>
      </c>
    </row>
    <row r="3235" spans="1:7" ht="24" customHeight="1" x14ac:dyDescent="0.2">
      <c r="A3235" s="153" t="str">
        <f t="shared" si="968"/>
        <v/>
      </c>
      <c r="B3235" s="268" t="str">
        <f t="shared" si="969"/>
        <v/>
      </c>
      <c r="C3235" s="154"/>
      <c r="D3235" s="155" t="str">
        <f t="shared" si="970"/>
        <v/>
      </c>
      <c r="E3235" s="269"/>
      <c r="F3235" s="166">
        <f t="shared" si="971"/>
        <v>0</v>
      </c>
      <c r="G3235" s="270">
        <f t="shared" si="972"/>
        <v>0</v>
      </c>
    </row>
    <row r="3236" spans="1:7" ht="24" customHeight="1" x14ac:dyDescent="0.2">
      <c r="A3236" s="271"/>
      <c r="B3236" s="241"/>
      <c r="C3236" s="241"/>
      <c r="D3236" s="252"/>
      <c r="E3236" s="253"/>
      <c r="F3236" s="336" t="s">
        <v>39</v>
      </c>
      <c r="G3236" s="273">
        <f>SUBTOTAL(9,G3228:G3235)</f>
        <v>0</v>
      </c>
    </row>
    <row r="3237" spans="1:7" ht="24" customHeight="1" x14ac:dyDescent="0.2">
      <c r="A3237" s="271"/>
      <c r="B3237" s="241"/>
      <c r="C3237" s="274" t="s">
        <v>825</v>
      </c>
      <c r="D3237" s="252"/>
      <c r="E3237" s="253"/>
      <c r="F3237" s="254"/>
      <c r="G3237" s="275"/>
    </row>
    <row r="3238" spans="1:7" ht="24" customHeight="1" x14ac:dyDescent="0.2">
      <c r="A3238" s="153" t="str">
        <f t="shared" ref="A3238:A3246" si="973">IFERROR(VLOOKUP(C3238,Tabla_Insumos,4,FALSE),"")</f>
        <v/>
      </c>
      <c r="B3238" s="268" t="str">
        <f t="shared" ref="B3238:B3246" si="974">IFERROR(VLOOKUP(C3238,Tabla_Insumos,5,FALSE),"")</f>
        <v/>
      </c>
      <c r="C3238" s="154"/>
      <c r="D3238" s="155" t="str">
        <f t="shared" ref="D3238:D3246" si="975">IFERROR(VLOOKUP(C3238,Tabla_Insumos,2,FALSE),"")</f>
        <v/>
      </c>
      <c r="E3238" s="269"/>
      <c r="F3238" s="166">
        <f t="shared" ref="F3238:F3246" si="976">IFERROR(VLOOKUP(C3238,Tabla_Insumos,3,FALSE),0)</f>
        <v>0</v>
      </c>
      <c r="G3238" s="270">
        <f t="shared" ref="G3238:G3246" si="977">ROUND(E3238*F3238,2)</f>
        <v>0</v>
      </c>
    </row>
    <row r="3239" spans="1:7" ht="24" customHeight="1" x14ac:dyDescent="0.2">
      <c r="A3239" s="153" t="str">
        <f t="shared" si="973"/>
        <v/>
      </c>
      <c r="B3239" s="268" t="str">
        <f t="shared" si="974"/>
        <v/>
      </c>
      <c r="C3239" s="154"/>
      <c r="D3239" s="155" t="str">
        <f t="shared" si="975"/>
        <v/>
      </c>
      <c r="E3239" s="269"/>
      <c r="F3239" s="166">
        <f t="shared" si="976"/>
        <v>0</v>
      </c>
      <c r="G3239" s="270">
        <f t="shared" si="977"/>
        <v>0</v>
      </c>
    </row>
    <row r="3240" spans="1:7" ht="24" customHeight="1" x14ac:dyDescent="0.2">
      <c r="A3240" s="153" t="str">
        <f t="shared" si="973"/>
        <v/>
      </c>
      <c r="B3240" s="268" t="str">
        <f t="shared" si="974"/>
        <v/>
      </c>
      <c r="C3240" s="154"/>
      <c r="D3240" s="155" t="str">
        <f t="shared" si="975"/>
        <v/>
      </c>
      <c r="E3240" s="269"/>
      <c r="F3240" s="166">
        <f t="shared" si="976"/>
        <v>0</v>
      </c>
      <c r="G3240" s="270">
        <f t="shared" si="977"/>
        <v>0</v>
      </c>
    </row>
    <row r="3241" spans="1:7" ht="24" customHeight="1" x14ac:dyDescent="0.2">
      <c r="A3241" s="153" t="str">
        <f t="shared" si="973"/>
        <v/>
      </c>
      <c r="B3241" s="268" t="str">
        <f t="shared" si="974"/>
        <v/>
      </c>
      <c r="C3241" s="154"/>
      <c r="D3241" s="155" t="str">
        <f t="shared" si="975"/>
        <v/>
      </c>
      <c r="E3241" s="269"/>
      <c r="F3241" s="166">
        <f t="shared" si="976"/>
        <v>0</v>
      </c>
      <c r="G3241" s="270">
        <f t="shared" si="977"/>
        <v>0</v>
      </c>
    </row>
    <row r="3242" spans="1:7" ht="24" customHeight="1" x14ac:dyDescent="0.2">
      <c r="A3242" s="153" t="str">
        <f t="shared" si="973"/>
        <v/>
      </c>
      <c r="B3242" s="268" t="str">
        <f t="shared" si="974"/>
        <v/>
      </c>
      <c r="C3242" s="154"/>
      <c r="D3242" s="155" t="str">
        <f t="shared" si="975"/>
        <v/>
      </c>
      <c r="E3242" s="269"/>
      <c r="F3242" s="166">
        <f t="shared" si="976"/>
        <v>0</v>
      </c>
      <c r="G3242" s="270">
        <f t="shared" si="977"/>
        <v>0</v>
      </c>
    </row>
    <row r="3243" spans="1:7" ht="24" customHeight="1" x14ac:dyDescent="0.2">
      <c r="A3243" s="153" t="str">
        <f t="shared" si="973"/>
        <v/>
      </c>
      <c r="B3243" s="268" t="str">
        <f t="shared" si="974"/>
        <v/>
      </c>
      <c r="C3243" s="154"/>
      <c r="D3243" s="155" t="str">
        <f t="shared" si="975"/>
        <v/>
      </c>
      <c r="E3243" s="269"/>
      <c r="F3243" s="166">
        <f t="shared" si="976"/>
        <v>0</v>
      </c>
      <c r="G3243" s="270">
        <f t="shared" si="977"/>
        <v>0</v>
      </c>
    </row>
    <row r="3244" spans="1:7" ht="24" customHeight="1" x14ac:dyDescent="0.2">
      <c r="A3244" s="153" t="str">
        <f t="shared" si="973"/>
        <v/>
      </c>
      <c r="B3244" s="268" t="str">
        <f t="shared" si="974"/>
        <v/>
      </c>
      <c r="C3244" s="154"/>
      <c r="D3244" s="155" t="str">
        <f t="shared" si="975"/>
        <v/>
      </c>
      <c r="E3244" s="269"/>
      <c r="F3244" s="166">
        <f t="shared" si="976"/>
        <v>0</v>
      </c>
      <c r="G3244" s="270">
        <f t="shared" si="977"/>
        <v>0</v>
      </c>
    </row>
    <row r="3245" spans="1:7" ht="24" customHeight="1" x14ac:dyDescent="0.2">
      <c r="A3245" s="153" t="str">
        <f t="shared" si="973"/>
        <v/>
      </c>
      <c r="B3245" s="268" t="str">
        <f t="shared" si="974"/>
        <v/>
      </c>
      <c r="C3245" s="154"/>
      <c r="D3245" s="155" t="str">
        <f t="shared" si="975"/>
        <v/>
      </c>
      <c r="E3245" s="269"/>
      <c r="F3245" s="166">
        <f t="shared" si="976"/>
        <v>0</v>
      </c>
      <c r="G3245" s="270">
        <f t="shared" si="977"/>
        <v>0</v>
      </c>
    </row>
    <row r="3246" spans="1:7" ht="24" customHeight="1" x14ac:dyDescent="0.2">
      <c r="A3246" s="153" t="str">
        <f t="shared" si="973"/>
        <v/>
      </c>
      <c r="B3246" s="268" t="str">
        <f t="shared" si="974"/>
        <v/>
      </c>
      <c r="C3246" s="154"/>
      <c r="D3246" s="155" t="str">
        <f t="shared" si="975"/>
        <v/>
      </c>
      <c r="E3246" s="269"/>
      <c r="F3246" s="166">
        <f t="shared" si="976"/>
        <v>0</v>
      </c>
      <c r="G3246" s="270">
        <f t="shared" si="977"/>
        <v>0</v>
      </c>
    </row>
    <row r="3247" spans="1:7" ht="24" customHeight="1" x14ac:dyDescent="0.2">
      <c r="A3247" s="276"/>
      <c r="B3247" s="252"/>
      <c r="C3247" s="241"/>
      <c r="D3247" s="252"/>
      <c r="E3247" s="253"/>
      <c r="F3247" s="336" t="s">
        <v>40</v>
      </c>
      <c r="G3247" s="273">
        <f>SUBTOTAL(9,G3238:G3246)</f>
        <v>0</v>
      </c>
    </row>
    <row r="3248" spans="1:7" ht="24" customHeight="1" thickBot="1" x14ac:dyDescent="0.25">
      <c r="A3248" s="277"/>
      <c r="B3248" s="278"/>
      <c r="C3248" s="279"/>
      <c r="D3248" s="278"/>
      <c r="E3248" s="280"/>
      <c r="F3248" s="281"/>
      <c r="G3248" s="282"/>
    </row>
    <row r="3249" spans="1:7" ht="24" customHeight="1" thickBot="1" x14ac:dyDescent="0.25">
      <c r="A3249" s="283">
        <f>B3207</f>
        <v>0</v>
      </c>
      <c r="B3249" s="284" t="str">
        <f>C3207</f>
        <v/>
      </c>
      <c r="C3249" s="285"/>
      <c r="D3249" s="285" t="s">
        <v>41</v>
      </c>
      <c r="E3249" s="286"/>
      <c r="F3249" s="287" t="s">
        <v>42</v>
      </c>
      <c r="G3249" s="288">
        <f>SUBTOTAL(9,G3212:G3248)</f>
        <v>0</v>
      </c>
    </row>
    <row r="3250" spans="1:7" ht="24" customHeight="1" thickTop="1" thickBot="1" x14ac:dyDescent="0.25"/>
    <row r="3251" spans="1:7" ht="24" customHeight="1" thickTop="1" x14ac:dyDescent="0.2">
      <c r="A3251" s="344" t="s">
        <v>44</v>
      </c>
      <c r="B3251" s="345"/>
      <c r="C3251" s="345"/>
      <c r="D3251" s="345"/>
      <c r="E3251" s="345"/>
      <c r="F3251" s="345"/>
      <c r="G3251" s="346"/>
    </row>
    <row r="3252" spans="1:7" ht="24" customHeight="1" x14ac:dyDescent="0.2">
      <c r="A3252" s="243" t="s">
        <v>821</v>
      </c>
      <c r="B3252" s="244" t="str">
        <f>Comitente</f>
        <v>DIRECCIÓN PROVINCIAL DEL LOTE HOGAR</v>
      </c>
      <c r="C3252" s="238"/>
      <c r="D3252" s="245"/>
      <c r="E3252" s="245"/>
      <c r="F3252" s="246"/>
      <c r="G3252" s="247"/>
    </row>
    <row r="3253" spans="1:7" ht="24" customHeight="1" x14ac:dyDescent="0.2">
      <c r="A3253" s="243" t="s">
        <v>822</v>
      </c>
      <c r="B3253" s="244">
        <f>Contratista</f>
        <v>0</v>
      </c>
      <c r="C3253" s="239"/>
      <c r="D3253" s="239"/>
      <c r="E3253" s="239"/>
      <c r="F3253" s="248"/>
      <c r="G3253" s="249"/>
    </row>
    <row r="3254" spans="1:7" ht="24" customHeight="1" x14ac:dyDescent="0.2">
      <c r="A3254" s="243" t="s">
        <v>31</v>
      </c>
      <c r="B3254" s="244" t="str">
        <f>Obra</f>
        <v>Barrio "VIRGEN DEL ROSARIO" I Etapa</v>
      </c>
      <c r="C3254" s="239"/>
      <c r="D3254" s="239"/>
      <c r="E3254" s="239"/>
      <c r="F3254" s="248" t="s">
        <v>45</v>
      </c>
      <c r="G3254" s="250">
        <f>Fecha_Base</f>
        <v>0</v>
      </c>
    </row>
    <row r="3255" spans="1:7" ht="24" customHeight="1" x14ac:dyDescent="0.2">
      <c r="A3255" s="251" t="s">
        <v>820</v>
      </c>
      <c r="B3255" s="240" t="str">
        <f>Ubicación</f>
        <v>Calle Independencia s/nº  Distrito "La Puntilla" Dpto San Martin</v>
      </c>
      <c r="C3255" s="240"/>
      <c r="D3255" s="252"/>
      <c r="E3255" s="253"/>
      <c r="F3255" s="254"/>
      <c r="G3255" s="255"/>
    </row>
    <row r="3256" spans="1:7" ht="24" customHeight="1" x14ac:dyDescent="0.2">
      <c r="A3256" s="251" t="s">
        <v>46</v>
      </c>
      <c r="B3256" s="256" t="str">
        <f>IFERROR(VALUE(LEFT(B3257,FIND("-",B3257)-1)),"")</f>
        <v/>
      </c>
      <c r="C3256" s="241" t="str">
        <f>IFERROR(VLOOKUP(B3256,T_Computo_Presupuesto,2,FALSE),"")</f>
        <v/>
      </c>
      <c r="E3256" s="253"/>
      <c r="F3256" s="254"/>
      <c r="G3256" s="255"/>
    </row>
    <row r="3257" spans="1:7" ht="24" customHeight="1" x14ac:dyDescent="0.2">
      <c r="A3257" s="251" t="s">
        <v>32</v>
      </c>
      <c r="B3257" s="257"/>
      <c r="C3257" s="241" t="str">
        <f>IFERROR(VLOOKUP(B3257,T_Computo_Presupuesto,2,FALSE),"")</f>
        <v/>
      </c>
      <c r="D3257" s="252"/>
      <c r="E3257" s="253"/>
      <c r="F3257" s="248" t="s">
        <v>33</v>
      </c>
      <c r="G3257" s="258" t="str">
        <f>IFERROR(VLOOKUP(B3257,T_Computo_Presupuesto,4,FALSE),"")</f>
        <v/>
      </c>
    </row>
    <row r="3258" spans="1:7" ht="24" customHeight="1" x14ac:dyDescent="0.2">
      <c r="A3258" s="251"/>
      <c r="B3258" s="240"/>
      <c r="C3258" s="241"/>
      <c r="D3258" s="252"/>
      <c r="E3258" s="253"/>
      <c r="F3258" s="254"/>
      <c r="G3258" s="255"/>
    </row>
    <row r="3259" spans="1:7" ht="24" customHeight="1" x14ac:dyDescent="0.2">
      <c r="A3259" s="366" t="s">
        <v>683</v>
      </c>
      <c r="B3259" s="367"/>
      <c r="C3259" s="368" t="s">
        <v>0</v>
      </c>
      <c r="D3259" s="368" t="s">
        <v>34</v>
      </c>
      <c r="E3259" s="370" t="s">
        <v>35</v>
      </c>
      <c r="F3259" s="372" t="s">
        <v>36</v>
      </c>
      <c r="G3259" s="374" t="s">
        <v>37</v>
      </c>
    </row>
    <row r="3260" spans="1:7" ht="24" customHeight="1" x14ac:dyDescent="0.2">
      <c r="A3260" s="259" t="s">
        <v>684</v>
      </c>
      <c r="B3260" s="260" t="s">
        <v>685</v>
      </c>
      <c r="C3260" s="369"/>
      <c r="D3260" s="369"/>
      <c r="E3260" s="371"/>
      <c r="F3260" s="373"/>
      <c r="G3260" s="375"/>
    </row>
    <row r="3261" spans="1:7" ht="24" customHeight="1" x14ac:dyDescent="0.2">
      <c r="A3261" s="335"/>
      <c r="B3261" s="263"/>
      <c r="C3261" s="334" t="s">
        <v>823</v>
      </c>
      <c r="D3261" s="264"/>
      <c r="E3261" s="265"/>
      <c r="F3261" s="266"/>
      <c r="G3261" s="267"/>
    </row>
    <row r="3262" spans="1:7" ht="24" customHeight="1" x14ac:dyDescent="0.2">
      <c r="A3262" s="153" t="str">
        <f t="shared" ref="A3262:A3275" si="978">IFERROR(VLOOKUP(C3262,Tabla_Insumos,4,FALSE),"")</f>
        <v/>
      </c>
      <c r="B3262" s="268" t="str">
        <f t="shared" ref="B3262:B3275" si="979">IFERROR(VLOOKUP(C3262,Tabla_Insumos,5,FALSE),"")</f>
        <v/>
      </c>
      <c r="C3262" s="154"/>
      <c r="D3262" s="155" t="str">
        <f t="shared" ref="D3262:D3275" si="980">IFERROR(VLOOKUP(C3262,Tabla_Insumos,2,FALSE),"")</f>
        <v/>
      </c>
      <c r="E3262" s="269"/>
      <c r="F3262" s="166">
        <f t="shared" ref="F3262:F3275" si="981">IFERROR(VLOOKUP(C3262,Tabla_Insumos,3,FALSE),0)</f>
        <v>0</v>
      </c>
      <c r="G3262" s="270">
        <f>ROUND(E3262*F3262,2)</f>
        <v>0</v>
      </c>
    </row>
    <row r="3263" spans="1:7" ht="24" customHeight="1" x14ac:dyDescent="0.2">
      <c r="A3263" s="153" t="str">
        <f t="shared" si="978"/>
        <v/>
      </c>
      <c r="B3263" s="268" t="str">
        <f t="shared" si="979"/>
        <v/>
      </c>
      <c r="C3263" s="154"/>
      <c r="D3263" s="155" t="str">
        <f t="shared" si="980"/>
        <v/>
      </c>
      <c r="E3263" s="269"/>
      <c r="F3263" s="166">
        <f t="shared" si="981"/>
        <v>0</v>
      </c>
      <c r="G3263" s="270">
        <f t="shared" ref="G3263:G3275" si="982">ROUND(E3263*F3263,2)</f>
        <v>0</v>
      </c>
    </row>
    <row r="3264" spans="1:7" ht="24" customHeight="1" x14ac:dyDescent="0.2">
      <c r="A3264" s="153" t="str">
        <f t="shared" si="978"/>
        <v/>
      </c>
      <c r="B3264" s="268" t="str">
        <f t="shared" si="979"/>
        <v/>
      </c>
      <c r="C3264" s="154"/>
      <c r="D3264" s="155" t="str">
        <f t="shared" si="980"/>
        <v/>
      </c>
      <c r="E3264" s="269"/>
      <c r="F3264" s="166">
        <f t="shared" si="981"/>
        <v>0</v>
      </c>
      <c r="G3264" s="270">
        <f t="shared" si="982"/>
        <v>0</v>
      </c>
    </row>
    <row r="3265" spans="1:7" ht="24" customHeight="1" x14ac:dyDescent="0.2">
      <c r="A3265" s="153" t="str">
        <f t="shared" si="978"/>
        <v/>
      </c>
      <c r="B3265" s="268" t="str">
        <f t="shared" si="979"/>
        <v/>
      </c>
      <c r="C3265" s="154"/>
      <c r="D3265" s="155" t="str">
        <f t="shared" si="980"/>
        <v/>
      </c>
      <c r="E3265" s="269"/>
      <c r="F3265" s="166">
        <f t="shared" si="981"/>
        <v>0</v>
      </c>
      <c r="G3265" s="270">
        <f t="shared" si="982"/>
        <v>0</v>
      </c>
    </row>
    <row r="3266" spans="1:7" ht="24" customHeight="1" x14ac:dyDescent="0.2">
      <c r="A3266" s="153" t="str">
        <f t="shared" si="978"/>
        <v/>
      </c>
      <c r="B3266" s="268" t="str">
        <f t="shared" si="979"/>
        <v/>
      </c>
      <c r="C3266" s="154"/>
      <c r="D3266" s="155" t="str">
        <f t="shared" si="980"/>
        <v/>
      </c>
      <c r="E3266" s="269"/>
      <c r="F3266" s="166">
        <f t="shared" si="981"/>
        <v>0</v>
      </c>
      <c r="G3266" s="270">
        <f t="shared" si="982"/>
        <v>0</v>
      </c>
    </row>
    <row r="3267" spans="1:7" ht="24" customHeight="1" x14ac:dyDescent="0.2">
      <c r="A3267" s="153" t="str">
        <f t="shared" si="978"/>
        <v/>
      </c>
      <c r="B3267" s="268" t="str">
        <f t="shared" si="979"/>
        <v/>
      </c>
      <c r="C3267" s="154"/>
      <c r="D3267" s="155" t="str">
        <f t="shared" si="980"/>
        <v/>
      </c>
      <c r="E3267" s="269"/>
      <c r="F3267" s="166">
        <f t="shared" si="981"/>
        <v>0</v>
      </c>
      <c r="G3267" s="270">
        <f t="shared" si="982"/>
        <v>0</v>
      </c>
    </row>
    <row r="3268" spans="1:7" ht="24" customHeight="1" x14ac:dyDescent="0.2">
      <c r="A3268" s="153" t="str">
        <f t="shared" si="978"/>
        <v/>
      </c>
      <c r="B3268" s="268" t="str">
        <f t="shared" si="979"/>
        <v/>
      </c>
      <c r="C3268" s="154"/>
      <c r="D3268" s="155" t="str">
        <f t="shared" si="980"/>
        <v/>
      </c>
      <c r="E3268" s="269"/>
      <c r="F3268" s="166">
        <f t="shared" si="981"/>
        <v>0</v>
      </c>
      <c r="G3268" s="270">
        <f t="shared" si="982"/>
        <v>0</v>
      </c>
    </row>
    <row r="3269" spans="1:7" ht="24" customHeight="1" x14ac:dyDescent="0.2">
      <c r="A3269" s="153" t="str">
        <f t="shared" si="978"/>
        <v/>
      </c>
      <c r="B3269" s="268" t="str">
        <f t="shared" si="979"/>
        <v/>
      </c>
      <c r="C3269" s="154"/>
      <c r="D3269" s="155" t="str">
        <f t="shared" si="980"/>
        <v/>
      </c>
      <c r="E3269" s="269"/>
      <c r="F3269" s="166">
        <f t="shared" si="981"/>
        <v>0</v>
      </c>
      <c r="G3269" s="270">
        <f t="shared" si="982"/>
        <v>0</v>
      </c>
    </row>
    <row r="3270" spans="1:7" ht="24" customHeight="1" x14ac:dyDescent="0.2">
      <c r="A3270" s="153" t="str">
        <f t="shared" si="978"/>
        <v/>
      </c>
      <c r="B3270" s="268" t="str">
        <f t="shared" si="979"/>
        <v/>
      </c>
      <c r="C3270" s="154"/>
      <c r="D3270" s="155" t="str">
        <f t="shared" si="980"/>
        <v/>
      </c>
      <c r="E3270" s="269"/>
      <c r="F3270" s="166">
        <f t="shared" si="981"/>
        <v>0</v>
      </c>
      <c r="G3270" s="270">
        <f t="shared" si="982"/>
        <v>0</v>
      </c>
    </row>
    <row r="3271" spans="1:7" ht="24" customHeight="1" x14ac:dyDescent="0.2">
      <c r="A3271" s="153" t="str">
        <f t="shared" si="978"/>
        <v/>
      </c>
      <c r="B3271" s="268" t="str">
        <f t="shared" si="979"/>
        <v/>
      </c>
      <c r="C3271" s="154"/>
      <c r="D3271" s="155" t="str">
        <f t="shared" si="980"/>
        <v/>
      </c>
      <c r="E3271" s="269"/>
      <c r="F3271" s="166">
        <f t="shared" si="981"/>
        <v>0</v>
      </c>
      <c r="G3271" s="270">
        <f t="shared" si="982"/>
        <v>0</v>
      </c>
    </row>
    <row r="3272" spans="1:7" ht="24" customHeight="1" x14ac:dyDescent="0.2">
      <c r="A3272" s="153" t="str">
        <f t="shared" si="978"/>
        <v/>
      </c>
      <c r="B3272" s="268" t="str">
        <f t="shared" si="979"/>
        <v/>
      </c>
      <c r="C3272" s="154"/>
      <c r="D3272" s="155" t="str">
        <f t="shared" si="980"/>
        <v/>
      </c>
      <c r="E3272" s="269"/>
      <c r="F3272" s="166">
        <f t="shared" si="981"/>
        <v>0</v>
      </c>
      <c r="G3272" s="270">
        <f t="shared" si="982"/>
        <v>0</v>
      </c>
    </row>
    <row r="3273" spans="1:7" ht="24" customHeight="1" x14ac:dyDescent="0.2">
      <c r="A3273" s="153" t="str">
        <f t="shared" si="978"/>
        <v/>
      </c>
      <c r="B3273" s="268" t="str">
        <f t="shared" si="979"/>
        <v/>
      </c>
      <c r="C3273" s="154"/>
      <c r="D3273" s="155" t="str">
        <f t="shared" si="980"/>
        <v/>
      </c>
      <c r="E3273" s="269"/>
      <c r="F3273" s="166">
        <f t="shared" si="981"/>
        <v>0</v>
      </c>
      <c r="G3273" s="270">
        <f t="shared" si="982"/>
        <v>0</v>
      </c>
    </row>
    <row r="3274" spans="1:7" ht="24" customHeight="1" x14ac:dyDescent="0.2">
      <c r="A3274" s="153" t="str">
        <f t="shared" si="978"/>
        <v/>
      </c>
      <c r="B3274" s="268" t="str">
        <f t="shared" si="979"/>
        <v/>
      </c>
      <c r="C3274" s="154"/>
      <c r="D3274" s="155" t="str">
        <f t="shared" si="980"/>
        <v/>
      </c>
      <c r="E3274" s="269"/>
      <c r="F3274" s="166">
        <f t="shared" si="981"/>
        <v>0</v>
      </c>
      <c r="G3274" s="270">
        <f t="shared" si="982"/>
        <v>0</v>
      </c>
    </row>
    <row r="3275" spans="1:7" ht="24" customHeight="1" x14ac:dyDescent="0.2">
      <c r="A3275" s="153" t="str">
        <f t="shared" si="978"/>
        <v/>
      </c>
      <c r="B3275" s="268" t="str">
        <f t="shared" si="979"/>
        <v/>
      </c>
      <c r="C3275" s="154"/>
      <c r="D3275" s="155" t="str">
        <f t="shared" si="980"/>
        <v/>
      </c>
      <c r="E3275" s="269"/>
      <c r="F3275" s="166">
        <f t="shared" si="981"/>
        <v>0</v>
      </c>
      <c r="G3275" s="270">
        <f t="shared" si="982"/>
        <v>0</v>
      </c>
    </row>
    <row r="3276" spans="1:7" ht="24" customHeight="1" x14ac:dyDescent="0.2">
      <c r="A3276" s="271"/>
      <c r="B3276" s="241"/>
      <c r="C3276" s="241"/>
      <c r="D3276" s="252"/>
      <c r="E3276" s="253"/>
      <c r="F3276" s="336" t="s">
        <v>38</v>
      </c>
      <c r="G3276" s="273">
        <f>SUBTOTAL(9,G3262:G3275)</f>
        <v>0</v>
      </c>
    </row>
    <row r="3277" spans="1:7" ht="24" customHeight="1" x14ac:dyDescent="0.2">
      <c r="A3277" s="271"/>
      <c r="B3277" s="241"/>
      <c r="C3277" s="274" t="s">
        <v>824</v>
      </c>
      <c r="D3277" s="252"/>
      <c r="E3277" s="253"/>
      <c r="F3277" s="254"/>
      <c r="G3277" s="275"/>
    </row>
    <row r="3278" spans="1:7" ht="24" customHeight="1" x14ac:dyDescent="0.2">
      <c r="A3278" s="153" t="str">
        <f t="shared" ref="A3278:A3285" si="983">IFERROR(VLOOKUP(C3278,Tabla_Insumos,4,FALSE),"")</f>
        <v/>
      </c>
      <c r="B3278" s="268" t="str">
        <f t="shared" ref="B3278:B3285" si="984">IFERROR(VLOOKUP(C3278,Tabla_Insumos,5,FALSE),"")</f>
        <v/>
      </c>
      <c r="C3278" s="154"/>
      <c r="D3278" s="155" t="str">
        <f t="shared" ref="D3278:D3285" si="985">IFERROR(VLOOKUP(C3278,Tabla_Insumos,2,FALSE),"")</f>
        <v/>
      </c>
      <c r="E3278" s="269">
        <v>0</v>
      </c>
      <c r="F3278" s="166">
        <f t="shared" ref="F3278:F3285" si="986">IFERROR(VLOOKUP(C3278,Tabla_Insumos,3,FALSE),0)</f>
        <v>0</v>
      </c>
      <c r="G3278" s="270">
        <f>ROUND(E3278*F3278,2)</f>
        <v>0</v>
      </c>
    </row>
    <row r="3279" spans="1:7" ht="24" customHeight="1" x14ac:dyDescent="0.2">
      <c r="A3279" s="153" t="str">
        <f t="shared" si="983"/>
        <v/>
      </c>
      <c r="B3279" s="268" t="str">
        <f t="shared" si="984"/>
        <v/>
      </c>
      <c r="C3279" s="154"/>
      <c r="D3279" s="155" t="str">
        <f t="shared" si="985"/>
        <v/>
      </c>
      <c r="E3279" s="269"/>
      <c r="F3279" s="166">
        <f t="shared" si="986"/>
        <v>0</v>
      </c>
      <c r="G3279" s="270">
        <f>ROUND(E3279*F3279,2)</f>
        <v>0</v>
      </c>
    </row>
    <row r="3280" spans="1:7" ht="24" customHeight="1" x14ac:dyDescent="0.2">
      <c r="A3280" s="153" t="str">
        <f t="shared" si="983"/>
        <v/>
      </c>
      <c r="B3280" s="268" t="str">
        <f t="shared" si="984"/>
        <v/>
      </c>
      <c r="C3280" s="154"/>
      <c r="D3280" s="155" t="str">
        <f t="shared" si="985"/>
        <v/>
      </c>
      <c r="E3280" s="269">
        <v>0</v>
      </c>
      <c r="F3280" s="166">
        <f t="shared" si="986"/>
        <v>0</v>
      </c>
      <c r="G3280" s="270">
        <f t="shared" ref="G3280:G3285" si="987">ROUND(E3280*F3280,2)</f>
        <v>0</v>
      </c>
    </row>
    <row r="3281" spans="1:7" ht="24" customHeight="1" x14ac:dyDescent="0.2">
      <c r="A3281" s="153" t="str">
        <f t="shared" si="983"/>
        <v/>
      </c>
      <c r="B3281" s="268" t="str">
        <f t="shared" si="984"/>
        <v/>
      </c>
      <c r="C3281" s="154"/>
      <c r="D3281" s="155" t="str">
        <f t="shared" si="985"/>
        <v/>
      </c>
      <c r="E3281" s="269"/>
      <c r="F3281" s="166">
        <f t="shared" si="986"/>
        <v>0</v>
      </c>
      <c r="G3281" s="270">
        <f t="shared" si="987"/>
        <v>0</v>
      </c>
    </row>
    <row r="3282" spans="1:7" ht="24" customHeight="1" x14ac:dyDescent="0.2">
      <c r="A3282" s="153" t="str">
        <f t="shared" si="983"/>
        <v/>
      </c>
      <c r="B3282" s="268" t="str">
        <f t="shared" si="984"/>
        <v/>
      </c>
      <c r="C3282" s="154"/>
      <c r="D3282" s="155" t="str">
        <f t="shared" si="985"/>
        <v/>
      </c>
      <c r="E3282" s="269"/>
      <c r="F3282" s="166">
        <f t="shared" si="986"/>
        <v>0</v>
      </c>
      <c r="G3282" s="270">
        <f t="shared" si="987"/>
        <v>0</v>
      </c>
    </row>
    <row r="3283" spans="1:7" ht="24" customHeight="1" x14ac:dyDescent="0.2">
      <c r="A3283" s="153" t="str">
        <f t="shared" si="983"/>
        <v/>
      </c>
      <c r="B3283" s="268" t="str">
        <f t="shared" si="984"/>
        <v/>
      </c>
      <c r="C3283" s="154"/>
      <c r="D3283" s="155" t="str">
        <f t="shared" si="985"/>
        <v/>
      </c>
      <c r="E3283" s="269"/>
      <c r="F3283" s="166">
        <f t="shared" si="986"/>
        <v>0</v>
      </c>
      <c r="G3283" s="270">
        <f t="shared" si="987"/>
        <v>0</v>
      </c>
    </row>
    <row r="3284" spans="1:7" ht="24" customHeight="1" x14ac:dyDescent="0.2">
      <c r="A3284" s="153" t="str">
        <f t="shared" si="983"/>
        <v/>
      </c>
      <c r="B3284" s="268" t="str">
        <f t="shared" si="984"/>
        <v/>
      </c>
      <c r="C3284" s="154"/>
      <c r="D3284" s="155" t="str">
        <f t="shared" si="985"/>
        <v/>
      </c>
      <c r="E3284" s="269"/>
      <c r="F3284" s="166">
        <f t="shared" si="986"/>
        <v>0</v>
      </c>
      <c r="G3284" s="270">
        <f t="shared" si="987"/>
        <v>0</v>
      </c>
    </row>
    <row r="3285" spans="1:7" ht="24" customHeight="1" x14ac:dyDescent="0.2">
      <c r="A3285" s="153" t="str">
        <f t="shared" si="983"/>
        <v/>
      </c>
      <c r="B3285" s="268" t="str">
        <f t="shared" si="984"/>
        <v/>
      </c>
      <c r="C3285" s="154"/>
      <c r="D3285" s="155" t="str">
        <f t="shared" si="985"/>
        <v/>
      </c>
      <c r="E3285" s="269"/>
      <c r="F3285" s="166">
        <f t="shared" si="986"/>
        <v>0</v>
      </c>
      <c r="G3285" s="270">
        <f t="shared" si="987"/>
        <v>0</v>
      </c>
    </row>
    <row r="3286" spans="1:7" ht="24" customHeight="1" x14ac:dyDescent="0.2">
      <c r="A3286" s="271"/>
      <c r="B3286" s="241"/>
      <c r="C3286" s="241"/>
      <c r="D3286" s="252"/>
      <c r="E3286" s="253"/>
      <c r="F3286" s="336" t="s">
        <v>39</v>
      </c>
      <c r="G3286" s="273">
        <f>SUBTOTAL(9,G3278:G3285)</f>
        <v>0</v>
      </c>
    </row>
    <row r="3287" spans="1:7" ht="24" customHeight="1" x14ac:dyDescent="0.2">
      <c r="A3287" s="271"/>
      <c r="B3287" s="241"/>
      <c r="C3287" s="274" t="s">
        <v>825</v>
      </c>
      <c r="D3287" s="252"/>
      <c r="E3287" s="253"/>
      <c r="F3287" s="254"/>
      <c r="G3287" s="275"/>
    </row>
    <row r="3288" spans="1:7" ht="24" customHeight="1" x14ac:dyDescent="0.2">
      <c r="A3288" s="153" t="str">
        <f t="shared" ref="A3288:A3296" si="988">IFERROR(VLOOKUP(C3288,Tabla_Insumos,4,FALSE),"")</f>
        <v/>
      </c>
      <c r="B3288" s="268" t="str">
        <f t="shared" ref="B3288:B3296" si="989">IFERROR(VLOOKUP(C3288,Tabla_Insumos,5,FALSE),"")</f>
        <v/>
      </c>
      <c r="C3288" s="154"/>
      <c r="D3288" s="155" t="str">
        <f t="shared" ref="D3288:D3296" si="990">IFERROR(VLOOKUP(C3288,Tabla_Insumos,2,FALSE),"")</f>
        <v/>
      </c>
      <c r="E3288" s="269"/>
      <c r="F3288" s="166">
        <f t="shared" ref="F3288:F3296" si="991">IFERROR(VLOOKUP(C3288,Tabla_Insumos,3,FALSE),0)</f>
        <v>0</v>
      </c>
      <c r="G3288" s="270">
        <f t="shared" ref="G3288:G3296" si="992">ROUND(E3288*F3288,2)</f>
        <v>0</v>
      </c>
    </row>
    <row r="3289" spans="1:7" ht="24" customHeight="1" x14ac:dyDescent="0.2">
      <c r="A3289" s="153" t="str">
        <f t="shared" si="988"/>
        <v/>
      </c>
      <c r="B3289" s="268" t="str">
        <f t="shared" si="989"/>
        <v/>
      </c>
      <c r="C3289" s="154"/>
      <c r="D3289" s="155" t="str">
        <f t="shared" si="990"/>
        <v/>
      </c>
      <c r="E3289" s="269"/>
      <c r="F3289" s="166">
        <f t="shared" si="991"/>
        <v>0</v>
      </c>
      <c r="G3289" s="270">
        <f t="shared" si="992"/>
        <v>0</v>
      </c>
    </row>
    <row r="3290" spans="1:7" ht="24" customHeight="1" x14ac:dyDescent="0.2">
      <c r="A3290" s="153" t="str">
        <f t="shared" si="988"/>
        <v/>
      </c>
      <c r="B3290" s="268" t="str">
        <f t="shared" si="989"/>
        <v/>
      </c>
      <c r="C3290" s="154"/>
      <c r="D3290" s="155" t="str">
        <f t="shared" si="990"/>
        <v/>
      </c>
      <c r="E3290" s="269"/>
      <c r="F3290" s="166">
        <f t="shared" si="991"/>
        <v>0</v>
      </c>
      <c r="G3290" s="270">
        <f t="shared" si="992"/>
        <v>0</v>
      </c>
    </row>
    <row r="3291" spans="1:7" ht="24" customHeight="1" x14ac:dyDescent="0.2">
      <c r="A3291" s="153" t="str">
        <f t="shared" si="988"/>
        <v/>
      </c>
      <c r="B3291" s="268" t="str">
        <f t="shared" si="989"/>
        <v/>
      </c>
      <c r="C3291" s="154"/>
      <c r="D3291" s="155" t="str">
        <f t="shared" si="990"/>
        <v/>
      </c>
      <c r="E3291" s="269"/>
      <c r="F3291" s="166">
        <f t="shared" si="991"/>
        <v>0</v>
      </c>
      <c r="G3291" s="270">
        <f t="shared" si="992"/>
        <v>0</v>
      </c>
    </row>
    <row r="3292" spans="1:7" ht="24" customHeight="1" x14ac:dyDescent="0.2">
      <c r="A3292" s="153" t="str">
        <f t="shared" si="988"/>
        <v/>
      </c>
      <c r="B3292" s="268" t="str">
        <f t="shared" si="989"/>
        <v/>
      </c>
      <c r="C3292" s="154"/>
      <c r="D3292" s="155" t="str">
        <f t="shared" si="990"/>
        <v/>
      </c>
      <c r="E3292" s="269"/>
      <c r="F3292" s="166">
        <f t="shared" si="991"/>
        <v>0</v>
      </c>
      <c r="G3292" s="270">
        <f t="shared" si="992"/>
        <v>0</v>
      </c>
    </row>
    <row r="3293" spans="1:7" ht="24" customHeight="1" x14ac:dyDescent="0.2">
      <c r="A3293" s="153" t="str">
        <f t="shared" si="988"/>
        <v/>
      </c>
      <c r="B3293" s="268" t="str">
        <f t="shared" si="989"/>
        <v/>
      </c>
      <c r="C3293" s="154"/>
      <c r="D3293" s="155" t="str">
        <f t="shared" si="990"/>
        <v/>
      </c>
      <c r="E3293" s="269"/>
      <c r="F3293" s="166">
        <f t="shared" si="991"/>
        <v>0</v>
      </c>
      <c r="G3293" s="270">
        <f t="shared" si="992"/>
        <v>0</v>
      </c>
    </row>
    <row r="3294" spans="1:7" ht="24" customHeight="1" x14ac:dyDescent="0.2">
      <c r="A3294" s="153" t="str">
        <f t="shared" si="988"/>
        <v/>
      </c>
      <c r="B3294" s="268" t="str">
        <f t="shared" si="989"/>
        <v/>
      </c>
      <c r="C3294" s="154"/>
      <c r="D3294" s="155" t="str">
        <f t="shared" si="990"/>
        <v/>
      </c>
      <c r="E3294" s="269"/>
      <c r="F3294" s="166">
        <f t="shared" si="991"/>
        <v>0</v>
      </c>
      <c r="G3294" s="270">
        <f t="shared" si="992"/>
        <v>0</v>
      </c>
    </row>
    <row r="3295" spans="1:7" ht="24" customHeight="1" x14ac:dyDescent="0.2">
      <c r="A3295" s="153" t="str">
        <f t="shared" si="988"/>
        <v/>
      </c>
      <c r="B3295" s="268" t="str">
        <f t="shared" si="989"/>
        <v/>
      </c>
      <c r="C3295" s="154"/>
      <c r="D3295" s="155" t="str">
        <f t="shared" si="990"/>
        <v/>
      </c>
      <c r="E3295" s="269"/>
      <c r="F3295" s="166">
        <f t="shared" si="991"/>
        <v>0</v>
      </c>
      <c r="G3295" s="270">
        <f t="shared" si="992"/>
        <v>0</v>
      </c>
    </row>
    <row r="3296" spans="1:7" ht="24" customHeight="1" x14ac:dyDescent="0.2">
      <c r="A3296" s="153" t="str">
        <f t="shared" si="988"/>
        <v/>
      </c>
      <c r="B3296" s="268" t="str">
        <f t="shared" si="989"/>
        <v/>
      </c>
      <c r="C3296" s="154"/>
      <c r="D3296" s="155" t="str">
        <f t="shared" si="990"/>
        <v/>
      </c>
      <c r="E3296" s="269"/>
      <c r="F3296" s="166">
        <f t="shared" si="991"/>
        <v>0</v>
      </c>
      <c r="G3296" s="270">
        <f t="shared" si="992"/>
        <v>0</v>
      </c>
    </row>
    <row r="3297" spans="1:7" ht="24" customHeight="1" x14ac:dyDescent="0.2">
      <c r="A3297" s="276"/>
      <c r="B3297" s="252"/>
      <c r="C3297" s="241"/>
      <c r="D3297" s="252"/>
      <c r="E3297" s="253"/>
      <c r="F3297" s="336" t="s">
        <v>40</v>
      </c>
      <c r="G3297" s="273">
        <f>SUBTOTAL(9,G3288:G3296)</f>
        <v>0</v>
      </c>
    </row>
    <row r="3298" spans="1:7" ht="24" customHeight="1" thickBot="1" x14ac:dyDescent="0.25">
      <c r="A3298" s="277"/>
      <c r="B3298" s="278"/>
      <c r="C3298" s="279"/>
      <c r="D3298" s="278"/>
      <c r="E3298" s="280"/>
      <c r="F3298" s="281"/>
      <c r="G3298" s="282"/>
    </row>
    <row r="3299" spans="1:7" ht="24" customHeight="1" thickBot="1" x14ac:dyDescent="0.25">
      <c r="A3299" s="283">
        <f>B3257</f>
        <v>0</v>
      </c>
      <c r="B3299" s="284" t="str">
        <f>C3257</f>
        <v/>
      </c>
      <c r="C3299" s="285"/>
      <c r="D3299" s="285" t="s">
        <v>41</v>
      </c>
      <c r="E3299" s="286"/>
      <c r="F3299" s="287" t="s">
        <v>42</v>
      </c>
      <c r="G3299" s="288">
        <f>SUBTOTAL(9,G3262:G3298)</f>
        <v>0</v>
      </c>
    </row>
    <row r="3300" spans="1:7" ht="24" customHeight="1" thickTop="1" thickBot="1" x14ac:dyDescent="0.25"/>
    <row r="3301" spans="1:7" ht="24" customHeight="1" thickTop="1" x14ac:dyDescent="0.2">
      <c r="A3301" s="344" t="s">
        <v>44</v>
      </c>
      <c r="B3301" s="345"/>
      <c r="C3301" s="345"/>
      <c r="D3301" s="345"/>
      <c r="E3301" s="345"/>
      <c r="F3301" s="345"/>
      <c r="G3301" s="346"/>
    </row>
    <row r="3302" spans="1:7" ht="24" customHeight="1" x14ac:dyDescent="0.2">
      <c r="A3302" s="243" t="s">
        <v>821</v>
      </c>
      <c r="B3302" s="244" t="str">
        <f>Comitente</f>
        <v>DIRECCIÓN PROVINCIAL DEL LOTE HOGAR</v>
      </c>
      <c r="C3302" s="238"/>
      <c r="D3302" s="245"/>
      <c r="E3302" s="245"/>
      <c r="F3302" s="246"/>
      <c r="G3302" s="247"/>
    </row>
    <row r="3303" spans="1:7" ht="24" customHeight="1" x14ac:dyDescent="0.2">
      <c r="A3303" s="243" t="s">
        <v>822</v>
      </c>
      <c r="B3303" s="244">
        <f>Contratista</f>
        <v>0</v>
      </c>
      <c r="C3303" s="239"/>
      <c r="D3303" s="239"/>
      <c r="E3303" s="239"/>
      <c r="F3303" s="248"/>
      <c r="G3303" s="249"/>
    </row>
    <row r="3304" spans="1:7" ht="24" customHeight="1" x14ac:dyDescent="0.2">
      <c r="A3304" s="243" t="s">
        <v>31</v>
      </c>
      <c r="B3304" s="244" t="str">
        <f>Obra</f>
        <v>Barrio "VIRGEN DEL ROSARIO" I Etapa</v>
      </c>
      <c r="C3304" s="239"/>
      <c r="D3304" s="239"/>
      <c r="E3304" s="239"/>
      <c r="F3304" s="248" t="s">
        <v>45</v>
      </c>
      <c r="G3304" s="250">
        <f>Fecha_Base</f>
        <v>0</v>
      </c>
    </row>
    <row r="3305" spans="1:7" ht="24" customHeight="1" x14ac:dyDescent="0.2">
      <c r="A3305" s="251" t="s">
        <v>820</v>
      </c>
      <c r="B3305" s="240" t="str">
        <f>Ubicación</f>
        <v>Calle Independencia s/nº  Distrito "La Puntilla" Dpto San Martin</v>
      </c>
      <c r="C3305" s="240"/>
      <c r="D3305" s="252"/>
      <c r="E3305" s="253"/>
      <c r="F3305" s="254"/>
      <c r="G3305" s="255"/>
    </row>
    <row r="3306" spans="1:7" ht="24" customHeight="1" x14ac:dyDescent="0.2">
      <c r="A3306" s="251" t="s">
        <v>46</v>
      </c>
      <c r="B3306" s="256" t="str">
        <f>IFERROR(VALUE(LEFT(B3307,FIND("-",B3307)-1)),"")</f>
        <v/>
      </c>
      <c r="C3306" s="241" t="str">
        <f>IFERROR(VLOOKUP(B3306,T_Computo_Presupuesto,2,FALSE),"")</f>
        <v/>
      </c>
      <c r="E3306" s="253"/>
      <c r="F3306" s="254"/>
      <c r="G3306" s="255"/>
    </row>
    <row r="3307" spans="1:7" ht="24" customHeight="1" x14ac:dyDescent="0.2">
      <c r="A3307" s="251" t="s">
        <v>32</v>
      </c>
      <c r="B3307" s="257"/>
      <c r="C3307" s="241" t="str">
        <f>IFERROR(VLOOKUP(B3307,T_Computo_Presupuesto,2,FALSE),"")</f>
        <v/>
      </c>
      <c r="D3307" s="252"/>
      <c r="E3307" s="253"/>
      <c r="F3307" s="248" t="s">
        <v>33</v>
      </c>
      <c r="G3307" s="258" t="str">
        <f>IFERROR(VLOOKUP(B3307,T_Computo_Presupuesto,4,FALSE),"")</f>
        <v/>
      </c>
    </row>
    <row r="3308" spans="1:7" ht="24" customHeight="1" x14ac:dyDescent="0.2">
      <c r="A3308" s="251"/>
      <c r="B3308" s="240"/>
      <c r="C3308" s="241"/>
      <c r="D3308" s="252"/>
      <c r="E3308" s="253"/>
      <c r="F3308" s="254"/>
      <c r="G3308" s="255"/>
    </row>
    <row r="3309" spans="1:7" ht="24" customHeight="1" x14ac:dyDescent="0.2">
      <c r="A3309" s="366" t="s">
        <v>683</v>
      </c>
      <c r="B3309" s="367"/>
      <c r="C3309" s="368" t="s">
        <v>0</v>
      </c>
      <c r="D3309" s="368" t="s">
        <v>34</v>
      </c>
      <c r="E3309" s="370" t="s">
        <v>35</v>
      </c>
      <c r="F3309" s="372" t="s">
        <v>36</v>
      </c>
      <c r="G3309" s="374" t="s">
        <v>37</v>
      </c>
    </row>
    <row r="3310" spans="1:7" ht="24" customHeight="1" x14ac:dyDescent="0.2">
      <c r="A3310" s="259" t="s">
        <v>684</v>
      </c>
      <c r="B3310" s="260" t="s">
        <v>685</v>
      </c>
      <c r="C3310" s="369"/>
      <c r="D3310" s="369"/>
      <c r="E3310" s="371"/>
      <c r="F3310" s="373"/>
      <c r="G3310" s="375"/>
    </row>
    <row r="3311" spans="1:7" ht="24" customHeight="1" x14ac:dyDescent="0.2">
      <c r="A3311" s="335"/>
      <c r="B3311" s="263"/>
      <c r="C3311" s="334" t="s">
        <v>823</v>
      </c>
      <c r="D3311" s="264"/>
      <c r="E3311" s="265"/>
      <c r="F3311" s="266"/>
      <c r="G3311" s="267"/>
    </row>
    <row r="3312" spans="1:7" ht="24" customHeight="1" x14ac:dyDescent="0.2">
      <c r="A3312" s="153" t="str">
        <f t="shared" ref="A3312:A3325" si="993">IFERROR(VLOOKUP(C3312,Tabla_Insumos,4,FALSE),"")</f>
        <v/>
      </c>
      <c r="B3312" s="268" t="str">
        <f t="shared" ref="B3312:B3325" si="994">IFERROR(VLOOKUP(C3312,Tabla_Insumos,5,FALSE),"")</f>
        <v/>
      </c>
      <c r="C3312" s="154"/>
      <c r="D3312" s="155" t="str">
        <f t="shared" ref="D3312:D3325" si="995">IFERROR(VLOOKUP(C3312,Tabla_Insumos,2,FALSE),"")</f>
        <v/>
      </c>
      <c r="E3312" s="269"/>
      <c r="F3312" s="165">
        <f t="shared" ref="F3312:F3325" si="996">IFERROR(VLOOKUP(C3312,Tabla_Insumos,3,FALSE),0)</f>
        <v>0</v>
      </c>
      <c r="G3312" s="270">
        <f>ROUND(E3312*F3312,2)</f>
        <v>0</v>
      </c>
    </row>
    <row r="3313" spans="1:7" ht="24" customHeight="1" x14ac:dyDescent="0.2">
      <c r="A3313" s="153" t="str">
        <f t="shared" si="993"/>
        <v/>
      </c>
      <c r="B3313" s="268" t="str">
        <f t="shared" si="994"/>
        <v/>
      </c>
      <c r="C3313" s="154"/>
      <c r="D3313" s="155" t="str">
        <f t="shared" si="995"/>
        <v/>
      </c>
      <c r="E3313" s="269"/>
      <c r="F3313" s="165">
        <f t="shared" si="996"/>
        <v>0</v>
      </c>
      <c r="G3313" s="270">
        <f t="shared" ref="G3313:G3325" si="997">ROUND(E3313*F3313,2)</f>
        <v>0</v>
      </c>
    </row>
    <row r="3314" spans="1:7" ht="24" customHeight="1" x14ac:dyDescent="0.2">
      <c r="A3314" s="153" t="str">
        <f t="shared" si="993"/>
        <v/>
      </c>
      <c r="B3314" s="268" t="str">
        <f t="shared" si="994"/>
        <v/>
      </c>
      <c r="C3314" s="154"/>
      <c r="D3314" s="155" t="str">
        <f t="shared" si="995"/>
        <v/>
      </c>
      <c r="E3314" s="269"/>
      <c r="F3314" s="165">
        <f t="shared" si="996"/>
        <v>0</v>
      </c>
      <c r="G3314" s="270">
        <f t="shared" si="997"/>
        <v>0</v>
      </c>
    </row>
    <row r="3315" spans="1:7" ht="24" customHeight="1" x14ac:dyDescent="0.2">
      <c r="A3315" s="153" t="str">
        <f t="shared" si="993"/>
        <v/>
      </c>
      <c r="B3315" s="268" t="str">
        <f t="shared" si="994"/>
        <v/>
      </c>
      <c r="C3315" s="154"/>
      <c r="D3315" s="155" t="str">
        <f t="shared" si="995"/>
        <v/>
      </c>
      <c r="E3315" s="269"/>
      <c r="F3315" s="165">
        <f t="shared" si="996"/>
        <v>0</v>
      </c>
      <c r="G3315" s="270">
        <f t="shared" si="997"/>
        <v>0</v>
      </c>
    </row>
    <row r="3316" spans="1:7" ht="24" customHeight="1" x14ac:dyDescent="0.2">
      <c r="A3316" s="153" t="str">
        <f t="shared" si="993"/>
        <v/>
      </c>
      <c r="B3316" s="268" t="str">
        <f t="shared" si="994"/>
        <v/>
      </c>
      <c r="C3316" s="154"/>
      <c r="D3316" s="155" t="str">
        <f t="shared" si="995"/>
        <v/>
      </c>
      <c r="E3316" s="269"/>
      <c r="F3316" s="165">
        <f t="shared" si="996"/>
        <v>0</v>
      </c>
      <c r="G3316" s="270">
        <f t="shared" si="997"/>
        <v>0</v>
      </c>
    </row>
    <row r="3317" spans="1:7" ht="24" customHeight="1" x14ac:dyDescent="0.2">
      <c r="A3317" s="153" t="str">
        <f t="shared" si="993"/>
        <v/>
      </c>
      <c r="B3317" s="268" t="str">
        <f t="shared" si="994"/>
        <v/>
      </c>
      <c r="C3317" s="154"/>
      <c r="D3317" s="155" t="str">
        <f t="shared" si="995"/>
        <v/>
      </c>
      <c r="E3317" s="269"/>
      <c r="F3317" s="165">
        <f t="shared" si="996"/>
        <v>0</v>
      </c>
      <c r="G3317" s="270">
        <f t="shared" si="997"/>
        <v>0</v>
      </c>
    </row>
    <row r="3318" spans="1:7" ht="24" customHeight="1" x14ac:dyDescent="0.2">
      <c r="A3318" s="153" t="str">
        <f t="shared" si="993"/>
        <v/>
      </c>
      <c r="B3318" s="268" t="str">
        <f t="shared" si="994"/>
        <v/>
      </c>
      <c r="C3318" s="154"/>
      <c r="D3318" s="155" t="str">
        <f t="shared" si="995"/>
        <v/>
      </c>
      <c r="E3318" s="269"/>
      <c r="F3318" s="165">
        <f t="shared" si="996"/>
        <v>0</v>
      </c>
      <c r="G3318" s="270">
        <f t="shared" si="997"/>
        <v>0</v>
      </c>
    </row>
    <row r="3319" spans="1:7" ht="24" customHeight="1" x14ac:dyDescent="0.2">
      <c r="A3319" s="153" t="str">
        <f t="shared" si="993"/>
        <v/>
      </c>
      <c r="B3319" s="268" t="str">
        <f t="shared" si="994"/>
        <v/>
      </c>
      <c r="C3319" s="154"/>
      <c r="D3319" s="155" t="str">
        <f t="shared" si="995"/>
        <v/>
      </c>
      <c r="E3319" s="269"/>
      <c r="F3319" s="165">
        <f t="shared" si="996"/>
        <v>0</v>
      </c>
      <c r="G3319" s="270">
        <f t="shared" si="997"/>
        <v>0</v>
      </c>
    </row>
    <row r="3320" spans="1:7" ht="24" customHeight="1" x14ac:dyDescent="0.2">
      <c r="A3320" s="153" t="str">
        <f t="shared" si="993"/>
        <v/>
      </c>
      <c r="B3320" s="268" t="str">
        <f t="shared" si="994"/>
        <v/>
      </c>
      <c r="C3320" s="154"/>
      <c r="D3320" s="155" t="str">
        <f t="shared" si="995"/>
        <v/>
      </c>
      <c r="E3320" s="269"/>
      <c r="F3320" s="165">
        <f t="shared" si="996"/>
        <v>0</v>
      </c>
      <c r="G3320" s="270">
        <f t="shared" si="997"/>
        <v>0</v>
      </c>
    </row>
    <row r="3321" spans="1:7" ht="24" customHeight="1" x14ac:dyDescent="0.2">
      <c r="A3321" s="153" t="str">
        <f t="shared" si="993"/>
        <v/>
      </c>
      <c r="B3321" s="268" t="str">
        <f t="shared" si="994"/>
        <v/>
      </c>
      <c r="C3321" s="154"/>
      <c r="D3321" s="155" t="str">
        <f t="shared" si="995"/>
        <v/>
      </c>
      <c r="E3321" s="269"/>
      <c r="F3321" s="165">
        <f t="shared" si="996"/>
        <v>0</v>
      </c>
      <c r="G3321" s="270">
        <f t="shared" si="997"/>
        <v>0</v>
      </c>
    </row>
    <row r="3322" spans="1:7" ht="24" customHeight="1" x14ac:dyDescent="0.2">
      <c r="A3322" s="153" t="str">
        <f t="shared" si="993"/>
        <v/>
      </c>
      <c r="B3322" s="268" t="str">
        <f t="shared" si="994"/>
        <v/>
      </c>
      <c r="C3322" s="154"/>
      <c r="D3322" s="155" t="str">
        <f t="shared" si="995"/>
        <v/>
      </c>
      <c r="E3322" s="269"/>
      <c r="F3322" s="165">
        <f t="shared" si="996"/>
        <v>0</v>
      </c>
      <c r="G3322" s="270">
        <f t="shared" si="997"/>
        <v>0</v>
      </c>
    </row>
    <row r="3323" spans="1:7" ht="24" customHeight="1" x14ac:dyDescent="0.2">
      <c r="A3323" s="153" t="str">
        <f t="shared" si="993"/>
        <v/>
      </c>
      <c r="B3323" s="268" t="str">
        <f t="shared" si="994"/>
        <v/>
      </c>
      <c r="C3323" s="154"/>
      <c r="D3323" s="155" t="str">
        <f t="shared" si="995"/>
        <v/>
      </c>
      <c r="E3323" s="269"/>
      <c r="F3323" s="165">
        <f t="shared" si="996"/>
        <v>0</v>
      </c>
      <c r="G3323" s="270">
        <f t="shared" si="997"/>
        <v>0</v>
      </c>
    </row>
    <row r="3324" spans="1:7" ht="24" customHeight="1" x14ac:dyDescent="0.2">
      <c r="A3324" s="153" t="str">
        <f t="shared" si="993"/>
        <v/>
      </c>
      <c r="B3324" s="268" t="str">
        <f t="shared" si="994"/>
        <v/>
      </c>
      <c r="C3324" s="154"/>
      <c r="D3324" s="155" t="str">
        <f t="shared" si="995"/>
        <v/>
      </c>
      <c r="E3324" s="269"/>
      <c r="F3324" s="165">
        <f t="shared" si="996"/>
        <v>0</v>
      </c>
      <c r="G3324" s="270">
        <f t="shared" si="997"/>
        <v>0</v>
      </c>
    </row>
    <row r="3325" spans="1:7" ht="24" customHeight="1" x14ac:dyDescent="0.2">
      <c r="A3325" s="153" t="str">
        <f t="shared" si="993"/>
        <v/>
      </c>
      <c r="B3325" s="268" t="str">
        <f t="shared" si="994"/>
        <v/>
      </c>
      <c r="C3325" s="154"/>
      <c r="D3325" s="155" t="str">
        <f t="shared" si="995"/>
        <v/>
      </c>
      <c r="E3325" s="269"/>
      <c r="F3325" s="166">
        <f t="shared" si="996"/>
        <v>0</v>
      </c>
      <c r="G3325" s="270">
        <f t="shared" si="997"/>
        <v>0</v>
      </c>
    </row>
    <row r="3326" spans="1:7" ht="24" customHeight="1" x14ac:dyDescent="0.2">
      <c r="A3326" s="271"/>
      <c r="B3326" s="241"/>
      <c r="C3326" s="241"/>
      <c r="D3326" s="252"/>
      <c r="E3326" s="253"/>
      <c r="F3326" s="336" t="s">
        <v>38</v>
      </c>
      <c r="G3326" s="273">
        <f>SUBTOTAL(9,G3312:G3325)</f>
        <v>0</v>
      </c>
    </row>
    <row r="3327" spans="1:7" ht="24" customHeight="1" x14ac:dyDescent="0.2">
      <c r="A3327" s="271"/>
      <c r="B3327" s="241"/>
      <c r="C3327" s="274" t="s">
        <v>824</v>
      </c>
      <c r="D3327" s="252"/>
      <c r="E3327" s="253"/>
      <c r="F3327" s="254"/>
      <c r="G3327" s="275"/>
    </row>
    <row r="3328" spans="1:7" ht="24" customHeight="1" x14ac:dyDescent="0.2">
      <c r="A3328" s="153" t="str">
        <f t="shared" ref="A3328:A3335" si="998">IFERROR(VLOOKUP(C3328,Tabla_Insumos,4,FALSE),"")</f>
        <v/>
      </c>
      <c r="B3328" s="268" t="str">
        <f t="shared" ref="B3328:B3335" si="999">IFERROR(VLOOKUP(C3328,Tabla_Insumos,5,FALSE),"")</f>
        <v/>
      </c>
      <c r="C3328" s="154"/>
      <c r="D3328" s="155" t="str">
        <f t="shared" ref="D3328:D3335" si="1000">IFERROR(VLOOKUP(C3328,Tabla_Insumos,2,FALSE),"")</f>
        <v/>
      </c>
      <c r="E3328" s="269"/>
      <c r="F3328" s="167">
        <f t="shared" ref="F3328:F3335" si="1001">IFERROR(VLOOKUP(C3328,Tabla_Insumos,3,FALSE),0)</f>
        <v>0</v>
      </c>
      <c r="G3328" s="270">
        <f>ROUND(E3328*F3328,2)</f>
        <v>0</v>
      </c>
    </row>
    <row r="3329" spans="1:7" ht="24" customHeight="1" x14ac:dyDescent="0.2">
      <c r="A3329" s="153" t="str">
        <f t="shared" si="998"/>
        <v/>
      </c>
      <c r="B3329" s="268" t="str">
        <f t="shared" si="999"/>
        <v/>
      </c>
      <c r="C3329" s="154"/>
      <c r="D3329" s="155" t="str">
        <f t="shared" si="1000"/>
        <v/>
      </c>
      <c r="E3329" s="269"/>
      <c r="F3329" s="167">
        <f t="shared" si="1001"/>
        <v>0</v>
      </c>
      <c r="G3329" s="270">
        <f>ROUND(E3329*F3329,2)</f>
        <v>0</v>
      </c>
    </row>
    <row r="3330" spans="1:7" ht="24" customHeight="1" x14ac:dyDescent="0.2">
      <c r="A3330" s="153" t="str">
        <f t="shared" si="998"/>
        <v/>
      </c>
      <c r="B3330" s="268" t="str">
        <f t="shared" si="999"/>
        <v/>
      </c>
      <c r="C3330" s="154"/>
      <c r="D3330" s="155" t="str">
        <f t="shared" si="1000"/>
        <v/>
      </c>
      <c r="E3330" s="269"/>
      <c r="F3330" s="167">
        <f t="shared" si="1001"/>
        <v>0</v>
      </c>
      <c r="G3330" s="270">
        <f t="shared" ref="G3330:G3335" si="1002">ROUND(E3330*F3330,2)</f>
        <v>0</v>
      </c>
    </row>
    <row r="3331" spans="1:7" ht="24" customHeight="1" x14ac:dyDescent="0.2">
      <c r="A3331" s="153" t="str">
        <f t="shared" si="998"/>
        <v/>
      </c>
      <c r="B3331" s="268" t="str">
        <f t="shared" si="999"/>
        <v/>
      </c>
      <c r="C3331" s="154"/>
      <c r="D3331" s="155" t="str">
        <f t="shared" si="1000"/>
        <v/>
      </c>
      <c r="E3331" s="269"/>
      <c r="F3331" s="167">
        <f t="shared" si="1001"/>
        <v>0</v>
      </c>
      <c r="G3331" s="270">
        <f t="shared" si="1002"/>
        <v>0</v>
      </c>
    </row>
    <row r="3332" spans="1:7" ht="24" customHeight="1" x14ac:dyDescent="0.2">
      <c r="A3332" s="153" t="str">
        <f t="shared" si="998"/>
        <v/>
      </c>
      <c r="B3332" s="268" t="str">
        <f t="shared" si="999"/>
        <v/>
      </c>
      <c r="C3332" s="154"/>
      <c r="D3332" s="155" t="str">
        <f t="shared" si="1000"/>
        <v/>
      </c>
      <c r="E3332" s="269"/>
      <c r="F3332" s="165">
        <f t="shared" si="1001"/>
        <v>0</v>
      </c>
      <c r="G3332" s="270">
        <f t="shared" si="1002"/>
        <v>0</v>
      </c>
    </row>
    <row r="3333" spans="1:7" ht="24" customHeight="1" x14ac:dyDescent="0.2">
      <c r="A3333" s="153" t="str">
        <f t="shared" si="998"/>
        <v/>
      </c>
      <c r="B3333" s="268" t="str">
        <f t="shared" si="999"/>
        <v/>
      </c>
      <c r="C3333" s="154"/>
      <c r="D3333" s="155" t="str">
        <f t="shared" si="1000"/>
        <v/>
      </c>
      <c r="E3333" s="269"/>
      <c r="F3333" s="165">
        <f t="shared" si="1001"/>
        <v>0</v>
      </c>
      <c r="G3333" s="270">
        <f t="shared" si="1002"/>
        <v>0</v>
      </c>
    </row>
    <row r="3334" spans="1:7" ht="24" customHeight="1" x14ac:dyDescent="0.2">
      <c r="A3334" s="153" t="str">
        <f t="shared" si="998"/>
        <v/>
      </c>
      <c r="B3334" s="268" t="str">
        <f t="shared" si="999"/>
        <v/>
      </c>
      <c r="C3334" s="154"/>
      <c r="D3334" s="155" t="str">
        <f t="shared" si="1000"/>
        <v/>
      </c>
      <c r="E3334" s="269"/>
      <c r="F3334" s="165">
        <f t="shared" si="1001"/>
        <v>0</v>
      </c>
      <c r="G3334" s="270">
        <f t="shared" si="1002"/>
        <v>0</v>
      </c>
    </row>
    <row r="3335" spans="1:7" ht="24" customHeight="1" x14ac:dyDescent="0.2">
      <c r="A3335" s="153" t="str">
        <f t="shared" si="998"/>
        <v/>
      </c>
      <c r="B3335" s="268" t="str">
        <f t="shared" si="999"/>
        <v/>
      </c>
      <c r="C3335" s="154"/>
      <c r="D3335" s="155" t="str">
        <f t="shared" si="1000"/>
        <v/>
      </c>
      <c r="E3335" s="269"/>
      <c r="F3335" s="165">
        <f t="shared" si="1001"/>
        <v>0</v>
      </c>
      <c r="G3335" s="270">
        <f t="shared" si="1002"/>
        <v>0</v>
      </c>
    </row>
    <row r="3336" spans="1:7" ht="24" customHeight="1" x14ac:dyDescent="0.2">
      <c r="A3336" s="271"/>
      <c r="B3336" s="241"/>
      <c r="C3336" s="241"/>
      <c r="D3336" s="252"/>
      <c r="E3336" s="253"/>
      <c r="F3336" s="336" t="s">
        <v>39</v>
      </c>
      <c r="G3336" s="273">
        <f>SUBTOTAL(9,G3328:G3335)</f>
        <v>0</v>
      </c>
    </row>
    <row r="3337" spans="1:7" ht="24" customHeight="1" x14ac:dyDescent="0.2">
      <c r="A3337" s="271"/>
      <c r="B3337" s="241"/>
      <c r="C3337" s="274" t="s">
        <v>825</v>
      </c>
      <c r="D3337" s="252"/>
      <c r="E3337" s="253"/>
      <c r="F3337" s="254"/>
      <c r="G3337" s="275"/>
    </row>
    <row r="3338" spans="1:7" ht="24" customHeight="1" x14ac:dyDescent="0.2">
      <c r="A3338" s="153" t="str">
        <f t="shared" ref="A3338:A3346" si="1003">IFERROR(VLOOKUP(C3338,Tabla_Insumos,4,FALSE),"")</f>
        <v/>
      </c>
      <c r="B3338" s="268" t="str">
        <f t="shared" ref="B3338:B3346" si="1004">IFERROR(VLOOKUP(C3338,Tabla_Insumos,5,FALSE),"")</f>
        <v/>
      </c>
      <c r="C3338" s="154"/>
      <c r="D3338" s="155" t="str">
        <f t="shared" ref="D3338:D3346" si="1005">IFERROR(VLOOKUP(C3338,Tabla_Insumos,2,FALSE),"")</f>
        <v/>
      </c>
      <c r="E3338" s="269"/>
      <c r="F3338" s="165">
        <f t="shared" ref="F3338:F3346" si="1006">IFERROR(VLOOKUP(C3338,Tabla_Insumos,3,FALSE),0)</f>
        <v>0</v>
      </c>
      <c r="G3338" s="270">
        <f t="shared" ref="G3338:G3346" si="1007">ROUND(E3338*F3338,2)</f>
        <v>0</v>
      </c>
    </row>
    <row r="3339" spans="1:7" ht="24" customHeight="1" x14ac:dyDescent="0.2">
      <c r="A3339" s="153" t="str">
        <f t="shared" si="1003"/>
        <v/>
      </c>
      <c r="B3339" s="268" t="str">
        <f t="shared" si="1004"/>
        <v/>
      </c>
      <c r="C3339" s="154"/>
      <c r="D3339" s="155" t="str">
        <f t="shared" si="1005"/>
        <v/>
      </c>
      <c r="E3339" s="269"/>
      <c r="F3339" s="165">
        <f t="shared" si="1006"/>
        <v>0</v>
      </c>
      <c r="G3339" s="270">
        <f t="shared" si="1007"/>
        <v>0</v>
      </c>
    </row>
    <row r="3340" spans="1:7" ht="24" customHeight="1" x14ac:dyDescent="0.2">
      <c r="A3340" s="153" t="str">
        <f t="shared" si="1003"/>
        <v/>
      </c>
      <c r="B3340" s="268" t="str">
        <f t="shared" si="1004"/>
        <v/>
      </c>
      <c r="C3340" s="154"/>
      <c r="D3340" s="155" t="str">
        <f t="shared" si="1005"/>
        <v/>
      </c>
      <c r="E3340" s="269"/>
      <c r="F3340" s="165">
        <f t="shared" si="1006"/>
        <v>0</v>
      </c>
      <c r="G3340" s="270">
        <f t="shared" si="1007"/>
        <v>0</v>
      </c>
    </row>
    <row r="3341" spans="1:7" ht="24" customHeight="1" x14ac:dyDescent="0.2">
      <c r="A3341" s="153" t="str">
        <f t="shared" si="1003"/>
        <v/>
      </c>
      <c r="B3341" s="268" t="str">
        <f t="shared" si="1004"/>
        <v/>
      </c>
      <c r="C3341" s="154"/>
      <c r="D3341" s="155" t="str">
        <f t="shared" si="1005"/>
        <v/>
      </c>
      <c r="E3341" s="269"/>
      <c r="F3341" s="165">
        <f t="shared" si="1006"/>
        <v>0</v>
      </c>
      <c r="G3341" s="270">
        <f t="shared" si="1007"/>
        <v>0</v>
      </c>
    </row>
    <row r="3342" spans="1:7" ht="24" customHeight="1" x14ac:dyDescent="0.2">
      <c r="A3342" s="153" t="str">
        <f t="shared" si="1003"/>
        <v/>
      </c>
      <c r="B3342" s="268" t="str">
        <f t="shared" si="1004"/>
        <v/>
      </c>
      <c r="C3342" s="154"/>
      <c r="D3342" s="155" t="str">
        <f t="shared" si="1005"/>
        <v/>
      </c>
      <c r="E3342" s="269"/>
      <c r="F3342" s="165">
        <f t="shared" si="1006"/>
        <v>0</v>
      </c>
      <c r="G3342" s="270">
        <f t="shared" si="1007"/>
        <v>0</v>
      </c>
    </row>
    <row r="3343" spans="1:7" ht="24" customHeight="1" x14ac:dyDescent="0.2">
      <c r="A3343" s="153" t="str">
        <f t="shared" si="1003"/>
        <v/>
      </c>
      <c r="B3343" s="268" t="str">
        <f t="shared" si="1004"/>
        <v/>
      </c>
      <c r="C3343" s="154"/>
      <c r="D3343" s="155" t="str">
        <f t="shared" si="1005"/>
        <v/>
      </c>
      <c r="E3343" s="269"/>
      <c r="F3343" s="165">
        <f t="shared" si="1006"/>
        <v>0</v>
      </c>
      <c r="G3343" s="270">
        <f t="shared" si="1007"/>
        <v>0</v>
      </c>
    </row>
    <row r="3344" spans="1:7" ht="24" customHeight="1" x14ac:dyDescent="0.2">
      <c r="A3344" s="153" t="str">
        <f t="shared" si="1003"/>
        <v/>
      </c>
      <c r="B3344" s="268" t="str">
        <f t="shared" si="1004"/>
        <v/>
      </c>
      <c r="C3344" s="154"/>
      <c r="D3344" s="155" t="str">
        <f t="shared" si="1005"/>
        <v/>
      </c>
      <c r="E3344" s="269"/>
      <c r="F3344" s="165">
        <f t="shared" si="1006"/>
        <v>0</v>
      </c>
      <c r="G3344" s="270">
        <f t="shared" si="1007"/>
        <v>0</v>
      </c>
    </row>
    <row r="3345" spans="1:7" ht="24" customHeight="1" x14ac:dyDescent="0.2">
      <c r="A3345" s="153" t="str">
        <f t="shared" si="1003"/>
        <v/>
      </c>
      <c r="B3345" s="268" t="str">
        <f t="shared" si="1004"/>
        <v/>
      </c>
      <c r="C3345" s="154"/>
      <c r="D3345" s="155" t="str">
        <f t="shared" si="1005"/>
        <v/>
      </c>
      <c r="E3345" s="269"/>
      <c r="F3345" s="165">
        <f t="shared" si="1006"/>
        <v>0</v>
      </c>
      <c r="G3345" s="270">
        <f t="shared" si="1007"/>
        <v>0</v>
      </c>
    </row>
    <row r="3346" spans="1:7" ht="24" customHeight="1" x14ac:dyDescent="0.2">
      <c r="A3346" s="153" t="str">
        <f t="shared" si="1003"/>
        <v/>
      </c>
      <c r="B3346" s="268" t="str">
        <f t="shared" si="1004"/>
        <v/>
      </c>
      <c r="C3346" s="154"/>
      <c r="D3346" s="155" t="str">
        <f t="shared" si="1005"/>
        <v/>
      </c>
      <c r="E3346" s="269"/>
      <c r="F3346" s="165">
        <f t="shared" si="1006"/>
        <v>0</v>
      </c>
      <c r="G3346" s="270">
        <f t="shared" si="1007"/>
        <v>0</v>
      </c>
    </row>
    <row r="3347" spans="1:7" ht="24" customHeight="1" x14ac:dyDescent="0.2">
      <c r="A3347" s="276"/>
      <c r="B3347" s="252"/>
      <c r="C3347" s="241"/>
      <c r="D3347" s="252"/>
      <c r="E3347" s="253"/>
      <c r="F3347" s="336" t="s">
        <v>40</v>
      </c>
      <c r="G3347" s="273">
        <f>SUBTOTAL(9,G3338:G3346)</f>
        <v>0</v>
      </c>
    </row>
    <row r="3348" spans="1:7" ht="24" customHeight="1" thickBot="1" x14ac:dyDescent="0.25">
      <c r="A3348" s="277"/>
      <c r="B3348" s="278"/>
      <c r="C3348" s="279"/>
      <c r="D3348" s="278"/>
      <c r="E3348" s="280"/>
      <c r="F3348" s="281"/>
      <c r="G3348" s="282"/>
    </row>
    <row r="3349" spans="1:7" ht="24" customHeight="1" thickBot="1" x14ac:dyDescent="0.25">
      <c r="A3349" s="283">
        <f>B3307</f>
        <v>0</v>
      </c>
      <c r="B3349" s="284" t="str">
        <f>C3307</f>
        <v/>
      </c>
      <c r="C3349" s="285"/>
      <c r="D3349" s="285" t="s">
        <v>41</v>
      </c>
      <c r="E3349" s="286"/>
      <c r="F3349" s="287" t="s">
        <v>42</v>
      </c>
      <c r="G3349" s="288">
        <f>SUBTOTAL(9,G3312:G3348)</f>
        <v>0</v>
      </c>
    </row>
    <row r="3350" spans="1:7" ht="24" customHeight="1" thickTop="1" thickBot="1" x14ac:dyDescent="0.25"/>
    <row r="3351" spans="1:7" ht="24" customHeight="1" thickTop="1" x14ac:dyDescent="0.2">
      <c r="A3351" s="344" t="s">
        <v>44</v>
      </c>
      <c r="B3351" s="345"/>
      <c r="C3351" s="345"/>
      <c r="D3351" s="345"/>
      <c r="E3351" s="345"/>
      <c r="F3351" s="345"/>
      <c r="G3351" s="346"/>
    </row>
    <row r="3352" spans="1:7" ht="24" customHeight="1" x14ac:dyDescent="0.2">
      <c r="A3352" s="243" t="s">
        <v>821</v>
      </c>
      <c r="B3352" s="244" t="str">
        <f>Comitente</f>
        <v>DIRECCIÓN PROVINCIAL DEL LOTE HOGAR</v>
      </c>
      <c r="C3352" s="238"/>
      <c r="D3352" s="245"/>
      <c r="E3352" s="245"/>
      <c r="F3352" s="246"/>
      <c r="G3352" s="247"/>
    </row>
    <row r="3353" spans="1:7" ht="24" customHeight="1" x14ac:dyDescent="0.2">
      <c r="A3353" s="243" t="s">
        <v>822</v>
      </c>
      <c r="B3353" s="244">
        <f>Contratista</f>
        <v>0</v>
      </c>
      <c r="C3353" s="239"/>
      <c r="D3353" s="239"/>
      <c r="E3353" s="239"/>
      <c r="F3353" s="248"/>
      <c r="G3353" s="249"/>
    </row>
    <row r="3354" spans="1:7" ht="24" customHeight="1" x14ac:dyDescent="0.2">
      <c r="A3354" s="243" t="s">
        <v>31</v>
      </c>
      <c r="B3354" s="244" t="str">
        <f>Obra</f>
        <v>Barrio "VIRGEN DEL ROSARIO" I Etapa</v>
      </c>
      <c r="C3354" s="239"/>
      <c r="D3354" s="239"/>
      <c r="E3354" s="239"/>
      <c r="F3354" s="248" t="s">
        <v>45</v>
      </c>
      <c r="G3354" s="250">
        <f>Fecha_Base</f>
        <v>0</v>
      </c>
    </row>
    <row r="3355" spans="1:7" ht="24" customHeight="1" x14ac:dyDescent="0.2">
      <c r="A3355" s="251" t="s">
        <v>820</v>
      </c>
      <c r="B3355" s="240" t="str">
        <f>Ubicación</f>
        <v>Calle Independencia s/nº  Distrito "La Puntilla" Dpto San Martin</v>
      </c>
      <c r="C3355" s="240"/>
      <c r="D3355" s="252"/>
      <c r="E3355" s="253"/>
      <c r="F3355" s="254"/>
      <c r="G3355" s="255"/>
    </row>
    <row r="3356" spans="1:7" ht="24" customHeight="1" x14ac:dyDescent="0.2">
      <c r="A3356" s="251" t="s">
        <v>46</v>
      </c>
      <c r="B3356" s="256" t="str">
        <f>IFERROR(VALUE(LEFT(B3357,FIND("-",B3357)-1)),"")</f>
        <v/>
      </c>
      <c r="C3356" s="241" t="str">
        <f>IFERROR(VLOOKUP(B3356,T_Computo_Presupuesto,2,FALSE),"")</f>
        <v/>
      </c>
      <c r="E3356" s="253"/>
      <c r="F3356" s="254"/>
      <c r="G3356" s="255"/>
    </row>
    <row r="3357" spans="1:7" ht="24" customHeight="1" x14ac:dyDescent="0.2">
      <c r="A3357" s="251" t="s">
        <v>32</v>
      </c>
      <c r="B3357" s="257"/>
      <c r="C3357" s="241" t="str">
        <f>IFERROR(VLOOKUP(B3357,T_Computo_Presupuesto,2,FALSE),"")</f>
        <v/>
      </c>
      <c r="D3357" s="252"/>
      <c r="E3357" s="253"/>
      <c r="F3357" s="248" t="s">
        <v>33</v>
      </c>
      <c r="G3357" s="258" t="str">
        <f>IFERROR(VLOOKUP(B3357,T_Computo_Presupuesto,4,FALSE),"")</f>
        <v/>
      </c>
    </row>
    <row r="3358" spans="1:7" ht="24" customHeight="1" x14ac:dyDescent="0.2">
      <c r="A3358" s="251"/>
      <c r="B3358" s="240"/>
      <c r="C3358" s="241"/>
      <c r="D3358" s="252"/>
      <c r="E3358" s="253"/>
      <c r="F3358" s="254"/>
      <c r="G3358" s="255"/>
    </row>
    <row r="3359" spans="1:7" ht="24" customHeight="1" x14ac:dyDescent="0.2">
      <c r="A3359" s="366" t="s">
        <v>683</v>
      </c>
      <c r="B3359" s="367"/>
      <c r="C3359" s="368" t="s">
        <v>0</v>
      </c>
      <c r="D3359" s="368" t="s">
        <v>34</v>
      </c>
      <c r="E3359" s="370" t="s">
        <v>35</v>
      </c>
      <c r="F3359" s="372" t="s">
        <v>36</v>
      </c>
      <c r="G3359" s="374" t="s">
        <v>37</v>
      </c>
    </row>
    <row r="3360" spans="1:7" ht="24" customHeight="1" x14ac:dyDescent="0.2">
      <c r="A3360" s="259" t="s">
        <v>684</v>
      </c>
      <c r="B3360" s="260" t="s">
        <v>685</v>
      </c>
      <c r="C3360" s="369"/>
      <c r="D3360" s="369"/>
      <c r="E3360" s="371"/>
      <c r="F3360" s="373"/>
      <c r="G3360" s="375"/>
    </row>
    <row r="3361" spans="1:7" ht="24" customHeight="1" x14ac:dyDescent="0.2">
      <c r="A3361" s="335"/>
      <c r="B3361" s="263"/>
      <c r="C3361" s="334" t="s">
        <v>823</v>
      </c>
      <c r="D3361" s="264"/>
      <c r="E3361" s="265"/>
      <c r="F3361" s="266"/>
      <c r="G3361" s="267"/>
    </row>
    <row r="3362" spans="1:7" ht="24" customHeight="1" x14ac:dyDescent="0.2">
      <c r="A3362" s="153" t="str">
        <f t="shared" ref="A3362:A3375" si="1008">IFERROR(VLOOKUP(C3362,Tabla_Insumos,4,FALSE),"")</f>
        <v/>
      </c>
      <c r="B3362" s="268" t="str">
        <f t="shared" ref="B3362:B3375" si="1009">IFERROR(VLOOKUP(C3362,Tabla_Insumos,5,FALSE),"")</f>
        <v/>
      </c>
      <c r="C3362" s="154"/>
      <c r="D3362" s="155" t="str">
        <f t="shared" ref="D3362:D3375" si="1010">IFERROR(VLOOKUP(C3362,Tabla_Insumos,2,FALSE),"")</f>
        <v/>
      </c>
      <c r="E3362" s="269"/>
      <c r="F3362" s="166">
        <f t="shared" ref="F3362:F3375" si="1011">IFERROR(VLOOKUP(C3362,Tabla_Insumos,3,FALSE),0)</f>
        <v>0</v>
      </c>
      <c r="G3362" s="270">
        <f>ROUND(E3362*F3362,2)</f>
        <v>0</v>
      </c>
    </row>
    <row r="3363" spans="1:7" ht="24" customHeight="1" x14ac:dyDescent="0.2">
      <c r="A3363" s="153" t="str">
        <f t="shared" si="1008"/>
        <v/>
      </c>
      <c r="B3363" s="268" t="str">
        <f t="shared" si="1009"/>
        <v/>
      </c>
      <c r="C3363" s="154"/>
      <c r="D3363" s="155" t="str">
        <f t="shared" si="1010"/>
        <v/>
      </c>
      <c r="E3363" s="269"/>
      <c r="F3363" s="166">
        <f t="shared" si="1011"/>
        <v>0</v>
      </c>
      <c r="G3363" s="270">
        <f t="shared" ref="G3363:G3375" si="1012">ROUND(E3363*F3363,2)</f>
        <v>0</v>
      </c>
    </row>
    <row r="3364" spans="1:7" ht="24" customHeight="1" x14ac:dyDescent="0.2">
      <c r="A3364" s="153" t="str">
        <f t="shared" si="1008"/>
        <v/>
      </c>
      <c r="B3364" s="268" t="str">
        <f t="shared" si="1009"/>
        <v/>
      </c>
      <c r="C3364" s="154"/>
      <c r="D3364" s="155" t="str">
        <f t="shared" si="1010"/>
        <v/>
      </c>
      <c r="E3364" s="269"/>
      <c r="F3364" s="166">
        <f t="shared" si="1011"/>
        <v>0</v>
      </c>
      <c r="G3364" s="270">
        <f t="shared" si="1012"/>
        <v>0</v>
      </c>
    </row>
    <row r="3365" spans="1:7" ht="24" customHeight="1" x14ac:dyDescent="0.2">
      <c r="A3365" s="153" t="str">
        <f t="shared" si="1008"/>
        <v/>
      </c>
      <c r="B3365" s="268" t="str">
        <f t="shared" si="1009"/>
        <v/>
      </c>
      <c r="C3365" s="154"/>
      <c r="D3365" s="155" t="str">
        <f t="shared" si="1010"/>
        <v/>
      </c>
      <c r="E3365" s="269"/>
      <c r="F3365" s="166">
        <f t="shared" si="1011"/>
        <v>0</v>
      </c>
      <c r="G3365" s="270">
        <f t="shared" si="1012"/>
        <v>0</v>
      </c>
    </row>
    <row r="3366" spans="1:7" ht="24" customHeight="1" x14ac:dyDescent="0.2">
      <c r="A3366" s="153" t="str">
        <f t="shared" si="1008"/>
        <v/>
      </c>
      <c r="B3366" s="268" t="str">
        <f t="shared" si="1009"/>
        <v/>
      </c>
      <c r="C3366" s="154"/>
      <c r="D3366" s="155" t="str">
        <f t="shared" si="1010"/>
        <v/>
      </c>
      <c r="E3366" s="269"/>
      <c r="F3366" s="166">
        <f t="shared" si="1011"/>
        <v>0</v>
      </c>
      <c r="G3366" s="270">
        <f t="shared" si="1012"/>
        <v>0</v>
      </c>
    </row>
    <row r="3367" spans="1:7" ht="24" customHeight="1" x14ac:dyDescent="0.2">
      <c r="A3367" s="153" t="str">
        <f t="shared" si="1008"/>
        <v/>
      </c>
      <c r="B3367" s="268" t="str">
        <f t="shared" si="1009"/>
        <v/>
      </c>
      <c r="C3367" s="154"/>
      <c r="D3367" s="155" t="str">
        <f t="shared" si="1010"/>
        <v/>
      </c>
      <c r="E3367" s="269"/>
      <c r="F3367" s="166">
        <f t="shared" si="1011"/>
        <v>0</v>
      </c>
      <c r="G3367" s="270">
        <f t="shared" si="1012"/>
        <v>0</v>
      </c>
    </row>
    <row r="3368" spans="1:7" ht="24" customHeight="1" x14ac:dyDescent="0.2">
      <c r="A3368" s="153" t="str">
        <f t="shared" si="1008"/>
        <v/>
      </c>
      <c r="B3368" s="268" t="str">
        <f t="shared" si="1009"/>
        <v/>
      </c>
      <c r="C3368" s="154"/>
      <c r="D3368" s="155" t="str">
        <f t="shared" si="1010"/>
        <v/>
      </c>
      <c r="E3368" s="269"/>
      <c r="F3368" s="166">
        <f t="shared" si="1011"/>
        <v>0</v>
      </c>
      <c r="G3368" s="270">
        <f t="shared" si="1012"/>
        <v>0</v>
      </c>
    </row>
    <row r="3369" spans="1:7" ht="24" customHeight="1" x14ac:dyDescent="0.2">
      <c r="A3369" s="153" t="str">
        <f t="shared" si="1008"/>
        <v/>
      </c>
      <c r="B3369" s="268" t="str">
        <f t="shared" si="1009"/>
        <v/>
      </c>
      <c r="C3369" s="154"/>
      <c r="D3369" s="155" t="str">
        <f t="shared" si="1010"/>
        <v/>
      </c>
      <c r="E3369" s="269"/>
      <c r="F3369" s="166">
        <f t="shared" si="1011"/>
        <v>0</v>
      </c>
      <c r="G3369" s="270">
        <f t="shared" si="1012"/>
        <v>0</v>
      </c>
    </row>
    <row r="3370" spans="1:7" ht="24" customHeight="1" x14ac:dyDescent="0.2">
      <c r="A3370" s="153" t="str">
        <f t="shared" si="1008"/>
        <v/>
      </c>
      <c r="B3370" s="268" t="str">
        <f t="shared" si="1009"/>
        <v/>
      </c>
      <c r="C3370" s="154"/>
      <c r="D3370" s="155" t="str">
        <f t="shared" si="1010"/>
        <v/>
      </c>
      <c r="E3370" s="269"/>
      <c r="F3370" s="166">
        <f t="shared" si="1011"/>
        <v>0</v>
      </c>
      <c r="G3370" s="270">
        <f t="shared" si="1012"/>
        <v>0</v>
      </c>
    </row>
    <row r="3371" spans="1:7" ht="24" customHeight="1" x14ac:dyDescent="0.2">
      <c r="A3371" s="153" t="str">
        <f t="shared" si="1008"/>
        <v/>
      </c>
      <c r="B3371" s="268" t="str">
        <f t="shared" si="1009"/>
        <v/>
      </c>
      <c r="C3371" s="154"/>
      <c r="D3371" s="155" t="str">
        <f t="shared" si="1010"/>
        <v/>
      </c>
      <c r="E3371" s="269"/>
      <c r="F3371" s="166">
        <f t="shared" si="1011"/>
        <v>0</v>
      </c>
      <c r="G3371" s="270">
        <f t="shared" si="1012"/>
        <v>0</v>
      </c>
    </row>
    <row r="3372" spans="1:7" ht="24" customHeight="1" x14ac:dyDescent="0.2">
      <c r="A3372" s="153" t="str">
        <f t="shared" si="1008"/>
        <v/>
      </c>
      <c r="B3372" s="268" t="str">
        <f t="shared" si="1009"/>
        <v/>
      </c>
      <c r="C3372" s="154"/>
      <c r="D3372" s="155" t="str">
        <f t="shared" si="1010"/>
        <v/>
      </c>
      <c r="E3372" s="269"/>
      <c r="F3372" s="166">
        <f t="shared" si="1011"/>
        <v>0</v>
      </c>
      <c r="G3372" s="270">
        <f t="shared" si="1012"/>
        <v>0</v>
      </c>
    </row>
    <row r="3373" spans="1:7" ht="24" customHeight="1" x14ac:dyDescent="0.2">
      <c r="A3373" s="153" t="str">
        <f t="shared" si="1008"/>
        <v/>
      </c>
      <c r="B3373" s="268" t="str">
        <f t="shared" si="1009"/>
        <v/>
      </c>
      <c r="C3373" s="154"/>
      <c r="D3373" s="155" t="str">
        <f t="shared" si="1010"/>
        <v/>
      </c>
      <c r="E3373" s="269"/>
      <c r="F3373" s="166">
        <f t="shared" si="1011"/>
        <v>0</v>
      </c>
      <c r="G3373" s="270">
        <f t="shared" si="1012"/>
        <v>0</v>
      </c>
    </row>
    <row r="3374" spans="1:7" ht="24" customHeight="1" x14ac:dyDescent="0.2">
      <c r="A3374" s="153" t="str">
        <f t="shared" si="1008"/>
        <v/>
      </c>
      <c r="B3374" s="268" t="str">
        <f t="shared" si="1009"/>
        <v/>
      </c>
      <c r="C3374" s="154"/>
      <c r="D3374" s="155" t="str">
        <f t="shared" si="1010"/>
        <v/>
      </c>
      <c r="E3374" s="269"/>
      <c r="F3374" s="166">
        <f t="shared" si="1011"/>
        <v>0</v>
      </c>
      <c r="G3374" s="270">
        <f t="shared" si="1012"/>
        <v>0</v>
      </c>
    </row>
    <row r="3375" spans="1:7" ht="24" customHeight="1" x14ac:dyDescent="0.2">
      <c r="A3375" s="153" t="str">
        <f t="shared" si="1008"/>
        <v/>
      </c>
      <c r="B3375" s="268" t="str">
        <f t="shared" si="1009"/>
        <v/>
      </c>
      <c r="C3375" s="154"/>
      <c r="D3375" s="155" t="str">
        <f t="shared" si="1010"/>
        <v/>
      </c>
      <c r="E3375" s="269"/>
      <c r="F3375" s="166">
        <f t="shared" si="1011"/>
        <v>0</v>
      </c>
      <c r="G3375" s="270">
        <f t="shared" si="1012"/>
        <v>0</v>
      </c>
    </row>
    <row r="3376" spans="1:7" ht="24" customHeight="1" x14ac:dyDescent="0.2">
      <c r="A3376" s="271"/>
      <c r="B3376" s="241"/>
      <c r="C3376" s="241"/>
      <c r="D3376" s="252"/>
      <c r="E3376" s="253"/>
      <c r="F3376" s="336" t="s">
        <v>38</v>
      </c>
      <c r="G3376" s="273">
        <f>SUBTOTAL(9,G3362:G3375)</f>
        <v>0</v>
      </c>
    </row>
    <row r="3377" spans="1:7" ht="24" customHeight="1" x14ac:dyDescent="0.2">
      <c r="A3377" s="271"/>
      <c r="B3377" s="241"/>
      <c r="C3377" s="274" t="s">
        <v>824</v>
      </c>
      <c r="D3377" s="252"/>
      <c r="E3377" s="253"/>
      <c r="F3377" s="254"/>
      <c r="G3377" s="275"/>
    </row>
    <row r="3378" spans="1:7" ht="24" customHeight="1" x14ac:dyDescent="0.2">
      <c r="A3378" s="153" t="str">
        <f t="shared" ref="A3378:A3385" si="1013">IFERROR(VLOOKUP(C3378,Tabla_Insumos,4,FALSE),"")</f>
        <v/>
      </c>
      <c r="B3378" s="268" t="str">
        <f t="shared" ref="B3378:B3385" si="1014">IFERROR(VLOOKUP(C3378,Tabla_Insumos,5,FALSE),"")</f>
        <v/>
      </c>
      <c r="C3378" s="154"/>
      <c r="D3378" s="155" t="str">
        <f t="shared" ref="D3378:D3385" si="1015">IFERROR(VLOOKUP(C3378,Tabla_Insumos,2,FALSE),"")</f>
        <v/>
      </c>
      <c r="E3378" s="269"/>
      <c r="F3378" s="166">
        <f t="shared" ref="F3378:F3385" si="1016">IFERROR(VLOOKUP(C3378,Tabla_Insumos,3,FALSE),0)</f>
        <v>0</v>
      </c>
      <c r="G3378" s="270">
        <f>ROUND(E3378*F3378,2)</f>
        <v>0</v>
      </c>
    </row>
    <row r="3379" spans="1:7" ht="24" customHeight="1" x14ac:dyDescent="0.2">
      <c r="A3379" s="153" t="str">
        <f t="shared" si="1013"/>
        <v/>
      </c>
      <c r="B3379" s="268" t="str">
        <f t="shared" si="1014"/>
        <v/>
      </c>
      <c r="C3379" s="154"/>
      <c r="D3379" s="155" t="str">
        <f t="shared" si="1015"/>
        <v/>
      </c>
      <c r="E3379" s="269"/>
      <c r="F3379" s="166">
        <f t="shared" si="1016"/>
        <v>0</v>
      </c>
      <c r="G3379" s="270">
        <f>ROUND(E3379*F3379,2)</f>
        <v>0</v>
      </c>
    </row>
    <row r="3380" spans="1:7" ht="24" customHeight="1" x14ac:dyDescent="0.2">
      <c r="A3380" s="153" t="str">
        <f t="shared" si="1013"/>
        <v/>
      </c>
      <c r="B3380" s="268" t="str">
        <f t="shared" si="1014"/>
        <v/>
      </c>
      <c r="C3380" s="154"/>
      <c r="D3380" s="155" t="str">
        <f t="shared" si="1015"/>
        <v/>
      </c>
      <c r="E3380" s="269"/>
      <c r="F3380" s="166">
        <f t="shared" si="1016"/>
        <v>0</v>
      </c>
      <c r="G3380" s="270">
        <f t="shared" ref="G3380:G3385" si="1017">ROUND(E3380*F3380,2)</f>
        <v>0</v>
      </c>
    </row>
    <row r="3381" spans="1:7" ht="24" customHeight="1" x14ac:dyDescent="0.2">
      <c r="A3381" s="153" t="str">
        <f t="shared" si="1013"/>
        <v/>
      </c>
      <c r="B3381" s="268" t="str">
        <f t="shared" si="1014"/>
        <v/>
      </c>
      <c r="C3381" s="154"/>
      <c r="D3381" s="155" t="str">
        <f t="shared" si="1015"/>
        <v/>
      </c>
      <c r="E3381" s="269"/>
      <c r="F3381" s="166">
        <f t="shared" si="1016"/>
        <v>0</v>
      </c>
      <c r="G3381" s="270">
        <f t="shared" si="1017"/>
        <v>0</v>
      </c>
    </row>
    <row r="3382" spans="1:7" ht="24" customHeight="1" x14ac:dyDescent="0.2">
      <c r="A3382" s="153" t="str">
        <f t="shared" si="1013"/>
        <v/>
      </c>
      <c r="B3382" s="268" t="str">
        <f t="shared" si="1014"/>
        <v/>
      </c>
      <c r="C3382" s="154"/>
      <c r="D3382" s="155" t="str">
        <f t="shared" si="1015"/>
        <v/>
      </c>
      <c r="E3382" s="269"/>
      <c r="F3382" s="166">
        <f t="shared" si="1016"/>
        <v>0</v>
      </c>
      <c r="G3382" s="270">
        <f t="shared" si="1017"/>
        <v>0</v>
      </c>
    </row>
    <row r="3383" spans="1:7" ht="24" customHeight="1" x14ac:dyDescent="0.2">
      <c r="A3383" s="153" t="str">
        <f t="shared" si="1013"/>
        <v/>
      </c>
      <c r="B3383" s="268" t="str">
        <f t="shared" si="1014"/>
        <v/>
      </c>
      <c r="C3383" s="154"/>
      <c r="D3383" s="155" t="str">
        <f t="shared" si="1015"/>
        <v/>
      </c>
      <c r="E3383" s="269"/>
      <c r="F3383" s="166">
        <f t="shared" si="1016"/>
        <v>0</v>
      </c>
      <c r="G3383" s="270">
        <f t="shared" si="1017"/>
        <v>0</v>
      </c>
    </row>
    <row r="3384" spans="1:7" ht="24" customHeight="1" x14ac:dyDescent="0.2">
      <c r="A3384" s="153" t="str">
        <f t="shared" si="1013"/>
        <v/>
      </c>
      <c r="B3384" s="268" t="str">
        <f t="shared" si="1014"/>
        <v/>
      </c>
      <c r="C3384" s="154"/>
      <c r="D3384" s="155" t="str">
        <f t="shared" si="1015"/>
        <v/>
      </c>
      <c r="E3384" s="269"/>
      <c r="F3384" s="166">
        <f t="shared" si="1016"/>
        <v>0</v>
      </c>
      <c r="G3384" s="270">
        <f t="shared" si="1017"/>
        <v>0</v>
      </c>
    </row>
    <row r="3385" spans="1:7" ht="24" customHeight="1" x14ac:dyDescent="0.2">
      <c r="A3385" s="153" t="str">
        <f t="shared" si="1013"/>
        <v/>
      </c>
      <c r="B3385" s="268" t="str">
        <f t="shared" si="1014"/>
        <v/>
      </c>
      <c r="C3385" s="154"/>
      <c r="D3385" s="155" t="str">
        <f t="shared" si="1015"/>
        <v/>
      </c>
      <c r="E3385" s="269"/>
      <c r="F3385" s="166">
        <f t="shared" si="1016"/>
        <v>0</v>
      </c>
      <c r="G3385" s="270">
        <f t="shared" si="1017"/>
        <v>0</v>
      </c>
    </row>
    <row r="3386" spans="1:7" ht="24" customHeight="1" x14ac:dyDescent="0.2">
      <c r="A3386" s="271"/>
      <c r="B3386" s="241"/>
      <c r="C3386" s="241"/>
      <c r="D3386" s="252"/>
      <c r="E3386" s="253"/>
      <c r="F3386" s="336" t="s">
        <v>39</v>
      </c>
      <c r="G3386" s="273">
        <f>SUBTOTAL(9,G3378:G3385)</f>
        <v>0</v>
      </c>
    </row>
    <row r="3387" spans="1:7" ht="24" customHeight="1" x14ac:dyDescent="0.2">
      <c r="A3387" s="271"/>
      <c r="B3387" s="241"/>
      <c r="C3387" s="274" t="s">
        <v>825</v>
      </c>
      <c r="D3387" s="252"/>
      <c r="E3387" s="253"/>
      <c r="F3387" s="254"/>
      <c r="G3387" s="275"/>
    </row>
    <row r="3388" spans="1:7" ht="24" customHeight="1" x14ac:dyDescent="0.2">
      <c r="A3388" s="153" t="str">
        <f t="shared" ref="A3388:A3396" si="1018">IFERROR(VLOOKUP(C3388,Tabla_Insumos,4,FALSE),"")</f>
        <v/>
      </c>
      <c r="B3388" s="268" t="str">
        <f t="shared" ref="B3388:B3396" si="1019">IFERROR(VLOOKUP(C3388,Tabla_Insumos,5,FALSE),"")</f>
        <v/>
      </c>
      <c r="C3388" s="154"/>
      <c r="D3388" s="155" t="str">
        <f t="shared" ref="D3388:D3396" si="1020">IFERROR(VLOOKUP(C3388,Tabla_Insumos,2,FALSE),"")</f>
        <v/>
      </c>
      <c r="E3388" s="269"/>
      <c r="F3388" s="166">
        <f t="shared" ref="F3388:F3396" si="1021">IFERROR(VLOOKUP(C3388,Tabla_Insumos,3,FALSE),0)</f>
        <v>0</v>
      </c>
      <c r="G3388" s="270">
        <f t="shared" ref="G3388:G3396" si="1022">ROUND(E3388*F3388,2)</f>
        <v>0</v>
      </c>
    </row>
    <row r="3389" spans="1:7" ht="24" customHeight="1" x14ac:dyDescent="0.2">
      <c r="A3389" s="153" t="str">
        <f t="shared" si="1018"/>
        <v/>
      </c>
      <c r="B3389" s="268" t="str">
        <f t="shared" si="1019"/>
        <v/>
      </c>
      <c r="C3389" s="154"/>
      <c r="D3389" s="155" t="str">
        <f t="shared" si="1020"/>
        <v/>
      </c>
      <c r="E3389" s="269"/>
      <c r="F3389" s="166">
        <f t="shared" si="1021"/>
        <v>0</v>
      </c>
      <c r="G3389" s="270">
        <f t="shared" si="1022"/>
        <v>0</v>
      </c>
    </row>
    <row r="3390" spans="1:7" ht="24" customHeight="1" x14ac:dyDescent="0.2">
      <c r="A3390" s="153" t="str">
        <f t="shared" si="1018"/>
        <v/>
      </c>
      <c r="B3390" s="268" t="str">
        <f t="shared" si="1019"/>
        <v/>
      </c>
      <c r="C3390" s="154"/>
      <c r="D3390" s="155" t="str">
        <f t="shared" si="1020"/>
        <v/>
      </c>
      <c r="E3390" s="269"/>
      <c r="F3390" s="166">
        <f t="shared" si="1021"/>
        <v>0</v>
      </c>
      <c r="G3390" s="270">
        <f t="shared" si="1022"/>
        <v>0</v>
      </c>
    </row>
    <row r="3391" spans="1:7" ht="24" customHeight="1" x14ac:dyDescent="0.2">
      <c r="A3391" s="153" t="str">
        <f t="shared" si="1018"/>
        <v/>
      </c>
      <c r="B3391" s="268" t="str">
        <f t="shared" si="1019"/>
        <v/>
      </c>
      <c r="C3391" s="154"/>
      <c r="D3391" s="155" t="str">
        <f t="shared" si="1020"/>
        <v/>
      </c>
      <c r="E3391" s="269"/>
      <c r="F3391" s="166">
        <f t="shared" si="1021"/>
        <v>0</v>
      </c>
      <c r="G3391" s="270">
        <f t="shared" si="1022"/>
        <v>0</v>
      </c>
    </row>
    <row r="3392" spans="1:7" ht="24" customHeight="1" x14ac:dyDescent="0.2">
      <c r="A3392" s="153" t="str">
        <f t="shared" si="1018"/>
        <v/>
      </c>
      <c r="B3392" s="268" t="str">
        <f t="shared" si="1019"/>
        <v/>
      </c>
      <c r="C3392" s="154"/>
      <c r="D3392" s="155" t="str">
        <f t="shared" si="1020"/>
        <v/>
      </c>
      <c r="E3392" s="269"/>
      <c r="F3392" s="166">
        <f t="shared" si="1021"/>
        <v>0</v>
      </c>
      <c r="G3392" s="270">
        <f t="shared" si="1022"/>
        <v>0</v>
      </c>
    </row>
    <row r="3393" spans="1:7" ht="24" customHeight="1" x14ac:dyDescent="0.2">
      <c r="A3393" s="153" t="str">
        <f t="shared" si="1018"/>
        <v/>
      </c>
      <c r="B3393" s="268" t="str">
        <f t="shared" si="1019"/>
        <v/>
      </c>
      <c r="C3393" s="154"/>
      <c r="D3393" s="155" t="str">
        <f t="shared" si="1020"/>
        <v/>
      </c>
      <c r="E3393" s="269"/>
      <c r="F3393" s="166">
        <f t="shared" si="1021"/>
        <v>0</v>
      </c>
      <c r="G3393" s="270">
        <f t="shared" si="1022"/>
        <v>0</v>
      </c>
    </row>
    <row r="3394" spans="1:7" ht="24" customHeight="1" x14ac:dyDescent="0.2">
      <c r="A3394" s="153" t="str">
        <f t="shared" si="1018"/>
        <v/>
      </c>
      <c r="B3394" s="268" t="str">
        <f t="shared" si="1019"/>
        <v/>
      </c>
      <c r="C3394" s="154"/>
      <c r="D3394" s="155" t="str">
        <f t="shared" si="1020"/>
        <v/>
      </c>
      <c r="E3394" s="269"/>
      <c r="F3394" s="166">
        <f t="shared" si="1021"/>
        <v>0</v>
      </c>
      <c r="G3394" s="270">
        <f t="shared" si="1022"/>
        <v>0</v>
      </c>
    </row>
    <row r="3395" spans="1:7" ht="24" customHeight="1" x14ac:dyDescent="0.2">
      <c r="A3395" s="153" t="str">
        <f t="shared" si="1018"/>
        <v/>
      </c>
      <c r="B3395" s="268" t="str">
        <f t="shared" si="1019"/>
        <v/>
      </c>
      <c r="C3395" s="154"/>
      <c r="D3395" s="155" t="str">
        <f t="shared" si="1020"/>
        <v/>
      </c>
      <c r="E3395" s="269"/>
      <c r="F3395" s="166">
        <f t="shared" si="1021"/>
        <v>0</v>
      </c>
      <c r="G3395" s="270">
        <f t="shared" si="1022"/>
        <v>0</v>
      </c>
    </row>
    <row r="3396" spans="1:7" ht="24" customHeight="1" x14ac:dyDescent="0.2">
      <c r="A3396" s="153" t="str">
        <f t="shared" si="1018"/>
        <v/>
      </c>
      <c r="B3396" s="268" t="str">
        <f t="shared" si="1019"/>
        <v/>
      </c>
      <c r="C3396" s="154"/>
      <c r="D3396" s="155" t="str">
        <f t="shared" si="1020"/>
        <v/>
      </c>
      <c r="E3396" s="269"/>
      <c r="F3396" s="166">
        <f t="shared" si="1021"/>
        <v>0</v>
      </c>
      <c r="G3396" s="270">
        <f t="shared" si="1022"/>
        <v>0</v>
      </c>
    </row>
    <row r="3397" spans="1:7" ht="24" customHeight="1" x14ac:dyDescent="0.2">
      <c r="A3397" s="276"/>
      <c r="B3397" s="252"/>
      <c r="C3397" s="241"/>
      <c r="D3397" s="252"/>
      <c r="E3397" s="253"/>
      <c r="F3397" s="336" t="s">
        <v>40</v>
      </c>
      <c r="G3397" s="273">
        <f>SUBTOTAL(9,G3388:G3396)</f>
        <v>0</v>
      </c>
    </row>
    <row r="3398" spans="1:7" ht="24" customHeight="1" thickBot="1" x14ac:dyDescent="0.25">
      <c r="A3398" s="277"/>
      <c r="B3398" s="278"/>
      <c r="C3398" s="279"/>
      <c r="D3398" s="278"/>
      <c r="E3398" s="280"/>
      <c r="F3398" s="281"/>
      <c r="G3398" s="282"/>
    </row>
    <row r="3399" spans="1:7" ht="24" customHeight="1" thickBot="1" x14ac:dyDescent="0.25">
      <c r="A3399" s="283">
        <f>B3357</f>
        <v>0</v>
      </c>
      <c r="B3399" s="284" t="str">
        <f>C3357</f>
        <v/>
      </c>
      <c r="C3399" s="285"/>
      <c r="D3399" s="285" t="s">
        <v>41</v>
      </c>
      <c r="E3399" s="286"/>
      <c r="F3399" s="287" t="s">
        <v>42</v>
      </c>
      <c r="G3399" s="288">
        <f>SUBTOTAL(9,G3362:G3398)</f>
        <v>0</v>
      </c>
    </row>
    <row r="3400" spans="1:7" ht="24" customHeight="1" thickTop="1" thickBot="1" x14ac:dyDescent="0.25"/>
    <row r="3401" spans="1:7" ht="24" customHeight="1" thickTop="1" x14ac:dyDescent="0.2">
      <c r="A3401" s="344" t="s">
        <v>44</v>
      </c>
      <c r="B3401" s="345"/>
      <c r="C3401" s="345"/>
      <c r="D3401" s="345"/>
      <c r="E3401" s="345"/>
      <c r="F3401" s="345"/>
      <c r="G3401" s="346"/>
    </row>
    <row r="3402" spans="1:7" ht="24" customHeight="1" x14ac:dyDescent="0.2">
      <c r="A3402" s="243" t="s">
        <v>821</v>
      </c>
      <c r="B3402" s="244" t="str">
        <f>Comitente</f>
        <v>DIRECCIÓN PROVINCIAL DEL LOTE HOGAR</v>
      </c>
      <c r="C3402" s="238"/>
      <c r="D3402" s="245"/>
      <c r="E3402" s="245"/>
      <c r="F3402" s="246"/>
      <c r="G3402" s="247"/>
    </row>
    <row r="3403" spans="1:7" ht="24" customHeight="1" x14ac:dyDescent="0.2">
      <c r="A3403" s="243" t="s">
        <v>822</v>
      </c>
      <c r="B3403" s="244">
        <f>Contratista</f>
        <v>0</v>
      </c>
      <c r="C3403" s="239"/>
      <c r="D3403" s="239"/>
      <c r="E3403" s="239"/>
      <c r="F3403" s="248"/>
      <c r="G3403" s="249"/>
    </row>
    <row r="3404" spans="1:7" ht="24" customHeight="1" x14ac:dyDescent="0.2">
      <c r="A3404" s="243" t="s">
        <v>31</v>
      </c>
      <c r="B3404" s="244" t="str">
        <f>Obra</f>
        <v>Barrio "VIRGEN DEL ROSARIO" I Etapa</v>
      </c>
      <c r="C3404" s="239"/>
      <c r="D3404" s="239"/>
      <c r="E3404" s="239"/>
      <c r="F3404" s="248" t="s">
        <v>45</v>
      </c>
      <c r="G3404" s="250">
        <f>Fecha_Base</f>
        <v>0</v>
      </c>
    </row>
    <row r="3405" spans="1:7" ht="24" customHeight="1" x14ac:dyDescent="0.2">
      <c r="A3405" s="251" t="s">
        <v>820</v>
      </c>
      <c r="B3405" s="240" t="str">
        <f>Ubicación</f>
        <v>Calle Independencia s/nº  Distrito "La Puntilla" Dpto San Martin</v>
      </c>
      <c r="C3405" s="240"/>
      <c r="D3405" s="252"/>
      <c r="E3405" s="253"/>
      <c r="F3405" s="254"/>
      <c r="G3405" s="255"/>
    </row>
    <row r="3406" spans="1:7" ht="24" customHeight="1" x14ac:dyDescent="0.2">
      <c r="A3406" s="251" t="s">
        <v>46</v>
      </c>
      <c r="B3406" s="256" t="str">
        <f>IFERROR(VALUE(LEFT(B3407,FIND("-",B3407)-1)),"")</f>
        <v/>
      </c>
      <c r="C3406" s="241" t="str">
        <f>IFERROR(VLOOKUP(B3406,T_Computo_Presupuesto,2,FALSE),"")</f>
        <v/>
      </c>
      <c r="E3406" s="253"/>
      <c r="F3406" s="254"/>
      <c r="G3406" s="255"/>
    </row>
    <row r="3407" spans="1:7" ht="24" customHeight="1" x14ac:dyDescent="0.2">
      <c r="A3407" s="251" t="s">
        <v>32</v>
      </c>
      <c r="B3407" s="257"/>
      <c r="C3407" s="241" t="str">
        <f>IFERROR(VLOOKUP(B3407,T_Computo_Presupuesto,2,FALSE),"")</f>
        <v/>
      </c>
      <c r="D3407" s="252"/>
      <c r="E3407" s="253"/>
      <c r="F3407" s="248" t="s">
        <v>33</v>
      </c>
      <c r="G3407" s="258" t="str">
        <f>IFERROR(VLOOKUP(B3407,T_Computo_Presupuesto,4,FALSE),"")</f>
        <v/>
      </c>
    </row>
    <row r="3408" spans="1:7" ht="24" customHeight="1" x14ac:dyDescent="0.2">
      <c r="A3408" s="251"/>
      <c r="B3408" s="240"/>
      <c r="C3408" s="241"/>
      <c r="D3408" s="252"/>
      <c r="E3408" s="253"/>
      <c r="F3408" s="254"/>
      <c r="G3408" s="255"/>
    </row>
    <row r="3409" spans="1:7" ht="24" customHeight="1" x14ac:dyDescent="0.2">
      <c r="A3409" s="366" t="s">
        <v>683</v>
      </c>
      <c r="B3409" s="367"/>
      <c r="C3409" s="368" t="s">
        <v>0</v>
      </c>
      <c r="D3409" s="368" t="s">
        <v>34</v>
      </c>
      <c r="E3409" s="370" t="s">
        <v>35</v>
      </c>
      <c r="F3409" s="372" t="s">
        <v>36</v>
      </c>
      <c r="G3409" s="374" t="s">
        <v>37</v>
      </c>
    </row>
    <row r="3410" spans="1:7" ht="24" customHeight="1" x14ac:dyDescent="0.2">
      <c r="A3410" s="259" t="s">
        <v>684</v>
      </c>
      <c r="B3410" s="260" t="s">
        <v>685</v>
      </c>
      <c r="C3410" s="369"/>
      <c r="D3410" s="369"/>
      <c r="E3410" s="371"/>
      <c r="F3410" s="373"/>
      <c r="G3410" s="375"/>
    </row>
    <row r="3411" spans="1:7" ht="24" customHeight="1" x14ac:dyDescent="0.2">
      <c r="A3411" s="335"/>
      <c r="B3411" s="263"/>
      <c r="C3411" s="334" t="s">
        <v>823</v>
      </c>
      <c r="D3411" s="264"/>
      <c r="E3411" s="265"/>
      <c r="F3411" s="266"/>
      <c r="G3411" s="267"/>
    </row>
    <row r="3412" spans="1:7" ht="24" customHeight="1" x14ac:dyDescent="0.2">
      <c r="A3412" s="153" t="str">
        <f t="shared" ref="A3412:A3425" si="1023">IFERROR(VLOOKUP(C3412,Tabla_Insumos,4,FALSE),"")</f>
        <v/>
      </c>
      <c r="B3412" s="268" t="str">
        <f t="shared" ref="B3412:B3425" si="1024">IFERROR(VLOOKUP(C3412,Tabla_Insumos,5,FALSE),"")</f>
        <v/>
      </c>
      <c r="C3412" s="154"/>
      <c r="D3412" s="155" t="str">
        <f t="shared" ref="D3412:D3425" si="1025">IFERROR(VLOOKUP(C3412,Tabla_Insumos,2,FALSE),"")</f>
        <v/>
      </c>
      <c r="E3412" s="269"/>
      <c r="F3412" s="166">
        <f t="shared" ref="F3412:F3425" si="1026">IFERROR(VLOOKUP(C3412,Tabla_Insumos,3,FALSE),0)</f>
        <v>0</v>
      </c>
      <c r="G3412" s="270">
        <f>ROUND(E3412*F3412,2)</f>
        <v>0</v>
      </c>
    </row>
    <row r="3413" spans="1:7" ht="24" customHeight="1" x14ac:dyDescent="0.2">
      <c r="A3413" s="153" t="str">
        <f t="shared" si="1023"/>
        <v/>
      </c>
      <c r="B3413" s="268" t="str">
        <f t="shared" si="1024"/>
        <v/>
      </c>
      <c r="C3413" s="154"/>
      <c r="D3413" s="155" t="str">
        <f t="shared" si="1025"/>
        <v/>
      </c>
      <c r="E3413" s="269"/>
      <c r="F3413" s="166">
        <f t="shared" si="1026"/>
        <v>0</v>
      </c>
      <c r="G3413" s="270">
        <f t="shared" ref="G3413:G3425" si="1027">ROUND(E3413*F3413,2)</f>
        <v>0</v>
      </c>
    </row>
    <row r="3414" spans="1:7" ht="24" customHeight="1" x14ac:dyDescent="0.2">
      <c r="A3414" s="153" t="str">
        <f t="shared" si="1023"/>
        <v/>
      </c>
      <c r="B3414" s="268" t="str">
        <f t="shared" si="1024"/>
        <v/>
      </c>
      <c r="C3414" s="154"/>
      <c r="D3414" s="155" t="str">
        <f t="shared" si="1025"/>
        <v/>
      </c>
      <c r="E3414" s="269"/>
      <c r="F3414" s="166">
        <f t="shared" si="1026"/>
        <v>0</v>
      </c>
      <c r="G3414" s="270">
        <f t="shared" si="1027"/>
        <v>0</v>
      </c>
    </row>
    <row r="3415" spans="1:7" ht="24" customHeight="1" x14ac:dyDescent="0.2">
      <c r="A3415" s="153" t="str">
        <f t="shared" si="1023"/>
        <v/>
      </c>
      <c r="B3415" s="268" t="str">
        <f t="shared" si="1024"/>
        <v/>
      </c>
      <c r="C3415" s="154"/>
      <c r="D3415" s="155" t="str">
        <f t="shared" si="1025"/>
        <v/>
      </c>
      <c r="E3415" s="269"/>
      <c r="F3415" s="166">
        <f t="shared" si="1026"/>
        <v>0</v>
      </c>
      <c r="G3415" s="270">
        <f t="shared" si="1027"/>
        <v>0</v>
      </c>
    </row>
    <row r="3416" spans="1:7" ht="24" customHeight="1" x14ac:dyDescent="0.2">
      <c r="A3416" s="153" t="str">
        <f t="shared" si="1023"/>
        <v/>
      </c>
      <c r="B3416" s="268" t="str">
        <f t="shared" si="1024"/>
        <v/>
      </c>
      <c r="C3416" s="154"/>
      <c r="D3416" s="155" t="str">
        <f t="shared" si="1025"/>
        <v/>
      </c>
      <c r="E3416" s="269"/>
      <c r="F3416" s="166">
        <f t="shared" si="1026"/>
        <v>0</v>
      </c>
      <c r="G3416" s="270">
        <f t="shared" si="1027"/>
        <v>0</v>
      </c>
    </row>
    <row r="3417" spans="1:7" ht="24" customHeight="1" x14ac:dyDescent="0.2">
      <c r="A3417" s="153" t="str">
        <f t="shared" si="1023"/>
        <v/>
      </c>
      <c r="B3417" s="268" t="str">
        <f t="shared" si="1024"/>
        <v/>
      </c>
      <c r="C3417" s="154"/>
      <c r="D3417" s="155" t="str">
        <f t="shared" si="1025"/>
        <v/>
      </c>
      <c r="E3417" s="269"/>
      <c r="F3417" s="166">
        <f t="shared" si="1026"/>
        <v>0</v>
      </c>
      <c r="G3417" s="270">
        <f t="shared" si="1027"/>
        <v>0</v>
      </c>
    </row>
    <row r="3418" spans="1:7" ht="24" customHeight="1" x14ac:dyDescent="0.2">
      <c r="A3418" s="153" t="str">
        <f t="shared" si="1023"/>
        <v/>
      </c>
      <c r="B3418" s="268" t="str">
        <f t="shared" si="1024"/>
        <v/>
      </c>
      <c r="C3418" s="154"/>
      <c r="D3418" s="155" t="str">
        <f t="shared" si="1025"/>
        <v/>
      </c>
      <c r="E3418" s="269"/>
      <c r="F3418" s="166">
        <f t="shared" si="1026"/>
        <v>0</v>
      </c>
      <c r="G3418" s="270">
        <f t="shared" si="1027"/>
        <v>0</v>
      </c>
    </row>
    <row r="3419" spans="1:7" ht="24" customHeight="1" x14ac:dyDescent="0.2">
      <c r="A3419" s="153" t="str">
        <f t="shared" si="1023"/>
        <v/>
      </c>
      <c r="B3419" s="268" t="str">
        <f t="shared" si="1024"/>
        <v/>
      </c>
      <c r="C3419" s="154"/>
      <c r="D3419" s="155" t="str">
        <f t="shared" si="1025"/>
        <v/>
      </c>
      <c r="E3419" s="269"/>
      <c r="F3419" s="166">
        <f t="shared" si="1026"/>
        <v>0</v>
      </c>
      <c r="G3419" s="270">
        <f t="shared" si="1027"/>
        <v>0</v>
      </c>
    </row>
    <row r="3420" spans="1:7" ht="24" customHeight="1" x14ac:dyDescent="0.2">
      <c r="A3420" s="153" t="str">
        <f t="shared" si="1023"/>
        <v/>
      </c>
      <c r="B3420" s="268" t="str">
        <f t="shared" si="1024"/>
        <v/>
      </c>
      <c r="C3420" s="154"/>
      <c r="D3420" s="155" t="str">
        <f t="shared" si="1025"/>
        <v/>
      </c>
      <c r="E3420" s="269"/>
      <c r="F3420" s="166">
        <f t="shared" si="1026"/>
        <v>0</v>
      </c>
      <c r="G3420" s="270">
        <f t="shared" si="1027"/>
        <v>0</v>
      </c>
    </row>
    <row r="3421" spans="1:7" ht="24" customHeight="1" x14ac:dyDescent="0.2">
      <c r="A3421" s="153" t="str">
        <f t="shared" si="1023"/>
        <v/>
      </c>
      <c r="B3421" s="268" t="str">
        <f t="shared" si="1024"/>
        <v/>
      </c>
      <c r="C3421" s="154"/>
      <c r="D3421" s="155" t="str">
        <f t="shared" si="1025"/>
        <v/>
      </c>
      <c r="E3421" s="269"/>
      <c r="F3421" s="166">
        <f t="shared" si="1026"/>
        <v>0</v>
      </c>
      <c r="G3421" s="270">
        <f t="shared" si="1027"/>
        <v>0</v>
      </c>
    </row>
    <row r="3422" spans="1:7" ht="24" customHeight="1" x14ac:dyDescent="0.2">
      <c r="A3422" s="153" t="str">
        <f t="shared" si="1023"/>
        <v/>
      </c>
      <c r="B3422" s="268" t="str">
        <f t="shared" si="1024"/>
        <v/>
      </c>
      <c r="C3422" s="154"/>
      <c r="D3422" s="155" t="str">
        <f t="shared" si="1025"/>
        <v/>
      </c>
      <c r="E3422" s="269"/>
      <c r="F3422" s="166">
        <f t="shared" si="1026"/>
        <v>0</v>
      </c>
      <c r="G3422" s="270">
        <f t="shared" si="1027"/>
        <v>0</v>
      </c>
    </row>
    <row r="3423" spans="1:7" ht="24" customHeight="1" x14ac:dyDescent="0.2">
      <c r="A3423" s="153" t="str">
        <f t="shared" si="1023"/>
        <v/>
      </c>
      <c r="B3423" s="268" t="str">
        <f t="shared" si="1024"/>
        <v/>
      </c>
      <c r="C3423" s="154"/>
      <c r="D3423" s="155" t="str">
        <f t="shared" si="1025"/>
        <v/>
      </c>
      <c r="E3423" s="269"/>
      <c r="F3423" s="166">
        <f t="shared" si="1026"/>
        <v>0</v>
      </c>
      <c r="G3423" s="270">
        <f t="shared" si="1027"/>
        <v>0</v>
      </c>
    </row>
    <row r="3424" spans="1:7" ht="24" customHeight="1" x14ac:dyDescent="0.2">
      <c r="A3424" s="153" t="str">
        <f t="shared" si="1023"/>
        <v/>
      </c>
      <c r="B3424" s="268" t="str">
        <f t="shared" si="1024"/>
        <v/>
      </c>
      <c r="C3424" s="154"/>
      <c r="D3424" s="155" t="str">
        <f t="shared" si="1025"/>
        <v/>
      </c>
      <c r="E3424" s="269"/>
      <c r="F3424" s="166">
        <f t="shared" si="1026"/>
        <v>0</v>
      </c>
      <c r="G3424" s="270">
        <f t="shared" si="1027"/>
        <v>0</v>
      </c>
    </row>
    <row r="3425" spans="1:7" ht="24" customHeight="1" x14ac:dyDescent="0.2">
      <c r="A3425" s="153" t="str">
        <f t="shared" si="1023"/>
        <v/>
      </c>
      <c r="B3425" s="268" t="str">
        <f t="shared" si="1024"/>
        <v/>
      </c>
      <c r="C3425" s="154"/>
      <c r="D3425" s="155" t="str">
        <f t="shared" si="1025"/>
        <v/>
      </c>
      <c r="E3425" s="269"/>
      <c r="F3425" s="166">
        <f t="shared" si="1026"/>
        <v>0</v>
      </c>
      <c r="G3425" s="270">
        <f t="shared" si="1027"/>
        <v>0</v>
      </c>
    </row>
    <row r="3426" spans="1:7" ht="24" customHeight="1" x14ac:dyDescent="0.2">
      <c r="A3426" s="271"/>
      <c r="B3426" s="241"/>
      <c r="C3426" s="241"/>
      <c r="D3426" s="252"/>
      <c r="E3426" s="253"/>
      <c r="F3426" s="336" t="s">
        <v>38</v>
      </c>
      <c r="G3426" s="273">
        <f>SUBTOTAL(9,G3412:G3425)</f>
        <v>0</v>
      </c>
    </row>
    <row r="3427" spans="1:7" ht="24" customHeight="1" x14ac:dyDescent="0.2">
      <c r="A3427" s="271"/>
      <c r="B3427" s="241"/>
      <c r="C3427" s="274" t="s">
        <v>824</v>
      </c>
      <c r="D3427" s="252"/>
      <c r="E3427" s="253"/>
      <c r="F3427" s="254"/>
      <c r="G3427" s="275"/>
    </row>
    <row r="3428" spans="1:7" ht="24" customHeight="1" x14ac:dyDescent="0.2">
      <c r="A3428" s="153" t="str">
        <f t="shared" ref="A3428:A3435" si="1028">IFERROR(VLOOKUP(C3428,Tabla_Insumos,4,FALSE),"")</f>
        <v/>
      </c>
      <c r="B3428" s="268" t="str">
        <f t="shared" ref="B3428:B3435" si="1029">IFERROR(VLOOKUP(C3428,Tabla_Insumos,5,FALSE),"")</f>
        <v/>
      </c>
      <c r="C3428" s="154"/>
      <c r="D3428" s="155" t="str">
        <f t="shared" ref="D3428:D3435" si="1030">IFERROR(VLOOKUP(C3428,Tabla_Insumos,2,FALSE),"")</f>
        <v/>
      </c>
      <c r="E3428" s="269"/>
      <c r="F3428" s="166">
        <f t="shared" ref="F3428:F3435" si="1031">IFERROR(VLOOKUP(C3428,Tabla_Insumos,3,FALSE),0)</f>
        <v>0</v>
      </c>
      <c r="G3428" s="270">
        <f>ROUND(E3428*F3428,2)</f>
        <v>0</v>
      </c>
    </row>
    <row r="3429" spans="1:7" ht="24" customHeight="1" x14ac:dyDescent="0.2">
      <c r="A3429" s="153" t="str">
        <f t="shared" si="1028"/>
        <v/>
      </c>
      <c r="B3429" s="268" t="str">
        <f t="shared" si="1029"/>
        <v/>
      </c>
      <c r="C3429" s="154"/>
      <c r="D3429" s="155" t="str">
        <f t="shared" si="1030"/>
        <v/>
      </c>
      <c r="E3429" s="269"/>
      <c r="F3429" s="166">
        <f t="shared" si="1031"/>
        <v>0</v>
      </c>
      <c r="G3429" s="270">
        <f>ROUND(E3429*F3429,2)</f>
        <v>0</v>
      </c>
    </row>
    <row r="3430" spans="1:7" ht="24" customHeight="1" x14ac:dyDescent="0.2">
      <c r="A3430" s="153" t="str">
        <f t="shared" si="1028"/>
        <v/>
      </c>
      <c r="B3430" s="268" t="str">
        <f t="shared" si="1029"/>
        <v/>
      </c>
      <c r="C3430" s="154"/>
      <c r="D3430" s="155" t="str">
        <f t="shared" si="1030"/>
        <v/>
      </c>
      <c r="E3430" s="269"/>
      <c r="F3430" s="166">
        <f t="shared" si="1031"/>
        <v>0</v>
      </c>
      <c r="G3430" s="270">
        <f t="shared" ref="G3430:G3435" si="1032">ROUND(E3430*F3430,2)</f>
        <v>0</v>
      </c>
    </row>
    <row r="3431" spans="1:7" ht="24" customHeight="1" x14ac:dyDescent="0.2">
      <c r="A3431" s="153" t="str">
        <f t="shared" si="1028"/>
        <v/>
      </c>
      <c r="B3431" s="268" t="str">
        <f t="shared" si="1029"/>
        <v/>
      </c>
      <c r="C3431" s="154"/>
      <c r="D3431" s="155" t="str">
        <f t="shared" si="1030"/>
        <v/>
      </c>
      <c r="E3431" s="269"/>
      <c r="F3431" s="166">
        <f t="shared" si="1031"/>
        <v>0</v>
      </c>
      <c r="G3431" s="270">
        <f t="shared" si="1032"/>
        <v>0</v>
      </c>
    </row>
    <row r="3432" spans="1:7" ht="24" customHeight="1" x14ac:dyDescent="0.2">
      <c r="A3432" s="153" t="str">
        <f t="shared" si="1028"/>
        <v/>
      </c>
      <c r="B3432" s="268" t="str">
        <f t="shared" si="1029"/>
        <v/>
      </c>
      <c r="C3432" s="154"/>
      <c r="D3432" s="155" t="str">
        <f t="shared" si="1030"/>
        <v/>
      </c>
      <c r="E3432" s="269"/>
      <c r="F3432" s="166">
        <f t="shared" si="1031"/>
        <v>0</v>
      </c>
      <c r="G3432" s="270">
        <f t="shared" si="1032"/>
        <v>0</v>
      </c>
    </row>
    <row r="3433" spans="1:7" ht="24" customHeight="1" x14ac:dyDescent="0.2">
      <c r="A3433" s="153" t="str">
        <f t="shared" si="1028"/>
        <v/>
      </c>
      <c r="B3433" s="268" t="str">
        <f t="shared" si="1029"/>
        <v/>
      </c>
      <c r="C3433" s="154"/>
      <c r="D3433" s="155" t="str">
        <f t="shared" si="1030"/>
        <v/>
      </c>
      <c r="E3433" s="269"/>
      <c r="F3433" s="166">
        <f t="shared" si="1031"/>
        <v>0</v>
      </c>
      <c r="G3433" s="270">
        <f t="shared" si="1032"/>
        <v>0</v>
      </c>
    </row>
    <row r="3434" spans="1:7" ht="24" customHeight="1" x14ac:dyDescent="0.2">
      <c r="A3434" s="153" t="str">
        <f t="shared" si="1028"/>
        <v/>
      </c>
      <c r="B3434" s="268" t="str">
        <f t="shared" si="1029"/>
        <v/>
      </c>
      <c r="C3434" s="154"/>
      <c r="D3434" s="155" t="str">
        <f t="shared" si="1030"/>
        <v/>
      </c>
      <c r="E3434" s="269"/>
      <c r="F3434" s="166">
        <f t="shared" si="1031"/>
        <v>0</v>
      </c>
      <c r="G3434" s="270">
        <f t="shared" si="1032"/>
        <v>0</v>
      </c>
    </row>
    <row r="3435" spans="1:7" ht="24" customHeight="1" x14ac:dyDescent="0.2">
      <c r="A3435" s="153" t="str">
        <f t="shared" si="1028"/>
        <v/>
      </c>
      <c r="B3435" s="268" t="str">
        <f t="shared" si="1029"/>
        <v/>
      </c>
      <c r="C3435" s="154"/>
      <c r="D3435" s="155" t="str">
        <f t="shared" si="1030"/>
        <v/>
      </c>
      <c r="E3435" s="269"/>
      <c r="F3435" s="166">
        <f t="shared" si="1031"/>
        <v>0</v>
      </c>
      <c r="G3435" s="270">
        <f t="shared" si="1032"/>
        <v>0</v>
      </c>
    </row>
    <row r="3436" spans="1:7" ht="24" customHeight="1" x14ac:dyDescent="0.2">
      <c r="A3436" s="271"/>
      <c r="B3436" s="241"/>
      <c r="C3436" s="241"/>
      <c r="D3436" s="252"/>
      <c r="E3436" s="253"/>
      <c r="F3436" s="336" t="s">
        <v>39</v>
      </c>
      <c r="G3436" s="273">
        <f>SUBTOTAL(9,G3428:G3435)</f>
        <v>0</v>
      </c>
    </row>
    <row r="3437" spans="1:7" ht="24" customHeight="1" x14ac:dyDescent="0.2">
      <c r="A3437" s="271"/>
      <c r="B3437" s="241"/>
      <c r="C3437" s="274" t="s">
        <v>825</v>
      </c>
      <c r="D3437" s="252"/>
      <c r="E3437" s="253"/>
      <c r="F3437" s="254"/>
      <c r="G3437" s="275"/>
    </row>
    <row r="3438" spans="1:7" ht="24" customHeight="1" x14ac:dyDescent="0.2">
      <c r="A3438" s="153" t="str">
        <f t="shared" ref="A3438:A3446" si="1033">IFERROR(VLOOKUP(C3438,Tabla_Insumos,4,FALSE),"")</f>
        <v/>
      </c>
      <c r="B3438" s="268" t="str">
        <f t="shared" ref="B3438:B3446" si="1034">IFERROR(VLOOKUP(C3438,Tabla_Insumos,5,FALSE),"")</f>
        <v/>
      </c>
      <c r="C3438" s="154"/>
      <c r="D3438" s="155" t="str">
        <f t="shared" ref="D3438:D3446" si="1035">IFERROR(VLOOKUP(C3438,Tabla_Insumos,2,FALSE),"")</f>
        <v/>
      </c>
      <c r="E3438" s="269"/>
      <c r="F3438" s="166">
        <f t="shared" ref="F3438:F3446" si="1036">IFERROR(VLOOKUP(C3438,Tabla_Insumos,3,FALSE),0)</f>
        <v>0</v>
      </c>
      <c r="G3438" s="270">
        <f t="shared" ref="G3438:G3446" si="1037">ROUND(E3438*F3438,2)</f>
        <v>0</v>
      </c>
    </row>
    <row r="3439" spans="1:7" ht="24" customHeight="1" x14ac:dyDescent="0.2">
      <c r="A3439" s="153" t="str">
        <f t="shared" si="1033"/>
        <v/>
      </c>
      <c r="B3439" s="268" t="str">
        <f t="shared" si="1034"/>
        <v/>
      </c>
      <c r="C3439" s="154"/>
      <c r="D3439" s="155" t="str">
        <f t="shared" si="1035"/>
        <v/>
      </c>
      <c r="E3439" s="269"/>
      <c r="F3439" s="166">
        <f t="shared" si="1036"/>
        <v>0</v>
      </c>
      <c r="G3439" s="270">
        <f t="shared" si="1037"/>
        <v>0</v>
      </c>
    </row>
    <row r="3440" spans="1:7" ht="24" customHeight="1" x14ac:dyDescent="0.2">
      <c r="A3440" s="153" t="str">
        <f t="shared" si="1033"/>
        <v/>
      </c>
      <c r="B3440" s="268" t="str">
        <f t="shared" si="1034"/>
        <v/>
      </c>
      <c r="C3440" s="154"/>
      <c r="D3440" s="155" t="str">
        <f t="shared" si="1035"/>
        <v/>
      </c>
      <c r="E3440" s="269"/>
      <c r="F3440" s="166">
        <f t="shared" si="1036"/>
        <v>0</v>
      </c>
      <c r="G3440" s="270">
        <f t="shared" si="1037"/>
        <v>0</v>
      </c>
    </row>
    <row r="3441" spans="1:7" ht="24" customHeight="1" x14ac:dyDescent="0.2">
      <c r="A3441" s="153" t="str">
        <f t="shared" si="1033"/>
        <v/>
      </c>
      <c r="B3441" s="268" t="str">
        <f t="shared" si="1034"/>
        <v/>
      </c>
      <c r="C3441" s="154"/>
      <c r="D3441" s="155" t="str">
        <f t="shared" si="1035"/>
        <v/>
      </c>
      <c r="E3441" s="269"/>
      <c r="F3441" s="166">
        <f t="shared" si="1036"/>
        <v>0</v>
      </c>
      <c r="G3441" s="270">
        <f t="shared" si="1037"/>
        <v>0</v>
      </c>
    </row>
    <row r="3442" spans="1:7" ht="24" customHeight="1" x14ac:dyDescent="0.2">
      <c r="A3442" s="153" t="str">
        <f t="shared" si="1033"/>
        <v/>
      </c>
      <c r="B3442" s="268" t="str">
        <f t="shared" si="1034"/>
        <v/>
      </c>
      <c r="C3442" s="154"/>
      <c r="D3442" s="155" t="str">
        <f t="shared" si="1035"/>
        <v/>
      </c>
      <c r="E3442" s="269"/>
      <c r="F3442" s="166">
        <f t="shared" si="1036"/>
        <v>0</v>
      </c>
      <c r="G3442" s="270">
        <f t="shared" si="1037"/>
        <v>0</v>
      </c>
    </row>
    <row r="3443" spans="1:7" ht="24" customHeight="1" x14ac:dyDescent="0.2">
      <c r="A3443" s="153" t="str">
        <f t="shared" si="1033"/>
        <v/>
      </c>
      <c r="B3443" s="268" t="str">
        <f t="shared" si="1034"/>
        <v/>
      </c>
      <c r="C3443" s="154"/>
      <c r="D3443" s="155" t="str">
        <f t="shared" si="1035"/>
        <v/>
      </c>
      <c r="E3443" s="269"/>
      <c r="F3443" s="166">
        <f t="shared" si="1036"/>
        <v>0</v>
      </c>
      <c r="G3443" s="270">
        <f t="shared" si="1037"/>
        <v>0</v>
      </c>
    </row>
    <row r="3444" spans="1:7" ht="24" customHeight="1" x14ac:dyDescent="0.2">
      <c r="A3444" s="153" t="str">
        <f t="shared" si="1033"/>
        <v/>
      </c>
      <c r="B3444" s="268" t="str">
        <f t="shared" si="1034"/>
        <v/>
      </c>
      <c r="C3444" s="154"/>
      <c r="D3444" s="155" t="str">
        <f t="shared" si="1035"/>
        <v/>
      </c>
      <c r="E3444" s="269"/>
      <c r="F3444" s="166">
        <f t="shared" si="1036"/>
        <v>0</v>
      </c>
      <c r="G3444" s="270">
        <f t="shared" si="1037"/>
        <v>0</v>
      </c>
    </row>
    <row r="3445" spans="1:7" ht="24" customHeight="1" x14ac:dyDescent="0.2">
      <c r="A3445" s="153" t="str">
        <f t="shared" si="1033"/>
        <v/>
      </c>
      <c r="B3445" s="268" t="str">
        <f t="shared" si="1034"/>
        <v/>
      </c>
      <c r="C3445" s="154"/>
      <c r="D3445" s="155" t="str">
        <f t="shared" si="1035"/>
        <v/>
      </c>
      <c r="E3445" s="269"/>
      <c r="F3445" s="166">
        <f t="shared" si="1036"/>
        <v>0</v>
      </c>
      <c r="G3445" s="270">
        <f t="shared" si="1037"/>
        <v>0</v>
      </c>
    </row>
    <row r="3446" spans="1:7" ht="24" customHeight="1" x14ac:dyDescent="0.2">
      <c r="A3446" s="153" t="str">
        <f t="shared" si="1033"/>
        <v/>
      </c>
      <c r="B3446" s="268" t="str">
        <f t="shared" si="1034"/>
        <v/>
      </c>
      <c r="C3446" s="154"/>
      <c r="D3446" s="155" t="str">
        <f t="shared" si="1035"/>
        <v/>
      </c>
      <c r="E3446" s="269"/>
      <c r="F3446" s="166">
        <f t="shared" si="1036"/>
        <v>0</v>
      </c>
      <c r="G3446" s="270">
        <f t="shared" si="1037"/>
        <v>0</v>
      </c>
    </row>
    <row r="3447" spans="1:7" ht="24" customHeight="1" x14ac:dyDescent="0.2">
      <c r="A3447" s="276"/>
      <c r="B3447" s="252"/>
      <c r="C3447" s="241"/>
      <c r="D3447" s="252"/>
      <c r="E3447" s="253"/>
      <c r="F3447" s="336" t="s">
        <v>40</v>
      </c>
      <c r="G3447" s="273">
        <f>SUBTOTAL(9,G3438:G3446)</f>
        <v>0</v>
      </c>
    </row>
    <row r="3448" spans="1:7" ht="24" customHeight="1" thickBot="1" x14ac:dyDescent="0.25">
      <c r="A3448" s="277"/>
      <c r="B3448" s="278"/>
      <c r="C3448" s="279"/>
      <c r="D3448" s="278"/>
      <c r="E3448" s="280"/>
      <c r="F3448" s="281"/>
      <c r="G3448" s="282"/>
    </row>
    <row r="3449" spans="1:7" ht="24" customHeight="1" thickBot="1" x14ac:dyDescent="0.25">
      <c r="A3449" s="283">
        <f>B3407</f>
        <v>0</v>
      </c>
      <c r="B3449" s="284" t="str">
        <f>C3407</f>
        <v/>
      </c>
      <c r="C3449" s="285"/>
      <c r="D3449" s="285" t="s">
        <v>41</v>
      </c>
      <c r="E3449" s="286"/>
      <c r="F3449" s="287" t="s">
        <v>42</v>
      </c>
      <c r="G3449" s="288">
        <f>SUBTOTAL(9,G3412:G3448)</f>
        <v>0</v>
      </c>
    </row>
    <row r="3450" spans="1:7" ht="24" customHeight="1" thickTop="1" thickBot="1" x14ac:dyDescent="0.25"/>
    <row r="3451" spans="1:7" ht="24" customHeight="1" thickTop="1" x14ac:dyDescent="0.2">
      <c r="A3451" s="344" t="s">
        <v>44</v>
      </c>
      <c r="B3451" s="345"/>
      <c r="C3451" s="345"/>
      <c r="D3451" s="345"/>
      <c r="E3451" s="345"/>
      <c r="F3451" s="345"/>
      <c r="G3451" s="346"/>
    </row>
    <row r="3452" spans="1:7" ht="24" customHeight="1" x14ac:dyDescent="0.2">
      <c r="A3452" s="243" t="s">
        <v>821</v>
      </c>
      <c r="B3452" s="244" t="str">
        <f>Comitente</f>
        <v>DIRECCIÓN PROVINCIAL DEL LOTE HOGAR</v>
      </c>
      <c r="C3452" s="238"/>
      <c r="D3452" s="245"/>
      <c r="E3452" s="245"/>
      <c r="F3452" s="246"/>
      <c r="G3452" s="247"/>
    </row>
    <row r="3453" spans="1:7" ht="24" customHeight="1" x14ac:dyDescent="0.2">
      <c r="A3453" s="243" t="s">
        <v>822</v>
      </c>
      <c r="B3453" s="244">
        <f>Contratista</f>
        <v>0</v>
      </c>
      <c r="C3453" s="239"/>
      <c r="D3453" s="239"/>
      <c r="E3453" s="239"/>
      <c r="F3453" s="248"/>
      <c r="G3453" s="249"/>
    </row>
    <row r="3454" spans="1:7" ht="24" customHeight="1" x14ac:dyDescent="0.2">
      <c r="A3454" s="243" t="s">
        <v>31</v>
      </c>
      <c r="B3454" s="244" t="str">
        <f>Obra</f>
        <v>Barrio "VIRGEN DEL ROSARIO" I Etapa</v>
      </c>
      <c r="C3454" s="239"/>
      <c r="D3454" s="239"/>
      <c r="E3454" s="239"/>
      <c r="F3454" s="248" t="s">
        <v>45</v>
      </c>
      <c r="G3454" s="250">
        <f>Fecha_Base</f>
        <v>0</v>
      </c>
    </row>
    <row r="3455" spans="1:7" ht="24" customHeight="1" x14ac:dyDescent="0.2">
      <c r="A3455" s="251" t="s">
        <v>820</v>
      </c>
      <c r="B3455" s="240" t="str">
        <f>Ubicación</f>
        <v>Calle Independencia s/nº  Distrito "La Puntilla" Dpto San Martin</v>
      </c>
      <c r="C3455" s="240"/>
      <c r="D3455" s="252"/>
      <c r="E3455" s="253"/>
      <c r="F3455" s="254"/>
      <c r="G3455" s="255"/>
    </row>
    <row r="3456" spans="1:7" ht="24" customHeight="1" x14ac:dyDescent="0.2">
      <c r="A3456" s="251" t="s">
        <v>46</v>
      </c>
      <c r="B3456" s="256" t="str">
        <f>IFERROR(VALUE(LEFT(B3457,FIND("-",B3457)-1)),"")</f>
        <v/>
      </c>
      <c r="C3456" s="241" t="str">
        <f>IFERROR(VLOOKUP(B3456,T_Computo_Presupuesto,2,FALSE),"")</f>
        <v/>
      </c>
      <c r="E3456" s="253"/>
      <c r="F3456" s="254"/>
      <c r="G3456" s="255"/>
    </row>
    <row r="3457" spans="1:7" ht="24" customHeight="1" x14ac:dyDescent="0.2">
      <c r="A3457" s="251" t="s">
        <v>32</v>
      </c>
      <c r="B3457" s="256"/>
      <c r="C3457" s="241" t="str">
        <f>IFERROR(VLOOKUP(B3457,T_Computo_Presupuesto,2,FALSE),"")</f>
        <v/>
      </c>
      <c r="D3457" s="252"/>
      <c r="E3457" s="253"/>
      <c r="F3457" s="248" t="s">
        <v>33</v>
      </c>
      <c r="G3457" s="258" t="str">
        <f>IFERROR(VLOOKUP(B3457,T_Computo_Presupuesto,4,FALSE),"")</f>
        <v/>
      </c>
    </row>
    <row r="3458" spans="1:7" ht="24" customHeight="1" x14ac:dyDescent="0.2">
      <c r="A3458" s="251"/>
      <c r="B3458" s="240"/>
      <c r="C3458" s="241"/>
      <c r="D3458" s="252"/>
      <c r="E3458" s="253"/>
      <c r="F3458" s="254"/>
      <c r="G3458" s="255"/>
    </row>
    <row r="3459" spans="1:7" ht="24" customHeight="1" x14ac:dyDescent="0.2">
      <c r="A3459" s="366" t="s">
        <v>683</v>
      </c>
      <c r="B3459" s="367"/>
      <c r="C3459" s="368" t="s">
        <v>0</v>
      </c>
      <c r="D3459" s="368" t="s">
        <v>34</v>
      </c>
      <c r="E3459" s="370" t="s">
        <v>35</v>
      </c>
      <c r="F3459" s="372" t="s">
        <v>36</v>
      </c>
      <c r="G3459" s="374" t="s">
        <v>37</v>
      </c>
    </row>
    <row r="3460" spans="1:7" ht="24" customHeight="1" x14ac:dyDescent="0.2">
      <c r="A3460" s="259" t="s">
        <v>684</v>
      </c>
      <c r="B3460" s="260" t="s">
        <v>685</v>
      </c>
      <c r="C3460" s="369"/>
      <c r="D3460" s="369"/>
      <c r="E3460" s="371"/>
      <c r="F3460" s="373"/>
      <c r="G3460" s="375"/>
    </row>
    <row r="3461" spans="1:7" ht="24" customHeight="1" x14ac:dyDescent="0.2">
      <c r="A3461" s="335"/>
      <c r="B3461" s="263"/>
      <c r="C3461" s="334" t="s">
        <v>823</v>
      </c>
      <c r="D3461" s="264"/>
      <c r="E3461" s="265"/>
      <c r="F3461" s="266"/>
      <c r="G3461" s="267"/>
    </row>
    <row r="3462" spans="1:7" ht="24" customHeight="1" x14ac:dyDescent="0.2">
      <c r="A3462" s="153" t="str">
        <f t="shared" ref="A3462:A3475" si="1038">IFERROR(VLOOKUP(C3462,Tabla_Insumos,4,FALSE),"")</f>
        <v/>
      </c>
      <c r="B3462" s="268" t="str">
        <f t="shared" ref="B3462:B3475" si="1039">IFERROR(VLOOKUP(C3462,Tabla_Insumos,5,FALSE),"")</f>
        <v/>
      </c>
      <c r="C3462" s="154"/>
      <c r="D3462" s="155" t="str">
        <f t="shared" ref="D3462:D3475" si="1040">IFERROR(VLOOKUP(C3462,Tabla_Insumos,2,FALSE),"")</f>
        <v/>
      </c>
      <c r="E3462" s="269"/>
      <c r="F3462" s="166">
        <f t="shared" ref="F3462:F3475" si="1041">IFERROR(VLOOKUP(C3462,Tabla_Insumos,3,FALSE),0)</f>
        <v>0</v>
      </c>
      <c r="G3462" s="270">
        <f>ROUND(E3462*F3462,2)</f>
        <v>0</v>
      </c>
    </row>
    <row r="3463" spans="1:7" ht="24" customHeight="1" x14ac:dyDescent="0.2">
      <c r="A3463" s="153" t="str">
        <f t="shared" si="1038"/>
        <v/>
      </c>
      <c r="B3463" s="268" t="str">
        <f t="shared" si="1039"/>
        <v/>
      </c>
      <c r="C3463" s="154"/>
      <c r="D3463" s="155" t="str">
        <f t="shared" si="1040"/>
        <v/>
      </c>
      <c r="E3463" s="269"/>
      <c r="F3463" s="166">
        <f t="shared" si="1041"/>
        <v>0</v>
      </c>
      <c r="G3463" s="270">
        <f t="shared" ref="G3463:G3475" si="1042">ROUND(E3463*F3463,2)</f>
        <v>0</v>
      </c>
    </row>
    <row r="3464" spans="1:7" ht="24" customHeight="1" x14ac:dyDescent="0.2">
      <c r="A3464" s="153" t="str">
        <f t="shared" si="1038"/>
        <v/>
      </c>
      <c r="B3464" s="268" t="str">
        <f t="shared" si="1039"/>
        <v/>
      </c>
      <c r="C3464" s="154"/>
      <c r="D3464" s="155" t="str">
        <f t="shared" si="1040"/>
        <v/>
      </c>
      <c r="E3464" s="269"/>
      <c r="F3464" s="166">
        <f t="shared" si="1041"/>
        <v>0</v>
      </c>
      <c r="G3464" s="270">
        <f t="shared" si="1042"/>
        <v>0</v>
      </c>
    </row>
    <row r="3465" spans="1:7" ht="24" customHeight="1" x14ac:dyDescent="0.2">
      <c r="A3465" s="153" t="str">
        <f t="shared" si="1038"/>
        <v/>
      </c>
      <c r="B3465" s="268" t="str">
        <f t="shared" si="1039"/>
        <v/>
      </c>
      <c r="C3465" s="154"/>
      <c r="D3465" s="155" t="str">
        <f t="shared" si="1040"/>
        <v/>
      </c>
      <c r="E3465" s="269"/>
      <c r="F3465" s="166">
        <f t="shared" si="1041"/>
        <v>0</v>
      </c>
      <c r="G3465" s="270">
        <f t="shared" si="1042"/>
        <v>0</v>
      </c>
    </row>
    <row r="3466" spans="1:7" ht="24" customHeight="1" x14ac:dyDescent="0.2">
      <c r="A3466" s="153" t="str">
        <f t="shared" si="1038"/>
        <v/>
      </c>
      <c r="B3466" s="268" t="str">
        <f t="shared" si="1039"/>
        <v/>
      </c>
      <c r="C3466" s="154"/>
      <c r="D3466" s="155" t="str">
        <f t="shared" si="1040"/>
        <v/>
      </c>
      <c r="E3466" s="269"/>
      <c r="F3466" s="166">
        <f t="shared" si="1041"/>
        <v>0</v>
      </c>
      <c r="G3466" s="270">
        <f t="shared" si="1042"/>
        <v>0</v>
      </c>
    </row>
    <row r="3467" spans="1:7" ht="24" customHeight="1" x14ac:dyDescent="0.2">
      <c r="A3467" s="153" t="str">
        <f t="shared" si="1038"/>
        <v/>
      </c>
      <c r="B3467" s="268" t="str">
        <f t="shared" si="1039"/>
        <v/>
      </c>
      <c r="C3467" s="154"/>
      <c r="D3467" s="155" t="str">
        <f t="shared" si="1040"/>
        <v/>
      </c>
      <c r="E3467" s="269"/>
      <c r="F3467" s="166">
        <f t="shared" si="1041"/>
        <v>0</v>
      </c>
      <c r="G3467" s="270">
        <f t="shared" si="1042"/>
        <v>0</v>
      </c>
    </row>
    <row r="3468" spans="1:7" ht="24" customHeight="1" x14ac:dyDescent="0.2">
      <c r="A3468" s="153" t="str">
        <f t="shared" si="1038"/>
        <v/>
      </c>
      <c r="B3468" s="268" t="str">
        <f t="shared" si="1039"/>
        <v/>
      </c>
      <c r="C3468" s="154"/>
      <c r="D3468" s="155" t="str">
        <f t="shared" si="1040"/>
        <v/>
      </c>
      <c r="E3468" s="269"/>
      <c r="F3468" s="166">
        <f t="shared" si="1041"/>
        <v>0</v>
      </c>
      <c r="G3468" s="270">
        <f t="shared" si="1042"/>
        <v>0</v>
      </c>
    </row>
    <row r="3469" spans="1:7" ht="24" customHeight="1" x14ac:dyDescent="0.2">
      <c r="A3469" s="153" t="str">
        <f t="shared" si="1038"/>
        <v/>
      </c>
      <c r="B3469" s="268" t="str">
        <f t="shared" si="1039"/>
        <v/>
      </c>
      <c r="C3469" s="154"/>
      <c r="D3469" s="155" t="str">
        <f t="shared" si="1040"/>
        <v/>
      </c>
      <c r="E3469" s="269"/>
      <c r="F3469" s="166">
        <f t="shared" si="1041"/>
        <v>0</v>
      </c>
      <c r="G3469" s="270">
        <f t="shared" si="1042"/>
        <v>0</v>
      </c>
    </row>
    <row r="3470" spans="1:7" ht="24" customHeight="1" x14ac:dyDescent="0.2">
      <c r="A3470" s="153" t="str">
        <f t="shared" si="1038"/>
        <v/>
      </c>
      <c r="B3470" s="268" t="str">
        <f t="shared" si="1039"/>
        <v/>
      </c>
      <c r="C3470" s="154"/>
      <c r="D3470" s="155" t="str">
        <f t="shared" si="1040"/>
        <v/>
      </c>
      <c r="E3470" s="269"/>
      <c r="F3470" s="166">
        <f t="shared" si="1041"/>
        <v>0</v>
      </c>
      <c r="G3470" s="270">
        <f t="shared" si="1042"/>
        <v>0</v>
      </c>
    </row>
    <row r="3471" spans="1:7" ht="24" customHeight="1" x14ac:dyDescent="0.2">
      <c r="A3471" s="153" t="str">
        <f t="shared" si="1038"/>
        <v/>
      </c>
      <c r="B3471" s="268" t="str">
        <f t="shared" si="1039"/>
        <v/>
      </c>
      <c r="C3471" s="154"/>
      <c r="D3471" s="155" t="str">
        <f t="shared" si="1040"/>
        <v/>
      </c>
      <c r="E3471" s="269"/>
      <c r="F3471" s="166">
        <f t="shared" si="1041"/>
        <v>0</v>
      </c>
      <c r="G3471" s="270">
        <f t="shared" si="1042"/>
        <v>0</v>
      </c>
    </row>
    <row r="3472" spans="1:7" ht="24" customHeight="1" x14ac:dyDescent="0.2">
      <c r="A3472" s="153" t="str">
        <f t="shared" si="1038"/>
        <v/>
      </c>
      <c r="B3472" s="268" t="str">
        <f t="shared" si="1039"/>
        <v/>
      </c>
      <c r="C3472" s="154"/>
      <c r="D3472" s="155" t="str">
        <f t="shared" si="1040"/>
        <v/>
      </c>
      <c r="E3472" s="269"/>
      <c r="F3472" s="166">
        <f t="shared" si="1041"/>
        <v>0</v>
      </c>
      <c r="G3472" s="270">
        <f t="shared" si="1042"/>
        <v>0</v>
      </c>
    </row>
    <row r="3473" spans="1:7" ht="24" customHeight="1" x14ac:dyDescent="0.2">
      <c r="A3473" s="153" t="str">
        <f t="shared" si="1038"/>
        <v/>
      </c>
      <c r="B3473" s="268" t="str">
        <f t="shared" si="1039"/>
        <v/>
      </c>
      <c r="C3473" s="154"/>
      <c r="D3473" s="155" t="str">
        <f t="shared" si="1040"/>
        <v/>
      </c>
      <c r="E3473" s="269"/>
      <c r="F3473" s="166">
        <f t="shared" si="1041"/>
        <v>0</v>
      </c>
      <c r="G3473" s="270">
        <f t="shared" si="1042"/>
        <v>0</v>
      </c>
    </row>
    <row r="3474" spans="1:7" ht="24" customHeight="1" x14ac:dyDescent="0.2">
      <c r="A3474" s="153" t="str">
        <f t="shared" si="1038"/>
        <v/>
      </c>
      <c r="B3474" s="268" t="str">
        <f t="shared" si="1039"/>
        <v/>
      </c>
      <c r="C3474" s="154"/>
      <c r="D3474" s="155" t="str">
        <f t="shared" si="1040"/>
        <v/>
      </c>
      <c r="E3474" s="269"/>
      <c r="F3474" s="166">
        <f t="shared" si="1041"/>
        <v>0</v>
      </c>
      <c r="G3474" s="270">
        <f t="shared" si="1042"/>
        <v>0</v>
      </c>
    </row>
    <row r="3475" spans="1:7" ht="24" customHeight="1" x14ac:dyDescent="0.2">
      <c r="A3475" s="153" t="str">
        <f t="shared" si="1038"/>
        <v/>
      </c>
      <c r="B3475" s="268" t="str">
        <f t="shared" si="1039"/>
        <v/>
      </c>
      <c r="C3475" s="154"/>
      <c r="D3475" s="155" t="str">
        <f t="shared" si="1040"/>
        <v/>
      </c>
      <c r="E3475" s="269"/>
      <c r="F3475" s="166">
        <f t="shared" si="1041"/>
        <v>0</v>
      </c>
      <c r="G3475" s="270">
        <f t="shared" si="1042"/>
        <v>0</v>
      </c>
    </row>
    <row r="3476" spans="1:7" ht="24" customHeight="1" x14ac:dyDescent="0.2">
      <c r="A3476" s="271"/>
      <c r="B3476" s="241"/>
      <c r="C3476" s="241"/>
      <c r="D3476" s="252"/>
      <c r="E3476" s="253"/>
      <c r="F3476" s="336" t="s">
        <v>38</v>
      </c>
      <c r="G3476" s="273">
        <f>SUBTOTAL(9,G3462:G3475)</f>
        <v>0</v>
      </c>
    </row>
    <row r="3477" spans="1:7" ht="24" customHeight="1" x14ac:dyDescent="0.2">
      <c r="A3477" s="271"/>
      <c r="B3477" s="241"/>
      <c r="C3477" s="274" t="s">
        <v>824</v>
      </c>
      <c r="D3477" s="252"/>
      <c r="E3477" s="253"/>
      <c r="F3477" s="254"/>
      <c r="G3477" s="275"/>
    </row>
    <row r="3478" spans="1:7" ht="24" customHeight="1" x14ac:dyDescent="0.2">
      <c r="A3478" s="153" t="str">
        <f t="shared" ref="A3478:A3485" si="1043">IFERROR(VLOOKUP(C3478,Tabla_Insumos,4,FALSE),"")</f>
        <v/>
      </c>
      <c r="B3478" s="268" t="str">
        <f t="shared" ref="B3478:B3485" si="1044">IFERROR(VLOOKUP(C3478,Tabla_Insumos,5,FALSE),"")</f>
        <v/>
      </c>
      <c r="C3478" s="154"/>
      <c r="D3478" s="155" t="str">
        <f t="shared" ref="D3478:D3485" si="1045">IFERROR(VLOOKUP(C3478,Tabla_Insumos,2,FALSE),"")</f>
        <v/>
      </c>
      <c r="E3478" s="269"/>
      <c r="F3478" s="166">
        <f t="shared" ref="F3478:F3485" si="1046">IFERROR(VLOOKUP(C3478,Tabla_Insumos,3,FALSE),0)</f>
        <v>0</v>
      </c>
      <c r="G3478" s="270">
        <f>ROUND(E3478*F3478,2)</f>
        <v>0</v>
      </c>
    </row>
    <row r="3479" spans="1:7" ht="24" customHeight="1" x14ac:dyDescent="0.2">
      <c r="A3479" s="153" t="str">
        <f t="shared" si="1043"/>
        <v/>
      </c>
      <c r="B3479" s="268" t="str">
        <f t="shared" si="1044"/>
        <v/>
      </c>
      <c r="C3479" s="154"/>
      <c r="D3479" s="155" t="str">
        <f t="shared" si="1045"/>
        <v/>
      </c>
      <c r="E3479" s="269"/>
      <c r="F3479" s="166">
        <f t="shared" si="1046"/>
        <v>0</v>
      </c>
      <c r="G3479" s="270">
        <f>ROUND(E3479*F3479,2)</f>
        <v>0</v>
      </c>
    </row>
    <row r="3480" spans="1:7" ht="24" customHeight="1" x14ac:dyDescent="0.2">
      <c r="A3480" s="153" t="str">
        <f t="shared" si="1043"/>
        <v/>
      </c>
      <c r="B3480" s="268" t="str">
        <f t="shared" si="1044"/>
        <v/>
      </c>
      <c r="C3480" s="154"/>
      <c r="D3480" s="155" t="str">
        <f t="shared" si="1045"/>
        <v/>
      </c>
      <c r="E3480" s="269"/>
      <c r="F3480" s="166">
        <f t="shared" si="1046"/>
        <v>0</v>
      </c>
      <c r="G3480" s="270">
        <f t="shared" ref="G3480:G3485" si="1047">ROUND(E3480*F3480,2)</f>
        <v>0</v>
      </c>
    </row>
    <row r="3481" spans="1:7" ht="24" customHeight="1" x14ac:dyDescent="0.2">
      <c r="A3481" s="153" t="str">
        <f t="shared" si="1043"/>
        <v/>
      </c>
      <c r="B3481" s="268" t="str">
        <f t="shared" si="1044"/>
        <v/>
      </c>
      <c r="C3481" s="154"/>
      <c r="D3481" s="155" t="str">
        <f t="shared" si="1045"/>
        <v/>
      </c>
      <c r="E3481" s="269"/>
      <c r="F3481" s="166">
        <f t="shared" si="1046"/>
        <v>0</v>
      </c>
      <c r="G3481" s="270">
        <f t="shared" si="1047"/>
        <v>0</v>
      </c>
    </row>
    <row r="3482" spans="1:7" ht="24" customHeight="1" x14ac:dyDescent="0.2">
      <c r="A3482" s="153" t="str">
        <f t="shared" si="1043"/>
        <v/>
      </c>
      <c r="B3482" s="268" t="str">
        <f t="shared" si="1044"/>
        <v/>
      </c>
      <c r="C3482" s="154"/>
      <c r="D3482" s="155" t="str">
        <f t="shared" si="1045"/>
        <v/>
      </c>
      <c r="E3482" s="269"/>
      <c r="F3482" s="166">
        <f t="shared" si="1046"/>
        <v>0</v>
      </c>
      <c r="G3482" s="270">
        <f t="shared" si="1047"/>
        <v>0</v>
      </c>
    </row>
    <row r="3483" spans="1:7" ht="24" customHeight="1" x14ac:dyDescent="0.2">
      <c r="A3483" s="153" t="str">
        <f t="shared" si="1043"/>
        <v/>
      </c>
      <c r="B3483" s="268" t="str">
        <f t="shared" si="1044"/>
        <v/>
      </c>
      <c r="C3483" s="154"/>
      <c r="D3483" s="155" t="str">
        <f t="shared" si="1045"/>
        <v/>
      </c>
      <c r="E3483" s="269"/>
      <c r="F3483" s="166">
        <f t="shared" si="1046"/>
        <v>0</v>
      </c>
      <c r="G3483" s="270">
        <f t="shared" si="1047"/>
        <v>0</v>
      </c>
    </row>
    <row r="3484" spans="1:7" ht="24" customHeight="1" x14ac:dyDescent="0.2">
      <c r="A3484" s="153" t="str">
        <f t="shared" si="1043"/>
        <v/>
      </c>
      <c r="B3484" s="268" t="str">
        <f t="shared" si="1044"/>
        <v/>
      </c>
      <c r="C3484" s="154"/>
      <c r="D3484" s="155" t="str">
        <f t="shared" si="1045"/>
        <v/>
      </c>
      <c r="E3484" s="269"/>
      <c r="F3484" s="166">
        <f t="shared" si="1046"/>
        <v>0</v>
      </c>
      <c r="G3484" s="270">
        <f t="shared" si="1047"/>
        <v>0</v>
      </c>
    </row>
    <row r="3485" spans="1:7" ht="24" customHeight="1" x14ac:dyDescent="0.2">
      <c r="A3485" s="153" t="str">
        <f t="shared" si="1043"/>
        <v/>
      </c>
      <c r="B3485" s="268" t="str">
        <f t="shared" si="1044"/>
        <v/>
      </c>
      <c r="C3485" s="154"/>
      <c r="D3485" s="155" t="str">
        <f t="shared" si="1045"/>
        <v/>
      </c>
      <c r="E3485" s="269"/>
      <c r="F3485" s="166">
        <f t="shared" si="1046"/>
        <v>0</v>
      </c>
      <c r="G3485" s="270">
        <f t="shared" si="1047"/>
        <v>0</v>
      </c>
    </row>
    <row r="3486" spans="1:7" ht="24" customHeight="1" x14ac:dyDescent="0.2">
      <c r="A3486" s="271"/>
      <c r="B3486" s="241"/>
      <c r="C3486" s="241"/>
      <c r="D3486" s="252"/>
      <c r="E3486" s="253"/>
      <c r="F3486" s="336" t="s">
        <v>39</v>
      </c>
      <c r="G3486" s="273">
        <f>SUBTOTAL(9,G3478:G3485)</f>
        <v>0</v>
      </c>
    </row>
    <row r="3487" spans="1:7" ht="24" customHeight="1" x14ac:dyDescent="0.2">
      <c r="A3487" s="271"/>
      <c r="B3487" s="241"/>
      <c r="C3487" s="274" t="s">
        <v>825</v>
      </c>
      <c r="D3487" s="252"/>
      <c r="E3487" s="253"/>
      <c r="F3487" s="254"/>
      <c r="G3487" s="275"/>
    </row>
    <row r="3488" spans="1:7" ht="24" customHeight="1" x14ac:dyDescent="0.2">
      <c r="A3488" s="153" t="str">
        <f t="shared" ref="A3488:A3496" si="1048">IFERROR(VLOOKUP(C3488,Tabla_Insumos,4,FALSE),"")</f>
        <v/>
      </c>
      <c r="B3488" s="268" t="str">
        <f t="shared" ref="B3488:B3496" si="1049">IFERROR(VLOOKUP(C3488,Tabla_Insumos,5,FALSE),"")</f>
        <v/>
      </c>
      <c r="C3488" s="154"/>
      <c r="D3488" s="155" t="str">
        <f t="shared" ref="D3488:D3496" si="1050">IFERROR(VLOOKUP(C3488,Tabla_Insumos,2,FALSE),"")</f>
        <v/>
      </c>
      <c r="E3488" s="269"/>
      <c r="F3488" s="166">
        <f t="shared" ref="F3488:F3496" si="1051">IFERROR(VLOOKUP(C3488,Tabla_Insumos,3,FALSE),0)</f>
        <v>0</v>
      </c>
      <c r="G3488" s="270">
        <f t="shared" ref="G3488:G3496" si="1052">ROUND(E3488*F3488,2)</f>
        <v>0</v>
      </c>
    </row>
    <row r="3489" spans="1:7" ht="24" customHeight="1" x14ac:dyDescent="0.2">
      <c r="A3489" s="153" t="str">
        <f t="shared" si="1048"/>
        <v/>
      </c>
      <c r="B3489" s="268" t="str">
        <f t="shared" si="1049"/>
        <v/>
      </c>
      <c r="C3489" s="154"/>
      <c r="D3489" s="155" t="str">
        <f t="shared" si="1050"/>
        <v/>
      </c>
      <c r="E3489" s="269"/>
      <c r="F3489" s="166">
        <f t="shared" si="1051"/>
        <v>0</v>
      </c>
      <c r="G3489" s="270">
        <f t="shared" si="1052"/>
        <v>0</v>
      </c>
    </row>
    <row r="3490" spans="1:7" ht="24" customHeight="1" x14ac:dyDescent="0.2">
      <c r="A3490" s="153" t="str">
        <f t="shared" si="1048"/>
        <v/>
      </c>
      <c r="B3490" s="268" t="str">
        <f t="shared" si="1049"/>
        <v/>
      </c>
      <c r="C3490" s="154"/>
      <c r="D3490" s="155" t="str">
        <f t="shared" si="1050"/>
        <v/>
      </c>
      <c r="E3490" s="269"/>
      <c r="F3490" s="166">
        <f t="shared" si="1051"/>
        <v>0</v>
      </c>
      <c r="G3490" s="270">
        <f t="shared" si="1052"/>
        <v>0</v>
      </c>
    </row>
    <row r="3491" spans="1:7" ht="24" customHeight="1" x14ac:dyDescent="0.2">
      <c r="A3491" s="153" t="str">
        <f t="shared" si="1048"/>
        <v/>
      </c>
      <c r="B3491" s="268" t="str">
        <f t="shared" si="1049"/>
        <v/>
      </c>
      <c r="C3491" s="154"/>
      <c r="D3491" s="155" t="str">
        <f t="shared" si="1050"/>
        <v/>
      </c>
      <c r="E3491" s="269"/>
      <c r="F3491" s="166">
        <f t="shared" si="1051"/>
        <v>0</v>
      </c>
      <c r="G3491" s="270">
        <f t="shared" si="1052"/>
        <v>0</v>
      </c>
    </row>
    <row r="3492" spans="1:7" ht="24" customHeight="1" x14ac:dyDescent="0.2">
      <c r="A3492" s="153" t="str">
        <f t="shared" si="1048"/>
        <v/>
      </c>
      <c r="B3492" s="268" t="str">
        <f t="shared" si="1049"/>
        <v/>
      </c>
      <c r="C3492" s="154"/>
      <c r="D3492" s="155" t="str">
        <f t="shared" si="1050"/>
        <v/>
      </c>
      <c r="E3492" s="269"/>
      <c r="F3492" s="166">
        <f t="shared" si="1051"/>
        <v>0</v>
      </c>
      <c r="G3492" s="270">
        <f t="shared" si="1052"/>
        <v>0</v>
      </c>
    </row>
    <row r="3493" spans="1:7" ht="24" customHeight="1" x14ac:dyDescent="0.2">
      <c r="A3493" s="153" t="str">
        <f t="shared" si="1048"/>
        <v/>
      </c>
      <c r="B3493" s="268" t="str">
        <f t="shared" si="1049"/>
        <v/>
      </c>
      <c r="C3493" s="154"/>
      <c r="D3493" s="155" t="str">
        <f t="shared" si="1050"/>
        <v/>
      </c>
      <c r="E3493" s="269"/>
      <c r="F3493" s="166">
        <f t="shared" si="1051"/>
        <v>0</v>
      </c>
      <c r="G3493" s="270">
        <f t="shared" si="1052"/>
        <v>0</v>
      </c>
    </row>
    <row r="3494" spans="1:7" ht="24" customHeight="1" x14ac:dyDescent="0.2">
      <c r="A3494" s="153" t="str">
        <f t="shared" si="1048"/>
        <v/>
      </c>
      <c r="B3494" s="268" t="str">
        <f t="shared" si="1049"/>
        <v/>
      </c>
      <c r="C3494" s="154"/>
      <c r="D3494" s="155" t="str">
        <f t="shared" si="1050"/>
        <v/>
      </c>
      <c r="E3494" s="269"/>
      <c r="F3494" s="166">
        <f t="shared" si="1051"/>
        <v>0</v>
      </c>
      <c r="G3494" s="270">
        <f t="shared" si="1052"/>
        <v>0</v>
      </c>
    </row>
    <row r="3495" spans="1:7" ht="24" customHeight="1" x14ac:dyDescent="0.2">
      <c r="A3495" s="153" t="str">
        <f t="shared" si="1048"/>
        <v/>
      </c>
      <c r="B3495" s="268" t="str">
        <f t="shared" si="1049"/>
        <v/>
      </c>
      <c r="C3495" s="154"/>
      <c r="D3495" s="155" t="str">
        <f t="shared" si="1050"/>
        <v/>
      </c>
      <c r="E3495" s="269"/>
      <c r="F3495" s="166">
        <f t="shared" si="1051"/>
        <v>0</v>
      </c>
      <c r="G3495" s="270">
        <f t="shared" si="1052"/>
        <v>0</v>
      </c>
    </row>
    <row r="3496" spans="1:7" ht="24" customHeight="1" x14ac:dyDescent="0.2">
      <c r="A3496" s="153" t="str">
        <f t="shared" si="1048"/>
        <v/>
      </c>
      <c r="B3496" s="268" t="str">
        <f t="shared" si="1049"/>
        <v/>
      </c>
      <c r="C3496" s="154"/>
      <c r="D3496" s="155" t="str">
        <f t="shared" si="1050"/>
        <v/>
      </c>
      <c r="E3496" s="269"/>
      <c r="F3496" s="166">
        <f t="shared" si="1051"/>
        <v>0</v>
      </c>
      <c r="G3496" s="270">
        <f t="shared" si="1052"/>
        <v>0</v>
      </c>
    </row>
    <row r="3497" spans="1:7" ht="24" customHeight="1" x14ac:dyDescent="0.2">
      <c r="A3497" s="276"/>
      <c r="B3497" s="252"/>
      <c r="C3497" s="241"/>
      <c r="D3497" s="252"/>
      <c r="E3497" s="253"/>
      <c r="F3497" s="336" t="s">
        <v>40</v>
      </c>
      <c r="G3497" s="273">
        <f>SUBTOTAL(9,G3488:G3496)</f>
        <v>0</v>
      </c>
    </row>
    <row r="3498" spans="1:7" ht="24" customHeight="1" thickBot="1" x14ac:dyDescent="0.25">
      <c r="A3498" s="277"/>
      <c r="B3498" s="278"/>
      <c r="C3498" s="279"/>
      <c r="D3498" s="278"/>
      <c r="E3498" s="280"/>
      <c r="F3498" s="281"/>
      <c r="G3498" s="282"/>
    </row>
    <row r="3499" spans="1:7" ht="24" customHeight="1" thickBot="1" x14ac:dyDescent="0.25">
      <c r="A3499" s="283">
        <f>B3457</f>
        <v>0</v>
      </c>
      <c r="B3499" s="284" t="str">
        <f>C3457</f>
        <v/>
      </c>
      <c r="C3499" s="285"/>
      <c r="D3499" s="285" t="s">
        <v>41</v>
      </c>
      <c r="E3499" s="286"/>
      <c r="F3499" s="287" t="s">
        <v>42</v>
      </c>
      <c r="G3499" s="288">
        <f>SUBTOTAL(9,G3462:G3498)</f>
        <v>0</v>
      </c>
    </row>
    <row r="3500" spans="1:7" ht="24" customHeight="1" thickTop="1" thickBot="1" x14ac:dyDescent="0.25"/>
    <row r="3501" spans="1:7" ht="24" customHeight="1" thickTop="1" x14ac:dyDescent="0.2">
      <c r="A3501" s="344" t="s">
        <v>44</v>
      </c>
      <c r="B3501" s="345"/>
      <c r="C3501" s="345"/>
      <c r="D3501" s="345"/>
      <c r="E3501" s="345"/>
      <c r="F3501" s="345"/>
      <c r="G3501" s="346"/>
    </row>
    <row r="3502" spans="1:7" ht="24" customHeight="1" x14ac:dyDescent="0.2">
      <c r="A3502" s="243" t="s">
        <v>821</v>
      </c>
      <c r="B3502" s="244" t="str">
        <f>Comitente</f>
        <v>DIRECCIÓN PROVINCIAL DEL LOTE HOGAR</v>
      </c>
      <c r="C3502" s="238"/>
      <c r="D3502" s="245"/>
      <c r="E3502" s="245"/>
      <c r="F3502" s="246"/>
      <c r="G3502" s="247"/>
    </row>
    <row r="3503" spans="1:7" ht="24" customHeight="1" x14ac:dyDescent="0.2">
      <c r="A3503" s="243" t="s">
        <v>822</v>
      </c>
      <c r="B3503" s="244">
        <f>Contratista</f>
        <v>0</v>
      </c>
      <c r="C3503" s="239"/>
      <c r="D3503" s="239"/>
      <c r="E3503" s="239"/>
      <c r="F3503" s="248"/>
      <c r="G3503" s="249"/>
    </row>
    <row r="3504" spans="1:7" ht="24" customHeight="1" x14ac:dyDescent="0.2">
      <c r="A3504" s="243" t="s">
        <v>31</v>
      </c>
      <c r="B3504" s="244" t="str">
        <f>Obra</f>
        <v>Barrio "VIRGEN DEL ROSARIO" I Etapa</v>
      </c>
      <c r="C3504" s="239"/>
      <c r="D3504" s="239"/>
      <c r="E3504" s="239"/>
      <c r="F3504" s="248" t="s">
        <v>45</v>
      </c>
      <c r="G3504" s="250">
        <f>Fecha_Base</f>
        <v>0</v>
      </c>
    </row>
    <row r="3505" spans="1:7" ht="24" customHeight="1" x14ac:dyDescent="0.2">
      <c r="A3505" s="251" t="s">
        <v>820</v>
      </c>
      <c r="B3505" s="240" t="str">
        <f>Ubicación</f>
        <v>Calle Independencia s/nº  Distrito "La Puntilla" Dpto San Martin</v>
      </c>
      <c r="C3505" s="240"/>
      <c r="D3505" s="252"/>
      <c r="E3505" s="253"/>
      <c r="F3505" s="254"/>
      <c r="G3505" s="255"/>
    </row>
    <row r="3506" spans="1:7" ht="24" customHeight="1" x14ac:dyDescent="0.2">
      <c r="A3506" s="251" t="s">
        <v>46</v>
      </c>
      <c r="B3506" s="256" t="str">
        <f>IFERROR(VALUE(LEFT(B3507,FIND("-",B3507)-1)),"")</f>
        <v/>
      </c>
      <c r="C3506" s="241" t="str">
        <f>IFERROR(VLOOKUP(B3506,T_Computo_Presupuesto,2,FALSE),"")</f>
        <v/>
      </c>
      <c r="E3506" s="253"/>
      <c r="F3506" s="254"/>
      <c r="G3506" s="255"/>
    </row>
    <row r="3507" spans="1:7" ht="24" customHeight="1" x14ac:dyDescent="0.2">
      <c r="A3507" s="251" t="s">
        <v>32</v>
      </c>
      <c r="B3507" s="257"/>
      <c r="C3507" s="241" t="str">
        <f>IFERROR(VLOOKUP(B3507,T_Computo_Presupuesto,2,FALSE),"")</f>
        <v/>
      </c>
      <c r="D3507" s="252"/>
      <c r="E3507" s="253"/>
      <c r="F3507" s="248" t="s">
        <v>33</v>
      </c>
      <c r="G3507" s="258" t="str">
        <f>IFERROR(VLOOKUP(B3507,T_Computo_Presupuesto,4,FALSE),"")</f>
        <v/>
      </c>
    </row>
    <row r="3508" spans="1:7" ht="24" customHeight="1" x14ac:dyDescent="0.2">
      <c r="A3508" s="251"/>
      <c r="B3508" s="240"/>
      <c r="C3508" s="241"/>
      <c r="D3508" s="252"/>
      <c r="E3508" s="253"/>
      <c r="F3508" s="254"/>
      <c r="G3508" s="255"/>
    </row>
    <row r="3509" spans="1:7" ht="24" customHeight="1" x14ac:dyDescent="0.2">
      <c r="A3509" s="366" t="s">
        <v>683</v>
      </c>
      <c r="B3509" s="367"/>
      <c r="C3509" s="368" t="s">
        <v>0</v>
      </c>
      <c r="D3509" s="368" t="s">
        <v>34</v>
      </c>
      <c r="E3509" s="370" t="s">
        <v>35</v>
      </c>
      <c r="F3509" s="372" t="s">
        <v>36</v>
      </c>
      <c r="G3509" s="374" t="s">
        <v>37</v>
      </c>
    </row>
    <row r="3510" spans="1:7" ht="24" customHeight="1" x14ac:dyDescent="0.2">
      <c r="A3510" s="259" t="s">
        <v>684</v>
      </c>
      <c r="B3510" s="260" t="s">
        <v>685</v>
      </c>
      <c r="C3510" s="369"/>
      <c r="D3510" s="369"/>
      <c r="E3510" s="371"/>
      <c r="F3510" s="373"/>
      <c r="G3510" s="375"/>
    </row>
    <row r="3511" spans="1:7" ht="24" customHeight="1" x14ac:dyDescent="0.2">
      <c r="A3511" s="335"/>
      <c r="B3511" s="263"/>
      <c r="C3511" s="334" t="s">
        <v>823</v>
      </c>
      <c r="D3511" s="264"/>
      <c r="E3511" s="265"/>
      <c r="F3511" s="266"/>
      <c r="G3511" s="267"/>
    </row>
    <row r="3512" spans="1:7" ht="24" customHeight="1" x14ac:dyDescent="0.2">
      <c r="A3512" s="153" t="str">
        <f t="shared" ref="A3512:A3525" si="1053">IFERROR(VLOOKUP(C3512,Tabla_Insumos,4,FALSE),"")</f>
        <v/>
      </c>
      <c r="B3512" s="268" t="str">
        <f t="shared" ref="B3512:B3525" si="1054">IFERROR(VLOOKUP(C3512,Tabla_Insumos,5,FALSE),"")</f>
        <v/>
      </c>
      <c r="C3512" s="154"/>
      <c r="D3512" s="155" t="str">
        <f t="shared" ref="D3512:D3525" si="1055">IFERROR(VLOOKUP(C3512,Tabla_Insumos,2,FALSE),"")</f>
        <v/>
      </c>
      <c r="E3512" s="269"/>
      <c r="F3512" s="166">
        <f t="shared" ref="F3512:F3525" si="1056">IFERROR(VLOOKUP(C3512,Tabla_Insumos,3,FALSE),0)</f>
        <v>0</v>
      </c>
      <c r="G3512" s="270">
        <f>ROUND(E3512*F3512,2)</f>
        <v>0</v>
      </c>
    </row>
    <row r="3513" spans="1:7" ht="24" customHeight="1" x14ac:dyDescent="0.2">
      <c r="A3513" s="153" t="str">
        <f t="shared" si="1053"/>
        <v/>
      </c>
      <c r="B3513" s="268" t="str">
        <f t="shared" si="1054"/>
        <v/>
      </c>
      <c r="C3513" s="154"/>
      <c r="D3513" s="155" t="str">
        <f t="shared" si="1055"/>
        <v/>
      </c>
      <c r="E3513" s="269"/>
      <c r="F3513" s="166">
        <f t="shared" si="1056"/>
        <v>0</v>
      </c>
      <c r="G3513" s="270">
        <f t="shared" ref="G3513:G3525" si="1057">ROUND(E3513*F3513,2)</f>
        <v>0</v>
      </c>
    </row>
    <row r="3514" spans="1:7" ht="24" customHeight="1" x14ac:dyDescent="0.2">
      <c r="A3514" s="153" t="str">
        <f t="shared" si="1053"/>
        <v/>
      </c>
      <c r="B3514" s="268" t="str">
        <f t="shared" si="1054"/>
        <v/>
      </c>
      <c r="C3514" s="154"/>
      <c r="D3514" s="155" t="str">
        <f t="shared" si="1055"/>
        <v/>
      </c>
      <c r="E3514" s="269"/>
      <c r="F3514" s="166">
        <f t="shared" si="1056"/>
        <v>0</v>
      </c>
      <c r="G3514" s="270">
        <f t="shared" si="1057"/>
        <v>0</v>
      </c>
    </row>
    <row r="3515" spans="1:7" ht="24" customHeight="1" x14ac:dyDescent="0.2">
      <c r="A3515" s="153" t="str">
        <f t="shared" si="1053"/>
        <v/>
      </c>
      <c r="B3515" s="268" t="str">
        <f t="shared" si="1054"/>
        <v/>
      </c>
      <c r="C3515" s="154"/>
      <c r="D3515" s="155" t="str">
        <f t="shared" si="1055"/>
        <v/>
      </c>
      <c r="E3515" s="269"/>
      <c r="F3515" s="166">
        <f t="shared" si="1056"/>
        <v>0</v>
      </c>
      <c r="G3515" s="270">
        <f t="shared" si="1057"/>
        <v>0</v>
      </c>
    </row>
    <row r="3516" spans="1:7" ht="24" customHeight="1" x14ac:dyDescent="0.2">
      <c r="A3516" s="153" t="str">
        <f t="shared" si="1053"/>
        <v/>
      </c>
      <c r="B3516" s="268" t="str">
        <f t="shared" si="1054"/>
        <v/>
      </c>
      <c r="C3516" s="154"/>
      <c r="D3516" s="155" t="str">
        <f t="shared" si="1055"/>
        <v/>
      </c>
      <c r="E3516" s="269"/>
      <c r="F3516" s="166">
        <f t="shared" si="1056"/>
        <v>0</v>
      </c>
      <c r="G3516" s="270">
        <f t="shared" si="1057"/>
        <v>0</v>
      </c>
    </row>
    <row r="3517" spans="1:7" ht="24" customHeight="1" x14ac:dyDescent="0.2">
      <c r="A3517" s="153" t="str">
        <f t="shared" si="1053"/>
        <v/>
      </c>
      <c r="B3517" s="268" t="str">
        <f t="shared" si="1054"/>
        <v/>
      </c>
      <c r="C3517" s="154"/>
      <c r="D3517" s="155" t="str">
        <f t="shared" si="1055"/>
        <v/>
      </c>
      <c r="E3517" s="269"/>
      <c r="F3517" s="166">
        <f t="shared" si="1056"/>
        <v>0</v>
      </c>
      <c r="G3517" s="270">
        <f t="shared" si="1057"/>
        <v>0</v>
      </c>
    </row>
    <row r="3518" spans="1:7" ht="24" customHeight="1" x14ac:dyDescent="0.2">
      <c r="A3518" s="153" t="str">
        <f t="shared" si="1053"/>
        <v/>
      </c>
      <c r="B3518" s="268" t="str">
        <f t="shared" si="1054"/>
        <v/>
      </c>
      <c r="C3518" s="154"/>
      <c r="D3518" s="155" t="str">
        <f t="shared" si="1055"/>
        <v/>
      </c>
      <c r="E3518" s="269"/>
      <c r="F3518" s="166">
        <f t="shared" si="1056"/>
        <v>0</v>
      </c>
      <c r="G3518" s="270">
        <f t="shared" si="1057"/>
        <v>0</v>
      </c>
    </row>
    <row r="3519" spans="1:7" ht="24" customHeight="1" x14ac:dyDescent="0.2">
      <c r="A3519" s="153" t="str">
        <f t="shared" si="1053"/>
        <v/>
      </c>
      <c r="B3519" s="268" t="str">
        <f t="shared" si="1054"/>
        <v/>
      </c>
      <c r="C3519" s="154"/>
      <c r="D3519" s="155" t="str">
        <f t="shared" si="1055"/>
        <v/>
      </c>
      <c r="E3519" s="269"/>
      <c r="F3519" s="166">
        <f t="shared" si="1056"/>
        <v>0</v>
      </c>
      <c r="G3519" s="270">
        <f t="shared" si="1057"/>
        <v>0</v>
      </c>
    </row>
    <row r="3520" spans="1:7" ht="24" customHeight="1" x14ac:dyDescent="0.2">
      <c r="A3520" s="153" t="str">
        <f t="shared" si="1053"/>
        <v/>
      </c>
      <c r="B3520" s="268" t="str">
        <f t="shared" si="1054"/>
        <v/>
      </c>
      <c r="C3520" s="154"/>
      <c r="D3520" s="155" t="str">
        <f t="shared" si="1055"/>
        <v/>
      </c>
      <c r="E3520" s="269"/>
      <c r="F3520" s="166">
        <f t="shared" si="1056"/>
        <v>0</v>
      </c>
      <c r="G3520" s="270">
        <f t="shared" si="1057"/>
        <v>0</v>
      </c>
    </row>
    <row r="3521" spans="1:7" ht="24" customHeight="1" x14ac:dyDescent="0.2">
      <c r="A3521" s="153" t="str">
        <f t="shared" si="1053"/>
        <v/>
      </c>
      <c r="B3521" s="268" t="str">
        <f t="shared" si="1054"/>
        <v/>
      </c>
      <c r="C3521" s="154"/>
      <c r="D3521" s="155" t="str">
        <f t="shared" si="1055"/>
        <v/>
      </c>
      <c r="E3521" s="269"/>
      <c r="F3521" s="166">
        <f t="shared" si="1056"/>
        <v>0</v>
      </c>
      <c r="G3521" s="270">
        <f t="shared" si="1057"/>
        <v>0</v>
      </c>
    </row>
    <row r="3522" spans="1:7" ht="24" customHeight="1" x14ac:dyDescent="0.2">
      <c r="A3522" s="153" t="str">
        <f t="shared" si="1053"/>
        <v/>
      </c>
      <c r="B3522" s="268" t="str">
        <f t="shared" si="1054"/>
        <v/>
      </c>
      <c r="C3522" s="154"/>
      <c r="D3522" s="155" t="str">
        <f t="shared" si="1055"/>
        <v/>
      </c>
      <c r="E3522" s="269"/>
      <c r="F3522" s="166">
        <f t="shared" si="1056"/>
        <v>0</v>
      </c>
      <c r="G3522" s="270">
        <f t="shared" si="1057"/>
        <v>0</v>
      </c>
    </row>
    <row r="3523" spans="1:7" ht="24" customHeight="1" x14ac:dyDescent="0.2">
      <c r="A3523" s="153" t="str">
        <f t="shared" si="1053"/>
        <v/>
      </c>
      <c r="B3523" s="268" t="str">
        <f t="shared" si="1054"/>
        <v/>
      </c>
      <c r="C3523" s="154"/>
      <c r="D3523" s="155" t="str">
        <f t="shared" si="1055"/>
        <v/>
      </c>
      <c r="E3523" s="269"/>
      <c r="F3523" s="166">
        <f t="shared" si="1056"/>
        <v>0</v>
      </c>
      <c r="G3523" s="270">
        <f t="shared" si="1057"/>
        <v>0</v>
      </c>
    </row>
    <row r="3524" spans="1:7" ht="24" customHeight="1" x14ac:dyDescent="0.2">
      <c r="A3524" s="153" t="str">
        <f t="shared" si="1053"/>
        <v/>
      </c>
      <c r="B3524" s="268" t="str">
        <f t="shared" si="1054"/>
        <v/>
      </c>
      <c r="C3524" s="154"/>
      <c r="D3524" s="155" t="str">
        <f t="shared" si="1055"/>
        <v/>
      </c>
      <c r="E3524" s="269"/>
      <c r="F3524" s="166">
        <f t="shared" si="1056"/>
        <v>0</v>
      </c>
      <c r="G3524" s="270">
        <f t="shared" si="1057"/>
        <v>0</v>
      </c>
    </row>
    <row r="3525" spans="1:7" ht="24" customHeight="1" x14ac:dyDescent="0.2">
      <c r="A3525" s="153" t="str">
        <f t="shared" si="1053"/>
        <v/>
      </c>
      <c r="B3525" s="268" t="str">
        <f t="shared" si="1054"/>
        <v/>
      </c>
      <c r="C3525" s="154"/>
      <c r="D3525" s="155" t="str">
        <f t="shared" si="1055"/>
        <v/>
      </c>
      <c r="E3525" s="269"/>
      <c r="F3525" s="166">
        <f t="shared" si="1056"/>
        <v>0</v>
      </c>
      <c r="G3525" s="270">
        <f t="shared" si="1057"/>
        <v>0</v>
      </c>
    </row>
    <row r="3526" spans="1:7" ht="24" customHeight="1" x14ac:dyDescent="0.2">
      <c r="A3526" s="271"/>
      <c r="B3526" s="241"/>
      <c r="C3526" s="241"/>
      <c r="D3526" s="252"/>
      <c r="E3526" s="253"/>
      <c r="F3526" s="336" t="s">
        <v>38</v>
      </c>
      <c r="G3526" s="273">
        <f>SUBTOTAL(9,G3512:G3525)</f>
        <v>0</v>
      </c>
    </row>
    <row r="3527" spans="1:7" ht="24" customHeight="1" x14ac:dyDescent="0.2">
      <c r="A3527" s="271"/>
      <c r="B3527" s="241"/>
      <c r="C3527" s="274" t="s">
        <v>824</v>
      </c>
      <c r="D3527" s="252"/>
      <c r="E3527" s="253"/>
      <c r="F3527" s="254"/>
      <c r="G3527" s="275"/>
    </row>
    <row r="3528" spans="1:7" ht="24" customHeight="1" x14ac:dyDescent="0.2">
      <c r="A3528" s="153" t="str">
        <f t="shared" ref="A3528:A3535" si="1058">IFERROR(VLOOKUP(C3528,Tabla_Insumos,4,FALSE),"")</f>
        <v/>
      </c>
      <c r="B3528" s="268" t="str">
        <f t="shared" ref="B3528:B3535" si="1059">IFERROR(VLOOKUP(C3528,Tabla_Insumos,5,FALSE),"")</f>
        <v/>
      </c>
      <c r="C3528" s="154"/>
      <c r="D3528" s="155" t="str">
        <f t="shared" ref="D3528:D3535" si="1060">IFERROR(VLOOKUP(C3528,Tabla_Insumos,2,FALSE),"")</f>
        <v/>
      </c>
      <c r="E3528" s="269"/>
      <c r="F3528" s="166">
        <f t="shared" ref="F3528:F3535" si="1061">IFERROR(VLOOKUP(C3528,Tabla_Insumos,3,FALSE),0)</f>
        <v>0</v>
      </c>
      <c r="G3528" s="270">
        <f>ROUND(E3528*F3528,2)</f>
        <v>0</v>
      </c>
    </row>
    <row r="3529" spans="1:7" ht="24" customHeight="1" x14ac:dyDescent="0.2">
      <c r="A3529" s="153" t="str">
        <f t="shared" si="1058"/>
        <v/>
      </c>
      <c r="B3529" s="268" t="str">
        <f t="shared" si="1059"/>
        <v/>
      </c>
      <c r="C3529" s="154"/>
      <c r="D3529" s="155" t="str">
        <f t="shared" si="1060"/>
        <v/>
      </c>
      <c r="E3529" s="269"/>
      <c r="F3529" s="166">
        <f t="shared" si="1061"/>
        <v>0</v>
      </c>
      <c r="G3529" s="270">
        <f>ROUND(E3529*F3529,2)</f>
        <v>0</v>
      </c>
    </row>
    <row r="3530" spans="1:7" ht="24" customHeight="1" x14ac:dyDescent="0.2">
      <c r="A3530" s="153" t="str">
        <f t="shared" si="1058"/>
        <v/>
      </c>
      <c r="B3530" s="268" t="str">
        <f t="shared" si="1059"/>
        <v/>
      </c>
      <c r="C3530" s="154"/>
      <c r="D3530" s="155" t="str">
        <f t="shared" si="1060"/>
        <v/>
      </c>
      <c r="E3530" s="269"/>
      <c r="F3530" s="166">
        <f t="shared" si="1061"/>
        <v>0</v>
      </c>
      <c r="G3530" s="270">
        <f t="shared" ref="G3530:G3535" si="1062">ROUND(E3530*F3530,2)</f>
        <v>0</v>
      </c>
    </row>
    <row r="3531" spans="1:7" ht="24" customHeight="1" x14ac:dyDescent="0.2">
      <c r="A3531" s="153" t="str">
        <f t="shared" si="1058"/>
        <v/>
      </c>
      <c r="B3531" s="268" t="str">
        <f t="shared" si="1059"/>
        <v/>
      </c>
      <c r="C3531" s="154"/>
      <c r="D3531" s="155" t="str">
        <f t="shared" si="1060"/>
        <v/>
      </c>
      <c r="E3531" s="269"/>
      <c r="F3531" s="166">
        <f t="shared" si="1061"/>
        <v>0</v>
      </c>
      <c r="G3531" s="270">
        <f t="shared" si="1062"/>
        <v>0</v>
      </c>
    </row>
    <row r="3532" spans="1:7" ht="24" customHeight="1" x14ac:dyDescent="0.2">
      <c r="A3532" s="153" t="str">
        <f t="shared" si="1058"/>
        <v/>
      </c>
      <c r="B3532" s="268" t="str">
        <f t="shared" si="1059"/>
        <v/>
      </c>
      <c r="C3532" s="154"/>
      <c r="D3532" s="155" t="str">
        <f t="shared" si="1060"/>
        <v/>
      </c>
      <c r="E3532" s="269"/>
      <c r="F3532" s="166">
        <f t="shared" si="1061"/>
        <v>0</v>
      </c>
      <c r="G3532" s="270">
        <f t="shared" si="1062"/>
        <v>0</v>
      </c>
    </row>
    <row r="3533" spans="1:7" ht="24" customHeight="1" x14ac:dyDescent="0.2">
      <c r="A3533" s="153" t="str">
        <f t="shared" si="1058"/>
        <v/>
      </c>
      <c r="B3533" s="268" t="str">
        <f t="shared" si="1059"/>
        <v/>
      </c>
      <c r="C3533" s="154"/>
      <c r="D3533" s="155" t="str">
        <f t="shared" si="1060"/>
        <v/>
      </c>
      <c r="E3533" s="269"/>
      <c r="F3533" s="166">
        <f t="shared" si="1061"/>
        <v>0</v>
      </c>
      <c r="G3533" s="270">
        <f t="shared" si="1062"/>
        <v>0</v>
      </c>
    </row>
    <row r="3534" spans="1:7" ht="24" customHeight="1" x14ac:dyDescent="0.2">
      <c r="A3534" s="153" t="str">
        <f t="shared" si="1058"/>
        <v/>
      </c>
      <c r="B3534" s="268" t="str">
        <f t="shared" si="1059"/>
        <v/>
      </c>
      <c r="C3534" s="154"/>
      <c r="D3534" s="155" t="str">
        <f t="shared" si="1060"/>
        <v/>
      </c>
      <c r="E3534" s="269"/>
      <c r="F3534" s="166">
        <f t="shared" si="1061"/>
        <v>0</v>
      </c>
      <c r="G3534" s="270">
        <f t="shared" si="1062"/>
        <v>0</v>
      </c>
    </row>
    <row r="3535" spans="1:7" ht="24" customHeight="1" x14ac:dyDescent="0.2">
      <c r="A3535" s="153" t="str">
        <f t="shared" si="1058"/>
        <v/>
      </c>
      <c r="B3535" s="268" t="str">
        <f t="shared" si="1059"/>
        <v/>
      </c>
      <c r="C3535" s="154"/>
      <c r="D3535" s="155" t="str">
        <f t="shared" si="1060"/>
        <v/>
      </c>
      <c r="E3535" s="269"/>
      <c r="F3535" s="166">
        <f t="shared" si="1061"/>
        <v>0</v>
      </c>
      <c r="G3535" s="270">
        <f t="shared" si="1062"/>
        <v>0</v>
      </c>
    </row>
    <row r="3536" spans="1:7" ht="24" customHeight="1" x14ac:dyDescent="0.2">
      <c r="A3536" s="271"/>
      <c r="B3536" s="241"/>
      <c r="C3536" s="241"/>
      <c r="D3536" s="252"/>
      <c r="E3536" s="253"/>
      <c r="F3536" s="336" t="s">
        <v>39</v>
      </c>
      <c r="G3536" s="273">
        <f>SUBTOTAL(9,G3528:G3535)</f>
        <v>0</v>
      </c>
    </row>
    <row r="3537" spans="1:7" ht="24" customHeight="1" x14ac:dyDescent="0.2">
      <c r="A3537" s="271"/>
      <c r="B3537" s="241"/>
      <c r="C3537" s="274" t="s">
        <v>825</v>
      </c>
      <c r="D3537" s="252"/>
      <c r="E3537" s="253"/>
      <c r="F3537" s="254"/>
      <c r="G3537" s="275"/>
    </row>
    <row r="3538" spans="1:7" ht="24" customHeight="1" x14ac:dyDescent="0.2">
      <c r="A3538" s="153" t="str">
        <f t="shared" ref="A3538:A3546" si="1063">IFERROR(VLOOKUP(C3538,Tabla_Insumos,4,FALSE),"")</f>
        <v/>
      </c>
      <c r="B3538" s="268" t="str">
        <f t="shared" ref="B3538:B3546" si="1064">IFERROR(VLOOKUP(C3538,Tabla_Insumos,5,FALSE),"")</f>
        <v/>
      </c>
      <c r="C3538" s="154"/>
      <c r="D3538" s="155" t="str">
        <f t="shared" ref="D3538:D3546" si="1065">IFERROR(VLOOKUP(C3538,Tabla_Insumos,2,FALSE),"")</f>
        <v/>
      </c>
      <c r="E3538" s="269"/>
      <c r="F3538" s="166">
        <f t="shared" ref="F3538:F3546" si="1066">IFERROR(VLOOKUP(C3538,Tabla_Insumos,3,FALSE),0)</f>
        <v>0</v>
      </c>
      <c r="G3538" s="270">
        <f t="shared" ref="G3538:G3546" si="1067">ROUND(E3538*F3538,2)</f>
        <v>0</v>
      </c>
    </row>
    <row r="3539" spans="1:7" ht="24" customHeight="1" x14ac:dyDescent="0.2">
      <c r="A3539" s="153" t="str">
        <f t="shared" si="1063"/>
        <v/>
      </c>
      <c r="B3539" s="268" t="str">
        <f t="shared" si="1064"/>
        <v/>
      </c>
      <c r="C3539" s="154"/>
      <c r="D3539" s="155" t="str">
        <f t="shared" si="1065"/>
        <v/>
      </c>
      <c r="E3539" s="269"/>
      <c r="F3539" s="166">
        <f t="shared" si="1066"/>
        <v>0</v>
      </c>
      <c r="G3539" s="270">
        <f t="shared" si="1067"/>
        <v>0</v>
      </c>
    </row>
    <row r="3540" spans="1:7" ht="24" customHeight="1" x14ac:dyDescent="0.2">
      <c r="A3540" s="153" t="str">
        <f t="shared" si="1063"/>
        <v/>
      </c>
      <c r="B3540" s="268" t="str">
        <f t="shared" si="1064"/>
        <v/>
      </c>
      <c r="C3540" s="154"/>
      <c r="D3540" s="155" t="str">
        <f t="shared" si="1065"/>
        <v/>
      </c>
      <c r="E3540" s="269"/>
      <c r="F3540" s="166">
        <f t="shared" si="1066"/>
        <v>0</v>
      </c>
      <c r="G3540" s="270">
        <f t="shared" si="1067"/>
        <v>0</v>
      </c>
    </row>
    <row r="3541" spans="1:7" ht="24" customHeight="1" x14ac:dyDescent="0.2">
      <c r="A3541" s="153" t="str">
        <f t="shared" si="1063"/>
        <v/>
      </c>
      <c r="B3541" s="268" t="str">
        <f t="shared" si="1064"/>
        <v/>
      </c>
      <c r="C3541" s="154"/>
      <c r="D3541" s="155" t="str">
        <f t="shared" si="1065"/>
        <v/>
      </c>
      <c r="E3541" s="269"/>
      <c r="F3541" s="166">
        <f t="shared" si="1066"/>
        <v>0</v>
      </c>
      <c r="G3541" s="270">
        <f t="shared" si="1067"/>
        <v>0</v>
      </c>
    </row>
    <row r="3542" spans="1:7" ht="24" customHeight="1" x14ac:dyDescent="0.2">
      <c r="A3542" s="153" t="str">
        <f t="shared" si="1063"/>
        <v/>
      </c>
      <c r="B3542" s="268" t="str">
        <f t="shared" si="1064"/>
        <v/>
      </c>
      <c r="C3542" s="154"/>
      <c r="D3542" s="155" t="str">
        <f t="shared" si="1065"/>
        <v/>
      </c>
      <c r="E3542" s="269"/>
      <c r="F3542" s="166">
        <f t="shared" si="1066"/>
        <v>0</v>
      </c>
      <c r="G3542" s="270">
        <f t="shared" si="1067"/>
        <v>0</v>
      </c>
    </row>
    <row r="3543" spans="1:7" ht="24" customHeight="1" x14ac:dyDescent="0.2">
      <c r="A3543" s="153" t="str">
        <f t="shared" si="1063"/>
        <v/>
      </c>
      <c r="B3543" s="268" t="str">
        <f t="shared" si="1064"/>
        <v/>
      </c>
      <c r="C3543" s="154"/>
      <c r="D3543" s="155" t="str">
        <f t="shared" si="1065"/>
        <v/>
      </c>
      <c r="E3543" s="269"/>
      <c r="F3543" s="166">
        <f t="shared" si="1066"/>
        <v>0</v>
      </c>
      <c r="G3543" s="270">
        <f t="shared" si="1067"/>
        <v>0</v>
      </c>
    </row>
    <row r="3544" spans="1:7" ht="24" customHeight="1" x14ac:dyDescent="0.2">
      <c r="A3544" s="153" t="str">
        <f t="shared" si="1063"/>
        <v/>
      </c>
      <c r="B3544" s="268" t="str">
        <f t="shared" si="1064"/>
        <v/>
      </c>
      <c r="C3544" s="154"/>
      <c r="D3544" s="155" t="str">
        <f t="shared" si="1065"/>
        <v/>
      </c>
      <c r="E3544" s="269"/>
      <c r="F3544" s="166">
        <f t="shared" si="1066"/>
        <v>0</v>
      </c>
      <c r="G3544" s="270">
        <f t="shared" si="1067"/>
        <v>0</v>
      </c>
    </row>
    <row r="3545" spans="1:7" ht="24" customHeight="1" x14ac:dyDescent="0.2">
      <c r="A3545" s="153" t="str">
        <f t="shared" si="1063"/>
        <v/>
      </c>
      <c r="B3545" s="268" t="str">
        <f t="shared" si="1064"/>
        <v/>
      </c>
      <c r="C3545" s="154"/>
      <c r="D3545" s="155" t="str">
        <f t="shared" si="1065"/>
        <v/>
      </c>
      <c r="E3545" s="269"/>
      <c r="F3545" s="166">
        <f t="shared" si="1066"/>
        <v>0</v>
      </c>
      <c r="G3545" s="270">
        <f t="shared" si="1067"/>
        <v>0</v>
      </c>
    </row>
    <row r="3546" spans="1:7" ht="24" customHeight="1" x14ac:dyDescent="0.2">
      <c r="A3546" s="153" t="str">
        <f t="shared" si="1063"/>
        <v/>
      </c>
      <c r="B3546" s="268" t="str">
        <f t="shared" si="1064"/>
        <v/>
      </c>
      <c r="C3546" s="154"/>
      <c r="D3546" s="155" t="str">
        <f t="shared" si="1065"/>
        <v/>
      </c>
      <c r="E3546" s="269"/>
      <c r="F3546" s="166">
        <f t="shared" si="1066"/>
        <v>0</v>
      </c>
      <c r="G3546" s="270">
        <f t="shared" si="1067"/>
        <v>0</v>
      </c>
    </row>
    <row r="3547" spans="1:7" ht="24" customHeight="1" x14ac:dyDescent="0.2">
      <c r="A3547" s="276"/>
      <c r="B3547" s="252"/>
      <c r="C3547" s="241"/>
      <c r="D3547" s="252"/>
      <c r="E3547" s="253"/>
      <c r="F3547" s="336" t="s">
        <v>40</v>
      </c>
      <c r="G3547" s="273">
        <f>SUBTOTAL(9,G3538:G3546)</f>
        <v>0</v>
      </c>
    </row>
    <row r="3548" spans="1:7" ht="24" customHeight="1" thickBot="1" x14ac:dyDescent="0.25">
      <c r="A3548" s="277"/>
      <c r="B3548" s="278"/>
      <c r="C3548" s="279"/>
      <c r="D3548" s="278"/>
      <c r="E3548" s="280"/>
      <c r="F3548" s="281"/>
      <c r="G3548" s="282"/>
    </row>
    <row r="3549" spans="1:7" ht="24" customHeight="1" thickBot="1" x14ac:dyDescent="0.25">
      <c r="A3549" s="283">
        <f>B3507</f>
        <v>0</v>
      </c>
      <c r="B3549" s="284" t="str">
        <f>C3507</f>
        <v/>
      </c>
      <c r="C3549" s="285"/>
      <c r="D3549" s="285" t="s">
        <v>41</v>
      </c>
      <c r="E3549" s="286"/>
      <c r="F3549" s="287" t="s">
        <v>42</v>
      </c>
      <c r="G3549" s="288">
        <f>SUBTOTAL(9,G3512:G3548)</f>
        <v>0</v>
      </c>
    </row>
    <row r="3550" spans="1:7" ht="24" customHeight="1" thickTop="1" thickBot="1" x14ac:dyDescent="0.25"/>
    <row r="3551" spans="1:7" ht="24" customHeight="1" thickTop="1" x14ac:dyDescent="0.2">
      <c r="A3551" s="344" t="s">
        <v>44</v>
      </c>
      <c r="B3551" s="345"/>
      <c r="C3551" s="345"/>
      <c r="D3551" s="345"/>
      <c r="E3551" s="345"/>
      <c r="F3551" s="345"/>
      <c r="G3551" s="346"/>
    </row>
    <row r="3552" spans="1:7" ht="24" customHeight="1" x14ac:dyDescent="0.2">
      <c r="A3552" s="243" t="s">
        <v>821</v>
      </c>
      <c r="B3552" s="244" t="str">
        <f>Comitente</f>
        <v>DIRECCIÓN PROVINCIAL DEL LOTE HOGAR</v>
      </c>
      <c r="C3552" s="238"/>
      <c r="D3552" s="245"/>
      <c r="E3552" s="245"/>
      <c r="F3552" s="246"/>
      <c r="G3552" s="247"/>
    </row>
    <row r="3553" spans="1:7" ht="24" customHeight="1" x14ac:dyDescent="0.2">
      <c r="A3553" s="243" t="s">
        <v>822</v>
      </c>
      <c r="B3553" s="244">
        <f>Contratista</f>
        <v>0</v>
      </c>
      <c r="C3553" s="239"/>
      <c r="D3553" s="239"/>
      <c r="E3553" s="239"/>
      <c r="F3553" s="248"/>
      <c r="G3553" s="249"/>
    </row>
    <row r="3554" spans="1:7" ht="24" customHeight="1" x14ac:dyDescent="0.2">
      <c r="A3554" s="243" t="s">
        <v>31</v>
      </c>
      <c r="B3554" s="244" t="str">
        <f>Obra</f>
        <v>Barrio "VIRGEN DEL ROSARIO" I Etapa</v>
      </c>
      <c r="C3554" s="239"/>
      <c r="D3554" s="239"/>
      <c r="E3554" s="239"/>
      <c r="F3554" s="248" t="s">
        <v>45</v>
      </c>
      <c r="G3554" s="250">
        <f>Fecha_Base</f>
        <v>0</v>
      </c>
    </row>
    <row r="3555" spans="1:7" ht="24" customHeight="1" x14ac:dyDescent="0.2">
      <c r="A3555" s="251" t="s">
        <v>820</v>
      </c>
      <c r="B3555" s="240" t="str">
        <f>Ubicación</f>
        <v>Calle Independencia s/nº  Distrito "La Puntilla" Dpto San Martin</v>
      </c>
      <c r="C3555" s="240"/>
      <c r="D3555" s="252"/>
      <c r="E3555" s="253"/>
      <c r="F3555" s="254"/>
      <c r="G3555" s="255"/>
    </row>
    <row r="3556" spans="1:7" ht="24" customHeight="1" x14ac:dyDescent="0.2">
      <c r="A3556" s="251" t="s">
        <v>46</v>
      </c>
      <c r="B3556" s="256" t="str">
        <f>IFERROR(VALUE(LEFT(B3557,FIND("-",B3557)-1)),"")</f>
        <v/>
      </c>
      <c r="C3556" s="241" t="str">
        <f>IFERROR(VLOOKUP(B3556,T_Computo_Presupuesto,2,FALSE),"")</f>
        <v/>
      </c>
      <c r="E3556" s="253"/>
      <c r="F3556" s="254"/>
      <c r="G3556" s="255"/>
    </row>
    <row r="3557" spans="1:7" ht="24" customHeight="1" x14ac:dyDescent="0.2">
      <c r="A3557" s="251" t="s">
        <v>32</v>
      </c>
      <c r="B3557" s="257"/>
      <c r="C3557" s="241" t="str">
        <f>IFERROR(VLOOKUP(B3557,T_Computo_Presupuesto,2,FALSE),"")</f>
        <v/>
      </c>
      <c r="D3557" s="252"/>
      <c r="E3557" s="253"/>
      <c r="F3557" s="248" t="s">
        <v>33</v>
      </c>
      <c r="G3557" s="258" t="str">
        <f>IFERROR(VLOOKUP(B3557,T_Computo_Presupuesto,4,FALSE),"")</f>
        <v/>
      </c>
    </row>
    <row r="3558" spans="1:7" ht="24" customHeight="1" x14ac:dyDescent="0.2">
      <c r="A3558" s="251"/>
      <c r="B3558" s="240"/>
      <c r="C3558" s="241"/>
      <c r="D3558" s="252"/>
      <c r="E3558" s="253"/>
      <c r="F3558" s="254"/>
      <c r="G3558" s="255"/>
    </row>
    <row r="3559" spans="1:7" ht="24" customHeight="1" x14ac:dyDescent="0.2">
      <c r="A3559" s="366" t="s">
        <v>683</v>
      </c>
      <c r="B3559" s="367"/>
      <c r="C3559" s="368" t="s">
        <v>0</v>
      </c>
      <c r="D3559" s="368" t="s">
        <v>34</v>
      </c>
      <c r="E3559" s="370" t="s">
        <v>35</v>
      </c>
      <c r="F3559" s="372" t="s">
        <v>36</v>
      </c>
      <c r="G3559" s="374" t="s">
        <v>37</v>
      </c>
    </row>
    <row r="3560" spans="1:7" ht="24" customHeight="1" x14ac:dyDescent="0.2">
      <c r="A3560" s="259" t="s">
        <v>684</v>
      </c>
      <c r="B3560" s="260" t="s">
        <v>685</v>
      </c>
      <c r="C3560" s="369"/>
      <c r="D3560" s="369"/>
      <c r="E3560" s="371"/>
      <c r="F3560" s="373"/>
      <c r="G3560" s="375"/>
    </row>
    <row r="3561" spans="1:7" ht="24" customHeight="1" x14ac:dyDescent="0.2">
      <c r="A3561" s="335"/>
      <c r="B3561" s="263"/>
      <c r="C3561" s="334" t="s">
        <v>823</v>
      </c>
      <c r="D3561" s="264"/>
      <c r="E3561" s="265"/>
      <c r="F3561" s="266"/>
      <c r="G3561" s="267"/>
    </row>
    <row r="3562" spans="1:7" ht="24" customHeight="1" x14ac:dyDescent="0.2">
      <c r="A3562" s="153" t="str">
        <f t="shared" ref="A3562:A3575" si="1068">IFERROR(VLOOKUP(C3562,Tabla_Insumos,4,FALSE),"")</f>
        <v/>
      </c>
      <c r="B3562" s="268" t="str">
        <f t="shared" ref="B3562:B3575" si="1069">IFERROR(VLOOKUP(C3562,Tabla_Insumos,5,FALSE),"")</f>
        <v/>
      </c>
      <c r="C3562" s="154"/>
      <c r="D3562" s="155" t="str">
        <f t="shared" ref="D3562:D3575" si="1070">IFERROR(VLOOKUP(C3562,Tabla_Insumos,2,FALSE),"")</f>
        <v/>
      </c>
      <c r="E3562" s="269"/>
      <c r="F3562" s="166">
        <f t="shared" ref="F3562:F3575" si="1071">IFERROR(VLOOKUP(C3562,Tabla_Insumos,3,FALSE),0)</f>
        <v>0</v>
      </c>
      <c r="G3562" s="270">
        <f>ROUND(E3562*F3562,2)</f>
        <v>0</v>
      </c>
    </row>
    <row r="3563" spans="1:7" ht="24" customHeight="1" x14ac:dyDescent="0.2">
      <c r="A3563" s="153" t="str">
        <f t="shared" si="1068"/>
        <v/>
      </c>
      <c r="B3563" s="268" t="str">
        <f t="shared" si="1069"/>
        <v/>
      </c>
      <c r="C3563" s="154"/>
      <c r="D3563" s="155" t="str">
        <f t="shared" si="1070"/>
        <v/>
      </c>
      <c r="E3563" s="269"/>
      <c r="F3563" s="166">
        <f t="shared" si="1071"/>
        <v>0</v>
      </c>
      <c r="G3563" s="270">
        <f t="shared" ref="G3563:G3575" si="1072">ROUND(E3563*F3563,2)</f>
        <v>0</v>
      </c>
    </row>
    <row r="3564" spans="1:7" ht="24" customHeight="1" x14ac:dyDescent="0.2">
      <c r="A3564" s="153" t="str">
        <f t="shared" si="1068"/>
        <v/>
      </c>
      <c r="B3564" s="268" t="str">
        <f t="shared" si="1069"/>
        <v/>
      </c>
      <c r="C3564" s="154"/>
      <c r="D3564" s="155" t="str">
        <f t="shared" si="1070"/>
        <v/>
      </c>
      <c r="E3564" s="269"/>
      <c r="F3564" s="166">
        <f t="shared" si="1071"/>
        <v>0</v>
      </c>
      <c r="G3564" s="270">
        <f t="shared" si="1072"/>
        <v>0</v>
      </c>
    </row>
    <row r="3565" spans="1:7" ht="24" customHeight="1" x14ac:dyDescent="0.2">
      <c r="A3565" s="153" t="str">
        <f t="shared" si="1068"/>
        <v/>
      </c>
      <c r="B3565" s="268" t="str">
        <f t="shared" si="1069"/>
        <v/>
      </c>
      <c r="C3565" s="154"/>
      <c r="D3565" s="155" t="str">
        <f t="shared" si="1070"/>
        <v/>
      </c>
      <c r="E3565" s="269"/>
      <c r="F3565" s="166">
        <f t="shared" si="1071"/>
        <v>0</v>
      </c>
      <c r="G3565" s="270">
        <f t="shared" si="1072"/>
        <v>0</v>
      </c>
    </row>
    <row r="3566" spans="1:7" ht="24" customHeight="1" x14ac:dyDescent="0.2">
      <c r="A3566" s="153" t="str">
        <f t="shared" si="1068"/>
        <v/>
      </c>
      <c r="B3566" s="268" t="str">
        <f t="shared" si="1069"/>
        <v/>
      </c>
      <c r="C3566" s="154"/>
      <c r="D3566" s="155" t="str">
        <f t="shared" si="1070"/>
        <v/>
      </c>
      <c r="E3566" s="269"/>
      <c r="F3566" s="166">
        <f t="shared" si="1071"/>
        <v>0</v>
      </c>
      <c r="G3566" s="270">
        <f t="shared" si="1072"/>
        <v>0</v>
      </c>
    </row>
    <row r="3567" spans="1:7" ht="24" customHeight="1" x14ac:dyDescent="0.2">
      <c r="A3567" s="153" t="str">
        <f t="shared" si="1068"/>
        <v/>
      </c>
      <c r="B3567" s="268" t="str">
        <f t="shared" si="1069"/>
        <v/>
      </c>
      <c r="C3567" s="154"/>
      <c r="D3567" s="155" t="str">
        <f t="shared" si="1070"/>
        <v/>
      </c>
      <c r="E3567" s="269"/>
      <c r="F3567" s="166">
        <f t="shared" si="1071"/>
        <v>0</v>
      </c>
      <c r="G3567" s="270">
        <f t="shared" si="1072"/>
        <v>0</v>
      </c>
    </row>
    <row r="3568" spans="1:7" ht="24" customHeight="1" x14ac:dyDescent="0.2">
      <c r="A3568" s="153" t="str">
        <f t="shared" si="1068"/>
        <v/>
      </c>
      <c r="B3568" s="268" t="str">
        <f t="shared" si="1069"/>
        <v/>
      </c>
      <c r="C3568" s="154"/>
      <c r="D3568" s="155" t="str">
        <f t="shared" si="1070"/>
        <v/>
      </c>
      <c r="E3568" s="269"/>
      <c r="F3568" s="166">
        <f t="shared" si="1071"/>
        <v>0</v>
      </c>
      <c r="G3568" s="270">
        <f t="shared" si="1072"/>
        <v>0</v>
      </c>
    </row>
    <row r="3569" spans="1:7" ht="24" customHeight="1" x14ac:dyDescent="0.2">
      <c r="A3569" s="153" t="str">
        <f t="shared" si="1068"/>
        <v/>
      </c>
      <c r="B3569" s="268" t="str">
        <f t="shared" si="1069"/>
        <v/>
      </c>
      <c r="C3569" s="154"/>
      <c r="D3569" s="155" t="str">
        <f t="shared" si="1070"/>
        <v/>
      </c>
      <c r="E3569" s="269"/>
      <c r="F3569" s="166">
        <f t="shared" si="1071"/>
        <v>0</v>
      </c>
      <c r="G3569" s="270">
        <f t="shared" si="1072"/>
        <v>0</v>
      </c>
    </row>
    <row r="3570" spans="1:7" ht="24" customHeight="1" x14ac:dyDescent="0.2">
      <c r="A3570" s="153" t="str">
        <f t="shared" si="1068"/>
        <v/>
      </c>
      <c r="B3570" s="268" t="str">
        <f t="shared" si="1069"/>
        <v/>
      </c>
      <c r="C3570" s="154"/>
      <c r="D3570" s="155" t="str">
        <f t="shared" si="1070"/>
        <v/>
      </c>
      <c r="E3570" s="269"/>
      <c r="F3570" s="166">
        <f t="shared" si="1071"/>
        <v>0</v>
      </c>
      <c r="G3570" s="270">
        <f t="shared" si="1072"/>
        <v>0</v>
      </c>
    </row>
    <row r="3571" spans="1:7" ht="24" customHeight="1" x14ac:dyDescent="0.2">
      <c r="A3571" s="153" t="str">
        <f t="shared" si="1068"/>
        <v/>
      </c>
      <c r="B3571" s="268" t="str">
        <f t="shared" si="1069"/>
        <v/>
      </c>
      <c r="C3571" s="154"/>
      <c r="D3571" s="155" t="str">
        <f t="shared" si="1070"/>
        <v/>
      </c>
      <c r="E3571" s="269"/>
      <c r="F3571" s="166">
        <f t="shared" si="1071"/>
        <v>0</v>
      </c>
      <c r="G3571" s="270">
        <f t="shared" si="1072"/>
        <v>0</v>
      </c>
    </row>
    <row r="3572" spans="1:7" ht="24" customHeight="1" x14ac:dyDescent="0.2">
      <c r="A3572" s="153" t="str">
        <f t="shared" si="1068"/>
        <v/>
      </c>
      <c r="B3572" s="268" t="str">
        <f t="shared" si="1069"/>
        <v/>
      </c>
      <c r="C3572" s="154"/>
      <c r="D3572" s="155" t="str">
        <f t="shared" si="1070"/>
        <v/>
      </c>
      <c r="E3572" s="269"/>
      <c r="F3572" s="166">
        <f t="shared" si="1071"/>
        <v>0</v>
      </c>
      <c r="G3572" s="270">
        <f t="shared" si="1072"/>
        <v>0</v>
      </c>
    </row>
    <row r="3573" spans="1:7" ht="24" customHeight="1" x14ac:dyDescent="0.2">
      <c r="A3573" s="153" t="str">
        <f t="shared" si="1068"/>
        <v/>
      </c>
      <c r="B3573" s="268" t="str">
        <f t="shared" si="1069"/>
        <v/>
      </c>
      <c r="C3573" s="154"/>
      <c r="D3573" s="155" t="str">
        <f t="shared" si="1070"/>
        <v/>
      </c>
      <c r="E3573" s="269"/>
      <c r="F3573" s="166">
        <f t="shared" si="1071"/>
        <v>0</v>
      </c>
      <c r="G3573" s="270">
        <f t="shared" si="1072"/>
        <v>0</v>
      </c>
    </row>
    <row r="3574" spans="1:7" ht="24" customHeight="1" x14ac:dyDescent="0.2">
      <c r="A3574" s="153" t="str">
        <f t="shared" si="1068"/>
        <v/>
      </c>
      <c r="B3574" s="268" t="str">
        <f t="shared" si="1069"/>
        <v/>
      </c>
      <c r="C3574" s="154"/>
      <c r="D3574" s="155" t="str">
        <f t="shared" si="1070"/>
        <v/>
      </c>
      <c r="E3574" s="269"/>
      <c r="F3574" s="166">
        <f t="shared" si="1071"/>
        <v>0</v>
      </c>
      <c r="G3574" s="270">
        <f t="shared" si="1072"/>
        <v>0</v>
      </c>
    </row>
    <row r="3575" spans="1:7" ht="24" customHeight="1" x14ac:dyDescent="0.2">
      <c r="A3575" s="153" t="str">
        <f t="shared" si="1068"/>
        <v/>
      </c>
      <c r="B3575" s="268" t="str">
        <f t="shared" si="1069"/>
        <v/>
      </c>
      <c r="C3575" s="154"/>
      <c r="D3575" s="155" t="str">
        <f t="shared" si="1070"/>
        <v/>
      </c>
      <c r="E3575" s="269"/>
      <c r="F3575" s="166">
        <f t="shared" si="1071"/>
        <v>0</v>
      </c>
      <c r="G3575" s="270">
        <f t="shared" si="1072"/>
        <v>0</v>
      </c>
    </row>
    <row r="3576" spans="1:7" ht="24" customHeight="1" x14ac:dyDescent="0.2">
      <c r="A3576" s="271"/>
      <c r="B3576" s="241"/>
      <c r="C3576" s="241"/>
      <c r="D3576" s="252"/>
      <c r="E3576" s="253"/>
      <c r="F3576" s="336" t="s">
        <v>38</v>
      </c>
      <c r="G3576" s="273">
        <f>SUBTOTAL(9,G3562:G3575)</f>
        <v>0</v>
      </c>
    </row>
    <row r="3577" spans="1:7" ht="24" customHeight="1" x14ac:dyDescent="0.2">
      <c r="A3577" s="271"/>
      <c r="B3577" s="241"/>
      <c r="C3577" s="274" t="s">
        <v>824</v>
      </c>
      <c r="D3577" s="252"/>
      <c r="E3577" s="253"/>
      <c r="F3577" s="254"/>
      <c r="G3577" s="275"/>
    </row>
    <row r="3578" spans="1:7" ht="24" customHeight="1" x14ac:dyDescent="0.2">
      <c r="A3578" s="153" t="str">
        <f t="shared" ref="A3578:A3585" si="1073">IFERROR(VLOOKUP(C3578,Tabla_Insumos,4,FALSE),"")</f>
        <v/>
      </c>
      <c r="B3578" s="268" t="str">
        <f t="shared" ref="B3578:B3585" si="1074">IFERROR(VLOOKUP(C3578,Tabla_Insumos,5,FALSE),"")</f>
        <v/>
      </c>
      <c r="C3578" s="154"/>
      <c r="D3578" s="155" t="str">
        <f t="shared" ref="D3578:D3585" si="1075">IFERROR(VLOOKUP(C3578,Tabla_Insumos,2,FALSE),"")</f>
        <v/>
      </c>
      <c r="E3578" s="269">
        <v>0</v>
      </c>
      <c r="F3578" s="166">
        <f t="shared" ref="F3578:F3585" si="1076">IFERROR(VLOOKUP(C3578,Tabla_Insumos,3,FALSE),0)</f>
        <v>0</v>
      </c>
      <c r="G3578" s="270">
        <f>ROUND(E3578*F3578,2)</f>
        <v>0</v>
      </c>
    </row>
    <row r="3579" spans="1:7" ht="24" customHeight="1" x14ac:dyDescent="0.2">
      <c r="A3579" s="153" t="str">
        <f t="shared" si="1073"/>
        <v/>
      </c>
      <c r="B3579" s="268" t="str">
        <f t="shared" si="1074"/>
        <v/>
      </c>
      <c r="C3579" s="154"/>
      <c r="D3579" s="155" t="str">
        <f t="shared" si="1075"/>
        <v/>
      </c>
      <c r="E3579" s="269"/>
      <c r="F3579" s="166">
        <f t="shared" si="1076"/>
        <v>0</v>
      </c>
      <c r="G3579" s="270">
        <f>ROUND(E3579*F3579,2)</f>
        <v>0</v>
      </c>
    </row>
    <row r="3580" spans="1:7" ht="24" customHeight="1" x14ac:dyDescent="0.2">
      <c r="A3580" s="153" t="str">
        <f t="shared" si="1073"/>
        <v/>
      </c>
      <c r="B3580" s="268" t="str">
        <f t="shared" si="1074"/>
        <v/>
      </c>
      <c r="C3580" s="154"/>
      <c r="D3580" s="155" t="str">
        <f t="shared" si="1075"/>
        <v/>
      </c>
      <c r="E3580" s="269">
        <v>0</v>
      </c>
      <c r="F3580" s="166">
        <f t="shared" si="1076"/>
        <v>0</v>
      </c>
      <c r="G3580" s="270">
        <f t="shared" ref="G3580:G3585" si="1077">ROUND(E3580*F3580,2)</f>
        <v>0</v>
      </c>
    </row>
    <row r="3581" spans="1:7" ht="24" customHeight="1" x14ac:dyDescent="0.2">
      <c r="A3581" s="153" t="str">
        <f t="shared" si="1073"/>
        <v/>
      </c>
      <c r="B3581" s="268" t="str">
        <f t="shared" si="1074"/>
        <v/>
      </c>
      <c r="C3581" s="154"/>
      <c r="D3581" s="155" t="str">
        <f t="shared" si="1075"/>
        <v/>
      </c>
      <c r="E3581" s="269"/>
      <c r="F3581" s="166">
        <f t="shared" si="1076"/>
        <v>0</v>
      </c>
      <c r="G3581" s="270">
        <f t="shared" si="1077"/>
        <v>0</v>
      </c>
    </row>
    <row r="3582" spans="1:7" ht="24" customHeight="1" x14ac:dyDescent="0.2">
      <c r="A3582" s="153" t="str">
        <f t="shared" si="1073"/>
        <v/>
      </c>
      <c r="B3582" s="268" t="str">
        <f t="shared" si="1074"/>
        <v/>
      </c>
      <c r="C3582" s="154"/>
      <c r="D3582" s="155" t="str">
        <f t="shared" si="1075"/>
        <v/>
      </c>
      <c r="E3582" s="269"/>
      <c r="F3582" s="166">
        <f t="shared" si="1076"/>
        <v>0</v>
      </c>
      <c r="G3582" s="270">
        <f t="shared" si="1077"/>
        <v>0</v>
      </c>
    </row>
    <row r="3583" spans="1:7" ht="24" customHeight="1" x14ac:dyDescent="0.2">
      <c r="A3583" s="153" t="str">
        <f t="shared" si="1073"/>
        <v/>
      </c>
      <c r="B3583" s="268" t="str">
        <f t="shared" si="1074"/>
        <v/>
      </c>
      <c r="C3583" s="154"/>
      <c r="D3583" s="155" t="str">
        <f t="shared" si="1075"/>
        <v/>
      </c>
      <c r="E3583" s="269"/>
      <c r="F3583" s="166">
        <f t="shared" si="1076"/>
        <v>0</v>
      </c>
      <c r="G3583" s="270">
        <f t="shared" si="1077"/>
        <v>0</v>
      </c>
    </row>
    <row r="3584" spans="1:7" ht="24" customHeight="1" x14ac:dyDescent="0.2">
      <c r="A3584" s="153" t="str">
        <f t="shared" si="1073"/>
        <v/>
      </c>
      <c r="B3584" s="268" t="str">
        <f t="shared" si="1074"/>
        <v/>
      </c>
      <c r="C3584" s="154"/>
      <c r="D3584" s="155" t="str">
        <f t="shared" si="1075"/>
        <v/>
      </c>
      <c r="E3584" s="269"/>
      <c r="F3584" s="166">
        <f t="shared" si="1076"/>
        <v>0</v>
      </c>
      <c r="G3584" s="270">
        <f t="shared" si="1077"/>
        <v>0</v>
      </c>
    </row>
    <row r="3585" spans="1:7" ht="24" customHeight="1" x14ac:dyDescent="0.2">
      <c r="A3585" s="153" t="str">
        <f t="shared" si="1073"/>
        <v/>
      </c>
      <c r="B3585" s="268" t="str">
        <f t="shared" si="1074"/>
        <v/>
      </c>
      <c r="C3585" s="154"/>
      <c r="D3585" s="155" t="str">
        <f t="shared" si="1075"/>
        <v/>
      </c>
      <c r="E3585" s="269"/>
      <c r="F3585" s="166">
        <f t="shared" si="1076"/>
        <v>0</v>
      </c>
      <c r="G3585" s="270">
        <f t="shared" si="1077"/>
        <v>0</v>
      </c>
    </row>
    <row r="3586" spans="1:7" ht="24" customHeight="1" x14ac:dyDescent="0.2">
      <c r="A3586" s="271"/>
      <c r="B3586" s="241"/>
      <c r="C3586" s="241"/>
      <c r="D3586" s="252"/>
      <c r="E3586" s="253"/>
      <c r="F3586" s="336" t="s">
        <v>39</v>
      </c>
      <c r="G3586" s="273">
        <f>SUBTOTAL(9,G3578:G3585)</f>
        <v>0</v>
      </c>
    </row>
    <row r="3587" spans="1:7" ht="24" customHeight="1" x14ac:dyDescent="0.2">
      <c r="A3587" s="271"/>
      <c r="B3587" s="241"/>
      <c r="C3587" s="274" t="s">
        <v>825</v>
      </c>
      <c r="D3587" s="252"/>
      <c r="E3587" s="253"/>
      <c r="F3587" s="254"/>
      <c r="G3587" s="275"/>
    </row>
    <row r="3588" spans="1:7" ht="24" customHeight="1" x14ac:dyDescent="0.2">
      <c r="A3588" s="153" t="str">
        <f t="shared" ref="A3588:A3596" si="1078">IFERROR(VLOOKUP(C3588,Tabla_Insumos,4,FALSE),"")</f>
        <v/>
      </c>
      <c r="B3588" s="268" t="str">
        <f t="shared" ref="B3588:B3596" si="1079">IFERROR(VLOOKUP(C3588,Tabla_Insumos,5,FALSE),"")</f>
        <v/>
      </c>
      <c r="C3588" s="154"/>
      <c r="D3588" s="155" t="str">
        <f t="shared" ref="D3588:D3596" si="1080">IFERROR(VLOOKUP(C3588,Tabla_Insumos,2,FALSE),"")</f>
        <v/>
      </c>
      <c r="E3588" s="269"/>
      <c r="F3588" s="166">
        <f t="shared" ref="F3588:F3596" si="1081">IFERROR(VLOOKUP(C3588,Tabla_Insumos,3,FALSE),0)</f>
        <v>0</v>
      </c>
      <c r="G3588" s="270">
        <f t="shared" ref="G3588:G3596" si="1082">ROUND(E3588*F3588,2)</f>
        <v>0</v>
      </c>
    </row>
    <row r="3589" spans="1:7" ht="24" customHeight="1" x14ac:dyDescent="0.2">
      <c r="A3589" s="153" t="str">
        <f t="shared" si="1078"/>
        <v/>
      </c>
      <c r="B3589" s="268" t="str">
        <f t="shared" si="1079"/>
        <v/>
      </c>
      <c r="C3589" s="154"/>
      <c r="D3589" s="155" t="str">
        <f t="shared" si="1080"/>
        <v/>
      </c>
      <c r="E3589" s="269"/>
      <c r="F3589" s="166">
        <f t="shared" si="1081"/>
        <v>0</v>
      </c>
      <c r="G3589" s="270">
        <f t="shared" si="1082"/>
        <v>0</v>
      </c>
    </row>
    <row r="3590" spans="1:7" ht="24" customHeight="1" x14ac:dyDescent="0.2">
      <c r="A3590" s="153" t="str">
        <f t="shared" si="1078"/>
        <v/>
      </c>
      <c r="B3590" s="268" t="str">
        <f t="shared" si="1079"/>
        <v/>
      </c>
      <c r="C3590" s="154"/>
      <c r="D3590" s="155" t="str">
        <f t="shared" si="1080"/>
        <v/>
      </c>
      <c r="E3590" s="269"/>
      <c r="F3590" s="166">
        <f t="shared" si="1081"/>
        <v>0</v>
      </c>
      <c r="G3590" s="270">
        <f t="shared" si="1082"/>
        <v>0</v>
      </c>
    </row>
    <row r="3591" spans="1:7" ht="24" customHeight="1" x14ac:dyDescent="0.2">
      <c r="A3591" s="153" t="str">
        <f t="shared" si="1078"/>
        <v/>
      </c>
      <c r="B3591" s="268" t="str">
        <f t="shared" si="1079"/>
        <v/>
      </c>
      <c r="C3591" s="154"/>
      <c r="D3591" s="155" t="str">
        <f t="shared" si="1080"/>
        <v/>
      </c>
      <c r="E3591" s="269"/>
      <c r="F3591" s="166">
        <f t="shared" si="1081"/>
        <v>0</v>
      </c>
      <c r="G3591" s="270">
        <f t="shared" si="1082"/>
        <v>0</v>
      </c>
    </row>
    <row r="3592" spans="1:7" ht="24" customHeight="1" x14ac:dyDescent="0.2">
      <c r="A3592" s="153" t="str">
        <f t="shared" si="1078"/>
        <v/>
      </c>
      <c r="B3592" s="268" t="str">
        <f t="shared" si="1079"/>
        <v/>
      </c>
      <c r="C3592" s="154"/>
      <c r="D3592" s="155" t="str">
        <f t="shared" si="1080"/>
        <v/>
      </c>
      <c r="E3592" s="269"/>
      <c r="F3592" s="166">
        <f t="shared" si="1081"/>
        <v>0</v>
      </c>
      <c r="G3592" s="270">
        <f t="shared" si="1082"/>
        <v>0</v>
      </c>
    </row>
    <row r="3593" spans="1:7" ht="24" customHeight="1" x14ac:dyDescent="0.2">
      <c r="A3593" s="153" t="str">
        <f t="shared" si="1078"/>
        <v/>
      </c>
      <c r="B3593" s="268" t="str">
        <f t="shared" si="1079"/>
        <v/>
      </c>
      <c r="C3593" s="154"/>
      <c r="D3593" s="155" t="str">
        <f t="shared" si="1080"/>
        <v/>
      </c>
      <c r="E3593" s="269"/>
      <c r="F3593" s="166">
        <f t="shared" si="1081"/>
        <v>0</v>
      </c>
      <c r="G3593" s="270">
        <f t="shared" si="1082"/>
        <v>0</v>
      </c>
    </row>
    <row r="3594" spans="1:7" ht="24" customHeight="1" x14ac:dyDescent="0.2">
      <c r="A3594" s="153" t="str">
        <f t="shared" si="1078"/>
        <v/>
      </c>
      <c r="B3594" s="268" t="str">
        <f t="shared" si="1079"/>
        <v/>
      </c>
      <c r="C3594" s="154"/>
      <c r="D3594" s="155" t="str">
        <f t="shared" si="1080"/>
        <v/>
      </c>
      <c r="E3594" s="269"/>
      <c r="F3594" s="166">
        <f t="shared" si="1081"/>
        <v>0</v>
      </c>
      <c r="G3594" s="270">
        <f t="shared" si="1082"/>
        <v>0</v>
      </c>
    </row>
    <row r="3595" spans="1:7" ht="24" customHeight="1" x14ac:dyDescent="0.2">
      <c r="A3595" s="153" t="str">
        <f t="shared" si="1078"/>
        <v/>
      </c>
      <c r="B3595" s="268" t="str">
        <f t="shared" si="1079"/>
        <v/>
      </c>
      <c r="C3595" s="154"/>
      <c r="D3595" s="155" t="str">
        <f t="shared" si="1080"/>
        <v/>
      </c>
      <c r="E3595" s="269"/>
      <c r="F3595" s="166">
        <f t="shared" si="1081"/>
        <v>0</v>
      </c>
      <c r="G3595" s="270">
        <f t="shared" si="1082"/>
        <v>0</v>
      </c>
    </row>
    <row r="3596" spans="1:7" ht="24" customHeight="1" x14ac:dyDescent="0.2">
      <c r="A3596" s="153" t="str">
        <f t="shared" si="1078"/>
        <v/>
      </c>
      <c r="B3596" s="268" t="str">
        <f t="shared" si="1079"/>
        <v/>
      </c>
      <c r="C3596" s="154"/>
      <c r="D3596" s="155" t="str">
        <f t="shared" si="1080"/>
        <v/>
      </c>
      <c r="E3596" s="269"/>
      <c r="F3596" s="166">
        <f t="shared" si="1081"/>
        <v>0</v>
      </c>
      <c r="G3596" s="270">
        <f t="shared" si="1082"/>
        <v>0</v>
      </c>
    </row>
    <row r="3597" spans="1:7" ht="24" customHeight="1" x14ac:dyDescent="0.2">
      <c r="A3597" s="276"/>
      <c r="B3597" s="252"/>
      <c r="C3597" s="241"/>
      <c r="D3597" s="252"/>
      <c r="E3597" s="253"/>
      <c r="F3597" s="336" t="s">
        <v>40</v>
      </c>
      <c r="G3597" s="273">
        <f>SUBTOTAL(9,G3588:G3596)</f>
        <v>0</v>
      </c>
    </row>
    <row r="3598" spans="1:7" ht="24" customHeight="1" thickBot="1" x14ac:dyDescent="0.25">
      <c r="A3598" s="277"/>
      <c r="B3598" s="278"/>
      <c r="C3598" s="279"/>
      <c r="D3598" s="278"/>
      <c r="E3598" s="280"/>
      <c r="F3598" s="281"/>
      <c r="G3598" s="282"/>
    </row>
    <row r="3599" spans="1:7" ht="24" customHeight="1" thickBot="1" x14ac:dyDescent="0.25">
      <c r="A3599" s="283">
        <f>B3557</f>
        <v>0</v>
      </c>
      <c r="B3599" s="284" t="str">
        <f>C3557</f>
        <v/>
      </c>
      <c r="C3599" s="285"/>
      <c r="D3599" s="285" t="s">
        <v>41</v>
      </c>
      <c r="E3599" s="286"/>
      <c r="F3599" s="287" t="s">
        <v>42</v>
      </c>
      <c r="G3599" s="288">
        <f>SUBTOTAL(9,G3562:G3598)</f>
        <v>0</v>
      </c>
    </row>
    <row r="3600" spans="1:7" ht="24" customHeight="1" thickTop="1" thickBot="1" x14ac:dyDescent="0.25"/>
    <row r="3601" spans="1:7" ht="24" customHeight="1" thickTop="1" x14ac:dyDescent="0.2">
      <c r="A3601" s="344" t="s">
        <v>44</v>
      </c>
      <c r="B3601" s="345"/>
      <c r="C3601" s="345"/>
      <c r="D3601" s="345"/>
      <c r="E3601" s="345"/>
      <c r="F3601" s="345"/>
      <c r="G3601" s="346"/>
    </row>
    <row r="3602" spans="1:7" ht="24" customHeight="1" x14ac:dyDescent="0.2">
      <c r="A3602" s="243" t="s">
        <v>821</v>
      </c>
      <c r="B3602" s="244" t="str">
        <f>Comitente</f>
        <v>DIRECCIÓN PROVINCIAL DEL LOTE HOGAR</v>
      </c>
      <c r="C3602" s="238"/>
      <c r="D3602" s="245"/>
      <c r="E3602" s="245"/>
      <c r="F3602" s="246"/>
      <c r="G3602" s="247"/>
    </row>
    <row r="3603" spans="1:7" ht="24" customHeight="1" x14ac:dyDescent="0.2">
      <c r="A3603" s="243" t="s">
        <v>822</v>
      </c>
      <c r="B3603" s="244">
        <f>Contratista</f>
        <v>0</v>
      </c>
      <c r="C3603" s="239"/>
      <c r="D3603" s="239"/>
      <c r="E3603" s="239"/>
      <c r="F3603" s="248"/>
      <c r="G3603" s="249"/>
    </row>
    <row r="3604" spans="1:7" ht="24" customHeight="1" x14ac:dyDescent="0.2">
      <c r="A3604" s="243" t="s">
        <v>31</v>
      </c>
      <c r="B3604" s="244" t="str">
        <f>Obra</f>
        <v>Barrio "VIRGEN DEL ROSARIO" I Etapa</v>
      </c>
      <c r="C3604" s="239"/>
      <c r="D3604" s="239"/>
      <c r="E3604" s="239"/>
      <c r="F3604" s="248" t="s">
        <v>45</v>
      </c>
      <c r="G3604" s="250">
        <f>Fecha_Base</f>
        <v>0</v>
      </c>
    </row>
    <row r="3605" spans="1:7" ht="24" customHeight="1" x14ac:dyDescent="0.2">
      <c r="A3605" s="251" t="s">
        <v>820</v>
      </c>
      <c r="B3605" s="240" t="str">
        <f>Ubicación</f>
        <v>Calle Independencia s/nº  Distrito "La Puntilla" Dpto San Martin</v>
      </c>
      <c r="C3605" s="240"/>
      <c r="D3605" s="252"/>
      <c r="E3605" s="253"/>
      <c r="F3605" s="254"/>
      <c r="G3605" s="255"/>
    </row>
    <row r="3606" spans="1:7" ht="24" customHeight="1" x14ac:dyDescent="0.2">
      <c r="A3606" s="251" t="s">
        <v>46</v>
      </c>
      <c r="B3606" s="256" t="str">
        <f>IFERROR(VALUE(LEFT(B3607,FIND("-",B3607)-1)),"")</f>
        <v/>
      </c>
      <c r="C3606" s="241" t="str">
        <f>IFERROR(VLOOKUP(B3606,T_Computo_Presupuesto,2,FALSE),"")</f>
        <v/>
      </c>
      <c r="E3606" s="253"/>
      <c r="F3606" s="254"/>
      <c r="G3606" s="255"/>
    </row>
    <row r="3607" spans="1:7" ht="24" customHeight="1" x14ac:dyDescent="0.2">
      <c r="A3607" s="251" t="s">
        <v>32</v>
      </c>
      <c r="B3607" s="257"/>
      <c r="C3607" s="241" t="str">
        <f>IFERROR(VLOOKUP(B3607,T_Computo_Presupuesto,2,FALSE),"")</f>
        <v/>
      </c>
      <c r="D3607" s="252"/>
      <c r="E3607" s="253"/>
      <c r="F3607" s="248" t="s">
        <v>33</v>
      </c>
      <c r="G3607" s="258" t="str">
        <f>IFERROR(VLOOKUP(B3607,T_Computo_Presupuesto,4,FALSE),"")</f>
        <v/>
      </c>
    </row>
    <row r="3608" spans="1:7" ht="24" customHeight="1" x14ac:dyDescent="0.2">
      <c r="A3608" s="251"/>
      <c r="B3608" s="240"/>
      <c r="C3608" s="241"/>
      <c r="D3608" s="252"/>
      <c r="E3608" s="253"/>
      <c r="F3608" s="254"/>
      <c r="G3608" s="255"/>
    </row>
    <row r="3609" spans="1:7" ht="24" customHeight="1" x14ac:dyDescent="0.2">
      <c r="A3609" s="366" t="s">
        <v>683</v>
      </c>
      <c r="B3609" s="367"/>
      <c r="C3609" s="368" t="s">
        <v>0</v>
      </c>
      <c r="D3609" s="368" t="s">
        <v>34</v>
      </c>
      <c r="E3609" s="370" t="s">
        <v>35</v>
      </c>
      <c r="F3609" s="372" t="s">
        <v>36</v>
      </c>
      <c r="G3609" s="374" t="s">
        <v>37</v>
      </c>
    </row>
    <row r="3610" spans="1:7" ht="24" customHeight="1" x14ac:dyDescent="0.2">
      <c r="A3610" s="259" t="s">
        <v>684</v>
      </c>
      <c r="B3610" s="260" t="s">
        <v>685</v>
      </c>
      <c r="C3610" s="369"/>
      <c r="D3610" s="369"/>
      <c r="E3610" s="371"/>
      <c r="F3610" s="373"/>
      <c r="G3610" s="375"/>
    </row>
    <row r="3611" spans="1:7" ht="24" customHeight="1" x14ac:dyDescent="0.2">
      <c r="A3611" s="335"/>
      <c r="B3611" s="263"/>
      <c r="C3611" s="334" t="s">
        <v>823</v>
      </c>
      <c r="D3611" s="264"/>
      <c r="E3611" s="265"/>
      <c r="F3611" s="266"/>
      <c r="G3611" s="267"/>
    </row>
    <row r="3612" spans="1:7" ht="24" customHeight="1" x14ac:dyDescent="0.2">
      <c r="A3612" s="153" t="str">
        <f t="shared" ref="A3612:A3625" si="1083">IFERROR(VLOOKUP(C3612,Tabla_Insumos,4,FALSE),"")</f>
        <v/>
      </c>
      <c r="B3612" s="268" t="str">
        <f t="shared" ref="B3612:B3625" si="1084">IFERROR(VLOOKUP(C3612,Tabla_Insumos,5,FALSE),"")</f>
        <v/>
      </c>
      <c r="C3612" s="154"/>
      <c r="D3612" s="155" t="str">
        <f t="shared" ref="D3612:D3625" si="1085">IFERROR(VLOOKUP(C3612,Tabla_Insumos,2,FALSE),"")</f>
        <v/>
      </c>
      <c r="E3612" s="269"/>
      <c r="F3612" s="165">
        <f t="shared" ref="F3612:F3625" si="1086">IFERROR(VLOOKUP(C3612,Tabla_Insumos,3,FALSE),0)</f>
        <v>0</v>
      </c>
      <c r="G3612" s="270">
        <f>ROUND(E3612*F3612,2)</f>
        <v>0</v>
      </c>
    </row>
    <row r="3613" spans="1:7" ht="24" customHeight="1" x14ac:dyDescent="0.2">
      <c r="A3613" s="153" t="str">
        <f t="shared" si="1083"/>
        <v/>
      </c>
      <c r="B3613" s="268" t="str">
        <f t="shared" si="1084"/>
        <v/>
      </c>
      <c r="C3613" s="154"/>
      <c r="D3613" s="155" t="str">
        <f t="shared" si="1085"/>
        <v/>
      </c>
      <c r="E3613" s="269"/>
      <c r="F3613" s="165">
        <f t="shared" si="1086"/>
        <v>0</v>
      </c>
      <c r="G3613" s="270">
        <f t="shared" ref="G3613:G3625" si="1087">ROUND(E3613*F3613,2)</f>
        <v>0</v>
      </c>
    </row>
    <row r="3614" spans="1:7" ht="24" customHeight="1" x14ac:dyDescent="0.2">
      <c r="A3614" s="153" t="str">
        <f t="shared" si="1083"/>
        <v/>
      </c>
      <c r="B3614" s="268" t="str">
        <f t="shared" si="1084"/>
        <v/>
      </c>
      <c r="C3614" s="154"/>
      <c r="D3614" s="155" t="str">
        <f t="shared" si="1085"/>
        <v/>
      </c>
      <c r="E3614" s="269"/>
      <c r="F3614" s="165">
        <f t="shared" si="1086"/>
        <v>0</v>
      </c>
      <c r="G3614" s="270">
        <f t="shared" si="1087"/>
        <v>0</v>
      </c>
    </row>
    <row r="3615" spans="1:7" ht="24" customHeight="1" x14ac:dyDescent="0.2">
      <c r="A3615" s="153" t="str">
        <f t="shared" si="1083"/>
        <v/>
      </c>
      <c r="B3615" s="268" t="str">
        <f t="shared" si="1084"/>
        <v/>
      </c>
      <c r="C3615" s="154"/>
      <c r="D3615" s="155" t="str">
        <f t="shared" si="1085"/>
        <v/>
      </c>
      <c r="E3615" s="269"/>
      <c r="F3615" s="165">
        <f t="shared" si="1086"/>
        <v>0</v>
      </c>
      <c r="G3615" s="270">
        <f t="shared" si="1087"/>
        <v>0</v>
      </c>
    </row>
    <row r="3616" spans="1:7" ht="24" customHeight="1" x14ac:dyDescent="0.2">
      <c r="A3616" s="153" t="str">
        <f t="shared" si="1083"/>
        <v/>
      </c>
      <c r="B3616" s="268" t="str">
        <f t="shared" si="1084"/>
        <v/>
      </c>
      <c r="C3616" s="154"/>
      <c r="D3616" s="155" t="str">
        <f t="shared" si="1085"/>
        <v/>
      </c>
      <c r="E3616" s="269"/>
      <c r="F3616" s="165">
        <f t="shared" si="1086"/>
        <v>0</v>
      </c>
      <c r="G3616" s="270">
        <f t="shared" si="1087"/>
        <v>0</v>
      </c>
    </row>
    <row r="3617" spans="1:7" ht="24" customHeight="1" x14ac:dyDescent="0.2">
      <c r="A3617" s="153" t="str">
        <f t="shared" si="1083"/>
        <v/>
      </c>
      <c r="B3617" s="268" t="str">
        <f t="shared" si="1084"/>
        <v/>
      </c>
      <c r="C3617" s="154"/>
      <c r="D3617" s="155" t="str">
        <f t="shared" si="1085"/>
        <v/>
      </c>
      <c r="E3617" s="269"/>
      <c r="F3617" s="165">
        <f t="shared" si="1086"/>
        <v>0</v>
      </c>
      <c r="G3617" s="270">
        <f t="shared" si="1087"/>
        <v>0</v>
      </c>
    </row>
    <row r="3618" spans="1:7" ht="24" customHeight="1" x14ac:dyDescent="0.2">
      <c r="A3618" s="153" t="str">
        <f t="shared" si="1083"/>
        <v/>
      </c>
      <c r="B3618" s="268" t="str">
        <f t="shared" si="1084"/>
        <v/>
      </c>
      <c r="C3618" s="154"/>
      <c r="D3618" s="155" t="str">
        <f t="shared" si="1085"/>
        <v/>
      </c>
      <c r="E3618" s="269"/>
      <c r="F3618" s="165">
        <f t="shared" si="1086"/>
        <v>0</v>
      </c>
      <c r="G3618" s="270">
        <f t="shared" si="1087"/>
        <v>0</v>
      </c>
    </row>
    <row r="3619" spans="1:7" ht="24" customHeight="1" x14ac:dyDescent="0.2">
      <c r="A3619" s="153" t="str">
        <f t="shared" si="1083"/>
        <v/>
      </c>
      <c r="B3619" s="268" t="str">
        <f t="shared" si="1084"/>
        <v/>
      </c>
      <c r="C3619" s="154"/>
      <c r="D3619" s="155" t="str">
        <f t="shared" si="1085"/>
        <v/>
      </c>
      <c r="E3619" s="269"/>
      <c r="F3619" s="165">
        <f t="shared" si="1086"/>
        <v>0</v>
      </c>
      <c r="G3619" s="270">
        <f t="shared" si="1087"/>
        <v>0</v>
      </c>
    </row>
    <row r="3620" spans="1:7" ht="24" customHeight="1" x14ac:dyDescent="0.2">
      <c r="A3620" s="153" t="str">
        <f t="shared" si="1083"/>
        <v/>
      </c>
      <c r="B3620" s="268" t="str">
        <f t="shared" si="1084"/>
        <v/>
      </c>
      <c r="C3620" s="154"/>
      <c r="D3620" s="155" t="str">
        <f t="shared" si="1085"/>
        <v/>
      </c>
      <c r="E3620" s="269"/>
      <c r="F3620" s="165">
        <f t="shared" si="1086"/>
        <v>0</v>
      </c>
      <c r="G3620" s="270">
        <f t="shared" si="1087"/>
        <v>0</v>
      </c>
    </row>
    <row r="3621" spans="1:7" ht="24" customHeight="1" x14ac:dyDescent="0.2">
      <c r="A3621" s="153" t="str">
        <f t="shared" si="1083"/>
        <v/>
      </c>
      <c r="B3621" s="268" t="str">
        <f t="shared" si="1084"/>
        <v/>
      </c>
      <c r="C3621" s="154"/>
      <c r="D3621" s="155" t="str">
        <f t="shared" si="1085"/>
        <v/>
      </c>
      <c r="E3621" s="269"/>
      <c r="F3621" s="165">
        <f t="shared" si="1086"/>
        <v>0</v>
      </c>
      <c r="G3621" s="270">
        <f t="shared" si="1087"/>
        <v>0</v>
      </c>
    </row>
    <row r="3622" spans="1:7" ht="24" customHeight="1" x14ac:dyDescent="0.2">
      <c r="A3622" s="153" t="str">
        <f t="shared" si="1083"/>
        <v/>
      </c>
      <c r="B3622" s="268" t="str">
        <f t="shared" si="1084"/>
        <v/>
      </c>
      <c r="C3622" s="154"/>
      <c r="D3622" s="155" t="str">
        <f t="shared" si="1085"/>
        <v/>
      </c>
      <c r="E3622" s="269"/>
      <c r="F3622" s="165">
        <f t="shared" si="1086"/>
        <v>0</v>
      </c>
      <c r="G3622" s="270">
        <f t="shared" si="1087"/>
        <v>0</v>
      </c>
    </row>
    <row r="3623" spans="1:7" ht="24" customHeight="1" x14ac:dyDescent="0.2">
      <c r="A3623" s="153" t="str">
        <f t="shared" si="1083"/>
        <v/>
      </c>
      <c r="B3623" s="268" t="str">
        <f t="shared" si="1084"/>
        <v/>
      </c>
      <c r="C3623" s="154"/>
      <c r="D3623" s="155" t="str">
        <f t="shared" si="1085"/>
        <v/>
      </c>
      <c r="E3623" s="269"/>
      <c r="F3623" s="165">
        <f t="shared" si="1086"/>
        <v>0</v>
      </c>
      <c r="G3623" s="270">
        <f t="shared" si="1087"/>
        <v>0</v>
      </c>
    </row>
    <row r="3624" spans="1:7" ht="24" customHeight="1" x14ac:dyDescent="0.2">
      <c r="A3624" s="153" t="str">
        <f t="shared" si="1083"/>
        <v/>
      </c>
      <c r="B3624" s="268" t="str">
        <f t="shared" si="1084"/>
        <v/>
      </c>
      <c r="C3624" s="154"/>
      <c r="D3624" s="155" t="str">
        <f t="shared" si="1085"/>
        <v/>
      </c>
      <c r="E3624" s="269"/>
      <c r="F3624" s="165">
        <f t="shared" si="1086"/>
        <v>0</v>
      </c>
      <c r="G3624" s="270">
        <f t="shared" si="1087"/>
        <v>0</v>
      </c>
    </row>
    <row r="3625" spans="1:7" ht="24" customHeight="1" x14ac:dyDescent="0.2">
      <c r="A3625" s="153" t="str">
        <f t="shared" si="1083"/>
        <v/>
      </c>
      <c r="B3625" s="268" t="str">
        <f t="shared" si="1084"/>
        <v/>
      </c>
      <c r="C3625" s="154"/>
      <c r="D3625" s="155" t="str">
        <f t="shared" si="1085"/>
        <v/>
      </c>
      <c r="E3625" s="269"/>
      <c r="F3625" s="166">
        <f t="shared" si="1086"/>
        <v>0</v>
      </c>
      <c r="G3625" s="270">
        <f t="shared" si="1087"/>
        <v>0</v>
      </c>
    </row>
    <row r="3626" spans="1:7" ht="24" customHeight="1" x14ac:dyDescent="0.2">
      <c r="A3626" s="271"/>
      <c r="B3626" s="241"/>
      <c r="C3626" s="241"/>
      <c r="D3626" s="252"/>
      <c r="E3626" s="253"/>
      <c r="F3626" s="336" t="s">
        <v>38</v>
      </c>
      <c r="G3626" s="273">
        <f>SUBTOTAL(9,G3612:G3625)</f>
        <v>0</v>
      </c>
    </row>
    <row r="3627" spans="1:7" ht="24" customHeight="1" x14ac:dyDescent="0.2">
      <c r="A3627" s="271"/>
      <c r="B3627" s="241"/>
      <c r="C3627" s="274" t="s">
        <v>824</v>
      </c>
      <c r="D3627" s="252"/>
      <c r="E3627" s="253"/>
      <c r="F3627" s="254"/>
      <c r="G3627" s="275"/>
    </row>
    <row r="3628" spans="1:7" ht="24" customHeight="1" x14ac:dyDescent="0.2">
      <c r="A3628" s="153" t="str">
        <f t="shared" ref="A3628:A3635" si="1088">IFERROR(VLOOKUP(C3628,Tabla_Insumos,4,FALSE),"")</f>
        <v/>
      </c>
      <c r="B3628" s="268" t="str">
        <f t="shared" ref="B3628:B3635" si="1089">IFERROR(VLOOKUP(C3628,Tabla_Insumos,5,FALSE),"")</f>
        <v/>
      </c>
      <c r="C3628" s="154"/>
      <c r="D3628" s="155" t="str">
        <f t="shared" ref="D3628:D3635" si="1090">IFERROR(VLOOKUP(C3628,Tabla_Insumos,2,FALSE),"")</f>
        <v/>
      </c>
      <c r="E3628" s="269"/>
      <c r="F3628" s="167">
        <f t="shared" ref="F3628:F3635" si="1091">IFERROR(VLOOKUP(C3628,Tabla_Insumos,3,FALSE),0)</f>
        <v>0</v>
      </c>
      <c r="G3628" s="270">
        <f>ROUND(E3628*F3628,2)</f>
        <v>0</v>
      </c>
    </row>
    <row r="3629" spans="1:7" ht="24" customHeight="1" x14ac:dyDescent="0.2">
      <c r="A3629" s="153" t="str">
        <f t="shared" si="1088"/>
        <v/>
      </c>
      <c r="B3629" s="268" t="str">
        <f t="shared" si="1089"/>
        <v/>
      </c>
      <c r="C3629" s="154"/>
      <c r="D3629" s="155" t="str">
        <f t="shared" si="1090"/>
        <v/>
      </c>
      <c r="E3629" s="269"/>
      <c r="F3629" s="167">
        <f t="shared" si="1091"/>
        <v>0</v>
      </c>
      <c r="G3629" s="270">
        <f>ROUND(E3629*F3629,2)</f>
        <v>0</v>
      </c>
    </row>
    <row r="3630" spans="1:7" ht="24" customHeight="1" x14ac:dyDescent="0.2">
      <c r="A3630" s="153" t="str">
        <f t="shared" si="1088"/>
        <v/>
      </c>
      <c r="B3630" s="268" t="str">
        <f t="shared" si="1089"/>
        <v/>
      </c>
      <c r="C3630" s="154"/>
      <c r="D3630" s="155" t="str">
        <f t="shared" si="1090"/>
        <v/>
      </c>
      <c r="E3630" s="269"/>
      <c r="F3630" s="167">
        <f t="shared" si="1091"/>
        <v>0</v>
      </c>
      <c r="G3630" s="270">
        <f t="shared" ref="G3630:G3635" si="1092">ROUND(E3630*F3630,2)</f>
        <v>0</v>
      </c>
    </row>
    <row r="3631" spans="1:7" ht="24" customHeight="1" x14ac:dyDescent="0.2">
      <c r="A3631" s="153" t="str">
        <f t="shared" si="1088"/>
        <v/>
      </c>
      <c r="B3631" s="268" t="str">
        <f t="shared" si="1089"/>
        <v/>
      </c>
      <c r="C3631" s="154"/>
      <c r="D3631" s="155" t="str">
        <f t="shared" si="1090"/>
        <v/>
      </c>
      <c r="E3631" s="269"/>
      <c r="F3631" s="167">
        <f t="shared" si="1091"/>
        <v>0</v>
      </c>
      <c r="G3631" s="270">
        <f t="shared" si="1092"/>
        <v>0</v>
      </c>
    </row>
    <row r="3632" spans="1:7" ht="24" customHeight="1" x14ac:dyDescent="0.2">
      <c r="A3632" s="153" t="str">
        <f t="shared" si="1088"/>
        <v/>
      </c>
      <c r="B3632" s="268" t="str">
        <f t="shared" si="1089"/>
        <v/>
      </c>
      <c r="C3632" s="154"/>
      <c r="D3632" s="155" t="str">
        <f t="shared" si="1090"/>
        <v/>
      </c>
      <c r="E3632" s="269"/>
      <c r="F3632" s="165">
        <f t="shared" si="1091"/>
        <v>0</v>
      </c>
      <c r="G3632" s="270">
        <f t="shared" si="1092"/>
        <v>0</v>
      </c>
    </row>
    <row r="3633" spans="1:7" ht="24" customHeight="1" x14ac:dyDescent="0.2">
      <c r="A3633" s="153" t="str">
        <f t="shared" si="1088"/>
        <v/>
      </c>
      <c r="B3633" s="268" t="str">
        <f t="shared" si="1089"/>
        <v/>
      </c>
      <c r="C3633" s="154"/>
      <c r="D3633" s="155" t="str">
        <f t="shared" si="1090"/>
        <v/>
      </c>
      <c r="E3633" s="269"/>
      <c r="F3633" s="165">
        <f t="shared" si="1091"/>
        <v>0</v>
      </c>
      <c r="G3633" s="270">
        <f t="shared" si="1092"/>
        <v>0</v>
      </c>
    </row>
    <row r="3634" spans="1:7" ht="24" customHeight="1" x14ac:dyDescent="0.2">
      <c r="A3634" s="153" t="str">
        <f t="shared" si="1088"/>
        <v/>
      </c>
      <c r="B3634" s="268" t="str">
        <f t="shared" si="1089"/>
        <v/>
      </c>
      <c r="C3634" s="154"/>
      <c r="D3634" s="155" t="str">
        <f t="shared" si="1090"/>
        <v/>
      </c>
      <c r="E3634" s="269"/>
      <c r="F3634" s="165">
        <f t="shared" si="1091"/>
        <v>0</v>
      </c>
      <c r="G3634" s="270">
        <f t="shared" si="1092"/>
        <v>0</v>
      </c>
    </row>
    <row r="3635" spans="1:7" ht="24" customHeight="1" x14ac:dyDescent="0.2">
      <c r="A3635" s="153" t="str">
        <f t="shared" si="1088"/>
        <v/>
      </c>
      <c r="B3635" s="268" t="str">
        <f t="shared" si="1089"/>
        <v/>
      </c>
      <c r="C3635" s="154"/>
      <c r="D3635" s="155" t="str">
        <f t="shared" si="1090"/>
        <v/>
      </c>
      <c r="E3635" s="269"/>
      <c r="F3635" s="165">
        <f t="shared" si="1091"/>
        <v>0</v>
      </c>
      <c r="G3635" s="270">
        <f t="shared" si="1092"/>
        <v>0</v>
      </c>
    </row>
    <row r="3636" spans="1:7" ht="24" customHeight="1" x14ac:dyDescent="0.2">
      <c r="A3636" s="271"/>
      <c r="B3636" s="241"/>
      <c r="C3636" s="241"/>
      <c r="D3636" s="252"/>
      <c r="E3636" s="253"/>
      <c r="F3636" s="336" t="s">
        <v>39</v>
      </c>
      <c r="G3636" s="273">
        <f>SUBTOTAL(9,G3628:G3635)</f>
        <v>0</v>
      </c>
    </row>
    <row r="3637" spans="1:7" ht="24" customHeight="1" x14ac:dyDescent="0.2">
      <c r="A3637" s="271"/>
      <c r="B3637" s="241"/>
      <c r="C3637" s="274" t="s">
        <v>825</v>
      </c>
      <c r="D3637" s="252"/>
      <c r="E3637" s="253"/>
      <c r="F3637" s="254"/>
      <c r="G3637" s="275"/>
    </row>
    <row r="3638" spans="1:7" ht="24" customHeight="1" x14ac:dyDescent="0.2">
      <c r="A3638" s="153" t="str">
        <f t="shared" ref="A3638:A3646" si="1093">IFERROR(VLOOKUP(C3638,Tabla_Insumos,4,FALSE),"")</f>
        <v/>
      </c>
      <c r="B3638" s="268" t="str">
        <f t="shared" ref="B3638:B3646" si="1094">IFERROR(VLOOKUP(C3638,Tabla_Insumos,5,FALSE),"")</f>
        <v/>
      </c>
      <c r="C3638" s="154"/>
      <c r="D3638" s="155" t="str">
        <f t="shared" ref="D3638:D3646" si="1095">IFERROR(VLOOKUP(C3638,Tabla_Insumos,2,FALSE),"")</f>
        <v/>
      </c>
      <c r="E3638" s="269"/>
      <c r="F3638" s="165">
        <f t="shared" ref="F3638:F3646" si="1096">IFERROR(VLOOKUP(C3638,Tabla_Insumos,3,FALSE),0)</f>
        <v>0</v>
      </c>
      <c r="G3638" s="270">
        <f t="shared" ref="G3638:G3646" si="1097">ROUND(E3638*F3638,2)</f>
        <v>0</v>
      </c>
    </row>
    <row r="3639" spans="1:7" ht="24" customHeight="1" x14ac:dyDescent="0.2">
      <c r="A3639" s="153" t="str">
        <f t="shared" si="1093"/>
        <v/>
      </c>
      <c r="B3639" s="268" t="str">
        <f t="shared" si="1094"/>
        <v/>
      </c>
      <c r="C3639" s="154"/>
      <c r="D3639" s="155" t="str">
        <f t="shared" si="1095"/>
        <v/>
      </c>
      <c r="E3639" s="269"/>
      <c r="F3639" s="165">
        <f t="shared" si="1096"/>
        <v>0</v>
      </c>
      <c r="G3639" s="270">
        <f t="shared" si="1097"/>
        <v>0</v>
      </c>
    </row>
    <row r="3640" spans="1:7" ht="24" customHeight="1" x14ac:dyDescent="0.2">
      <c r="A3640" s="153" t="str">
        <f t="shared" si="1093"/>
        <v/>
      </c>
      <c r="B3640" s="268" t="str">
        <f t="shared" si="1094"/>
        <v/>
      </c>
      <c r="C3640" s="154"/>
      <c r="D3640" s="155" t="str">
        <f t="shared" si="1095"/>
        <v/>
      </c>
      <c r="E3640" s="269"/>
      <c r="F3640" s="165">
        <f t="shared" si="1096"/>
        <v>0</v>
      </c>
      <c r="G3640" s="270">
        <f t="shared" si="1097"/>
        <v>0</v>
      </c>
    </row>
    <row r="3641" spans="1:7" ht="24" customHeight="1" x14ac:dyDescent="0.2">
      <c r="A3641" s="153" t="str">
        <f t="shared" si="1093"/>
        <v/>
      </c>
      <c r="B3641" s="268" t="str">
        <f t="shared" si="1094"/>
        <v/>
      </c>
      <c r="C3641" s="154"/>
      <c r="D3641" s="155" t="str">
        <f t="shared" si="1095"/>
        <v/>
      </c>
      <c r="E3641" s="269"/>
      <c r="F3641" s="165">
        <f t="shared" si="1096"/>
        <v>0</v>
      </c>
      <c r="G3641" s="270">
        <f t="shared" si="1097"/>
        <v>0</v>
      </c>
    </row>
    <row r="3642" spans="1:7" ht="24" customHeight="1" x14ac:dyDescent="0.2">
      <c r="A3642" s="153" t="str">
        <f t="shared" si="1093"/>
        <v/>
      </c>
      <c r="B3642" s="268" t="str">
        <f t="shared" si="1094"/>
        <v/>
      </c>
      <c r="C3642" s="154"/>
      <c r="D3642" s="155" t="str">
        <f t="shared" si="1095"/>
        <v/>
      </c>
      <c r="E3642" s="269"/>
      <c r="F3642" s="165">
        <f t="shared" si="1096"/>
        <v>0</v>
      </c>
      <c r="G3642" s="270">
        <f t="shared" si="1097"/>
        <v>0</v>
      </c>
    </row>
    <row r="3643" spans="1:7" ht="24" customHeight="1" x14ac:dyDescent="0.2">
      <c r="A3643" s="153" t="str">
        <f t="shared" si="1093"/>
        <v/>
      </c>
      <c r="B3643" s="268" t="str">
        <f t="shared" si="1094"/>
        <v/>
      </c>
      <c r="C3643" s="154"/>
      <c r="D3643" s="155" t="str">
        <f t="shared" si="1095"/>
        <v/>
      </c>
      <c r="E3643" s="269"/>
      <c r="F3643" s="165">
        <f t="shared" si="1096"/>
        <v>0</v>
      </c>
      <c r="G3643" s="270">
        <f t="shared" si="1097"/>
        <v>0</v>
      </c>
    </row>
    <row r="3644" spans="1:7" ht="24" customHeight="1" x14ac:dyDescent="0.2">
      <c r="A3644" s="153" t="str">
        <f t="shared" si="1093"/>
        <v/>
      </c>
      <c r="B3644" s="268" t="str">
        <f t="shared" si="1094"/>
        <v/>
      </c>
      <c r="C3644" s="154"/>
      <c r="D3644" s="155" t="str">
        <f t="shared" si="1095"/>
        <v/>
      </c>
      <c r="E3644" s="269"/>
      <c r="F3644" s="165">
        <f t="shared" si="1096"/>
        <v>0</v>
      </c>
      <c r="G3644" s="270">
        <f t="shared" si="1097"/>
        <v>0</v>
      </c>
    </row>
    <row r="3645" spans="1:7" ht="24" customHeight="1" x14ac:dyDescent="0.2">
      <c r="A3645" s="153" t="str">
        <f t="shared" si="1093"/>
        <v/>
      </c>
      <c r="B3645" s="268" t="str">
        <f t="shared" si="1094"/>
        <v/>
      </c>
      <c r="C3645" s="154"/>
      <c r="D3645" s="155" t="str">
        <f t="shared" si="1095"/>
        <v/>
      </c>
      <c r="E3645" s="269"/>
      <c r="F3645" s="165">
        <f t="shared" si="1096"/>
        <v>0</v>
      </c>
      <c r="G3645" s="270">
        <f t="shared" si="1097"/>
        <v>0</v>
      </c>
    </row>
    <row r="3646" spans="1:7" ht="24" customHeight="1" x14ac:dyDescent="0.2">
      <c r="A3646" s="153" t="str">
        <f t="shared" si="1093"/>
        <v/>
      </c>
      <c r="B3646" s="268" t="str">
        <f t="shared" si="1094"/>
        <v/>
      </c>
      <c r="C3646" s="154"/>
      <c r="D3646" s="155" t="str">
        <f t="shared" si="1095"/>
        <v/>
      </c>
      <c r="E3646" s="269"/>
      <c r="F3646" s="165">
        <f t="shared" si="1096"/>
        <v>0</v>
      </c>
      <c r="G3646" s="270">
        <f t="shared" si="1097"/>
        <v>0</v>
      </c>
    </row>
    <row r="3647" spans="1:7" ht="24" customHeight="1" x14ac:dyDescent="0.2">
      <c r="A3647" s="276"/>
      <c r="B3647" s="252"/>
      <c r="C3647" s="241"/>
      <c r="D3647" s="252"/>
      <c r="E3647" s="253"/>
      <c r="F3647" s="336" t="s">
        <v>40</v>
      </c>
      <c r="G3647" s="273">
        <f>SUBTOTAL(9,G3638:G3646)</f>
        <v>0</v>
      </c>
    </row>
    <row r="3648" spans="1:7" ht="24" customHeight="1" thickBot="1" x14ac:dyDescent="0.25">
      <c r="A3648" s="277"/>
      <c r="B3648" s="278"/>
      <c r="C3648" s="279"/>
      <c r="D3648" s="278"/>
      <c r="E3648" s="280"/>
      <c r="F3648" s="281"/>
      <c r="G3648" s="282"/>
    </row>
    <row r="3649" spans="1:7" ht="24" customHeight="1" thickBot="1" x14ac:dyDescent="0.25">
      <c r="A3649" s="283">
        <f>B3607</f>
        <v>0</v>
      </c>
      <c r="B3649" s="284" t="str">
        <f>C3607</f>
        <v/>
      </c>
      <c r="C3649" s="285"/>
      <c r="D3649" s="285" t="s">
        <v>41</v>
      </c>
      <c r="E3649" s="286"/>
      <c r="F3649" s="287" t="s">
        <v>42</v>
      </c>
      <c r="G3649" s="288">
        <f>SUBTOTAL(9,G3612:G3648)</f>
        <v>0</v>
      </c>
    </row>
    <row r="3650" spans="1:7" ht="24" customHeight="1" thickTop="1" thickBot="1" x14ac:dyDescent="0.25"/>
    <row r="3651" spans="1:7" ht="24" customHeight="1" thickTop="1" x14ac:dyDescent="0.2">
      <c r="A3651" s="344" t="s">
        <v>44</v>
      </c>
      <c r="B3651" s="345"/>
      <c r="C3651" s="345"/>
      <c r="D3651" s="345"/>
      <c r="E3651" s="345"/>
      <c r="F3651" s="345"/>
      <c r="G3651" s="346"/>
    </row>
    <row r="3652" spans="1:7" ht="24" customHeight="1" x14ac:dyDescent="0.2">
      <c r="A3652" s="243" t="s">
        <v>821</v>
      </c>
      <c r="B3652" s="244" t="str">
        <f>Comitente</f>
        <v>DIRECCIÓN PROVINCIAL DEL LOTE HOGAR</v>
      </c>
      <c r="C3652" s="238"/>
      <c r="D3652" s="245"/>
      <c r="E3652" s="245"/>
      <c r="F3652" s="246"/>
      <c r="G3652" s="247"/>
    </row>
    <row r="3653" spans="1:7" ht="24" customHeight="1" x14ac:dyDescent="0.2">
      <c r="A3653" s="243" t="s">
        <v>822</v>
      </c>
      <c r="B3653" s="244">
        <f>Contratista</f>
        <v>0</v>
      </c>
      <c r="C3653" s="239"/>
      <c r="D3653" s="239"/>
      <c r="E3653" s="239"/>
      <c r="F3653" s="248"/>
      <c r="G3653" s="249"/>
    </row>
    <row r="3654" spans="1:7" ht="24" customHeight="1" x14ac:dyDescent="0.2">
      <c r="A3654" s="243" t="s">
        <v>31</v>
      </c>
      <c r="B3654" s="244" t="str">
        <f>Obra</f>
        <v>Barrio "VIRGEN DEL ROSARIO" I Etapa</v>
      </c>
      <c r="C3654" s="239"/>
      <c r="D3654" s="239"/>
      <c r="E3654" s="239"/>
      <c r="F3654" s="248" t="s">
        <v>45</v>
      </c>
      <c r="G3654" s="250">
        <f>Fecha_Base</f>
        <v>0</v>
      </c>
    </row>
    <row r="3655" spans="1:7" ht="24" customHeight="1" x14ac:dyDescent="0.2">
      <c r="A3655" s="251" t="s">
        <v>820</v>
      </c>
      <c r="B3655" s="240" t="str">
        <f>Ubicación</f>
        <v>Calle Independencia s/nº  Distrito "La Puntilla" Dpto San Martin</v>
      </c>
      <c r="C3655" s="240"/>
      <c r="D3655" s="252"/>
      <c r="E3655" s="253"/>
      <c r="F3655" s="254"/>
      <c r="G3655" s="255"/>
    </row>
    <row r="3656" spans="1:7" ht="24" customHeight="1" x14ac:dyDescent="0.2">
      <c r="A3656" s="251" t="s">
        <v>46</v>
      </c>
      <c r="B3656" s="256" t="str">
        <f>IFERROR(VALUE(LEFT(B3657,FIND("-",B3657)-1)),"")</f>
        <v/>
      </c>
      <c r="C3656" s="241" t="str">
        <f>IFERROR(VLOOKUP(B3656,T_Computo_Presupuesto,2,FALSE),"")</f>
        <v/>
      </c>
      <c r="E3656" s="253"/>
      <c r="F3656" s="254"/>
      <c r="G3656" s="255"/>
    </row>
    <row r="3657" spans="1:7" ht="24" customHeight="1" x14ac:dyDescent="0.2">
      <c r="A3657" s="251" t="s">
        <v>32</v>
      </c>
      <c r="B3657" s="257"/>
      <c r="C3657" s="241" t="str">
        <f>IFERROR(VLOOKUP(B3657,T_Computo_Presupuesto,2,FALSE),"")</f>
        <v/>
      </c>
      <c r="D3657" s="252"/>
      <c r="E3657" s="253"/>
      <c r="F3657" s="248" t="s">
        <v>33</v>
      </c>
      <c r="G3657" s="258" t="str">
        <f>IFERROR(VLOOKUP(B3657,T_Computo_Presupuesto,4,FALSE),"")</f>
        <v/>
      </c>
    </row>
    <row r="3658" spans="1:7" ht="24" customHeight="1" x14ac:dyDescent="0.2">
      <c r="A3658" s="251"/>
      <c r="B3658" s="240"/>
      <c r="C3658" s="241"/>
      <c r="D3658" s="252"/>
      <c r="E3658" s="253"/>
      <c r="F3658" s="254"/>
      <c r="G3658" s="255"/>
    </row>
    <row r="3659" spans="1:7" ht="24" customHeight="1" x14ac:dyDescent="0.2">
      <c r="A3659" s="366" t="s">
        <v>683</v>
      </c>
      <c r="B3659" s="367"/>
      <c r="C3659" s="368" t="s">
        <v>0</v>
      </c>
      <c r="D3659" s="368" t="s">
        <v>34</v>
      </c>
      <c r="E3659" s="370" t="s">
        <v>35</v>
      </c>
      <c r="F3659" s="372" t="s">
        <v>36</v>
      </c>
      <c r="G3659" s="374" t="s">
        <v>37</v>
      </c>
    </row>
    <row r="3660" spans="1:7" ht="24" customHeight="1" x14ac:dyDescent="0.2">
      <c r="A3660" s="259" t="s">
        <v>684</v>
      </c>
      <c r="B3660" s="260" t="s">
        <v>685</v>
      </c>
      <c r="C3660" s="369"/>
      <c r="D3660" s="369"/>
      <c r="E3660" s="371"/>
      <c r="F3660" s="373"/>
      <c r="G3660" s="375"/>
    </row>
    <row r="3661" spans="1:7" ht="24" customHeight="1" x14ac:dyDescent="0.2">
      <c r="A3661" s="335"/>
      <c r="B3661" s="263"/>
      <c r="C3661" s="334" t="s">
        <v>823</v>
      </c>
      <c r="D3661" s="264"/>
      <c r="E3661" s="265"/>
      <c r="F3661" s="266"/>
      <c r="G3661" s="267"/>
    </row>
    <row r="3662" spans="1:7" ht="24" customHeight="1" x14ac:dyDescent="0.2">
      <c r="A3662" s="153" t="str">
        <f t="shared" ref="A3662:A3675" si="1098">IFERROR(VLOOKUP(C3662,Tabla_Insumos,4,FALSE),"")</f>
        <v/>
      </c>
      <c r="B3662" s="268" t="str">
        <f t="shared" ref="B3662:B3675" si="1099">IFERROR(VLOOKUP(C3662,Tabla_Insumos,5,FALSE),"")</f>
        <v/>
      </c>
      <c r="C3662" s="154"/>
      <c r="D3662" s="155" t="str">
        <f t="shared" ref="D3662:D3675" si="1100">IFERROR(VLOOKUP(C3662,Tabla_Insumos,2,FALSE),"")</f>
        <v/>
      </c>
      <c r="E3662" s="269"/>
      <c r="F3662" s="166">
        <f t="shared" ref="F3662:F3675" si="1101">IFERROR(VLOOKUP(C3662,Tabla_Insumos,3,FALSE),0)</f>
        <v>0</v>
      </c>
      <c r="G3662" s="270">
        <f>ROUND(E3662*F3662,2)</f>
        <v>0</v>
      </c>
    </row>
    <row r="3663" spans="1:7" ht="24" customHeight="1" x14ac:dyDescent="0.2">
      <c r="A3663" s="153" t="str">
        <f t="shared" si="1098"/>
        <v/>
      </c>
      <c r="B3663" s="268" t="str">
        <f t="shared" si="1099"/>
        <v/>
      </c>
      <c r="C3663" s="154"/>
      <c r="D3663" s="155" t="str">
        <f t="shared" si="1100"/>
        <v/>
      </c>
      <c r="E3663" s="269"/>
      <c r="F3663" s="166">
        <f t="shared" si="1101"/>
        <v>0</v>
      </c>
      <c r="G3663" s="270">
        <f t="shared" ref="G3663:G3675" si="1102">ROUND(E3663*F3663,2)</f>
        <v>0</v>
      </c>
    </row>
    <row r="3664" spans="1:7" ht="24" customHeight="1" x14ac:dyDescent="0.2">
      <c r="A3664" s="153" t="str">
        <f t="shared" si="1098"/>
        <v/>
      </c>
      <c r="B3664" s="268" t="str">
        <f t="shared" si="1099"/>
        <v/>
      </c>
      <c r="C3664" s="154"/>
      <c r="D3664" s="155" t="str">
        <f t="shared" si="1100"/>
        <v/>
      </c>
      <c r="E3664" s="269"/>
      <c r="F3664" s="166">
        <f t="shared" si="1101"/>
        <v>0</v>
      </c>
      <c r="G3664" s="270">
        <f t="shared" si="1102"/>
        <v>0</v>
      </c>
    </row>
    <row r="3665" spans="1:7" ht="24" customHeight="1" x14ac:dyDescent="0.2">
      <c r="A3665" s="153" t="str">
        <f t="shared" si="1098"/>
        <v/>
      </c>
      <c r="B3665" s="268" t="str">
        <f t="shared" si="1099"/>
        <v/>
      </c>
      <c r="C3665" s="154"/>
      <c r="D3665" s="155" t="str">
        <f t="shared" si="1100"/>
        <v/>
      </c>
      <c r="E3665" s="269"/>
      <c r="F3665" s="166">
        <f t="shared" si="1101"/>
        <v>0</v>
      </c>
      <c r="G3665" s="270">
        <f t="shared" si="1102"/>
        <v>0</v>
      </c>
    </row>
    <row r="3666" spans="1:7" ht="24" customHeight="1" x14ac:dyDescent="0.2">
      <c r="A3666" s="153" t="str">
        <f t="shared" si="1098"/>
        <v/>
      </c>
      <c r="B3666" s="268" t="str">
        <f t="shared" si="1099"/>
        <v/>
      </c>
      <c r="C3666" s="154"/>
      <c r="D3666" s="155" t="str">
        <f t="shared" si="1100"/>
        <v/>
      </c>
      <c r="E3666" s="269"/>
      <c r="F3666" s="166">
        <f t="shared" si="1101"/>
        <v>0</v>
      </c>
      <c r="G3666" s="270">
        <f t="shared" si="1102"/>
        <v>0</v>
      </c>
    </row>
    <row r="3667" spans="1:7" ht="24" customHeight="1" x14ac:dyDescent="0.2">
      <c r="A3667" s="153" t="str">
        <f t="shared" si="1098"/>
        <v/>
      </c>
      <c r="B3667" s="268" t="str">
        <f t="shared" si="1099"/>
        <v/>
      </c>
      <c r="C3667" s="154"/>
      <c r="D3667" s="155" t="str">
        <f t="shared" si="1100"/>
        <v/>
      </c>
      <c r="E3667" s="269"/>
      <c r="F3667" s="166">
        <f t="shared" si="1101"/>
        <v>0</v>
      </c>
      <c r="G3667" s="270">
        <f t="shared" si="1102"/>
        <v>0</v>
      </c>
    </row>
    <row r="3668" spans="1:7" ht="24" customHeight="1" x14ac:dyDescent="0.2">
      <c r="A3668" s="153" t="str">
        <f t="shared" si="1098"/>
        <v/>
      </c>
      <c r="B3668" s="268" t="str">
        <f t="shared" si="1099"/>
        <v/>
      </c>
      <c r="C3668" s="154"/>
      <c r="D3668" s="155" t="str">
        <f t="shared" si="1100"/>
        <v/>
      </c>
      <c r="E3668" s="269"/>
      <c r="F3668" s="166">
        <f t="shared" si="1101"/>
        <v>0</v>
      </c>
      <c r="G3668" s="270">
        <f t="shared" si="1102"/>
        <v>0</v>
      </c>
    </row>
    <row r="3669" spans="1:7" ht="24" customHeight="1" x14ac:dyDescent="0.2">
      <c r="A3669" s="153" t="str">
        <f t="shared" si="1098"/>
        <v/>
      </c>
      <c r="B3669" s="268" t="str">
        <f t="shared" si="1099"/>
        <v/>
      </c>
      <c r="C3669" s="154"/>
      <c r="D3669" s="155" t="str">
        <f t="shared" si="1100"/>
        <v/>
      </c>
      <c r="E3669" s="269"/>
      <c r="F3669" s="166">
        <f t="shared" si="1101"/>
        <v>0</v>
      </c>
      <c r="G3669" s="270">
        <f t="shared" si="1102"/>
        <v>0</v>
      </c>
    </row>
    <row r="3670" spans="1:7" ht="24" customHeight="1" x14ac:dyDescent="0.2">
      <c r="A3670" s="153" t="str">
        <f t="shared" si="1098"/>
        <v/>
      </c>
      <c r="B3670" s="268" t="str">
        <f t="shared" si="1099"/>
        <v/>
      </c>
      <c r="C3670" s="154"/>
      <c r="D3670" s="155" t="str">
        <f t="shared" si="1100"/>
        <v/>
      </c>
      <c r="E3670" s="269"/>
      <c r="F3670" s="166">
        <f t="shared" si="1101"/>
        <v>0</v>
      </c>
      <c r="G3670" s="270">
        <f t="shared" si="1102"/>
        <v>0</v>
      </c>
    </row>
    <row r="3671" spans="1:7" ht="24" customHeight="1" x14ac:dyDescent="0.2">
      <c r="A3671" s="153" t="str">
        <f t="shared" si="1098"/>
        <v/>
      </c>
      <c r="B3671" s="268" t="str">
        <f t="shared" si="1099"/>
        <v/>
      </c>
      <c r="C3671" s="154"/>
      <c r="D3671" s="155" t="str">
        <f t="shared" si="1100"/>
        <v/>
      </c>
      <c r="E3671" s="269"/>
      <c r="F3671" s="166">
        <f t="shared" si="1101"/>
        <v>0</v>
      </c>
      <c r="G3671" s="270">
        <f t="shared" si="1102"/>
        <v>0</v>
      </c>
    </row>
    <row r="3672" spans="1:7" ht="24" customHeight="1" x14ac:dyDescent="0.2">
      <c r="A3672" s="153" t="str">
        <f t="shared" si="1098"/>
        <v/>
      </c>
      <c r="B3672" s="268" t="str">
        <f t="shared" si="1099"/>
        <v/>
      </c>
      <c r="C3672" s="154"/>
      <c r="D3672" s="155" t="str">
        <f t="shared" si="1100"/>
        <v/>
      </c>
      <c r="E3672" s="269"/>
      <c r="F3672" s="166">
        <f t="shared" si="1101"/>
        <v>0</v>
      </c>
      <c r="G3672" s="270">
        <f t="shared" si="1102"/>
        <v>0</v>
      </c>
    </row>
    <row r="3673" spans="1:7" ht="24" customHeight="1" x14ac:dyDescent="0.2">
      <c r="A3673" s="153" t="str">
        <f t="shared" si="1098"/>
        <v/>
      </c>
      <c r="B3673" s="268" t="str">
        <f t="shared" si="1099"/>
        <v/>
      </c>
      <c r="C3673" s="154"/>
      <c r="D3673" s="155" t="str">
        <f t="shared" si="1100"/>
        <v/>
      </c>
      <c r="E3673" s="269"/>
      <c r="F3673" s="166">
        <f t="shared" si="1101"/>
        <v>0</v>
      </c>
      <c r="G3673" s="270">
        <f t="shared" si="1102"/>
        <v>0</v>
      </c>
    </row>
    <row r="3674" spans="1:7" ht="24" customHeight="1" x14ac:dyDescent="0.2">
      <c r="A3674" s="153" t="str">
        <f t="shared" si="1098"/>
        <v/>
      </c>
      <c r="B3674" s="268" t="str">
        <f t="shared" si="1099"/>
        <v/>
      </c>
      <c r="C3674" s="154"/>
      <c r="D3674" s="155" t="str">
        <f t="shared" si="1100"/>
        <v/>
      </c>
      <c r="E3674" s="269"/>
      <c r="F3674" s="166">
        <f t="shared" si="1101"/>
        <v>0</v>
      </c>
      <c r="G3674" s="270">
        <f t="shared" si="1102"/>
        <v>0</v>
      </c>
    </row>
    <row r="3675" spans="1:7" ht="24" customHeight="1" x14ac:dyDescent="0.2">
      <c r="A3675" s="153" t="str">
        <f t="shared" si="1098"/>
        <v/>
      </c>
      <c r="B3675" s="268" t="str">
        <f t="shared" si="1099"/>
        <v/>
      </c>
      <c r="C3675" s="154"/>
      <c r="D3675" s="155" t="str">
        <f t="shared" si="1100"/>
        <v/>
      </c>
      <c r="E3675" s="269"/>
      <c r="F3675" s="166">
        <f t="shared" si="1101"/>
        <v>0</v>
      </c>
      <c r="G3675" s="270">
        <f t="shared" si="1102"/>
        <v>0</v>
      </c>
    </row>
    <row r="3676" spans="1:7" ht="24" customHeight="1" x14ac:dyDescent="0.2">
      <c r="A3676" s="271"/>
      <c r="B3676" s="241"/>
      <c r="C3676" s="241"/>
      <c r="D3676" s="252"/>
      <c r="E3676" s="253"/>
      <c r="F3676" s="336" t="s">
        <v>38</v>
      </c>
      <c r="G3676" s="273">
        <f>SUBTOTAL(9,G3662:G3675)</f>
        <v>0</v>
      </c>
    </row>
    <row r="3677" spans="1:7" ht="24" customHeight="1" x14ac:dyDescent="0.2">
      <c r="A3677" s="271"/>
      <c r="B3677" s="241"/>
      <c r="C3677" s="274" t="s">
        <v>824</v>
      </c>
      <c r="D3677" s="252"/>
      <c r="E3677" s="253"/>
      <c r="F3677" s="254"/>
      <c r="G3677" s="275"/>
    </row>
    <row r="3678" spans="1:7" ht="24" customHeight="1" x14ac:dyDescent="0.2">
      <c r="A3678" s="153" t="str">
        <f t="shared" ref="A3678:A3685" si="1103">IFERROR(VLOOKUP(C3678,Tabla_Insumos,4,FALSE),"")</f>
        <v/>
      </c>
      <c r="B3678" s="268" t="str">
        <f t="shared" ref="B3678:B3685" si="1104">IFERROR(VLOOKUP(C3678,Tabla_Insumos,5,FALSE),"")</f>
        <v/>
      </c>
      <c r="C3678" s="154"/>
      <c r="D3678" s="155" t="str">
        <f t="shared" ref="D3678:D3685" si="1105">IFERROR(VLOOKUP(C3678,Tabla_Insumos,2,FALSE),"")</f>
        <v/>
      </c>
      <c r="E3678" s="269"/>
      <c r="F3678" s="166">
        <f t="shared" ref="F3678:F3685" si="1106">IFERROR(VLOOKUP(C3678,Tabla_Insumos,3,FALSE),0)</f>
        <v>0</v>
      </c>
      <c r="G3678" s="270">
        <f>ROUND(E3678*F3678,2)</f>
        <v>0</v>
      </c>
    </row>
    <row r="3679" spans="1:7" ht="24" customHeight="1" x14ac:dyDescent="0.2">
      <c r="A3679" s="153" t="str">
        <f t="shared" si="1103"/>
        <v/>
      </c>
      <c r="B3679" s="268" t="str">
        <f t="shared" si="1104"/>
        <v/>
      </c>
      <c r="C3679" s="154"/>
      <c r="D3679" s="155" t="str">
        <f t="shared" si="1105"/>
        <v/>
      </c>
      <c r="E3679" s="269"/>
      <c r="F3679" s="166">
        <f t="shared" si="1106"/>
        <v>0</v>
      </c>
      <c r="G3679" s="270">
        <f>ROUND(E3679*F3679,2)</f>
        <v>0</v>
      </c>
    </row>
    <row r="3680" spans="1:7" ht="24" customHeight="1" x14ac:dyDescent="0.2">
      <c r="A3680" s="153" t="str">
        <f t="shared" si="1103"/>
        <v/>
      </c>
      <c r="B3680" s="268" t="str">
        <f t="shared" si="1104"/>
        <v/>
      </c>
      <c r="C3680" s="154"/>
      <c r="D3680" s="155" t="str">
        <f t="shared" si="1105"/>
        <v/>
      </c>
      <c r="E3680" s="269"/>
      <c r="F3680" s="166">
        <f t="shared" si="1106"/>
        <v>0</v>
      </c>
      <c r="G3680" s="270">
        <f t="shared" ref="G3680:G3685" si="1107">ROUND(E3680*F3680,2)</f>
        <v>0</v>
      </c>
    </row>
    <row r="3681" spans="1:7" ht="24" customHeight="1" x14ac:dyDescent="0.2">
      <c r="A3681" s="153" t="str">
        <f t="shared" si="1103"/>
        <v/>
      </c>
      <c r="B3681" s="268" t="str">
        <f t="shared" si="1104"/>
        <v/>
      </c>
      <c r="C3681" s="154"/>
      <c r="D3681" s="155" t="str">
        <f t="shared" si="1105"/>
        <v/>
      </c>
      <c r="E3681" s="269"/>
      <c r="F3681" s="166">
        <f t="shared" si="1106"/>
        <v>0</v>
      </c>
      <c r="G3681" s="270">
        <f t="shared" si="1107"/>
        <v>0</v>
      </c>
    </row>
    <row r="3682" spans="1:7" ht="24" customHeight="1" x14ac:dyDescent="0.2">
      <c r="A3682" s="153" t="str">
        <f t="shared" si="1103"/>
        <v/>
      </c>
      <c r="B3682" s="268" t="str">
        <f t="shared" si="1104"/>
        <v/>
      </c>
      <c r="C3682" s="154"/>
      <c r="D3682" s="155" t="str">
        <f t="shared" si="1105"/>
        <v/>
      </c>
      <c r="E3682" s="269"/>
      <c r="F3682" s="166">
        <f t="shared" si="1106"/>
        <v>0</v>
      </c>
      <c r="G3682" s="270">
        <f t="shared" si="1107"/>
        <v>0</v>
      </c>
    </row>
    <row r="3683" spans="1:7" ht="24" customHeight="1" x14ac:dyDescent="0.2">
      <c r="A3683" s="153" t="str">
        <f t="shared" si="1103"/>
        <v/>
      </c>
      <c r="B3683" s="268" t="str">
        <f t="shared" si="1104"/>
        <v/>
      </c>
      <c r="C3683" s="154"/>
      <c r="D3683" s="155" t="str">
        <f t="shared" si="1105"/>
        <v/>
      </c>
      <c r="E3683" s="269"/>
      <c r="F3683" s="166">
        <f t="shared" si="1106"/>
        <v>0</v>
      </c>
      <c r="G3683" s="270">
        <f t="shared" si="1107"/>
        <v>0</v>
      </c>
    </row>
    <row r="3684" spans="1:7" ht="24" customHeight="1" x14ac:dyDescent="0.2">
      <c r="A3684" s="153" t="str">
        <f t="shared" si="1103"/>
        <v/>
      </c>
      <c r="B3684" s="268" t="str">
        <f t="shared" si="1104"/>
        <v/>
      </c>
      <c r="C3684" s="154"/>
      <c r="D3684" s="155" t="str">
        <f t="shared" si="1105"/>
        <v/>
      </c>
      <c r="E3684" s="269"/>
      <c r="F3684" s="166">
        <f t="shared" si="1106"/>
        <v>0</v>
      </c>
      <c r="G3684" s="270">
        <f t="shared" si="1107"/>
        <v>0</v>
      </c>
    </row>
    <row r="3685" spans="1:7" ht="24" customHeight="1" x14ac:dyDescent="0.2">
      <c r="A3685" s="153" t="str">
        <f t="shared" si="1103"/>
        <v/>
      </c>
      <c r="B3685" s="268" t="str">
        <f t="shared" si="1104"/>
        <v/>
      </c>
      <c r="C3685" s="154"/>
      <c r="D3685" s="155" t="str">
        <f t="shared" si="1105"/>
        <v/>
      </c>
      <c r="E3685" s="269"/>
      <c r="F3685" s="166">
        <f t="shared" si="1106"/>
        <v>0</v>
      </c>
      <c r="G3685" s="270">
        <f t="shared" si="1107"/>
        <v>0</v>
      </c>
    </row>
    <row r="3686" spans="1:7" ht="24" customHeight="1" x14ac:dyDescent="0.2">
      <c r="A3686" s="271"/>
      <c r="B3686" s="241"/>
      <c r="C3686" s="241"/>
      <c r="D3686" s="252"/>
      <c r="E3686" s="253"/>
      <c r="F3686" s="336" t="s">
        <v>39</v>
      </c>
      <c r="G3686" s="273">
        <f>SUBTOTAL(9,G3678:G3685)</f>
        <v>0</v>
      </c>
    </row>
    <row r="3687" spans="1:7" ht="24" customHeight="1" x14ac:dyDescent="0.2">
      <c r="A3687" s="271"/>
      <c r="B3687" s="241"/>
      <c r="C3687" s="274" t="s">
        <v>825</v>
      </c>
      <c r="D3687" s="252"/>
      <c r="E3687" s="253"/>
      <c r="F3687" s="254"/>
      <c r="G3687" s="275"/>
    </row>
    <row r="3688" spans="1:7" ht="24" customHeight="1" x14ac:dyDescent="0.2">
      <c r="A3688" s="153" t="str">
        <f t="shared" ref="A3688:A3696" si="1108">IFERROR(VLOOKUP(C3688,Tabla_Insumos,4,FALSE),"")</f>
        <v/>
      </c>
      <c r="B3688" s="268" t="str">
        <f t="shared" ref="B3688:B3696" si="1109">IFERROR(VLOOKUP(C3688,Tabla_Insumos,5,FALSE),"")</f>
        <v/>
      </c>
      <c r="C3688" s="154"/>
      <c r="D3688" s="155" t="str">
        <f t="shared" ref="D3688:D3696" si="1110">IFERROR(VLOOKUP(C3688,Tabla_Insumos,2,FALSE),"")</f>
        <v/>
      </c>
      <c r="E3688" s="269"/>
      <c r="F3688" s="166">
        <f t="shared" ref="F3688:F3696" si="1111">IFERROR(VLOOKUP(C3688,Tabla_Insumos,3,FALSE),0)</f>
        <v>0</v>
      </c>
      <c r="G3688" s="270">
        <f t="shared" ref="G3688:G3696" si="1112">ROUND(E3688*F3688,2)</f>
        <v>0</v>
      </c>
    </row>
    <row r="3689" spans="1:7" ht="24" customHeight="1" x14ac:dyDescent="0.2">
      <c r="A3689" s="153" t="str">
        <f t="shared" si="1108"/>
        <v/>
      </c>
      <c r="B3689" s="268" t="str">
        <f t="shared" si="1109"/>
        <v/>
      </c>
      <c r="C3689" s="154"/>
      <c r="D3689" s="155" t="str">
        <f t="shared" si="1110"/>
        <v/>
      </c>
      <c r="E3689" s="269"/>
      <c r="F3689" s="166">
        <f t="shared" si="1111"/>
        <v>0</v>
      </c>
      <c r="G3689" s="270">
        <f t="shared" si="1112"/>
        <v>0</v>
      </c>
    </row>
    <row r="3690" spans="1:7" ht="24" customHeight="1" x14ac:dyDescent="0.2">
      <c r="A3690" s="153" t="str">
        <f t="shared" si="1108"/>
        <v/>
      </c>
      <c r="B3690" s="268" t="str">
        <f t="shared" si="1109"/>
        <v/>
      </c>
      <c r="C3690" s="154"/>
      <c r="D3690" s="155" t="str">
        <f t="shared" si="1110"/>
        <v/>
      </c>
      <c r="E3690" s="269"/>
      <c r="F3690" s="166">
        <f t="shared" si="1111"/>
        <v>0</v>
      </c>
      <c r="G3690" s="270">
        <f t="shared" si="1112"/>
        <v>0</v>
      </c>
    </row>
    <row r="3691" spans="1:7" ht="24" customHeight="1" x14ac:dyDescent="0.2">
      <c r="A3691" s="153" t="str">
        <f t="shared" si="1108"/>
        <v/>
      </c>
      <c r="B3691" s="268" t="str">
        <f t="shared" si="1109"/>
        <v/>
      </c>
      <c r="C3691" s="154"/>
      <c r="D3691" s="155" t="str">
        <f t="shared" si="1110"/>
        <v/>
      </c>
      <c r="E3691" s="269"/>
      <c r="F3691" s="166">
        <f t="shared" si="1111"/>
        <v>0</v>
      </c>
      <c r="G3691" s="270">
        <f t="shared" si="1112"/>
        <v>0</v>
      </c>
    </row>
    <row r="3692" spans="1:7" ht="24" customHeight="1" x14ac:dyDescent="0.2">
      <c r="A3692" s="153" t="str">
        <f t="shared" si="1108"/>
        <v/>
      </c>
      <c r="B3692" s="268" t="str">
        <f t="shared" si="1109"/>
        <v/>
      </c>
      <c r="C3692" s="154"/>
      <c r="D3692" s="155" t="str">
        <f t="shared" si="1110"/>
        <v/>
      </c>
      <c r="E3692" s="269"/>
      <c r="F3692" s="166">
        <f t="shared" si="1111"/>
        <v>0</v>
      </c>
      <c r="G3692" s="270">
        <f t="shared" si="1112"/>
        <v>0</v>
      </c>
    </row>
    <row r="3693" spans="1:7" ht="24" customHeight="1" x14ac:dyDescent="0.2">
      <c r="A3693" s="153" t="str">
        <f t="shared" si="1108"/>
        <v/>
      </c>
      <c r="B3693" s="268" t="str">
        <f t="shared" si="1109"/>
        <v/>
      </c>
      <c r="C3693" s="154"/>
      <c r="D3693" s="155" t="str">
        <f t="shared" si="1110"/>
        <v/>
      </c>
      <c r="E3693" s="269"/>
      <c r="F3693" s="166">
        <f t="shared" si="1111"/>
        <v>0</v>
      </c>
      <c r="G3693" s="270">
        <f t="shared" si="1112"/>
        <v>0</v>
      </c>
    </row>
    <row r="3694" spans="1:7" ht="24" customHeight="1" x14ac:dyDescent="0.2">
      <c r="A3694" s="153" t="str">
        <f t="shared" si="1108"/>
        <v/>
      </c>
      <c r="B3694" s="268" t="str">
        <f t="shared" si="1109"/>
        <v/>
      </c>
      <c r="C3694" s="154"/>
      <c r="D3694" s="155" t="str">
        <f t="shared" si="1110"/>
        <v/>
      </c>
      <c r="E3694" s="269"/>
      <c r="F3694" s="166">
        <f t="shared" si="1111"/>
        <v>0</v>
      </c>
      <c r="G3694" s="270">
        <f t="shared" si="1112"/>
        <v>0</v>
      </c>
    </row>
    <row r="3695" spans="1:7" ht="24" customHeight="1" x14ac:dyDescent="0.2">
      <c r="A3695" s="153" t="str">
        <f t="shared" si="1108"/>
        <v/>
      </c>
      <c r="B3695" s="268" t="str">
        <f t="shared" si="1109"/>
        <v/>
      </c>
      <c r="C3695" s="154"/>
      <c r="D3695" s="155" t="str">
        <f t="shared" si="1110"/>
        <v/>
      </c>
      <c r="E3695" s="269"/>
      <c r="F3695" s="166">
        <f t="shared" si="1111"/>
        <v>0</v>
      </c>
      <c r="G3695" s="270">
        <f t="shared" si="1112"/>
        <v>0</v>
      </c>
    </row>
    <row r="3696" spans="1:7" ht="24" customHeight="1" x14ac:dyDescent="0.2">
      <c r="A3696" s="153" t="str">
        <f t="shared" si="1108"/>
        <v/>
      </c>
      <c r="B3696" s="268" t="str">
        <f t="shared" si="1109"/>
        <v/>
      </c>
      <c r="C3696" s="154"/>
      <c r="D3696" s="155" t="str">
        <f t="shared" si="1110"/>
        <v/>
      </c>
      <c r="E3696" s="269"/>
      <c r="F3696" s="166">
        <f t="shared" si="1111"/>
        <v>0</v>
      </c>
      <c r="G3696" s="270">
        <f t="shared" si="1112"/>
        <v>0</v>
      </c>
    </row>
    <row r="3697" spans="1:7" ht="24" customHeight="1" x14ac:dyDescent="0.2">
      <c r="A3697" s="276"/>
      <c r="B3697" s="252"/>
      <c r="C3697" s="241"/>
      <c r="D3697" s="252"/>
      <c r="E3697" s="253"/>
      <c r="F3697" s="336" t="s">
        <v>40</v>
      </c>
      <c r="G3697" s="273">
        <f>SUBTOTAL(9,G3688:G3696)</f>
        <v>0</v>
      </c>
    </row>
    <row r="3698" spans="1:7" ht="24" customHeight="1" thickBot="1" x14ac:dyDescent="0.25">
      <c r="A3698" s="277"/>
      <c r="B3698" s="278"/>
      <c r="C3698" s="279"/>
      <c r="D3698" s="278"/>
      <c r="E3698" s="280"/>
      <c r="F3698" s="281"/>
      <c r="G3698" s="282"/>
    </row>
    <row r="3699" spans="1:7" ht="24" customHeight="1" thickBot="1" x14ac:dyDescent="0.25">
      <c r="A3699" s="283">
        <f>B3657</f>
        <v>0</v>
      </c>
      <c r="B3699" s="284" t="str">
        <f>C3657</f>
        <v/>
      </c>
      <c r="C3699" s="285"/>
      <c r="D3699" s="285" t="s">
        <v>41</v>
      </c>
      <c r="E3699" s="286"/>
      <c r="F3699" s="287" t="s">
        <v>42</v>
      </c>
      <c r="G3699" s="288">
        <f>SUBTOTAL(9,G3662:G3698)</f>
        <v>0</v>
      </c>
    </row>
    <row r="3700" spans="1:7" ht="24" customHeight="1" thickTop="1" thickBot="1" x14ac:dyDescent="0.25"/>
    <row r="3701" spans="1:7" ht="24" customHeight="1" thickTop="1" x14ac:dyDescent="0.2">
      <c r="A3701" s="344" t="s">
        <v>44</v>
      </c>
      <c r="B3701" s="345"/>
      <c r="C3701" s="345"/>
      <c r="D3701" s="345"/>
      <c r="E3701" s="345"/>
      <c r="F3701" s="345"/>
      <c r="G3701" s="346"/>
    </row>
    <row r="3702" spans="1:7" ht="24" customHeight="1" x14ac:dyDescent="0.2">
      <c r="A3702" s="243" t="s">
        <v>821</v>
      </c>
      <c r="B3702" s="244" t="str">
        <f>Comitente</f>
        <v>DIRECCIÓN PROVINCIAL DEL LOTE HOGAR</v>
      </c>
      <c r="C3702" s="238"/>
      <c r="D3702" s="245"/>
      <c r="E3702" s="245"/>
      <c r="F3702" s="246"/>
      <c r="G3702" s="247"/>
    </row>
    <row r="3703" spans="1:7" ht="24" customHeight="1" x14ac:dyDescent="0.2">
      <c r="A3703" s="243" t="s">
        <v>822</v>
      </c>
      <c r="B3703" s="244">
        <f>Contratista</f>
        <v>0</v>
      </c>
      <c r="C3703" s="239"/>
      <c r="D3703" s="239"/>
      <c r="E3703" s="239"/>
      <c r="F3703" s="248"/>
      <c r="G3703" s="249"/>
    </row>
    <row r="3704" spans="1:7" ht="24" customHeight="1" x14ac:dyDescent="0.2">
      <c r="A3704" s="243" t="s">
        <v>31</v>
      </c>
      <c r="B3704" s="244" t="str">
        <f>Obra</f>
        <v>Barrio "VIRGEN DEL ROSARIO" I Etapa</v>
      </c>
      <c r="C3704" s="239"/>
      <c r="D3704" s="239"/>
      <c r="E3704" s="239"/>
      <c r="F3704" s="248" t="s">
        <v>45</v>
      </c>
      <c r="G3704" s="250">
        <f>Fecha_Base</f>
        <v>0</v>
      </c>
    </row>
    <row r="3705" spans="1:7" ht="24" customHeight="1" x14ac:dyDescent="0.2">
      <c r="A3705" s="251" t="s">
        <v>820</v>
      </c>
      <c r="B3705" s="240" t="str">
        <f>Ubicación</f>
        <v>Calle Independencia s/nº  Distrito "La Puntilla" Dpto San Martin</v>
      </c>
      <c r="C3705" s="240"/>
      <c r="D3705" s="252"/>
      <c r="E3705" s="253"/>
      <c r="F3705" s="254"/>
      <c r="G3705" s="255"/>
    </row>
    <row r="3706" spans="1:7" ht="24" customHeight="1" x14ac:dyDescent="0.2">
      <c r="A3706" s="251" t="s">
        <v>46</v>
      </c>
      <c r="B3706" s="256" t="str">
        <f>IFERROR(VALUE(LEFT(B3707,FIND("-",B3707)-1)),"")</f>
        <v/>
      </c>
      <c r="C3706" s="241" t="str">
        <f>IFERROR(VLOOKUP(B3706,T_Computo_Presupuesto,2,FALSE),"")</f>
        <v/>
      </c>
      <c r="E3706" s="253"/>
      <c r="F3706" s="254"/>
      <c r="G3706" s="255"/>
    </row>
    <row r="3707" spans="1:7" ht="24" customHeight="1" x14ac:dyDescent="0.2">
      <c r="A3707" s="251" t="s">
        <v>32</v>
      </c>
      <c r="B3707" s="257"/>
      <c r="C3707" s="241" t="str">
        <f>IFERROR(VLOOKUP(B3707,T_Computo_Presupuesto,2,FALSE),"")</f>
        <v/>
      </c>
      <c r="D3707" s="252"/>
      <c r="E3707" s="253"/>
      <c r="F3707" s="248" t="s">
        <v>33</v>
      </c>
      <c r="G3707" s="258" t="str">
        <f>IFERROR(VLOOKUP(B3707,T_Computo_Presupuesto,4,FALSE),"")</f>
        <v/>
      </c>
    </row>
    <row r="3708" spans="1:7" ht="24" customHeight="1" x14ac:dyDescent="0.2">
      <c r="A3708" s="251"/>
      <c r="B3708" s="240"/>
      <c r="C3708" s="241"/>
      <c r="D3708" s="252"/>
      <c r="E3708" s="253"/>
      <c r="F3708" s="254"/>
      <c r="G3708" s="255"/>
    </row>
    <row r="3709" spans="1:7" ht="24" customHeight="1" x14ac:dyDescent="0.2">
      <c r="A3709" s="366" t="s">
        <v>683</v>
      </c>
      <c r="B3709" s="367"/>
      <c r="C3709" s="368" t="s">
        <v>0</v>
      </c>
      <c r="D3709" s="368" t="s">
        <v>34</v>
      </c>
      <c r="E3709" s="370" t="s">
        <v>35</v>
      </c>
      <c r="F3709" s="372" t="s">
        <v>36</v>
      </c>
      <c r="G3709" s="374" t="s">
        <v>37</v>
      </c>
    </row>
    <row r="3710" spans="1:7" ht="24" customHeight="1" x14ac:dyDescent="0.2">
      <c r="A3710" s="259" t="s">
        <v>684</v>
      </c>
      <c r="B3710" s="260" t="s">
        <v>685</v>
      </c>
      <c r="C3710" s="369"/>
      <c r="D3710" s="369"/>
      <c r="E3710" s="371"/>
      <c r="F3710" s="373"/>
      <c r="G3710" s="375"/>
    </row>
    <row r="3711" spans="1:7" ht="24" customHeight="1" x14ac:dyDescent="0.2">
      <c r="A3711" s="335"/>
      <c r="B3711" s="263"/>
      <c r="C3711" s="334" t="s">
        <v>823</v>
      </c>
      <c r="D3711" s="264"/>
      <c r="E3711" s="265"/>
      <c r="F3711" s="266"/>
      <c r="G3711" s="267"/>
    </row>
    <row r="3712" spans="1:7" ht="24" customHeight="1" x14ac:dyDescent="0.2">
      <c r="A3712" s="153" t="str">
        <f t="shared" ref="A3712:A3725" si="1113">IFERROR(VLOOKUP(C3712,Tabla_Insumos,4,FALSE),"")</f>
        <v/>
      </c>
      <c r="B3712" s="268" t="str">
        <f t="shared" ref="B3712:B3725" si="1114">IFERROR(VLOOKUP(C3712,Tabla_Insumos,5,FALSE),"")</f>
        <v/>
      </c>
      <c r="C3712" s="154"/>
      <c r="D3712" s="155" t="str">
        <f t="shared" ref="D3712:D3725" si="1115">IFERROR(VLOOKUP(C3712,Tabla_Insumos,2,FALSE),"")</f>
        <v/>
      </c>
      <c r="E3712" s="269"/>
      <c r="F3712" s="166">
        <f t="shared" ref="F3712:F3725" si="1116">IFERROR(VLOOKUP(C3712,Tabla_Insumos,3,FALSE),0)</f>
        <v>0</v>
      </c>
      <c r="G3712" s="270">
        <f>ROUND(E3712*F3712,2)</f>
        <v>0</v>
      </c>
    </row>
    <row r="3713" spans="1:7" ht="24" customHeight="1" x14ac:dyDescent="0.2">
      <c r="A3713" s="153" t="str">
        <f t="shared" si="1113"/>
        <v/>
      </c>
      <c r="B3713" s="268" t="str">
        <f t="shared" si="1114"/>
        <v/>
      </c>
      <c r="C3713" s="154"/>
      <c r="D3713" s="155" t="str">
        <f t="shared" si="1115"/>
        <v/>
      </c>
      <c r="E3713" s="269"/>
      <c r="F3713" s="166">
        <f t="shared" si="1116"/>
        <v>0</v>
      </c>
      <c r="G3713" s="270">
        <f t="shared" ref="G3713:G3725" si="1117">ROUND(E3713*F3713,2)</f>
        <v>0</v>
      </c>
    </row>
    <row r="3714" spans="1:7" ht="24" customHeight="1" x14ac:dyDescent="0.2">
      <c r="A3714" s="153" t="str">
        <f t="shared" si="1113"/>
        <v/>
      </c>
      <c r="B3714" s="268" t="str">
        <f t="shared" si="1114"/>
        <v/>
      </c>
      <c r="C3714" s="154"/>
      <c r="D3714" s="155" t="str">
        <f t="shared" si="1115"/>
        <v/>
      </c>
      <c r="E3714" s="269"/>
      <c r="F3714" s="166">
        <f t="shared" si="1116"/>
        <v>0</v>
      </c>
      <c r="G3714" s="270">
        <f t="shared" si="1117"/>
        <v>0</v>
      </c>
    </row>
    <row r="3715" spans="1:7" ht="24" customHeight="1" x14ac:dyDescent="0.2">
      <c r="A3715" s="153" t="str">
        <f t="shared" si="1113"/>
        <v/>
      </c>
      <c r="B3715" s="268" t="str">
        <f t="shared" si="1114"/>
        <v/>
      </c>
      <c r="C3715" s="154"/>
      <c r="D3715" s="155" t="str">
        <f t="shared" si="1115"/>
        <v/>
      </c>
      <c r="E3715" s="269"/>
      <c r="F3715" s="166">
        <f t="shared" si="1116"/>
        <v>0</v>
      </c>
      <c r="G3715" s="270">
        <f t="shared" si="1117"/>
        <v>0</v>
      </c>
    </row>
    <row r="3716" spans="1:7" ht="24" customHeight="1" x14ac:dyDescent="0.2">
      <c r="A3716" s="153" t="str">
        <f t="shared" si="1113"/>
        <v/>
      </c>
      <c r="B3716" s="268" t="str">
        <f t="shared" si="1114"/>
        <v/>
      </c>
      <c r="C3716" s="154"/>
      <c r="D3716" s="155" t="str">
        <f t="shared" si="1115"/>
        <v/>
      </c>
      <c r="E3716" s="269"/>
      <c r="F3716" s="166">
        <f t="shared" si="1116"/>
        <v>0</v>
      </c>
      <c r="G3716" s="270">
        <f t="shared" si="1117"/>
        <v>0</v>
      </c>
    </row>
    <row r="3717" spans="1:7" ht="24" customHeight="1" x14ac:dyDescent="0.2">
      <c r="A3717" s="153" t="str">
        <f t="shared" si="1113"/>
        <v/>
      </c>
      <c r="B3717" s="268" t="str">
        <f t="shared" si="1114"/>
        <v/>
      </c>
      <c r="C3717" s="154"/>
      <c r="D3717" s="155" t="str">
        <f t="shared" si="1115"/>
        <v/>
      </c>
      <c r="E3717" s="269"/>
      <c r="F3717" s="166">
        <f t="shared" si="1116"/>
        <v>0</v>
      </c>
      <c r="G3717" s="270">
        <f t="shared" si="1117"/>
        <v>0</v>
      </c>
    </row>
    <row r="3718" spans="1:7" ht="24" customHeight="1" x14ac:dyDescent="0.2">
      <c r="A3718" s="153" t="str">
        <f t="shared" si="1113"/>
        <v/>
      </c>
      <c r="B3718" s="268" t="str">
        <f t="shared" si="1114"/>
        <v/>
      </c>
      <c r="C3718" s="154"/>
      <c r="D3718" s="155" t="str">
        <f t="shared" si="1115"/>
        <v/>
      </c>
      <c r="E3718" s="269"/>
      <c r="F3718" s="166">
        <f t="shared" si="1116"/>
        <v>0</v>
      </c>
      <c r="G3718" s="270">
        <f t="shared" si="1117"/>
        <v>0</v>
      </c>
    </row>
    <row r="3719" spans="1:7" ht="24" customHeight="1" x14ac:dyDescent="0.2">
      <c r="A3719" s="153" t="str">
        <f t="shared" si="1113"/>
        <v/>
      </c>
      <c r="B3719" s="268" t="str">
        <f t="shared" si="1114"/>
        <v/>
      </c>
      <c r="C3719" s="154"/>
      <c r="D3719" s="155" t="str">
        <f t="shared" si="1115"/>
        <v/>
      </c>
      <c r="E3719" s="269"/>
      <c r="F3719" s="166">
        <f t="shared" si="1116"/>
        <v>0</v>
      </c>
      <c r="G3719" s="270">
        <f t="shared" si="1117"/>
        <v>0</v>
      </c>
    </row>
    <row r="3720" spans="1:7" ht="24" customHeight="1" x14ac:dyDescent="0.2">
      <c r="A3720" s="153" t="str">
        <f t="shared" si="1113"/>
        <v/>
      </c>
      <c r="B3720" s="268" t="str">
        <f t="shared" si="1114"/>
        <v/>
      </c>
      <c r="C3720" s="154"/>
      <c r="D3720" s="155" t="str">
        <f t="shared" si="1115"/>
        <v/>
      </c>
      <c r="E3720" s="269"/>
      <c r="F3720" s="166">
        <f t="shared" si="1116"/>
        <v>0</v>
      </c>
      <c r="G3720" s="270">
        <f t="shared" si="1117"/>
        <v>0</v>
      </c>
    </row>
    <row r="3721" spans="1:7" ht="24" customHeight="1" x14ac:dyDescent="0.2">
      <c r="A3721" s="153" t="str">
        <f t="shared" si="1113"/>
        <v/>
      </c>
      <c r="B3721" s="268" t="str">
        <f t="shared" si="1114"/>
        <v/>
      </c>
      <c r="C3721" s="154"/>
      <c r="D3721" s="155" t="str">
        <f t="shared" si="1115"/>
        <v/>
      </c>
      <c r="E3721" s="269"/>
      <c r="F3721" s="166">
        <f t="shared" si="1116"/>
        <v>0</v>
      </c>
      <c r="G3721" s="270">
        <f t="shared" si="1117"/>
        <v>0</v>
      </c>
    </row>
    <row r="3722" spans="1:7" ht="24" customHeight="1" x14ac:dyDescent="0.2">
      <c r="A3722" s="153" t="str">
        <f t="shared" si="1113"/>
        <v/>
      </c>
      <c r="B3722" s="268" t="str">
        <f t="shared" si="1114"/>
        <v/>
      </c>
      <c r="C3722" s="154"/>
      <c r="D3722" s="155" t="str">
        <f t="shared" si="1115"/>
        <v/>
      </c>
      <c r="E3722" s="269"/>
      <c r="F3722" s="166">
        <f t="shared" si="1116"/>
        <v>0</v>
      </c>
      <c r="G3722" s="270">
        <f t="shared" si="1117"/>
        <v>0</v>
      </c>
    </row>
    <row r="3723" spans="1:7" ht="24" customHeight="1" x14ac:dyDescent="0.2">
      <c r="A3723" s="153" t="str">
        <f t="shared" si="1113"/>
        <v/>
      </c>
      <c r="B3723" s="268" t="str">
        <f t="shared" si="1114"/>
        <v/>
      </c>
      <c r="C3723" s="154"/>
      <c r="D3723" s="155" t="str">
        <f t="shared" si="1115"/>
        <v/>
      </c>
      <c r="E3723" s="269"/>
      <c r="F3723" s="166">
        <f t="shared" si="1116"/>
        <v>0</v>
      </c>
      <c r="G3723" s="270">
        <f t="shared" si="1117"/>
        <v>0</v>
      </c>
    </row>
    <row r="3724" spans="1:7" ht="24" customHeight="1" x14ac:dyDescent="0.2">
      <c r="A3724" s="153" t="str">
        <f t="shared" si="1113"/>
        <v/>
      </c>
      <c r="B3724" s="268" t="str">
        <f t="shared" si="1114"/>
        <v/>
      </c>
      <c r="C3724" s="154"/>
      <c r="D3724" s="155" t="str">
        <f t="shared" si="1115"/>
        <v/>
      </c>
      <c r="E3724" s="269"/>
      <c r="F3724" s="166">
        <f t="shared" si="1116"/>
        <v>0</v>
      </c>
      <c r="G3724" s="270">
        <f t="shared" si="1117"/>
        <v>0</v>
      </c>
    </row>
    <row r="3725" spans="1:7" ht="24" customHeight="1" x14ac:dyDescent="0.2">
      <c r="A3725" s="153" t="str">
        <f t="shared" si="1113"/>
        <v/>
      </c>
      <c r="B3725" s="268" t="str">
        <f t="shared" si="1114"/>
        <v/>
      </c>
      <c r="C3725" s="154"/>
      <c r="D3725" s="155" t="str">
        <f t="shared" si="1115"/>
        <v/>
      </c>
      <c r="E3725" s="269"/>
      <c r="F3725" s="166">
        <f t="shared" si="1116"/>
        <v>0</v>
      </c>
      <c r="G3725" s="270">
        <f t="shared" si="1117"/>
        <v>0</v>
      </c>
    </row>
    <row r="3726" spans="1:7" ht="24" customHeight="1" x14ac:dyDescent="0.2">
      <c r="A3726" s="271"/>
      <c r="B3726" s="241"/>
      <c r="C3726" s="241"/>
      <c r="D3726" s="252"/>
      <c r="E3726" s="253"/>
      <c r="F3726" s="336" t="s">
        <v>38</v>
      </c>
      <c r="G3726" s="273">
        <f>SUBTOTAL(9,G3712:G3725)</f>
        <v>0</v>
      </c>
    </row>
    <row r="3727" spans="1:7" ht="24" customHeight="1" x14ac:dyDescent="0.2">
      <c r="A3727" s="271"/>
      <c r="B3727" s="241"/>
      <c r="C3727" s="274" t="s">
        <v>824</v>
      </c>
      <c r="D3727" s="252"/>
      <c r="E3727" s="253"/>
      <c r="F3727" s="254"/>
      <c r="G3727" s="275"/>
    </row>
    <row r="3728" spans="1:7" ht="24" customHeight="1" x14ac:dyDescent="0.2">
      <c r="A3728" s="153" t="str">
        <f t="shared" ref="A3728:A3735" si="1118">IFERROR(VLOOKUP(C3728,Tabla_Insumos,4,FALSE),"")</f>
        <v/>
      </c>
      <c r="B3728" s="268" t="str">
        <f t="shared" ref="B3728:B3735" si="1119">IFERROR(VLOOKUP(C3728,Tabla_Insumos,5,FALSE),"")</f>
        <v/>
      </c>
      <c r="C3728" s="154"/>
      <c r="D3728" s="155" t="str">
        <f t="shared" ref="D3728:D3735" si="1120">IFERROR(VLOOKUP(C3728,Tabla_Insumos,2,FALSE),"")</f>
        <v/>
      </c>
      <c r="E3728" s="269"/>
      <c r="F3728" s="166">
        <f t="shared" ref="F3728:F3735" si="1121">IFERROR(VLOOKUP(C3728,Tabla_Insumos,3,FALSE),0)</f>
        <v>0</v>
      </c>
      <c r="G3728" s="270">
        <f>ROUND(E3728*F3728,2)</f>
        <v>0</v>
      </c>
    </row>
    <row r="3729" spans="1:7" ht="24" customHeight="1" x14ac:dyDescent="0.2">
      <c r="A3729" s="153" t="str">
        <f t="shared" si="1118"/>
        <v/>
      </c>
      <c r="B3729" s="268" t="str">
        <f t="shared" si="1119"/>
        <v/>
      </c>
      <c r="C3729" s="154"/>
      <c r="D3729" s="155" t="str">
        <f t="shared" si="1120"/>
        <v/>
      </c>
      <c r="E3729" s="269"/>
      <c r="F3729" s="166">
        <f t="shared" si="1121"/>
        <v>0</v>
      </c>
      <c r="G3729" s="270">
        <f>ROUND(E3729*F3729,2)</f>
        <v>0</v>
      </c>
    </row>
    <row r="3730" spans="1:7" ht="24" customHeight="1" x14ac:dyDescent="0.2">
      <c r="A3730" s="153" t="str">
        <f t="shared" si="1118"/>
        <v/>
      </c>
      <c r="B3730" s="268" t="str">
        <f t="shared" si="1119"/>
        <v/>
      </c>
      <c r="C3730" s="154"/>
      <c r="D3730" s="155" t="str">
        <f t="shared" si="1120"/>
        <v/>
      </c>
      <c r="E3730" s="269"/>
      <c r="F3730" s="166">
        <f t="shared" si="1121"/>
        <v>0</v>
      </c>
      <c r="G3730" s="270">
        <f t="shared" ref="G3730:G3735" si="1122">ROUND(E3730*F3730,2)</f>
        <v>0</v>
      </c>
    </row>
    <row r="3731" spans="1:7" ht="24" customHeight="1" x14ac:dyDescent="0.2">
      <c r="A3731" s="153" t="str">
        <f t="shared" si="1118"/>
        <v/>
      </c>
      <c r="B3731" s="268" t="str">
        <f t="shared" si="1119"/>
        <v/>
      </c>
      <c r="C3731" s="154"/>
      <c r="D3731" s="155" t="str">
        <f t="shared" si="1120"/>
        <v/>
      </c>
      <c r="E3731" s="269"/>
      <c r="F3731" s="166">
        <f t="shared" si="1121"/>
        <v>0</v>
      </c>
      <c r="G3731" s="270">
        <f t="shared" si="1122"/>
        <v>0</v>
      </c>
    </row>
    <row r="3732" spans="1:7" ht="24" customHeight="1" x14ac:dyDescent="0.2">
      <c r="A3732" s="153" t="str">
        <f t="shared" si="1118"/>
        <v/>
      </c>
      <c r="B3732" s="268" t="str">
        <f t="shared" si="1119"/>
        <v/>
      </c>
      <c r="C3732" s="154"/>
      <c r="D3732" s="155" t="str">
        <f t="shared" si="1120"/>
        <v/>
      </c>
      <c r="E3732" s="269"/>
      <c r="F3732" s="166">
        <f t="shared" si="1121"/>
        <v>0</v>
      </c>
      <c r="G3732" s="270">
        <f t="shared" si="1122"/>
        <v>0</v>
      </c>
    </row>
    <row r="3733" spans="1:7" ht="24" customHeight="1" x14ac:dyDescent="0.2">
      <c r="A3733" s="153" t="str">
        <f t="shared" si="1118"/>
        <v/>
      </c>
      <c r="B3733" s="268" t="str">
        <f t="shared" si="1119"/>
        <v/>
      </c>
      <c r="C3733" s="154"/>
      <c r="D3733" s="155" t="str">
        <f t="shared" si="1120"/>
        <v/>
      </c>
      <c r="E3733" s="269"/>
      <c r="F3733" s="166">
        <f t="shared" si="1121"/>
        <v>0</v>
      </c>
      <c r="G3733" s="270">
        <f t="shared" si="1122"/>
        <v>0</v>
      </c>
    </row>
    <row r="3734" spans="1:7" ht="24" customHeight="1" x14ac:dyDescent="0.2">
      <c r="A3734" s="153" t="str">
        <f t="shared" si="1118"/>
        <v/>
      </c>
      <c r="B3734" s="268" t="str">
        <f t="shared" si="1119"/>
        <v/>
      </c>
      <c r="C3734" s="154"/>
      <c r="D3734" s="155" t="str">
        <f t="shared" si="1120"/>
        <v/>
      </c>
      <c r="E3734" s="269"/>
      <c r="F3734" s="166">
        <f t="shared" si="1121"/>
        <v>0</v>
      </c>
      <c r="G3734" s="270">
        <f t="shared" si="1122"/>
        <v>0</v>
      </c>
    </row>
    <row r="3735" spans="1:7" ht="24" customHeight="1" x14ac:dyDescent="0.2">
      <c r="A3735" s="153" t="str">
        <f t="shared" si="1118"/>
        <v/>
      </c>
      <c r="B3735" s="268" t="str">
        <f t="shared" si="1119"/>
        <v/>
      </c>
      <c r="C3735" s="154"/>
      <c r="D3735" s="155" t="str">
        <f t="shared" si="1120"/>
        <v/>
      </c>
      <c r="E3735" s="269"/>
      <c r="F3735" s="166">
        <f t="shared" si="1121"/>
        <v>0</v>
      </c>
      <c r="G3735" s="270">
        <f t="shared" si="1122"/>
        <v>0</v>
      </c>
    </row>
    <row r="3736" spans="1:7" ht="24" customHeight="1" x14ac:dyDescent="0.2">
      <c r="A3736" s="271"/>
      <c r="B3736" s="241"/>
      <c r="C3736" s="241"/>
      <c r="D3736" s="252"/>
      <c r="E3736" s="253"/>
      <c r="F3736" s="336" t="s">
        <v>39</v>
      </c>
      <c r="G3736" s="273">
        <f>SUBTOTAL(9,G3728:G3735)</f>
        <v>0</v>
      </c>
    </row>
    <row r="3737" spans="1:7" ht="24" customHeight="1" x14ac:dyDescent="0.2">
      <c r="A3737" s="271"/>
      <c r="B3737" s="241"/>
      <c r="C3737" s="274" t="s">
        <v>825</v>
      </c>
      <c r="D3737" s="252"/>
      <c r="E3737" s="253"/>
      <c r="F3737" s="254"/>
      <c r="G3737" s="275"/>
    </row>
    <row r="3738" spans="1:7" ht="24" customHeight="1" x14ac:dyDescent="0.2">
      <c r="A3738" s="153" t="str">
        <f t="shared" ref="A3738:A3746" si="1123">IFERROR(VLOOKUP(C3738,Tabla_Insumos,4,FALSE),"")</f>
        <v/>
      </c>
      <c r="B3738" s="268" t="str">
        <f t="shared" ref="B3738:B3746" si="1124">IFERROR(VLOOKUP(C3738,Tabla_Insumos,5,FALSE),"")</f>
        <v/>
      </c>
      <c r="C3738" s="154"/>
      <c r="D3738" s="155" t="str">
        <f t="shared" ref="D3738:D3746" si="1125">IFERROR(VLOOKUP(C3738,Tabla_Insumos,2,FALSE),"")</f>
        <v/>
      </c>
      <c r="E3738" s="269"/>
      <c r="F3738" s="166">
        <f t="shared" ref="F3738:F3746" si="1126">IFERROR(VLOOKUP(C3738,Tabla_Insumos,3,FALSE),0)</f>
        <v>0</v>
      </c>
      <c r="G3738" s="270">
        <f t="shared" ref="G3738:G3746" si="1127">ROUND(E3738*F3738,2)</f>
        <v>0</v>
      </c>
    </row>
    <row r="3739" spans="1:7" ht="24" customHeight="1" x14ac:dyDescent="0.2">
      <c r="A3739" s="153" t="str">
        <f t="shared" si="1123"/>
        <v/>
      </c>
      <c r="B3739" s="268" t="str">
        <f t="shared" si="1124"/>
        <v/>
      </c>
      <c r="C3739" s="154"/>
      <c r="D3739" s="155" t="str">
        <f t="shared" si="1125"/>
        <v/>
      </c>
      <c r="E3739" s="269"/>
      <c r="F3739" s="166">
        <f t="shared" si="1126"/>
        <v>0</v>
      </c>
      <c r="G3739" s="270">
        <f t="shared" si="1127"/>
        <v>0</v>
      </c>
    </row>
    <row r="3740" spans="1:7" ht="24" customHeight="1" x14ac:dyDescent="0.2">
      <c r="A3740" s="153" t="str">
        <f t="shared" si="1123"/>
        <v/>
      </c>
      <c r="B3740" s="268" t="str">
        <f t="shared" si="1124"/>
        <v/>
      </c>
      <c r="C3740" s="154"/>
      <c r="D3740" s="155" t="str">
        <f t="shared" si="1125"/>
        <v/>
      </c>
      <c r="E3740" s="269"/>
      <c r="F3740" s="166">
        <f t="shared" si="1126"/>
        <v>0</v>
      </c>
      <c r="G3740" s="270">
        <f t="shared" si="1127"/>
        <v>0</v>
      </c>
    </row>
    <row r="3741" spans="1:7" ht="24" customHeight="1" x14ac:dyDescent="0.2">
      <c r="A3741" s="153" t="str">
        <f t="shared" si="1123"/>
        <v/>
      </c>
      <c r="B3741" s="268" t="str">
        <f t="shared" si="1124"/>
        <v/>
      </c>
      <c r="C3741" s="154"/>
      <c r="D3741" s="155" t="str">
        <f t="shared" si="1125"/>
        <v/>
      </c>
      <c r="E3741" s="269"/>
      <c r="F3741" s="166">
        <f t="shared" si="1126"/>
        <v>0</v>
      </c>
      <c r="G3741" s="270">
        <f t="shared" si="1127"/>
        <v>0</v>
      </c>
    </row>
    <row r="3742" spans="1:7" ht="24" customHeight="1" x14ac:dyDescent="0.2">
      <c r="A3742" s="153" t="str">
        <f t="shared" si="1123"/>
        <v/>
      </c>
      <c r="B3742" s="268" t="str">
        <f t="shared" si="1124"/>
        <v/>
      </c>
      <c r="C3742" s="154"/>
      <c r="D3742" s="155" t="str">
        <f t="shared" si="1125"/>
        <v/>
      </c>
      <c r="E3742" s="269"/>
      <c r="F3742" s="166">
        <f t="shared" si="1126"/>
        <v>0</v>
      </c>
      <c r="G3742" s="270">
        <f t="shared" si="1127"/>
        <v>0</v>
      </c>
    </row>
    <row r="3743" spans="1:7" ht="24" customHeight="1" x14ac:dyDescent="0.2">
      <c r="A3743" s="153" t="str">
        <f t="shared" si="1123"/>
        <v/>
      </c>
      <c r="B3743" s="268" t="str">
        <f t="shared" si="1124"/>
        <v/>
      </c>
      <c r="C3743" s="154"/>
      <c r="D3743" s="155" t="str">
        <f t="shared" si="1125"/>
        <v/>
      </c>
      <c r="E3743" s="269"/>
      <c r="F3743" s="166">
        <f t="shared" si="1126"/>
        <v>0</v>
      </c>
      <c r="G3743" s="270">
        <f t="shared" si="1127"/>
        <v>0</v>
      </c>
    </row>
    <row r="3744" spans="1:7" ht="24" customHeight="1" x14ac:dyDescent="0.2">
      <c r="A3744" s="153" t="str">
        <f t="shared" si="1123"/>
        <v/>
      </c>
      <c r="B3744" s="268" t="str">
        <f t="shared" si="1124"/>
        <v/>
      </c>
      <c r="C3744" s="154"/>
      <c r="D3744" s="155" t="str">
        <f t="shared" si="1125"/>
        <v/>
      </c>
      <c r="E3744" s="269"/>
      <c r="F3744" s="166">
        <f t="shared" si="1126"/>
        <v>0</v>
      </c>
      <c r="G3744" s="270">
        <f t="shared" si="1127"/>
        <v>0</v>
      </c>
    </row>
    <row r="3745" spans="1:7" ht="24" customHeight="1" x14ac:dyDescent="0.2">
      <c r="A3745" s="153" t="str">
        <f t="shared" si="1123"/>
        <v/>
      </c>
      <c r="B3745" s="268" t="str">
        <f t="shared" si="1124"/>
        <v/>
      </c>
      <c r="C3745" s="154"/>
      <c r="D3745" s="155" t="str">
        <f t="shared" si="1125"/>
        <v/>
      </c>
      <c r="E3745" s="269"/>
      <c r="F3745" s="166">
        <f t="shared" si="1126"/>
        <v>0</v>
      </c>
      <c r="G3745" s="270">
        <f t="shared" si="1127"/>
        <v>0</v>
      </c>
    </row>
    <row r="3746" spans="1:7" ht="24" customHeight="1" x14ac:dyDescent="0.2">
      <c r="A3746" s="153" t="str">
        <f t="shared" si="1123"/>
        <v/>
      </c>
      <c r="B3746" s="268" t="str">
        <f t="shared" si="1124"/>
        <v/>
      </c>
      <c r="C3746" s="154"/>
      <c r="D3746" s="155" t="str">
        <f t="shared" si="1125"/>
        <v/>
      </c>
      <c r="E3746" s="269"/>
      <c r="F3746" s="166">
        <f t="shared" si="1126"/>
        <v>0</v>
      </c>
      <c r="G3746" s="270">
        <f t="shared" si="1127"/>
        <v>0</v>
      </c>
    </row>
    <row r="3747" spans="1:7" ht="24" customHeight="1" x14ac:dyDescent="0.2">
      <c r="A3747" s="276"/>
      <c r="B3747" s="252"/>
      <c r="C3747" s="241"/>
      <c r="D3747" s="252"/>
      <c r="E3747" s="253"/>
      <c r="F3747" s="336" t="s">
        <v>40</v>
      </c>
      <c r="G3747" s="273">
        <f>SUBTOTAL(9,G3738:G3746)</f>
        <v>0</v>
      </c>
    </row>
    <row r="3748" spans="1:7" ht="24" customHeight="1" thickBot="1" x14ac:dyDescent="0.25">
      <c r="A3748" s="277"/>
      <c r="B3748" s="278"/>
      <c r="C3748" s="279"/>
      <c r="D3748" s="278"/>
      <c r="E3748" s="280"/>
      <c r="F3748" s="281"/>
      <c r="G3748" s="282"/>
    </row>
    <row r="3749" spans="1:7" ht="24" customHeight="1" thickBot="1" x14ac:dyDescent="0.25">
      <c r="A3749" s="283">
        <f>B3707</f>
        <v>0</v>
      </c>
      <c r="B3749" s="284" t="str">
        <f>C3707</f>
        <v/>
      </c>
      <c r="C3749" s="285"/>
      <c r="D3749" s="285" t="s">
        <v>41</v>
      </c>
      <c r="E3749" s="286"/>
      <c r="F3749" s="287" t="s">
        <v>42</v>
      </c>
      <c r="G3749" s="288">
        <f>SUBTOTAL(9,G3712:G3748)</f>
        <v>0</v>
      </c>
    </row>
    <row r="3750" spans="1:7" ht="24" customHeight="1" thickTop="1" thickBot="1" x14ac:dyDescent="0.25"/>
    <row r="3751" spans="1:7" ht="24" customHeight="1" thickTop="1" x14ac:dyDescent="0.2">
      <c r="A3751" s="344" t="s">
        <v>44</v>
      </c>
      <c r="B3751" s="345"/>
      <c r="C3751" s="345"/>
      <c r="D3751" s="345"/>
      <c r="E3751" s="345"/>
      <c r="F3751" s="345"/>
      <c r="G3751" s="346"/>
    </row>
    <row r="3752" spans="1:7" ht="24" customHeight="1" x14ac:dyDescent="0.2">
      <c r="A3752" s="243" t="s">
        <v>821</v>
      </c>
      <c r="B3752" s="244" t="str">
        <f>Comitente</f>
        <v>DIRECCIÓN PROVINCIAL DEL LOTE HOGAR</v>
      </c>
      <c r="C3752" s="238"/>
      <c r="D3752" s="245"/>
      <c r="E3752" s="245"/>
      <c r="F3752" s="246"/>
      <c r="G3752" s="247"/>
    </row>
    <row r="3753" spans="1:7" ht="24" customHeight="1" x14ac:dyDescent="0.2">
      <c r="A3753" s="243" t="s">
        <v>822</v>
      </c>
      <c r="B3753" s="244">
        <f>Contratista</f>
        <v>0</v>
      </c>
      <c r="C3753" s="239"/>
      <c r="D3753" s="239"/>
      <c r="E3753" s="239"/>
      <c r="F3753" s="248"/>
      <c r="G3753" s="249"/>
    </row>
    <row r="3754" spans="1:7" ht="24" customHeight="1" x14ac:dyDescent="0.2">
      <c r="A3754" s="243" t="s">
        <v>31</v>
      </c>
      <c r="B3754" s="244" t="str">
        <f>Obra</f>
        <v>Barrio "VIRGEN DEL ROSARIO" I Etapa</v>
      </c>
      <c r="C3754" s="239"/>
      <c r="D3754" s="239"/>
      <c r="E3754" s="239"/>
      <c r="F3754" s="248" t="s">
        <v>45</v>
      </c>
      <c r="G3754" s="250">
        <f>Fecha_Base</f>
        <v>0</v>
      </c>
    </row>
    <row r="3755" spans="1:7" ht="24" customHeight="1" x14ac:dyDescent="0.2">
      <c r="A3755" s="251" t="s">
        <v>820</v>
      </c>
      <c r="B3755" s="240" t="str">
        <f>Ubicación</f>
        <v>Calle Independencia s/nº  Distrito "La Puntilla" Dpto San Martin</v>
      </c>
      <c r="C3755" s="240"/>
      <c r="D3755" s="252"/>
      <c r="E3755" s="253"/>
      <c r="F3755" s="254"/>
      <c r="G3755" s="255"/>
    </row>
    <row r="3756" spans="1:7" ht="24" customHeight="1" x14ac:dyDescent="0.2">
      <c r="A3756" s="251" t="s">
        <v>46</v>
      </c>
      <c r="B3756" s="256" t="str">
        <f>IFERROR(VALUE(LEFT(B3757,FIND("-",B3757)-1)),"")</f>
        <v/>
      </c>
      <c r="C3756" s="241" t="str">
        <f>IFERROR(VLOOKUP(B3756,T_Computo_Presupuesto,2,FALSE),"")</f>
        <v/>
      </c>
      <c r="E3756" s="253"/>
      <c r="F3756" s="254"/>
      <c r="G3756" s="255"/>
    </row>
    <row r="3757" spans="1:7" ht="24" customHeight="1" x14ac:dyDescent="0.2">
      <c r="A3757" s="251" t="s">
        <v>32</v>
      </c>
      <c r="B3757" s="256"/>
      <c r="C3757" s="241" t="str">
        <f>IFERROR(VLOOKUP(B3757,T_Computo_Presupuesto,2,FALSE),"")</f>
        <v/>
      </c>
      <c r="D3757" s="252"/>
      <c r="E3757" s="253"/>
      <c r="F3757" s="248" t="s">
        <v>33</v>
      </c>
      <c r="G3757" s="258" t="str">
        <f>IFERROR(VLOOKUP(B3757,T_Computo_Presupuesto,4,FALSE),"")</f>
        <v/>
      </c>
    </row>
    <row r="3758" spans="1:7" ht="24" customHeight="1" x14ac:dyDescent="0.2">
      <c r="A3758" s="251"/>
      <c r="B3758" s="240"/>
      <c r="C3758" s="241"/>
      <c r="D3758" s="252"/>
      <c r="E3758" s="253"/>
      <c r="F3758" s="254"/>
      <c r="G3758" s="255"/>
    </row>
    <row r="3759" spans="1:7" ht="24" customHeight="1" x14ac:dyDescent="0.2">
      <c r="A3759" s="366" t="s">
        <v>683</v>
      </c>
      <c r="B3759" s="367"/>
      <c r="C3759" s="368" t="s">
        <v>0</v>
      </c>
      <c r="D3759" s="368" t="s">
        <v>34</v>
      </c>
      <c r="E3759" s="370" t="s">
        <v>35</v>
      </c>
      <c r="F3759" s="372" t="s">
        <v>36</v>
      </c>
      <c r="G3759" s="374" t="s">
        <v>37</v>
      </c>
    </row>
    <row r="3760" spans="1:7" ht="24" customHeight="1" x14ac:dyDescent="0.2">
      <c r="A3760" s="259" t="s">
        <v>684</v>
      </c>
      <c r="B3760" s="260" t="s">
        <v>685</v>
      </c>
      <c r="C3760" s="369"/>
      <c r="D3760" s="369"/>
      <c r="E3760" s="371"/>
      <c r="F3760" s="373"/>
      <c r="G3760" s="375"/>
    </row>
    <row r="3761" spans="1:7" ht="24" customHeight="1" x14ac:dyDescent="0.2">
      <c r="A3761" s="335"/>
      <c r="B3761" s="263"/>
      <c r="C3761" s="334" t="s">
        <v>823</v>
      </c>
      <c r="D3761" s="264"/>
      <c r="E3761" s="265"/>
      <c r="F3761" s="266"/>
      <c r="G3761" s="267"/>
    </row>
    <row r="3762" spans="1:7" ht="24" customHeight="1" x14ac:dyDescent="0.2">
      <c r="A3762" s="153" t="str">
        <f t="shared" ref="A3762:A3775" si="1128">IFERROR(VLOOKUP(C3762,Tabla_Insumos,4,FALSE),"")</f>
        <v/>
      </c>
      <c r="B3762" s="268" t="str">
        <f t="shared" ref="B3762:B3775" si="1129">IFERROR(VLOOKUP(C3762,Tabla_Insumos,5,FALSE),"")</f>
        <v/>
      </c>
      <c r="C3762" s="154"/>
      <c r="D3762" s="155" t="str">
        <f t="shared" ref="D3762:D3775" si="1130">IFERROR(VLOOKUP(C3762,Tabla_Insumos,2,FALSE),"")</f>
        <v/>
      </c>
      <c r="E3762" s="269"/>
      <c r="F3762" s="166">
        <f t="shared" ref="F3762:F3775" si="1131">IFERROR(VLOOKUP(C3762,Tabla_Insumos,3,FALSE),0)</f>
        <v>0</v>
      </c>
      <c r="G3762" s="270">
        <f>ROUND(E3762*F3762,2)</f>
        <v>0</v>
      </c>
    </row>
    <row r="3763" spans="1:7" ht="24" customHeight="1" x14ac:dyDescent="0.2">
      <c r="A3763" s="153" t="str">
        <f t="shared" si="1128"/>
        <v/>
      </c>
      <c r="B3763" s="268" t="str">
        <f t="shared" si="1129"/>
        <v/>
      </c>
      <c r="C3763" s="154"/>
      <c r="D3763" s="155" t="str">
        <f t="shared" si="1130"/>
        <v/>
      </c>
      <c r="E3763" s="269"/>
      <c r="F3763" s="166">
        <f t="shared" si="1131"/>
        <v>0</v>
      </c>
      <c r="G3763" s="270">
        <f t="shared" ref="G3763:G3775" si="1132">ROUND(E3763*F3763,2)</f>
        <v>0</v>
      </c>
    </row>
    <row r="3764" spans="1:7" ht="24" customHeight="1" x14ac:dyDescent="0.2">
      <c r="A3764" s="153" t="str">
        <f t="shared" si="1128"/>
        <v/>
      </c>
      <c r="B3764" s="268" t="str">
        <f t="shared" si="1129"/>
        <v/>
      </c>
      <c r="C3764" s="154"/>
      <c r="D3764" s="155" t="str">
        <f t="shared" si="1130"/>
        <v/>
      </c>
      <c r="E3764" s="269"/>
      <c r="F3764" s="166">
        <f t="shared" si="1131"/>
        <v>0</v>
      </c>
      <c r="G3764" s="270">
        <f t="shared" si="1132"/>
        <v>0</v>
      </c>
    </row>
    <row r="3765" spans="1:7" ht="24" customHeight="1" x14ac:dyDescent="0.2">
      <c r="A3765" s="153" t="str">
        <f t="shared" si="1128"/>
        <v/>
      </c>
      <c r="B3765" s="268" t="str">
        <f t="shared" si="1129"/>
        <v/>
      </c>
      <c r="C3765" s="154"/>
      <c r="D3765" s="155" t="str">
        <f t="shared" si="1130"/>
        <v/>
      </c>
      <c r="E3765" s="269"/>
      <c r="F3765" s="166">
        <f t="shared" si="1131"/>
        <v>0</v>
      </c>
      <c r="G3765" s="270">
        <f t="shared" si="1132"/>
        <v>0</v>
      </c>
    </row>
    <row r="3766" spans="1:7" ht="24" customHeight="1" x14ac:dyDescent="0.2">
      <c r="A3766" s="153" t="str">
        <f t="shared" si="1128"/>
        <v/>
      </c>
      <c r="B3766" s="268" t="str">
        <f t="shared" si="1129"/>
        <v/>
      </c>
      <c r="C3766" s="154"/>
      <c r="D3766" s="155" t="str">
        <f t="shared" si="1130"/>
        <v/>
      </c>
      <c r="E3766" s="269"/>
      <c r="F3766" s="166">
        <f t="shared" si="1131"/>
        <v>0</v>
      </c>
      <c r="G3766" s="270">
        <f t="shared" si="1132"/>
        <v>0</v>
      </c>
    </row>
    <row r="3767" spans="1:7" ht="24" customHeight="1" x14ac:dyDescent="0.2">
      <c r="A3767" s="153" t="str">
        <f t="shared" si="1128"/>
        <v/>
      </c>
      <c r="B3767" s="268" t="str">
        <f t="shared" si="1129"/>
        <v/>
      </c>
      <c r="C3767" s="154"/>
      <c r="D3767" s="155" t="str">
        <f t="shared" si="1130"/>
        <v/>
      </c>
      <c r="E3767" s="269"/>
      <c r="F3767" s="166">
        <f t="shared" si="1131"/>
        <v>0</v>
      </c>
      <c r="G3767" s="270">
        <f t="shared" si="1132"/>
        <v>0</v>
      </c>
    </row>
    <row r="3768" spans="1:7" ht="24" customHeight="1" x14ac:dyDescent="0.2">
      <c r="A3768" s="153" t="str">
        <f t="shared" si="1128"/>
        <v/>
      </c>
      <c r="B3768" s="268" t="str">
        <f t="shared" si="1129"/>
        <v/>
      </c>
      <c r="C3768" s="154"/>
      <c r="D3768" s="155" t="str">
        <f t="shared" si="1130"/>
        <v/>
      </c>
      <c r="E3768" s="269"/>
      <c r="F3768" s="166">
        <f t="shared" si="1131"/>
        <v>0</v>
      </c>
      <c r="G3768" s="270">
        <f t="shared" si="1132"/>
        <v>0</v>
      </c>
    </row>
    <row r="3769" spans="1:7" ht="24" customHeight="1" x14ac:dyDescent="0.2">
      <c r="A3769" s="153" t="str">
        <f t="shared" si="1128"/>
        <v/>
      </c>
      <c r="B3769" s="268" t="str">
        <f t="shared" si="1129"/>
        <v/>
      </c>
      <c r="C3769" s="154"/>
      <c r="D3769" s="155" t="str">
        <f t="shared" si="1130"/>
        <v/>
      </c>
      <c r="E3769" s="269"/>
      <c r="F3769" s="166">
        <f t="shared" si="1131"/>
        <v>0</v>
      </c>
      <c r="G3769" s="270">
        <f t="shared" si="1132"/>
        <v>0</v>
      </c>
    </row>
    <row r="3770" spans="1:7" ht="24" customHeight="1" x14ac:dyDescent="0.2">
      <c r="A3770" s="153" t="str">
        <f t="shared" si="1128"/>
        <v/>
      </c>
      <c r="B3770" s="268" t="str">
        <f t="shared" si="1129"/>
        <v/>
      </c>
      <c r="C3770" s="154"/>
      <c r="D3770" s="155" t="str">
        <f t="shared" si="1130"/>
        <v/>
      </c>
      <c r="E3770" s="269"/>
      <c r="F3770" s="166">
        <f t="shared" si="1131"/>
        <v>0</v>
      </c>
      <c r="G3770" s="270">
        <f t="shared" si="1132"/>
        <v>0</v>
      </c>
    </row>
    <row r="3771" spans="1:7" ht="24" customHeight="1" x14ac:dyDescent="0.2">
      <c r="A3771" s="153" t="str">
        <f t="shared" si="1128"/>
        <v/>
      </c>
      <c r="B3771" s="268" t="str">
        <f t="shared" si="1129"/>
        <v/>
      </c>
      <c r="C3771" s="154"/>
      <c r="D3771" s="155" t="str">
        <f t="shared" si="1130"/>
        <v/>
      </c>
      <c r="E3771" s="269"/>
      <c r="F3771" s="166">
        <f t="shared" si="1131"/>
        <v>0</v>
      </c>
      <c r="G3771" s="270">
        <f t="shared" si="1132"/>
        <v>0</v>
      </c>
    </row>
    <row r="3772" spans="1:7" ht="24" customHeight="1" x14ac:dyDescent="0.2">
      <c r="A3772" s="153" t="str">
        <f t="shared" si="1128"/>
        <v/>
      </c>
      <c r="B3772" s="268" t="str">
        <f t="shared" si="1129"/>
        <v/>
      </c>
      <c r="C3772" s="154"/>
      <c r="D3772" s="155" t="str">
        <f t="shared" si="1130"/>
        <v/>
      </c>
      <c r="E3772" s="269"/>
      <c r="F3772" s="166">
        <f t="shared" si="1131"/>
        <v>0</v>
      </c>
      <c r="G3772" s="270">
        <f t="shared" si="1132"/>
        <v>0</v>
      </c>
    </row>
    <row r="3773" spans="1:7" ht="24" customHeight="1" x14ac:dyDescent="0.2">
      <c r="A3773" s="153" t="str">
        <f t="shared" si="1128"/>
        <v/>
      </c>
      <c r="B3773" s="268" t="str">
        <f t="shared" si="1129"/>
        <v/>
      </c>
      <c r="C3773" s="154"/>
      <c r="D3773" s="155" t="str">
        <f t="shared" si="1130"/>
        <v/>
      </c>
      <c r="E3773" s="269"/>
      <c r="F3773" s="166">
        <f t="shared" si="1131"/>
        <v>0</v>
      </c>
      <c r="G3773" s="270">
        <f t="shared" si="1132"/>
        <v>0</v>
      </c>
    </row>
    <row r="3774" spans="1:7" ht="24" customHeight="1" x14ac:dyDescent="0.2">
      <c r="A3774" s="153" t="str">
        <f t="shared" si="1128"/>
        <v/>
      </c>
      <c r="B3774" s="268" t="str">
        <f t="shared" si="1129"/>
        <v/>
      </c>
      <c r="C3774" s="154"/>
      <c r="D3774" s="155" t="str">
        <f t="shared" si="1130"/>
        <v/>
      </c>
      <c r="E3774" s="269"/>
      <c r="F3774" s="166">
        <f t="shared" si="1131"/>
        <v>0</v>
      </c>
      <c r="G3774" s="270">
        <f t="shared" si="1132"/>
        <v>0</v>
      </c>
    </row>
    <row r="3775" spans="1:7" ht="24" customHeight="1" x14ac:dyDescent="0.2">
      <c r="A3775" s="153" t="str">
        <f t="shared" si="1128"/>
        <v/>
      </c>
      <c r="B3775" s="268" t="str">
        <f t="shared" si="1129"/>
        <v/>
      </c>
      <c r="C3775" s="154"/>
      <c r="D3775" s="155" t="str">
        <f t="shared" si="1130"/>
        <v/>
      </c>
      <c r="E3775" s="269"/>
      <c r="F3775" s="166">
        <f t="shared" si="1131"/>
        <v>0</v>
      </c>
      <c r="G3775" s="270">
        <f t="shared" si="1132"/>
        <v>0</v>
      </c>
    </row>
    <row r="3776" spans="1:7" ht="24" customHeight="1" x14ac:dyDescent="0.2">
      <c r="A3776" s="271"/>
      <c r="B3776" s="241"/>
      <c r="C3776" s="241"/>
      <c r="D3776" s="252"/>
      <c r="E3776" s="253"/>
      <c r="F3776" s="336" t="s">
        <v>38</v>
      </c>
      <c r="G3776" s="273">
        <f>SUBTOTAL(9,G3762:G3775)</f>
        <v>0</v>
      </c>
    </row>
    <row r="3777" spans="1:7" ht="24" customHeight="1" x14ac:dyDescent="0.2">
      <c r="A3777" s="271"/>
      <c r="B3777" s="241"/>
      <c r="C3777" s="274" t="s">
        <v>824</v>
      </c>
      <c r="D3777" s="252"/>
      <c r="E3777" s="253"/>
      <c r="F3777" s="254"/>
      <c r="G3777" s="275"/>
    </row>
    <row r="3778" spans="1:7" ht="24" customHeight="1" x14ac:dyDescent="0.2">
      <c r="A3778" s="153" t="str">
        <f t="shared" ref="A3778:A3785" si="1133">IFERROR(VLOOKUP(C3778,Tabla_Insumos,4,FALSE),"")</f>
        <v/>
      </c>
      <c r="B3778" s="268" t="str">
        <f t="shared" ref="B3778:B3785" si="1134">IFERROR(VLOOKUP(C3778,Tabla_Insumos,5,FALSE),"")</f>
        <v/>
      </c>
      <c r="C3778" s="154"/>
      <c r="D3778" s="155" t="str">
        <f t="shared" ref="D3778:D3785" si="1135">IFERROR(VLOOKUP(C3778,Tabla_Insumos,2,FALSE),"")</f>
        <v/>
      </c>
      <c r="E3778" s="269"/>
      <c r="F3778" s="166">
        <f t="shared" ref="F3778:F3785" si="1136">IFERROR(VLOOKUP(C3778,Tabla_Insumos,3,FALSE),0)</f>
        <v>0</v>
      </c>
      <c r="G3778" s="270">
        <f>ROUND(E3778*F3778,2)</f>
        <v>0</v>
      </c>
    </row>
    <row r="3779" spans="1:7" ht="24" customHeight="1" x14ac:dyDescent="0.2">
      <c r="A3779" s="153" t="str">
        <f t="shared" si="1133"/>
        <v/>
      </c>
      <c r="B3779" s="268" t="str">
        <f t="shared" si="1134"/>
        <v/>
      </c>
      <c r="C3779" s="154"/>
      <c r="D3779" s="155" t="str">
        <f t="shared" si="1135"/>
        <v/>
      </c>
      <c r="E3779" s="269"/>
      <c r="F3779" s="166">
        <f t="shared" si="1136"/>
        <v>0</v>
      </c>
      <c r="G3779" s="270">
        <f>ROUND(E3779*F3779,2)</f>
        <v>0</v>
      </c>
    </row>
    <row r="3780" spans="1:7" ht="24" customHeight="1" x14ac:dyDescent="0.2">
      <c r="A3780" s="153" t="str">
        <f t="shared" si="1133"/>
        <v/>
      </c>
      <c r="B3780" s="268" t="str">
        <f t="shared" si="1134"/>
        <v/>
      </c>
      <c r="C3780" s="154"/>
      <c r="D3780" s="155" t="str">
        <f t="shared" si="1135"/>
        <v/>
      </c>
      <c r="E3780" s="269"/>
      <c r="F3780" s="166">
        <f t="shared" si="1136"/>
        <v>0</v>
      </c>
      <c r="G3780" s="270">
        <f t="shared" ref="G3780:G3785" si="1137">ROUND(E3780*F3780,2)</f>
        <v>0</v>
      </c>
    </row>
    <row r="3781" spans="1:7" ht="24" customHeight="1" x14ac:dyDescent="0.2">
      <c r="A3781" s="153" t="str">
        <f t="shared" si="1133"/>
        <v/>
      </c>
      <c r="B3781" s="268" t="str">
        <f t="shared" si="1134"/>
        <v/>
      </c>
      <c r="C3781" s="154"/>
      <c r="D3781" s="155" t="str">
        <f t="shared" si="1135"/>
        <v/>
      </c>
      <c r="E3781" s="269"/>
      <c r="F3781" s="166">
        <f t="shared" si="1136"/>
        <v>0</v>
      </c>
      <c r="G3781" s="270">
        <f t="shared" si="1137"/>
        <v>0</v>
      </c>
    </row>
    <row r="3782" spans="1:7" ht="24" customHeight="1" x14ac:dyDescent="0.2">
      <c r="A3782" s="153" t="str">
        <f t="shared" si="1133"/>
        <v/>
      </c>
      <c r="B3782" s="268" t="str">
        <f t="shared" si="1134"/>
        <v/>
      </c>
      <c r="C3782" s="154"/>
      <c r="D3782" s="155" t="str">
        <f t="shared" si="1135"/>
        <v/>
      </c>
      <c r="E3782" s="269"/>
      <c r="F3782" s="166">
        <f t="shared" si="1136"/>
        <v>0</v>
      </c>
      <c r="G3782" s="270">
        <f t="shared" si="1137"/>
        <v>0</v>
      </c>
    </row>
    <row r="3783" spans="1:7" ht="24" customHeight="1" x14ac:dyDescent="0.2">
      <c r="A3783" s="153" t="str">
        <f t="shared" si="1133"/>
        <v/>
      </c>
      <c r="B3783" s="268" t="str">
        <f t="shared" si="1134"/>
        <v/>
      </c>
      <c r="C3783" s="154"/>
      <c r="D3783" s="155" t="str">
        <f t="shared" si="1135"/>
        <v/>
      </c>
      <c r="E3783" s="269"/>
      <c r="F3783" s="166">
        <f t="shared" si="1136"/>
        <v>0</v>
      </c>
      <c r="G3783" s="270">
        <f t="shared" si="1137"/>
        <v>0</v>
      </c>
    </row>
    <row r="3784" spans="1:7" ht="24" customHeight="1" x14ac:dyDescent="0.2">
      <c r="A3784" s="153" t="str">
        <f t="shared" si="1133"/>
        <v/>
      </c>
      <c r="B3784" s="268" t="str">
        <f t="shared" si="1134"/>
        <v/>
      </c>
      <c r="C3784" s="154"/>
      <c r="D3784" s="155" t="str">
        <f t="shared" si="1135"/>
        <v/>
      </c>
      <c r="E3784" s="269"/>
      <c r="F3784" s="166">
        <f t="shared" si="1136"/>
        <v>0</v>
      </c>
      <c r="G3784" s="270">
        <f t="shared" si="1137"/>
        <v>0</v>
      </c>
    </row>
    <row r="3785" spans="1:7" ht="24" customHeight="1" x14ac:dyDescent="0.2">
      <c r="A3785" s="153" t="str">
        <f t="shared" si="1133"/>
        <v/>
      </c>
      <c r="B3785" s="268" t="str">
        <f t="shared" si="1134"/>
        <v/>
      </c>
      <c r="C3785" s="154"/>
      <c r="D3785" s="155" t="str">
        <f t="shared" si="1135"/>
        <v/>
      </c>
      <c r="E3785" s="269"/>
      <c r="F3785" s="166">
        <f t="shared" si="1136"/>
        <v>0</v>
      </c>
      <c r="G3785" s="270">
        <f t="shared" si="1137"/>
        <v>0</v>
      </c>
    </row>
    <row r="3786" spans="1:7" ht="24" customHeight="1" x14ac:dyDescent="0.2">
      <c r="A3786" s="271"/>
      <c r="B3786" s="241"/>
      <c r="C3786" s="241"/>
      <c r="D3786" s="252"/>
      <c r="E3786" s="253"/>
      <c r="F3786" s="336" t="s">
        <v>39</v>
      </c>
      <c r="G3786" s="273">
        <f>SUBTOTAL(9,G3778:G3785)</f>
        <v>0</v>
      </c>
    </row>
    <row r="3787" spans="1:7" ht="24" customHeight="1" x14ac:dyDescent="0.2">
      <c r="A3787" s="271"/>
      <c r="B3787" s="241"/>
      <c r="C3787" s="274" t="s">
        <v>825</v>
      </c>
      <c r="D3787" s="252"/>
      <c r="E3787" s="253"/>
      <c r="F3787" s="254"/>
      <c r="G3787" s="275"/>
    </row>
    <row r="3788" spans="1:7" ht="24" customHeight="1" x14ac:dyDescent="0.2">
      <c r="A3788" s="153" t="str">
        <f t="shared" ref="A3788:A3796" si="1138">IFERROR(VLOOKUP(C3788,Tabla_Insumos,4,FALSE),"")</f>
        <v/>
      </c>
      <c r="B3788" s="268" t="str">
        <f t="shared" ref="B3788:B3796" si="1139">IFERROR(VLOOKUP(C3788,Tabla_Insumos,5,FALSE),"")</f>
        <v/>
      </c>
      <c r="C3788" s="154"/>
      <c r="D3788" s="155" t="str">
        <f t="shared" ref="D3788:D3796" si="1140">IFERROR(VLOOKUP(C3788,Tabla_Insumos,2,FALSE),"")</f>
        <v/>
      </c>
      <c r="E3788" s="269"/>
      <c r="F3788" s="166">
        <f t="shared" ref="F3788:F3796" si="1141">IFERROR(VLOOKUP(C3788,Tabla_Insumos,3,FALSE),0)</f>
        <v>0</v>
      </c>
      <c r="G3788" s="270">
        <f t="shared" ref="G3788:G3796" si="1142">ROUND(E3788*F3788,2)</f>
        <v>0</v>
      </c>
    </row>
    <row r="3789" spans="1:7" ht="24" customHeight="1" x14ac:dyDescent="0.2">
      <c r="A3789" s="153" t="str">
        <f t="shared" si="1138"/>
        <v/>
      </c>
      <c r="B3789" s="268" t="str">
        <f t="shared" si="1139"/>
        <v/>
      </c>
      <c r="C3789" s="154"/>
      <c r="D3789" s="155" t="str">
        <f t="shared" si="1140"/>
        <v/>
      </c>
      <c r="E3789" s="269"/>
      <c r="F3789" s="166">
        <f t="shared" si="1141"/>
        <v>0</v>
      </c>
      <c r="G3789" s="270">
        <f t="shared" si="1142"/>
        <v>0</v>
      </c>
    </row>
    <row r="3790" spans="1:7" ht="24" customHeight="1" x14ac:dyDescent="0.2">
      <c r="A3790" s="153" t="str">
        <f t="shared" si="1138"/>
        <v/>
      </c>
      <c r="B3790" s="268" t="str">
        <f t="shared" si="1139"/>
        <v/>
      </c>
      <c r="C3790" s="154"/>
      <c r="D3790" s="155" t="str">
        <f t="shared" si="1140"/>
        <v/>
      </c>
      <c r="E3790" s="269"/>
      <c r="F3790" s="166">
        <f t="shared" si="1141"/>
        <v>0</v>
      </c>
      <c r="G3790" s="270">
        <f t="shared" si="1142"/>
        <v>0</v>
      </c>
    </row>
    <row r="3791" spans="1:7" ht="24" customHeight="1" x14ac:dyDescent="0.2">
      <c r="A3791" s="153" t="str">
        <f t="shared" si="1138"/>
        <v/>
      </c>
      <c r="B3791" s="268" t="str">
        <f t="shared" si="1139"/>
        <v/>
      </c>
      <c r="C3791" s="154"/>
      <c r="D3791" s="155" t="str">
        <f t="shared" si="1140"/>
        <v/>
      </c>
      <c r="E3791" s="269"/>
      <c r="F3791" s="166">
        <f t="shared" si="1141"/>
        <v>0</v>
      </c>
      <c r="G3791" s="270">
        <f t="shared" si="1142"/>
        <v>0</v>
      </c>
    </row>
    <row r="3792" spans="1:7" ht="24" customHeight="1" x14ac:dyDescent="0.2">
      <c r="A3792" s="153" t="str">
        <f t="shared" si="1138"/>
        <v/>
      </c>
      <c r="B3792" s="268" t="str">
        <f t="shared" si="1139"/>
        <v/>
      </c>
      <c r="C3792" s="154"/>
      <c r="D3792" s="155" t="str">
        <f t="shared" si="1140"/>
        <v/>
      </c>
      <c r="E3792" s="269"/>
      <c r="F3792" s="166">
        <f t="shared" si="1141"/>
        <v>0</v>
      </c>
      <c r="G3792" s="270">
        <f t="shared" si="1142"/>
        <v>0</v>
      </c>
    </row>
    <row r="3793" spans="1:7" ht="24" customHeight="1" x14ac:dyDescent="0.2">
      <c r="A3793" s="153" t="str">
        <f t="shared" si="1138"/>
        <v/>
      </c>
      <c r="B3793" s="268" t="str">
        <f t="shared" si="1139"/>
        <v/>
      </c>
      <c r="C3793" s="154"/>
      <c r="D3793" s="155" t="str">
        <f t="shared" si="1140"/>
        <v/>
      </c>
      <c r="E3793" s="269"/>
      <c r="F3793" s="166">
        <f t="shared" si="1141"/>
        <v>0</v>
      </c>
      <c r="G3793" s="270">
        <f t="shared" si="1142"/>
        <v>0</v>
      </c>
    </row>
    <row r="3794" spans="1:7" ht="24" customHeight="1" x14ac:dyDescent="0.2">
      <c r="A3794" s="153" t="str">
        <f t="shared" si="1138"/>
        <v/>
      </c>
      <c r="B3794" s="268" t="str">
        <f t="shared" si="1139"/>
        <v/>
      </c>
      <c r="C3794" s="154"/>
      <c r="D3794" s="155" t="str">
        <f t="shared" si="1140"/>
        <v/>
      </c>
      <c r="E3794" s="269"/>
      <c r="F3794" s="166">
        <f t="shared" si="1141"/>
        <v>0</v>
      </c>
      <c r="G3794" s="270">
        <f t="shared" si="1142"/>
        <v>0</v>
      </c>
    </row>
    <row r="3795" spans="1:7" ht="24" customHeight="1" x14ac:dyDescent="0.2">
      <c r="A3795" s="153" t="str">
        <f t="shared" si="1138"/>
        <v/>
      </c>
      <c r="B3795" s="268" t="str">
        <f t="shared" si="1139"/>
        <v/>
      </c>
      <c r="C3795" s="154"/>
      <c r="D3795" s="155" t="str">
        <f t="shared" si="1140"/>
        <v/>
      </c>
      <c r="E3795" s="269"/>
      <c r="F3795" s="166">
        <f t="shared" si="1141"/>
        <v>0</v>
      </c>
      <c r="G3795" s="270">
        <f t="shared" si="1142"/>
        <v>0</v>
      </c>
    </row>
    <row r="3796" spans="1:7" ht="24" customHeight="1" x14ac:dyDescent="0.2">
      <c r="A3796" s="153" t="str">
        <f t="shared" si="1138"/>
        <v/>
      </c>
      <c r="B3796" s="268" t="str">
        <f t="shared" si="1139"/>
        <v/>
      </c>
      <c r="C3796" s="154"/>
      <c r="D3796" s="155" t="str">
        <f t="shared" si="1140"/>
        <v/>
      </c>
      <c r="E3796" s="269"/>
      <c r="F3796" s="166">
        <f t="shared" si="1141"/>
        <v>0</v>
      </c>
      <c r="G3796" s="270">
        <f t="shared" si="1142"/>
        <v>0</v>
      </c>
    </row>
    <row r="3797" spans="1:7" ht="24" customHeight="1" x14ac:dyDescent="0.2">
      <c r="A3797" s="276"/>
      <c r="B3797" s="252"/>
      <c r="C3797" s="241"/>
      <c r="D3797" s="252"/>
      <c r="E3797" s="253"/>
      <c r="F3797" s="336" t="s">
        <v>40</v>
      </c>
      <c r="G3797" s="273">
        <f>SUBTOTAL(9,G3788:G3796)</f>
        <v>0</v>
      </c>
    </row>
    <row r="3798" spans="1:7" ht="24" customHeight="1" thickBot="1" x14ac:dyDescent="0.25">
      <c r="A3798" s="277"/>
      <c r="B3798" s="278"/>
      <c r="C3798" s="279"/>
      <c r="D3798" s="278"/>
      <c r="E3798" s="280"/>
      <c r="F3798" s="281"/>
      <c r="G3798" s="282"/>
    </row>
    <row r="3799" spans="1:7" ht="24" customHeight="1" thickBot="1" x14ac:dyDescent="0.25">
      <c r="A3799" s="283">
        <f>B3757</f>
        <v>0</v>
      </c>
      <c r="B3799" s="284" t="str">
        <f>C3757</f>
        <v/>
      </c>
      <c r="C3799" s="285"/>
      <c r="D3799" s="285" t="s">
        <v>41</v>
      </c>
      <c r="E3799" s="286"/>
      <c r="F3799" s="287" t="s">
        <v>42</v>
      </c>
      <c r="G3799" s="288">
        <f>SUBTOTAL(9,G3762:G3798)</f>
        <v>0</v>
      </c>
    </row>
    <row r="3800" spans="1:7" ht="24" customHeight="1" thickTop="1" thickBot="1" x14ac:dyDescent="0.25"/>
    <row r="3801" spans="1:7" ht="24" customHeight="1" thickTop="1" x14ac:dyDescent="0.2">
      <c r="A3801" s="344" t="s">
        <v>44</v>
      </c>
      <c r="B3801" s="345"/>
      <c r="C3801" s="345"/>
      <c r="D3801" s="345"/>
      <c r="E3801" s="345"/>
      <c r="F3801" s="345"/>
      <c r="G3801" s="346"/>
    </row>
    <row r="3802" spans="1:7" ht="24" customHeight="1" x14ac:dyDescent="0.2">
      <c r="A3802" s="243" t="s">
        <v>821</v>
      </c>
      <c r="B3802" s="244" t="str">
        <f>Comitente</f>
        <v>DIRECCIÓN PROVINCIAL DEL LOTE HOGAR</v>
      </c>
      <c r="C3802" s="238"/>
      <c r="D3802" s="245"/>
      <c r="E3802" s="245"/>
      <c r="F3802" s="246"/>
      <c r="G3802" s="247"/>
    </row>
    <row r="3803" spans="1:7" ht="24" customHeight="1" x14ac:dyDescent="0.2">
      <c r="A3803" s="243" t="s">
        <v>822</v>
      </c>
      <c r="B3803" s="244">
        <f>Contratista</f>
        <v>0</v>
      </c>
      <c r="C3803" s="239"/>
      <c r="D3803" s="239"/>
      <c r="E3803" s="239"/>
      <c r="F3803" s="248"/>
      <c r="G3803" s="249"/>
    </row>
    <row r="3804" spans="1:7" ht="24" customHeight="1" x14ac:dyDescent="0.2">
      <c r="A3804" s="243" t="s">
        <v>31</v>
      </c>
      <c r="B3804" s="244" t="str">
        <f>Obra</f>
        <v>Barrio "VIRGEN DEL ROSARIO" I Etapa</v>
      </c>
      <c r="C3804" s="239"/>
      <c r="D3804" s="239"/>
      <c r="E3804" s="239"/>
      <c r="F3804" s="248" t="s">
        <v>45</v>
      </c>
      <c r="G3804" s="250">
        <f>Fecha_Base</f>
        <v>0</v>
      </c>
    </row>
    <row r="3805" spans="1:7" ht="24" customHeight="1" x14ac:dyDescent="0.2">
      <c r="A3805" s="251" t="s">
        <v>820</v>
      </c>
      <c r="B3805" s="240" t="str">
        <f>Ubicación</f>
        <v>Calle Independencia s/nº  Distrito "La Puntilla" Dpto San Martin</v>
      </c>
      <c r="C3805" s="240"/>
      <c r="D3805" s="252"/>
      <c r="E3805" s="253"/>
      <c r="F3805" s="254"/>
      <c r="G3805" s="255"/>
    </row>
    <row r="3806" spans="1:7" ht="24" customHeight="1" x14ac:dyDescent="0.2">
      <c r="A3806" s="251" t="s">
        <v>46</v>
      </c>
      <c r="B3806" s="256" t="str">
        <f>IFERROR(VALUE(LEFT(B3807,FIND("-",B3807)-1)),"")</f>
        <v/>
      </c>
      <c r="C3806" s="241" t="str">
        <f>IFERROR(VLOOKUP(B3806,T_Computo_Presupuesto,2,FALSE),"")</f>
        <v/>
      </c>
      <c r="E3806" s="253"/>
      <c r="F3806" s="254"/>
      <c r="G3806" s="255"/>
    </row>
    <row r="3807" spans="1:7" ht="24" customHeight="1" x14ac:dyDescent="0.2">
      <c r="A3807" s="251" t="s">
        <v>32</v>
      </c>
      <c r="B3807" s="257"/>
      <c r="C3807" s="241" t="str">
        <f>IFERROR(VLOOKUP(B3807,T_Computo_Presupuesto,2,FALSE),"")</f>
        <v/>
      </c>
      <c r="D3807" s="252"/>
      <c r="E3807" s="253"/>
      <c r="F3807" s="248" t="s">
        <v>33</v>
      </c>
      <c r="G3807" s="258" t="str">
        <f>IFERROR(VLOOKUP(B3807,T_Computo_Presupuesto,4,FALSE),"")</f>
        <v/>
      </c>
    </row>
    <row r="3808" spans="1:7" ht="24" customHeight="1" x14ac:dyDescent="0.2">
      <c r="A3808" s="251"/>
      <c r="B3808" s="240"/>
      <c r="C3808" s="241"/>
      <c r="D3808" s="252"/>
      <c r="E3808" s="253"/>
      <c r="F3808" s="254"/>
      <c r="G3808" s="255"/>
    </row>
    <row r="3809" spans="1:7" ht="24" customHeight="1" x14ac:dyDescent="0.2">
      <c r="A3809" s="366" t="s">
        <v>683</v>
      </c>
      <c r="B3809" s="367"/>
      <c r="C3809" s="368" t="s">
        <v>0</v>
      </c>
      <c r="D3809" s="368" t="s">
        <v>34</v>
      </c>
      <c r="E3809" s="370" t="s">
        <v>35</v>
      </c>
      <c r="F3809" s="372" t="s">
        <v>36</v>
      </c>
      <c r="G3809" s="374" t="s">
        <v>37</v>
      </c>
    </row>
    <row r="3810" spans="1:7" ht="24" customHeight="1" x14ac:dyDescent="0.2">
      <c r="A3810" s="259" t="s">
        <v>684</v>
      </c>
      <c r="B3810" s="260" t="s">
        <v>685</v>
      </c>
      <c r="C3810" s="369"/>
      <c r="D3810" s="369"/>
      <c r="E3810" s="371"/>
      <c r="F3810" s="373"/>
      <c r="G3810" s="375"/>
    </row>
    <row r="3811" spans="1:7" ht="24" customHeight="1" x14ac:dyDescent="0.2">
      <c r="A3811" s="335"/>
      <c r="B3811" s="263"/>
      <c r="C3811" s="334" t="s">
        <v>823</v>
      </c>
      <c r="D3811" s="264"/>
      <c r="E3811" s="265"/>
      <c r="F3811" s="266"/>
      <c r="G3811" s="267"/>
    </row>
    <row r="3812" spans="1:7" ht="24" customHeight="1" x14ac:dyDescent="0.2">
      <c r="A3812" s="153" t="str">
        <f t="shared" ref="A3812:A3825" si="1143">IFERROR(VLOOKUP(C3812,Tabla_Insumos,4,FALSE),"")</f>
        <v/>
      </c>
      <c r="B3812" s="268" t="str">
        <f t="shared" ref="B3812:B3825" si="1144">IFERROR(VLOOKUP(C3812,Tabla_Insumos,5,FALSE),"")</f>
        <v/>
      </c>
      <c r="C3812" s="154"/>
      <c r="D3812" s="155" t="str">
        <f t="shared" ref="D3812:D3825" si="1145">IFERROR(VLOOKUP(C3812,Tabla_Insumos,2,FALSE),"")</f>
        <v/>
      </c>
      <c r="E3812" s="269"/>
      <c r="F3812" s="166">
        <f t="shared" ref="F3812:F3825" si="1146">IFERROR(VLOOKUP(C3812,Tabla_Insumos,3,FALSE),0)</f>
        <v>0</v>
      </c>
      <c r="G3812" s="270">
        <f>ROUND(E3812*F3812,2)</f>
        <v>0</v>
      </c>
    </row>
    <row r="3813" spans="1:7" ht="24" customHeight="1" x14ac:dyDescent="0.2">
      <c r="A3813" s="153" t="str">
        <f t="shared" si="1143"/>
        <v/>
      </c>
      <c r="B3813" s="268" t="str">
        <f t="shared" si="1144"/>
        <v/>
      </c>
      <c r="C3813" s="154"/>
      <c r="D3813" s="155" t="str">
        <f t="shared" si="1145"/>
        <v/>
      </c>
      <c r="E3813" s="269"/>
      <c r="F3813" s="166">
        <f t="shared" si="1146"/>
        <v>0</v>
      </c>
      <c r="G3813" s="270">
        <f t="shared" ref="G3813:G3825" si="1147">ROUND(E3813*F3813,2)</f>
        <v>0</v>
      </c>
    </row>
    <row r="3814" spans="1:7" ht="24" customHeight="1" x14ac:dyDescent="0.2">
      <c r="A3814" s="153" t="str">
        <f t="shared" si="1143"/>
        <v/>
      </c>
      <c r="B3814" s="268" t="str">
        <f t="shared" si="1144"/>
        <v/>
      </c>
      <c r="C3814" s="154"/>
      <c r="D3814" s="155" t="str">
        <f t="shared" si="1145"/>
        <v/>
      </c>
      <c r="E3814" s="269"/>
      <c r="F3814" s="166">
        <f t="shared" si="1146"/>
        <v>0</v>
      </c>
      <c r="G3814" s="270">
        <f t="shared" si="1147"/>
        <v>0</v>
      </c>
    </row>
    <row r="3815" spans="1:7" ht="24" customHeight="1" x14ac:dyDescent="0.2">
      <c r="A3815" s="153" t="str">
        <f t="shared" si="1143"/>
        <v/>
      </c>
      <c r="B3815" s="268" t="str">
        <f t="shared" si="1144"/>
        <v/>
      </c>
      <c r="C3815" s="154"/>
      <c r="D3815" s="155" t="str">
        <f t="shared" si="1145"/>
        <v/>
      </c>
      <c r="E3815" s="269"/>
      <c r="F3815" s="166">
        <f t="shared" si="1146"/>
        <v>0</v>
      </c>
      <c r="G3815" s="270">
        <f t="shared" si="1147"/>
        <v>0</v>
      </c>
    </row>
    <row r="3816" spans="1:7" ht="24" customHeight="1" x14ac:dyDescent="0.2">
      <c r="A3816" s="153" t="str">
        <f t="shared" si="1143"/>
        <v/>
      </c>
      <c r="B3816" s="268" t="str">
        <f t="shared" si="1144"/>
        <v/>
      </c>
      <c r="C3816" s="154"/>
      <c r="D3816" s="155" t="str">
        <f t="shared" si="1145"/>
        <v/>
      </c>
      <c r="E3816" s="269"/>
      <c r="F3816" s="166">
        <f t="shared" si="1146"/>
        <v>0</v>
      </c>
      <c r="G3816" s="270">
        <f t="shared" si="1147"/>
        <v>0</v>
      </c>
    </row>
    <row r="3817" spans="1:7" ht="24" customHeight="1" x14ac:dyDescent="0.2">
      <c r="A3817" s="153" t="str">
        <f t="shared" si="1143"/>
        <v/>
      </c>
      <c r="B3817" s="268" t="str">
        <f t="shared" si="1144"/>
        <v/>
      </c>
      <c r="C3817" s="154"/>
      <c r="D3817" s="155" t="str">
        <f t="shared" si="1145"/>
        <v/>
      </c>
      <c r="E3817" s="269"/>
      <c r="F3817" s="166">
        <f t="shared" si="1146"/>
        <v>0</v>
      </c>
      <c r="G3817" s="270">
        <f t="shared" si="1147"/>
        <v>0</v>
      </c>
    </row>
    <row r="3818" spans="1:7" ht="24" customHeight="1" x14ac:dyDescent="0.2">
      <c r="A3818" s="153" t="str">
        <f t="shared" si="1143"/>
        <v/>
      </c>
      <c r="B3818" s="268" t="str">
        <f t="shared" si="1144"/>
        <v/>
      </c>
      <c r="C3818" s="154"/>
      <c r="D3818" s="155" t="str">
        <f t="shared" si="1145"/>
        <v/>
      </c>
      <c r="E3818" s="269"/>
      <c r="F3818" s="166">
        <f t="shared" si="1146"/>
        <v>0</v>
      </c>
      <c r="G3818" s="270">
        <f t="shared" si="1147"/>
        <v>0</v>
      </c>
    </row>
    <row r="3819" spans="1:7" ht="24" customHeight="1" x14ac:dyDescent="0.2">
      <c r="A3819" s="153" t="str">
        <f t="shared" si="1143"/>
        <v/>
      </c>
      <c r="B3819" s="268" t="str">
        <f t="shared" si="1144"/>
        <v/>
      </c>
      <c r="C3819" s="154"/>
      <c r="D3819" s="155" t="str">
        <f t="shared" si="1145"/>
        <v/>
      </c>
      <c r="E3819" s="269"/>
      <c r="F3819" s="166">
        <f t="shared" si="1146"/>
        <v>0</v>
      </c>
      <c r="G3819" s="270">
        <f t="shared" si="1147"/>
        <v>0</v>
      </c>
    </row>
    <row r="3820" spans="1:7" ht="24" customHeight="1" x14ac:dyDescent="0.2">
      <c r="A3820" s="153" t="str">
        <f t="shared" si="1143"/>
        <v/>
      </c>
      <c r="B3820" s="268" t="str">
        <f t="shared" si="1144"/>
        <v/>
      </c>
      <c r="C3820" s="154"/>
      <c r="D3820" s="155" t="str">
        <f t="shared" si="1145"/>
        <v/>
      </c>
      <c r="E3820" s="269"/>
      <c r="F3820" s="166">
        <f t="shared" si="1146"/>
        <v>0</v>
      </c>
      <c r="G3820" s="270">
        <f t="shared" si="1147"/>
        <v>0</v>
      </c>
    </row>
    <row r="3821" spans="1:7" ht="24" customHeight="1" x14ac:dyDescent="0.2">
      <c r="A3821" s="153" t="str">
        <f t="shared" si="1143"/>
        <v/>
      </c>
      <c r="B3821" s="268" t="str">
        <f t="shared" si="1144"/>
        <v/>
      </c>
      <c r="C3821" s="154"/>
      <c r="D3821" s="155" t="str">
        <f t="shared" si="1145"/>
        <v/>
      </c>
      <c r="E3821" s="269"/>
      <c r="F3821" s="166">
        <f t="shared" si="1146"/>
        <v>0</v>
      </c>
      <c r="G3821" s="270">
        <f t="shared" si="1147"/>
        <v>0</v>
      </c>
    </row>
    <row r="3822" spans="1:7" ht="24" customHeight="1" x14ac:dyDescent="0.2">
      <c r="A3822" s="153" t="str">
        <f t="shared" si="1143"/>
        <v/>
      </c>
      <c r="B3822" s="268" t="str">
        <f t="shared" si="1144"/>
        <v/>
      </c>
      <c r="C3822" s="154"/>
      <c r="D3822" s="155" t="str">
        <f t="shared" si="1145"/>
        <v/>
      </c>
      <c r="E3822" s="269"/>
      <c r="F3822" s="166">
        <f t="shared" si="1146"/>
        <v>0</v>
      </c>
      <c r="G3822" s="270">
        <f t="shared" si="1147"/>
        <v>0</v>
      </c>
    </row>
    <row r="3823" spans="1:7" ht="24" customHeight="1" x14ac:dyDescent="0.2">
      <c r="A3823" s="153" t="str">
        <f t="shared" si="1143"/>
        <v/>
      </c>
      <c r="B3823" s="268" t="str">
        <f t="shared" si="1144"/>
        <v/>
      </c>
      <c r="C3823" s="154"/>
      <c r="D3823" s="155" t="str">
        <f t="shared" si="1145"/>
        <v/>
      </c>
      <c r="E3823" s="269"/>
      <c r="F3823" s="166">
        <f t="shared" si="1146"/>
        <v>0</v>
      </c>
      <c r="G3823" s="270">
        <f t="shared" si="1147"/>
        <v>0</v>
      </c>
    </row>
    <row r="3824" spans="1:7" ht="24" customHeight="1" x14ac:dyDescent="0.2">
      <c r="A3824" s="153" t="str">
        <f t="shared" si="1143"/>
        <v/>
      </c>
      <c r="B3824" s="268" t="str">
        <f t="shared" si="1144"/>
        <v/>
      </c>
      <c r="C3824" s="154"/>
      <c r="D3824" s="155" t="str">
        <f t="shared" si="1145"/>
        <v/>
      </c>
      <c r="E3824" s="269"/>
      <c r="F3824" s="166">
        <f t="shared" si="1146"/>
        <v>0</v>
      </c>
      <c r="G3824" s="270">
        <f t="shared" si="1147"/>
        <v>0</v>
      </c>
    </row>
    <row r="3825" spans="1:7" ht="24" customHeight="1" x14ac:dyDescent="0.2">
      <c r="A3825" s="153" t="str">
        <f t="shared" si="1143"/>
        <v/>
      </c>
      <c r="B3825" s="268" t="str">
        <f t="shared" si="1144"/>
        <v/>
      </c>
      <c r="C3825" s="154"/>
      <c r="D3825" s="155" t="str">
        <f t="shared" si="1145"/>
        <v/>
      </c>
      <c r="E3825" s="269"/>
      <c r="F3825" s="166">
        <f t="shared" si="1146"/>
        <v>0</v>
      </c>
      <c r="G3825" s="270">
        <f t="shared" si="1147"/>
        <v>0</v>
      </c>
    </row>
    <row r="3826" spans="1:7" ht="24" customHeight="1" x14ac:dyDescent="0.2">
      <c r="A3826" s="271"/>
      <c r="B3826" s="241"/>
      <c r="C3826" s="241"/>
      <c r="D3826" s="252"/>
      <c r="E3826" s="253"/>
      <c r="F3826" s="336" t="s">
        <v>38</v>
      </c>
      <c r="G3826" s="273">
        <f>SUBTOTAL(9,G3812:G3825)</f>
        <v>0</v>
      </c>
    </row>
    <row r="3827" spans="1:7" ht="24" customHeight="1" x14ac:dyDescent="0.2">
      <c r="A3827" s="271"/>
      <c r="B3827" s="241"/>
      <c r="C3827" s="274" t="s">
        <v>824</v>
      </c>
      <c r="D3827" s="252"/>
      <c r="E3827" s="253"/>
      <c r="F3827" s="254"/>
      <c r="G3827" s="275"/>
    </row>
    <row r="3828" spans="1:7" ht="24" customHeight="1" x14ac:dyDescent="0.2">
      <c r="A3828" s="153" t="str">
        <f t="shared" ref="A3828:A3835" si="1148">IFERROR(VLOOKUP(C3828,Tabla_Insumos,4,FALSE),"")</f>
        <v/>
      </c>
      <c r="B3828" s="268" t="str">
        <f t="shared" ref="B3828:B3835" si="1149">IFERROR(VLOOKUP(C3828,Tabla_Insumos,5,FALSE),"")</f>
        <v/>
      </c>
      <c r="C3828" s="154"/>
      <c r="D3828" s="155" t="str">
        <f t="shared" ref="D3828:D3835" si="1150">IFERROR(VLOOKUP(C3828,Tabla_Insumos,2,FALSE),"")</f>
        <v/>
      </c>
      <c r="E3828" s="269"/>
      <c r="F3828" s="166">
        <f t="shared" ref="F3828:F3835" si="1151">IFERROR(VLOOKUP(C3828,Tabla_Insumos,3,FALSE),0)</f>
        <v>0</v>
      </c>
      <c r="G3828" s="270">
        <f>ROUND(E3828*F3828,2)</f>
        <v>0</v>
      </c>
    </row>
    <row r="3829" spans="1:7" ht="24" customHeight="1" x14ac:dyDescent="0.2">
      <c r="A3829" s="153" t="str">
        <f t="shared" si="1148"/>
        <v/>
      </c>
      <c r="B3829" s="268" t="str">
        <f t="shared" si="1149"/>
        <v/>
      </c>
      <c r="C3829" s="154"/>
      <c r="D3829" s="155" t="str">
        <f t="shared" si="1150"/>
        <v/>
      </c>
      <c r="E3829" s="269"/>
      <c r="F3829" s="166">
        <f t="shared" si="1151"/>
        <v>0</v>
      </c>
      <c r="G3829" s="270">
        <f>ROUND(E3829*F3829,2)</f>
        <v>0</v>
      </c>
    </row>
    <row r="3830" spans="1:7" ht="24" customHeight="1" x14ac:dyDescent="0.2">
      <c r="A3830" s="153" t="str">
        <f t="shared" si="1148"/>
        <v/>
      </c>
      <c r="B3830" s="268" t="str">
        <f t="shared" si="1149"/>
        <v/>
      </c>
      <c r="C3830" s="154"/>
      <c r="D3830" s="155" t="str">
        <f t="shared" si="1150"/>
        <v/>
      </c>
      <c r="E3830" s="269"/>
      <c r="F3830" s="166">
        <f t="shared" si="1151"/>
        <v>0</v>
      </c>
      <c r="G3830" s="270">
        <f t="shared" ref="G3830:G3835" si="1152">ROUND(E3830*F3830,2)</f>
        <v>0</v>
      </c>
    </row>
    <row r="3831" spans="1:7" ht="24" customHeight="1" x14ac:dyDescent="0.2">
      <c r="A3831" s="153" t="str">
        <f t="shared" si="1148"/>
        <v/>
      </c>
      <c r="B3831" s="268" t="str">
        <f t="shared" si="1149"/>
        <v/>
      </c>
      <c r="C3831" s="154"/>
      <c r="D3831" s="155" t="str">
        <f t="shared" si="1150"/>
        <v/>
      </c>
      <c r="E3831" s="269"/>
      <c r="F3831" s="166">
        <f t="shared" si="1151"/>
        <v>0</v>
      </c>
      <c r="G3831" s="270">
        <f t="shared" si="1152"/>
        <v>0</v>
      </c>
    </row>
    <row r="3832" spans="1:7" ht="24" customHeight="1" x14ac:dyDescent="0.2">
      <c r="A3832" s="153" t="str">
        <f t="shared" si="1148"/>
        <v/>
      </c>
      <c r="B3832" s="268" t="str">
        <f t="shared" si="1149"/>
        <v/>
      </c>
      <c r="C3832" s="154"/>
      <c r="D3832" s="155" t="str">
        <f t="shared" si="1150"/>
        <v/>
      </c>
      <c r="E3832" s="269"/>
      <c r="F3832" s="166">
        <f t="shared" si="1151"/>
        <v>0</v>
      </c>
      <c r="G3832" s="270">
        <f t="shared" si="1152"/>
        <v>0</v>
      </c>
    </row>
    <row r="3833" spans="1:7" ht="24" customHeight="1" x14ac:dyDescent="0.2">
      <c r="A3833" s="153" t="str">
        <f t="shared" si="1148"/>
        <v/>
      </c>
      <c r="B3833" s="268" t="str">
        <f t="shared" si="1149"/>
        <v/>
      </c>
      <c r="C3833" s="154"/>
      <c r="D3833" s="155" t="str">
        <f t="shared" si="1150"/>
        <v/>
      </c>
      <c r="E3833" s="269"/>
      <c r="F3833" s="166">
        <f t="shared" si="1151"/>
        <v>0</v>
      </c>
      <c r="G3833" s="270">
        <f t="shared" si="1152"/>
        <v>0</v>
      </c>
    </row>
    <row r="3834" spans="1:7" ht="24" customHeight="1" x14ac:dyDescent="0.2">
      <c r="A3834" s="153" t="str">
        <f t="shared" si="1148"/>
        <v/>
      </c>
      <c r="B3834" s="268" t="str">
        <f t="shared" si="1149"/>
        <v/>
      </c>
      <c r="C3834" s="154"/>
      <c r="D3834" s="155" t="str">
        <f t="shared" si="1150"/>
        <v/>
      </c>
      <c r="E3834" s="269"/>
      <c r="F3834" s="166">
        <f t="shared" si="1151"/>
        <v>0</v>
      </c>
      <c r="G3834" s="270">
        <f t="shared" si="1152"/>
        <v>0</v>
      </c>
    </row>
    <row r="3835" spans="1:7" ht="24" customHeight="1" x14ac:dyDescent="0.2">
      <c r="A3835" s="153" t="str">
        <f t="shared" si="1148"/>
        <v/>
      </c>
      <c r="B3835" s="268" t="str">
        <f t="shared" si="1149"/>
        <v/>
      </c>
      <c r="C3835" s="154"/>
      <c r="D3835" s="155" t="str">
        <f t="shared" si="1150"/>
        <v/>
      </c>
      <c r="E3835" s="269"/>
      <c r="F3835" s="166">
        <f t="shared" si="1151"/>
        <v>0</v>
      </c>
      <c r="G3835" s="270">
        <f t="shared" si="1152"/>
        <v>0</v>
      </c>
    </row>
    <row r="3836" spans="1:7" ht="24" customHeight="1" x14ac:dyDescent="0.2">
      <c r="A3836" s="271"/>
      <c r="B3836" s="241"/>
      <c r="C3836" s="241"/>
      <c r="D3836" s="252"/>
      <c r="E3836" s="253"/>
      <c r="F3836" s="336" t="s">
        <v>39</v>
      </c>
      <c r="G3836" s="273">
        <f>SUBTOTAL(9,G3828:G3835)</f>
        <v>0</v>
      </c>
    </row>
    <row r="3837" spans="1:7" ht="24" customHeight="1" x14ac:dyDescent="0.2">
      <c r="A3837" s="271"/>
      <c r="B3837" s="241"/>
      <c r="C3837" s="274" t="s">
        <v>825</v>
      </c>
      <c r="D3837" s="252"/>
      <c r="E3837" s="253"/>
      <c r="F3837" s="254"/>
      <c r="G3837" s="275"/>
    </row>
    <row r="3838" spans="1:7" ht="24" customHeight="1" x14ac:dyDescent="0.2">
      <c r="A3838" s="153" t="str">
        <f t="shared" ref="A3838:A3846" si="1153">IFERROR(VLOOKUP(C3838,Tabla_Insumos,4,FALSE),"")</f>
        <v/>
      </c>
      <c r="B3838" s="268" t="str">
        <f t="shared" ref="B3838:B3846" si="1154">IFERROR(VLOOKUP(C3838,Tabla_Insumos,5,FALSE),"")</f>
        <v/>
      </c>
      <c r="C3838" s="154"/>
      <c r="D3838" s="155" t="str">
        <f t="shared" ref="D3838:D3846" si="1155">IFERROR(VLOOKUP(C3838,Tabla_Insumos,2,FALSE),"")</f>
        <v/>
      </c>
      <c r="E3838" s="269"/>
      <c r="F3838" s="166">
        <f t="shared" ref="F3838:F3846" si="1156">IFERROR(VLOOKUP(C3838,Tabla_Insumos,3,FALSE),0)</f>
        <v>0</v>
      </c>
      <c r="G3838" s="270">
        <f t="shared" ref="G3838:G3846" si="1157">ROUND(E3838*F3838,2)</f>
        <v>0</v>
      </c>
    </row>
    <row r="3839" spans="1:7" ht="24" customHeight="1" x14ac:dyDescent="0.2">
      <c r="A3839" s="153" t="str">
        <f t="shared" si="1153"/>
        <v/>
      </c>
      <c r="B3839" s="268" t="str">
        <f t="shared" si="1154"/>
        <v/>
      </c>
      <c r="C3839" s="154"/>
      <c r="D3839" s="155" t="str">
        <f t="shared" si="1155"/>
        <v/>
      </c>
      <c r="E3839" s="269"/>
      <c r="F3839" s="166">
        <f t="shared" si="1156"/>
        <v>0</v>
      </c>
      <c r="G3839" s="270">
        <f t="shared" si="1157"/>
        <v>0</v>
      </c>
    </row>
    <row r="3840" spans="1:7" ht="24" customHeight="1" x14ac:dyDescent="0.2">
      <c r="A3840" s="153" t="str">
        <f t="shared" si="1153"/>
        <v/>
      </c>
      <c r="B3840" s="268" t="str">
        <f t="shared" si="1154"/>
        <v/>
      </c>
      <c r="C3840" s="154"/>
      <c r="D3840" s="155" t="str">
        <f t="shared" si="1155"/>
        <v/>
      </c>
      <c r="E3840" s="269"/>
      <c r="F3840" s="166">
        <f t="shared" si="1156"/>
        <v>0</v>
      </c>
      <c r="G3840" s="270">
        <f t="shared" si="1157"/>
        <v>0</v>
      </c>
    </row>
    <row r="3841" spans="1:7" ht="24" customHeight="1" x14ac:dyDescent="0.2">
      <c r="A3841" s="153" t="str">
        <f t="shared" si="1153"/>
        <v/>
      </c>
      <c r="B3841" s="268" t="str">
        <f t="shared" si="1154"/>
        <v/>
      </c>
      <c r="C3841" s="154"/>
      <c r="D3841" s="155" t="str">
        <f t="shared" si="1155"/>
        <v/>
      </c>
      <c r="E3841" s="269"/>
      <c r="F3841" s="166">
        <f t="shared" si="1156"/>
        <v>0</v>
      </c>
      <c r="G3841" s="270">
        <f t="shared" si="1157"/>
        <v>0</v>
      </c>
    </row>
    <row r="3842" spans="1:7" ht="24" customHeight="1" x14ac:dyDescent="0.2">
      <c r="A3842" s="153" t="str">
        <f t="shared" si="1153"/>
        <v/>
      </c>
      <c r="B3842" s="268" t="str">
        <f t="shared" si="1154"/>
        <v/>
      </c>
      <c r="C3842" s="154"/>
      <c r="D3842" s="155" t="str">
        <f t="shared" si="1155"/>
        <v/>
      </c>
      <c r="E3842" s="269"/>
      <c r="F3842" s="166">
        <f t="shared" si="1156"/>
        <v>0</v>
      </c>
      <c r="G3842" s="270">
        <f t="shared" si="1157"/>
        <v>0</v>
      </c>
    </row>
    <row r="3843" spans="1:7" ht="24" customHeight="1" x14ac:dyDescent="0.2">
      <c r="A3843" s="153" t="str">
        <f t="shared" si="1153"/>
        <v/>
      </c>
      <c r="B3843" s="268" t="str">
        <f t="shared" si="1154"/>
        <v/>
      </c>
      <c r="C3843" s="154"/>
      <c r="D3843" s="155" t="str">
        <f t="shared" si="1155"/>
        <v/>
      </c>
      <c r="E3843" s="269"/>
      <c r="F3843" s="166">
        <f t="shared" si="1156"/>
        <v>0</v>
      </c>
      <c r="G3843" s="270">
        <f t="shared" si="1157"/>
        <v>0</v>
      </c>
    </row>
    <row r="3844" spans="1:7" ht="24" customHeight="1" x14ac:dyDescent="0.2">
      <c r="A3844" s="153" t="str">
        <f t="shared" si="1153"/>
        <v/>
      </c>
      <c r="B3844" s="268" t="str">
        <f t="shared" si="1154"/>
        <v/>
      </c>
      <c r="C3844" s="154"/>
      <c r="D3844" s="155" t="str">
        <f t="shared" si="1155"/>
        <v/>
      </c>
      <c r="E3844" s="269"/>
      <c r="F3844" s="166">
        <f t="shared" si="1156"/>
        <v>0</v>
      </c>
      <c r="G3844" s="270">
        <f t="shared" si="1157"/>
        <v>0</v>
      </c>
    </row>
    <row r="3845" spans="1:7" ht="24" customHeight="1" x14ac:dyDescent="0.2">
      <c r="A3845" s="153" t="str">
        <f t="shared" si="1153"/>
        <v/>
      </c>
      <c r="B3845" s="268" t="str">
        <f t="shared" si="1154"/>
        <v/>
      </c>
      <c r="C3845" s="154"/>
      <c r="D3845" s="155" t="str">
        <f t="shared" si="1155"/>
        <v/>
      </c>
      <c r="E3845" s="269"/>
      <c r="F3845" s="166">
        <f t="shared" si="1156"/>
        <v>0</v>
      </c>
      <c r="G3845" s="270">
        <f t="shared" si="1157"/>
        <v>0</v>
      </c>
    </row>
    <row r="3846" spans="1:7" ht="24" customHeight="1" x14ac:dyDescent="0.2">
      <c r="A3846" s="153" t="str">
        <f t="shared" si="1153"/>
        <v/>
      </c>
      <c r="B3846" s="268" t="str">
        <f t="shared" si="1154"/>
        <v/>
      </c>
      <c r="C3846" s="154"/>
      <c r="D3846" s="155" t="str">
        <f t="shared" si="1155"/>
        <v/>
      </c>
      <c r="E3846" s="269"/>
      <c r="F3846" s="166">
        <f t="shared" si="1156"/>
        <v>0</v>
      </c>
      <c r="G3846" s="270">
        <f t="shared" si="1157"/>
        <v>0</v>
      </c>
    </row>
    <row r="3847" spans="1:7" ht="24" customHeight="1" x14ac:dyDescent="0.2">
      <c r="A3847" s="276"/>
      <c r="B3847" s="252"/>
      <c r="C3847" s="241"/>
      <c r="D3847" s="252"/>
      <c r="E3847" s="253"/>
      <c r="F3847" s="336" t="s">
        <v>40</v>
      </c>
      <c r="G3847" s="273">
        <f>SUBTOTAL(9,G3838:G3846)</f>
        <v>0</v>
      </c>
    </row>
    <row r="3848" spans="1:7" ht="24" customHeight="1" thickBot="1" x14ac:dyDescent="0.25">
      <c r="A3848" s="277"/>
      <c r="B3848" s="278"/>
      <c r="C3848" s="279"/>
      <c r="D3848" s="278"/>
      <c r="E3848" s="280"/>
      <c r="F3848" s="281"/>
      <c r="G3848" s="282"/>
    </row>
    <row r="3849" spans="1:7" ht="24" customHeight="1" thickBot="1" x14ac:dyDescent="0.25">
      <c r="A3849" s="283">
        <f>B3807</f>
        <v>0</v>
      </c>
      <c r="B3849" s="284" t="str">
        <f>C3807</f>
        <v/>
      </c>
      <c r="C3849" s="285"/>
      <c r="D3849" s="285" t="s">
        <v>41</v>
      </c>
      <c r="E3849" s="286"/>
      <c r="F3849" s="287" t="s">
        <v>42</v>
      </c>
      <c r="G3849" s="288">
        <f>SUBTOTAL(9,G3812:G3848)</f>
        <v>0</v>
      </c>
    </row>
    <row r="3850" spans="1:7" ht="24" customHeight="1" thickTop="1" thickBot="1" x14ac:dyDescent="0.25"/>
    <row r="3851" spans="1:7" ht="24" customHeight="1" thickTop="1" x14ac:dyDescent="0.2">
      <c r="A3851" s="344" t="s">
        <v>44</v>
      </c>
      <c r="B3851" s="345"/>
      <c r="C3851" s="345"/>
      <c r="D3851" s="345"/>
      <c r="E3851" s="345"/>
      <c r="F3851" s="345"/>
      <c r="G3851" s="346"/>
    </row>
    <row r="3852" spans="1:7" ht="24" customHeight="1" x14ac:dyDescent="0.2">
      <c r="A3852" s="243" t="s">
        <v>821</v>
      </c>
      <c r="B3852" s="244" t="str">
        <f>Comitente</f>
        <v>DIRECCIÓN PROVINCIAL DEL LOTE HOGAR</v>
      </c>
      <c r="C3852" s="238"/>
      <c r="D3852" s="245"/>
      <c r="E3852" s="245"/>
      <c r="F3852" s="246"/>
      <c r="G3852" s="247"/>
    </row>
    <row r="3853" spans="1:7" ht="24" customHeight="1" x14ac:dyDescent="0.2">
      <c r="A3853" s="243" t="s">
        <v>822</v>
      </c>
      <c r="B3853" s="244">
        <f>Contratista</f>
        <v>0</v>
      </c>
      <c r="C3853" s="239"/>
      <c r="D3853" s="239"/>
      <c r="E3853" s="239"/>
      <c r="F3853" s="248"/>
      <c r="G3853" s="249"/>
    </row>
    <row r="3854" spans="1:7" ht="24" customHeight="1" x14ac:dyDescent="0.2">
      <c r="A3854" s="243" t="s">
        <v>31</v>
      </c>
      <c r="B3854" s="244" t="str">
        <f>Obra</f>
        <v>Barrio "VIRGEN DEL ROSARIO" I Etapa</v>
      </c>
      <c r="C3854" s="239"/>
      <c r="D3854" s="239"/>
      <c r="E3854" s="239"/>
      <c r="F3854" s="248" t="s">
        <v>45</v>
      </c>
      <c r="G3854" s="250">
        <f>Fecha_Base</f>
        <v>0</v>
      </c>
    </row>
    <row r="3855" spans="1:7" ht="24" customHeight="1" x14ac:dyDescent="0.2">
      <c r="A3855" s="251" t="s">
        <v>820</v>
      </c>
      <c r="B3855" s="240" t="str">
        <f>Ubicación</f>
        <v>Calle Independencia s/nº  Distrito "La Puntilla" Dpto San Martin</v>
      </c>
      <c r="C3855" s="240"/>
      <c r="D3855" s="252"/>
      <c r="E3855" s="253"/>
      <c r="F3855" s="254"/>
      <c r="G3855" s="255"/>
    </row>
    <row r="3856" spans="1:7" ht="24" customHeight="1" x14ac:dyDescent="0.2">
      <c r="A3856" s="251" t="s">
        <v>46</v>
      </c>
      <c r="B3856" s="256" t="str">
        <f>IFERROR(VALUE(LEFT(B3857,FIND("-",B3857)-1)),"")</f>
        <v/>
      </c>
      <c r="C3856" s="241" t="str">
        <f>IFERROR(VLOOKUP(B3856,T_Computo_Presupuesto,2,FALSE),"")</f>
        <v/>
      </c>
      <c r="E3856" s="253"/>
      <c r="F3856" s="254"/>
      <c r="G3856" s="255"/>
    </row>
    <row r="3857" spans="1:7" ht="24" customHeight="1" x14ac:dyDescent="0.2">
      <c r="A3857" s="251" t="s">
        <v>32</v>
      </c>
      <c r="B3857" s="257"/>
      <c r="C3857" s="241" t="str">
        <f>IFERROR(VLOOKUP(B3857,T_Computo_Presupuesto,2,FALSE),"")</f>
        <v/>
      </c>
      <c r="D3857" s="252"/>
      <c r="E3857" s="253"/>
      <c r="F3857" s="248" t="s">
        <v>33</v>
      </c>
      <c r="G3857" s="258" t="str">
        <f>IFERROR(VLOOKUP(B3857,T_Computo_Presupuesto,4,FALSE),"")</f>
        <v/>
      </c>
    </row>
    <row r="3858" spans="1:7" ht="24" customHeight="1" x14ac:dyDescent="0.2">
      <c r="A3858" s="251"/>
      <c r="B3858" s="240"/>
      <c r="C3858" s="241"/>
      <c r="D3858" s="252"/>
      <c r="E3858" s="253"/>
      <c r="F3858" s="254"/>
      <c r="G3858" s="255"/>
    </row>
    <row r="3859" spans="1:7" ht="24" customHeight="1" x14ac:dyDescent="0.2">
      <c r="A3859" s="366" t="s">
        <v>683</v>
      </c>
      <c r="B3859" s="367"/>
      <c r="C3859" s="368" t="s">
        <v>0</v>
      </c>
      <c r="D3859" s="368" t="s">
        <v>34</v>
      </c>
      <c r="E3859" s="370" t="s">
        <v>35</v>
      </c>
      <c r="F3859" s="372" t="s">
        <v>36</v>
      </c>
      <c r="G3859" s="374" t="s">
        <v>37</v>
      </c>
    </row>
    <row r="3860" spans="1:7" ht="24" customHeight="1" x14ac:dyDescent="0.2">
      <c r="A3860" s="259" t="s">
        <v>684</v>
      </c>
      <c r="B3860" s="260" t="s">
        <v>685</v>
      </c>
      <c r="C3860" s="369"/>
      <c r="D3860" s="369"/>
      <c r="E3860" s="371"/>
      <c r="F3860" s="373"/>
      <c r="G3860" s="375"/>
    </row>
    <row r="3861" spans="1:7" ht="24" customHeight="1" x14ac:dyDescent="0.2">
      <c r="A3861" s="335"/>
      <c r="B3861" s="263"/>
      <c r="C3861" s="334" t="s">
        <v>823</v>
      </c>
      <c r="D3861" s="264"/>
      <c r="E3861" s="265"/>
      <c r="F3861" s="266"/>
      <c r="G3861" s="267"/>
    </row>
    <row r="3862" spans="1:7" ht="24" customHeight="1" x14ac:dyDescent="0.2">
      <c r="A3862" s="153" t="str">
        <f t="shared" ref="A3862:A3875" si="1158">IFERROR(VLOOKUP(C3862,Tabla_Insumos,4,FALSE),"")</f>
        <v/>
      </c>
      <c r="B3862" s="268" t="str">
        <f t="shared" ref="B3862:B3875" si="1159">IFERROR(VLOOKUP(C3862,Tabla_Insumos,5,FALSE),"")</f>
        <v/>
      </c>
      <c r="C3862" s="154"/>
      <c r="D3862" s="155" t="str">
        <f t="shared" ref="D3862:D3875" si="1160">IFERROR(VLOOKUP(C3862,Tabla_Insumos,2,FALSE),"")</f>
        <v/>
      </c>
      <c r="E3862" s="269"/>
      <c r="F3862" s="166">
        <f t="shared" ref="F3862:F3875" si="1161">IFERROR(VLOOKUP(C3862,Tabla_Insumos,3,FALSE),0)</f>
        <v>0</v>
      </c>
      <c r="G3862" s="270">
        <f>ROUND(E3862*F3862,2)</f>
        <v>0</v>
      </c>
    </row>
    <row r="3863" spans="1:7" ht="24" customHeight="1" x14ac:dyDescent="0.2">
      <c r="A3863" s="153" t="str">
        <f t="shared" si="1158"/>
        <v/>
      </c>
      <c r="B3863" s="268" t="str">
        <f t="shared" si="1159"/>
        <v/>
      </c>
      <c r="C3863" s="154"/>
      <c r="D3863" s="155" t="str">
        <f t="shared" si="1160"/>
        <v/>
      </c>
      <c r="E3863" s="269"/>
      <c r="F3863" s="166">
        <f t="shared" si="1161"/>
        <v>0</v>
      </c>
      <c r="G3863" s="270">
        <f t="shared" ref="G3863:G3875" si="1162">ROUND(E3863*F3863,2)</f>
        <v>0</v>
      </c>
    </row>
    <row r="3864" spans="1:7" ht="24" customHeight="1" x14ac:dyDescent="0.2">
      <c r="A3864" s="153" t="str">
        <f t="shared" si="1158"/>
        <v/>
      </c>
      <c r="B3864" s="268" t="str">
        <f t="shared" si="1159"/>
        <v/>
      </c>
      <c r="C3864" s="154"/>
      <c r="D3864" s="155" t="str">
        <f t="shared" si="1160"/>
        <v/>
      </c>
      <c r="E3864" s="269"/>
      <c r="F3864" s="166">
        <f t="shared" si="1161"/>
        <v>0</v>
      </c>
      <c r="G3864" s="270">
        <f t="shared" si="1162"/>
        <v>0</v>
      </c>
    </row>
    <row r="3865" spans="1:7" ht="24" customHeight="1" x14ac:dyDescent="0.2">
      <c r="A3865" s="153" t="str">
        <f t="shared" si="1158"/>
        <v/>
      </c>
      <c r="B3865" s="268" t="str">
        <f t="shared" si="1159"/>
        <v/>
      </c>
      <c r="C3865" s="154"/>
      <c r="D3865" s="155" t="str">
        <f t="shared" si="1160"/>
        <v/>
      </c>
      <c r="E3865" s="269"/>
      <c r="F3865" s="166">
        <f t="shared" si="1161"/>
        <v>0</v>
      </c>
      <c r="G3865" s="270">
        <f t="shared" si="1162"/>
        <v>0</v>
      </c>
    </row>
    <row r="3866" spans="1:7" ht="24" customHeight="1" x14ac:dyDescent="0.2">
      <c r="A3866" s="153" t="str">
        <f t="shared" si="1158"/>
        <v/>
      </c>
      <c r="B3866" s="268" t="str">
        <f t="shared" si="1159"/>
        <v/>
      </c>
      <c r="C3866" s="154"/>
      <c r="D3866" s="155" t="str">
        <f t="shared" si="1160"/>
        <v/>
      </c>
      <c r="E3866" s="269"/>
      <c r="F3866" s="166">
        <f t="shared" si="1161"/>
        <v>0</v>
      </c>
      <c r="G3866" s="270">
        <f t="shared" si="1162"/>
        <v>0</v>
      </c>
    </row>
    <row r="3867" spans="1:7" ht="24" customHeight="1" x14ac:dyDescent="0.2">
      <c r="A3867" s="153" t="str">
        <f t="shared" si="1158"/>
        <v/>
      </c>
      <c r="B3867" s="268" t="str">
        <f t="shared" si="1159"/>
        <v/>
      </c>
      <c r="C3867" s="154"/>
      <c r="D3867" s="155" t="str">
        <f t="shared" si="1160"/>
        <v/>
      </c>
      <c r="E3867" s="269"/>
      <c r="F3867" s="166">
        <f t="shared" si="1161"/>
        <v>0</v>
      </c>
      <c r="G3867" s="270">
        <f t="shared" si="1162"/>
        <v>0</v>
      </c>
    </row>
    <row r="3868" spans="1:7" ht="24" customHeight="1" x14ac:dyDescent="0.2">
      <c r="A3868" s="153" t="str">
        <f t="shared" si="1158"/>
        <v/>
      </c>
      <c r="B3868" s="268" t="str">
        <f t="shared" si="1159"/>
        <v/>
      </c>
      <c r="C3868" s="154"/>
      <c r="D3868" s="155" t="str">
        <f t="shared" si="1160"/>
        <v/>
      </c>
      <c r="E3868" s="269"/>
      <c r="F3868" s="166">
        <f t="shared" si="1161"/>
        <v>0</v>
      </c>
      <c r="G3868" s="270">
        <f t="shared" si="1162"/>
        <v>0</v>
      </c>
    </row>
    <row r="3869" spans="1:7" ht="24" customHeight="1" x14ac:dyDescent="0.2">
      <c r="A3869" s="153" t="str">
        <f t="shared" si="1158"/>
        <v/>
      </c>
      <c r="B3869" s="268" t="str">
        <f t="shared" si="1159"/>
        <v/>
      </c>
      <c r="C3869" s="154"/>
      <c r="D3869" s="155" t="str">
        <f t="shared" si="1160"/>
        <v/>
      </c>
      <c r="E3869" s="269"/>
      <c r="F3869" s="166">
        <f t="shared" si="1161"/>
        <v>0</v>
      </c>
      <c r="G3869" s="270">
        <f t="shared" si="1162"/>
        <v>0</v>
      </c>
    </row>
    <row r="3870" spans="1:7" ht="24" customHeight="1" x14ac:dyDescent="0.2">
      <c r="A3870" s="153" t="str">
        <f t="shared" si="1158"/>
        <v/>
      </c>
      <c r="B3870" s="268" t="str">
        <f t="shared" si="1159"/>
        <v/>
      </c>
      <c r="C3870" s="154"/>
      <c r="D3870" s="155" t="str">
        <f t="shared" si="1160"/>
        <v/>
      </c>
      <c r="E3870" s="269"/>
      <c r="F3870" s="166">
        <f t="shared" si="1161"/>
        <v>0</v>
      </c>
      <c r="G3870" s="270">
        <f t="shared" si="1162"/>
        <v>0</v>
      </c>
    </row>
    <row r="3871" spans="1:7" ht="24" customHeight="1" x14ac:dyDescent="0.2">
      <c r="A3871" s="153" t="str">
        <f t="shared" si="1158"/>
        <v/>
      </c>
      <c r="B3871" s="268" t="str">
        <f t="shared" si="1159"/>
        <v/>
      </c>
      <c r="C3871" s="154"/>
      <c r="D3871" s="155" t="str">
        <f t="shared" si="1160"/>
        <v/>
      </c>
      <c r="E3871" s="269"/>
      <c r="F3871" s="166">
        <f t="shared" si="1161"/>
        <v>0</v>
      </c>
      <c r="G3871" s="270">
        <f t="shared" si="1162"/>
        <v>0</v>
      </c>
    </row>
    <row r="3872" spans="1:7" ht="24" customHeight="1" x14ac:dyDescent="0.2">
      <c r="A3872" s="153" t="str">
        <f t="shared" si="1158"/>
        <v/>
      </c>
      <c r="B3872" s="268" t="str">
        <f t="shared" si="1159"/>
        <v/>
      </c>
      <c r="C3872" s="154"/>
      <c r="D3872" s="155" t="str">
        <f t="shared" si="1160"/>
        <v/>
      </c>
      <c r="E3872" s="269"/>
      <c r="F3872" s="166">
        <f t="shared" si="1161"/>
        <v>0</v>
      </c>
      <c r="G3872" s="270">
        <f t="shared" si="1162"/>
        <v>0</v>
      </c>
    </row>
    <row r="3873" spans="1:7" ht="24" customHeight="1" x14ac:dyDescent="0.2">
      <c r="A3873" s="153" t="str">
        <f t="shared" si="1158"/>
        <v/>
      </c>
      <c r="B3873" s="268" t="str">
        <f t="shared" si="1159"/>
        <v/>
      </c>
      <c r="C3873" s="154"/>
      <c r="D3873" s="155" t="str">
        <f t="shared" si="1160"/>
        <v/>
      </c>
      <c r="E3873" s="269"/>
      <c r="F3873" s="166">
        <f t="shared" si="1161"/>
        <v>0</v>
      </c>
      <c r="G3873" s="270">
        <f t="shared" si="1162"/>
        <v>0</v>
      </c>
    </row>
    <row r="3874" spans="1:7" ht="24" customHeight="1" x14ac:dyDescent="0.2">
      <c r="A3874" s="153" t="str">
        <f t="shared" si="1158"/>
        <v/>
      </c>
      <c r="B3874" s="268" t="str">
        <f t="shared" si="1159"/>
        <v/>
      </c>
      <c r="C3874" s="154"/>
      <c r="D3874" s="155" t="str">
        <f t="shared" si="1160"/>
        <v/>
      </c>
      <c r="E3874" s="269"/>
      <c r="F3874" s="166">
        <f t="shared" si="1161"/>
        <v>0</v>
      </c>
      <c r="G3874" s="270">
        <f t="shared" si="1162"/>
        <v>0</v>
      </c>
    </row>
    <row r="3875" spans="1:7" ht="24" customHeight="1" x14ac:dyDescent="0.2">
      <c r="A3875" s="153" t="str">
        <f t="shared" si="1158"/>
        <v/>
      </c>
      <c r="B3875" s="268" t="str">
        <f t="shared" si="1159"/>
        <v/>
      </c>
      <c r="C3875" s="154"/>
      <c r="D3875" s="155" t="str">
        <f t="shared" si="1160"/>
        <v/>
      </c>
      <c r="E3875" s="269"/>
      <c r="F3875" s="166">
        <f t="shared" si="1161"/>
        <v>0</v>
      </c>
      <c r="G3875" s="270">
        <f t="shared" si="1162"/>
        <v>0</v>
      </c>
    </row>
    <row r="3876" spans="1:7" ht="24" customHeight="1" x14ac:dyDescent="0.2">
      <c r="A3876" s="271"/>
      <c r="B3876" s="241"/>
      <c r="C3876" s="241"/>
      <c r="D3876" s="252"/>
      <c r="E3876" s="253"/>
      <c r="F3876" s="336" t="s">
        <v>38</v>
      </c>
      <c r="G3876" s="273">
        <f>SUBTOTAL(9,G3862:G3875)</f>
        <v>0</v>
      </c>
    </row>
    <row r="3877" spans="1:7" ht="24" customHeight="1" x14ac:dyDescent="0.2">
      <c r="A3877" s="271"/>
      <c r="B3877" s="241"/>
      <c r="C3877" s="274" t="s">
        <v>824</v>
      </c>
      <c r="D3877" s="252"/>
      <c r="E3877" s="253"/>
      <c r="F3877" s="254"/>
      <c r="G3877" s="275"/>
    </row>
    <row r="3878" spans="1:7" ht="24" customHeight="1" x14ac:dyDescent="0.2">
      <c r="A3878" s="153" t="str">
        <f t="shared" ref="A3878:A3885" si="1163">IFERROR(VLOOKUP(C3878,Tabla_Insumos,4,FALSE),"")</f>
        <v/>
      </c>
      <c r="B3878" s="268" t="str">
        <f t="shared" ref="B3878:B3885" si="1164">IFERROR(VLOOKUP(C3878,Tabla_Insumos,5,FALSE),"")</f>
        <v/>
      </c>
      <c r="C3878" s="154"/>
      <c r="D3878" s="155" t="str">
        <f t="shared" ref="D3878:D3885" si="1165">IFERROR(VLOOKUP(C3878,Tabla_Insumos,2,FALSE),"")</f>
        <v/>
      </c>
      <c r="E3878" s="269">
        <v>0</v>
      </c>
      <c r="F3878" s="166">
        <f t="shared" ref="F3878:F3885" si="1166">IFERROR(VLOOKUP(C3878,Tabla_Insumos,3,FALSE),0)</f>
        <v>0</v>
      </c>
      <c r="G3878" s="270">
        <f>ROUND(E3878*F3878,2)</f>
        <v>0</v>
      </c>
    </row>
    <row r="3879" spans="1:7" ht="24" customHeight="1" x14ac:dyDescent="0.2">
      <c r="A3879" s="153" t="str">
        <f t="shared" si="1163"/>
        <v/>
      </c>
      <c r="B3879" s="268" t="str">
        <f t="shared" si="1164"/>
        <v/>
      </c>
      <c r="C3879" s="154"/>
      <c r="D3879" s="155" t="str">
        <f t="shared" si="1165"/>
        <v/>
      </c>
      <c r="E3879" s="269"/>
      <c r="F3879" s="166">
        <f t="shared" si="1166"/>
        <v>0</v>
      </c>
      <c r="G3879" s="270">
        <f>ROUND(E3879*F3879,2)</f>
        <v>0</v>
      </c>
    </row>
    <row r="3880" spans="1:7" ht="24" customHeight="1" x14ac:dyDescent="0.2">
      <c r="A3880" s="153" t="str">
        <f t="shared" si="1163"/>
        <v/>
      </c>
      <c r="B3880" s="268" t="str">
        <f t="shared" si="1164"/>
        <v/>
      </c>
      <c r="C3880" s="154"/>
      <c r="D3880" s="155" t="str">
        <f t="shared" si="1165"/>
        <v/>
      </c>
      <c r="E3880" s="269">
        <v>0</v>
      </c>
      <c r="F3880" s="166">
        <f t="shared" si="1166"/>
        <v>0</v>
      </c>
      <c r="G3880" s="270">
        <f t="shared" ref="G3880:G3885" si="1167">ROUND(E3880*F3880,2)</f>
        <v>0</v>
      </c>
    </row>
    <row r="3881" spans="1:7" ht="24" customHeight="1" x14ac:dyDescent="0.2">
      <c r="A3881" s="153" t="str">
        <f t="shared" si="1163"/>
        <v/>
      </c>
      <c r="B3881" s="268" t="str">
        <f t="shared" si="1164"/>
        <v/>
      </c>
      <c r="C3881" s="154"/>
      <c r="D3881" s="155" t="str">
        <f t="shared" si="1165"/>
        <v/>
      </c>
      <c r="E3881" s="269"/>
      <c r="F3881" s="166">
        <f t="shared" si="1166"/>
        <v>0</v>
      </c>
      <c r="G3881" s="270">
        <f t="shared" si="1167"/>
        <v>0</v>
      </c>
    </row>
    <row r="3882" spans="1:7" ht="24" customHeight="1" x14ac:dyDescent="0.2">
      <c r="A3882" s="153" t="str">
        <f t="shared" si="1163"/>
        <v/>
      </c>
      <c r="B3882" s="268" t="str">
        <f t="shared" si="1164"/>
        <v/>
      </c>
      <c r="C3882" s="154"/>
      <c r="D3882" s="155" t="str">
        <f t="shared" si="1165"/>
        <v/>
      </c>
      <c r="E3882" s="269"/>
      <c r="F3882" s="166">
        <f t="shared" si="1166"/>
        <v>0</v>
      </c>
      <c r="G3882" s="270">
        <f t="shared" si="1167"/>
        <v>0</v>
      </c>
    </row>
    <row r="3883" spans="1:7" ht="24" customHeight="1" x14ac:dyDescent="0.2">
      <c r="A3883" s="153" t="str">
        <f t="shared" si="1163"/>
        <v/>
      </c>
      <c r="B3883" s="268" t="str">
        <f t="shared" si="1164"/>
        <v/>
      </c>
      <c r="C3883" s="154"/>
      <c r="D3883" s="155" t="str">
        <f t="shared" si="1165"/>
        <v/>
      </c>
      <c r="E3883" s="269"/>
      <c r="F3883" s="166">
        <f t="shared" si="1166"/>
        <v>0</v>
      </c>
      <c r="G3883" s="270">
        <f t="shared" si="1167"/>
        <v>0</v>
      </c>
    </row>
    <row r="3884" spans="1:7" ht="24" customHeight="1" x14ac:dyDescent="0.2">
      <c r="A3884" s="153" t="str">
        <f t="shared" si="1163"/>
        <v/>
      </c>
      <c r="B3884" s="268" t="str">
        <f t="shared" si="1164"/>
        <v/>
      </c>
      <c r="C3884" s="154"/>
      <c r="D3884" s="155" t="str">
        <f t="shared" si="1165"/>
        <v/>
      </c>
      <c r="E3884" s="269"/>
      <c r="F3884" s="166">
        <f t="shared" si="1166"/>
        <v>0</v>
      </c>
      <c r="G3884" s="270">
        <f t="shared" si="1167"/>
        <v>0</v>
      </c>
    </row>
    <row r="3885" spans="1:7" ht="24" customHeight="1" x14ac:dyDescent="0.2">
      <c r="A3885" s="153" t="str">
        <f t="shared" si="1163"/>
        <v/>
      </c>
      <c r="B3885" s="268" t="str">
        <f t="shared" si="1164"/>
        <v/>
      </c>
      <c r="C3885" s="154"/>
      <c r="D3885" s="155" t="str">
        <f t="shared" si="1165"/>
        <v/>
      </c>
      <c r="E3885" s="269"/>
      <c r="F3885" s="166">
        <f t="shared" si="1166"/>
        <v>0</v>
      </c>
      <c r="G3885" s="270">
        <f t="shared" si="1167"/>
        <v>0</v>
      </c>
    </row>
    <row r="3886" spans="1:7" ht="24" customHeight="1" x14ac:dyDescent="0.2">
      <c r="A3886" s="271"/>
      <c r="B3886" s="241"/>
      <c r="C3886" s="241"/>
      <c r="D3886" s="252"/>
      <c r="E3886" s="253"/>
      <c r="F3886" s="336" t="s">
        <v>39</v>
      </c>
      <c r="G3886" s="273">
        <f>SUBTOTAL(9,G3878:G3885)</f>
        <v>0</v>
      </c>
    </row>
    <row r="3887" spans="1:7" ht="24" customHeight="1" x14ac:dyDescent="0.2">
      <c r="A3887" s="271"/>
      <c r="B3887" s="241"/>
      <c r="C3887" s="274" t="s">
        <v>825</v>
      </c>
      <c r="D3887" s="252"/>
      <c r="E3887" s="253"/>
      <c r="F3887" s="254"/>
      <c r="G3887" s="275"/>
    </row>
    <row r="3888" spans="1:7" ht="24" customHeight="1" x14ac:dyDescent="0.2">
      <c r="A3888" s="153" t="str">
        <f t="shared" ref="A3888:A3896" si="1168">IFERROR(VLOOKUP(C3888,Tabla_Insumos,4,FALSE),"")</f>
        <v/>
      </c>
      <c r="B3888" s="268" t="str">
        <f t="shared" ref="B3888:B3896" si="1169">IFERROR(VLOOKUP(C3888,Tabla_Insumos,5,FALSE),"")</f>
        <v/>
      </c>
      <c r="C3888" s="154"/>
      <c r="D3888" s="155" t="str">
        <f t="shared" ref="D3888:D3896" si="1170">IFERROR(VLOOKUP(C3888,Tabla_Insumos,2,FALSE),"")</f>
        <v/>
      </c>
      <c r="E3888" s="269"/>
      <c r="F3888" s="166">
        <f t="shared" ref="F3888:F3896" si="1171">IFERROR(VLOOKUP(C3888,Tabla_Insumos,3,FALSE),0)</f>
        <v>0</v>
      </c>
      <c r="G3888" s="270">
        <f t="shared" ref="G3888:G3896" si="1172">ROUND(E3888*F3888,2)</f>
        <v>0</v>
      </c>
    </row>
    <row r="3889" spans="1:7" ht="24" customHeight="1" x14ac:dyDescent="0.2">
      <c r="A3889" s="153" t="str">
        <f t="shared" si="1168"/>
        <v/>
      </c>
      <c r="B3889" s="268" t="str">
        <f t="shared" si="1169"/>
        <v/>
      </c>
      <c r="C3889" s="154"/>
      <c r="D3889" s="155" t="str">
        <f t="shared" si="1170"/>
        <v/>
      </c>
      <c r="E3889" s="269"/>
      <c r="F3889" s="166">
        <f t="shared" si="1171"/>
        <v>0</v>
      </c>
      <c r="G3889" s="270">
        <f t="shared" si="1172"/>
        <v>0</v>
      </c>
    </row>
    <row r="3890" spans="1:7" ht="24" customHeight="1" x14ac:dyDescent="0.2">
      <c r="A3890" s="153" t="str">
        <f t="shared" si="1168"/>
        <v/>
      </c>
      <c r="B3890" s="268" t="str">
        <f t="shared" si="1169"/>
        <v/>
      </c>
      <c r="C3890" s="154"/>
      <c r="D3890" s="155" t="str">
        <f t="shared" si="1170"/>
        <v/>
      </c>
      <c r="E3890" s="269"/>
      <c r="F3890" s="166">
        <f t="shared" si="1171"/>
        <v>0</v>
      </c>
      <c r="G3890" s="270">
        <f t="shared" si="1172"/>
        <v>0</v>
      </c>
    </row>
    <row r="3891" spans="1:7" ht="24" customHeight="1" x14ac:dyDescent="0.2">
      <c r="A3891" s="153" t="str">
        <f t="shared" si="1168"/>
        <v/>
      </c>
      <c r="B3891" s="268" t="str">
        <f t="shared" si="1169"/>
        <v/>
      </c>
      <c r="C3891" s="154"/>
      <c r="D3891" s="155" t="str">
        <f t="shared" si="1170"/>
        <v/>
      </c>
      <c r="E3891" s="269"/>
      <c r="F3891" s="166">
        <f t="shared" si="1171"/>
        <v>0</v>
      </c>
      <c r="G3891" s="270">
        <f t="shared" si="1172"/>
        <v>0</v>
      </c>
    </row>
    <row r="3892" spans="1:7" ht="24" customHeight="1" x14ac:dyDescent="0.2">
      <c r="A3892" s="153" t="str">
        <f t="shared" si="1168"/>
        <v/>
      </c>
      <c r="B3892" s="268" t="str">
        <f t="shared" si="1169"/>
        <v/>
      </c>
      <c r="C3892" s="154"/>
      <c r="D3892" s="155" t="str">
        <f t="shared" si="1170"/>
        <v/>
      </c>
      <c r="E3892" s="269"/>
      <c r="F3892" s="166">
        <f t="shared" si="1171"/>
        <v>0</v>
      </c>
      <c r="G3892" s="270">
        <f t="shared" si="1172"/>
        <v>0</v>
      </c>
    </row>
    <row r="3893" spans="1:7" ht="24" customHeight="1" x14ac:dyDescent="0.2">
      <c r="A3893" s="153" t="str">
        <f t="shared" si="1168"/>
        <v/>
      </c>
      <c r="B3893" s="268" t="str">
        <f t="shared" si="1169"/>
        <v/>
      </c>
      <c r="C3893" s="154"/>
      <c r="D3893" s="155" t="str">
        <f t="shared" si="1170"/>
        <v/>
      </c>
      <c r="E3893" s="269"/>
      <c r="F3893" s="166">
        <f t="shared" si="1171"/>
        <v>0</v>
      </c>
      <c r="G3893" s="270">
        <f t="shared" si="1172"/>
        <v>0</v>
      </c>
    </row>
    <row r="3894" spans="1:7" ht="24" customHeight="1" x14ac:dyDescent="0.2">
      <c r="A3894" s="153" t="str">
        <f t="shared" si="1168"/>
        <v/>
      </c>
      <c r="B3894" s="268" t="str">
        <f t="shared" si="1169"/>
        <v/>
      </c>
      <c r="C3894" s="154"/>
      <c r="D3894" s="155" t="str">
        <f t="shared" si="1170"/>
        <v/>
      </c>
      <c r="E3894" s="269"/>
      <c r="F3894" s="166">
        <f t="shared" si="1171"/>
        <v>0</v>
      </c>
      <c r="G3894" s="270">
        <f t="shared" si="1172"/>
        <v>0</v>
      </c>
    </row>
    <row r="3895" spans="1:7" ht="24" customHeight="1" x14ac:dyDescent="0.2">
      <c r="A3895" s="153" t="str">
        <f t="shared" si="1168"/>
        <v/>
      </c>
      <c r="B3895" s="268" t="str">
        <f t="shared" si="1169"/>
        <v/>
      </c>
      <c r="C3895" s="154"/>
      <c r="D3895" s="155" t="str">
        <f t="shared" si="1170"/>
        <v/>
      </c>
      <c r="E3895" s="269"/>
      <c r="F3895" s="166">
        <f t="shared" si="1171"/>
        <v>0</v>
      </c>
      <c r="G3895" s="270">
        <f t="shared" si="1172"/>
        <v>0</v>
      </c>
    </row>
    <row r="3896" spans="1:7" ht="24" customHeight="1" x14ac:dyDescent="0.2">
      <c r="A3896" s="153" t="str">
        <f t="shared" si="1168"/>
        <v/>
      </c>
      <c r="B3896" s="268" t="str">
        <f t="shared" si="1169"/>
        <v/>
      </c>
      <c r="C3896" s="154"/>
      <c r="D3896" s="155" t="str">
        <f t="shared" si="1170"/>
        <v/>
      </c>
      <c r="E3896" s="269"/>
      <c r="F3896" s="166">
        <f t="shared" si="1171"/>
        <v>0</v>
      </c>
      <c r="G3896" s="270">
        <f t="shared" si="1172"/>
        <v>0</v>
      </c>
    </row>
    <row r="3897" spans="1:7" ht="24" customHeight="1" x14ac:dyDescent="0.2">
      <c r="A3897" s="276"/>
      <c r="B3897" s="252"/>
      <c r="C3897" s="241"/>
      <c r="D3897" s="252"/>
      <c r="E3897" s="253"/>
      <c r="F3897" s="336" t="s">
        <v>40</v>
      </c>
      <c r="G3897" s="273">
        <f>SUBTOTAL(9,G3888:G3896)</f>
        <v>0</v>
      </c>
    </row>
    <row r="3898" spans="1:7" ht="24" customHeight="1" thickBot="1" x14ac:dyDescent="0.25">
      <c r="A3898" s="277"/>
      <c r="B3898" s="278"/>
      <c r="C3898" s="279"/>
      <c r="D3898" s="278"/>
      <c r="E3898" s="280"/>
      <c r="F3898" s="281"/>
      <c r="G3898" s="282"/>
    </row>
    <row r="3899" spans="1:7" ht="24" customHeight="1" thickBot="1" x14ac:dyDescent="0.25">
      <c r="A3899" s="283">
        <f>B3857</f>
        <v>0</v>
      </c>
      <c r="B3899" s="284" t="str">
        <f>C3857</f>
        <v/>
      </c>
      <c r="C3899" s="285"/>
      <c r="D3899" s="285" t="s">
        <v>41</v>
      </c>
      <c r="E3899" s="286"/>
      <c r="F3899" s="287" t="s">
        <v>42</v>
      </c>
      <c r="G3899" s="288">
        <f>SUBTOTAL(9,G3862:G3898)</f>
        <v>0</v>
      </c>
    </row>
    <row r="3900" spans="1:7" ht="24" customHeight="1" thickTop="1" thickBot="1" x14ac:dyDescent="0.25"/>
    <row r="3901" spans="1:7" ht="24" customHeight="1" thickTop="1" x14ac:dyDescent="0.2">
      <c r="A3901" s="344" t="s">
        <v>44</v>
      </c>
      <c r="B3901" s="345"/>
      <c r="C3901" s="345"/>
      <c r="D3901" s="345"/>
      <c r="E3901" s="345"/>
      <c r="F3901" s="345"/>
      <c r="G3901" s="346"/>
    </row>
    <row r="3902" spans="1:7" ht="24" customHeight="1" x14ac:dyDescent="0.2">
      <c r="A3902" s="243" t="s">
        <v>821</v>
      </c>
      <c r="B3902" s="244" t="str">
        <f>Comitente</f>
        <v>DIRECCIÓN PROVINCIAL DEL LOTE HOGAR</v>
      </c>
      <c r="C3902" s="238"/>
      <c r="D3902" s="245"/>
      <c r="E3902" s="245"/>
      <c r="F3902" s="246"/>
      <c r="G3902" s="247"/>
    </row>
    <row r="3903" spans="1:7" ht="24" customHeight="1" x14ac:dyDescent="0.2">
      <c r="A3903" s="243" t="s">
        <v>822</v>
      </c>
      <c r="B3903" s="244">
        <f>Contratista</f>
        <v>0</v>
      </c>
      <c r="C3903" s="239"/>
      <c r="D3903" s="239"/>
      <c r="E3903" s="239"/>
      <c r="F3903" s="248"/>
      <c r="G3903" s="249"/>
    </row>
    <row r="3904" spans="1:7" ht="24" customHeight="1" x14ac:dyDescent="0.2">
      <c r="A3904" s="243" t="s">
        <v>31</v>
      </c>
      <c r="B3904" s="244" t="str">
        <f>Obra</f>
        <v>Barrio "VIRGEN DEL ROSARIO" I Etapa</v>
      </c>
      <c r="C3904" s="239"/>
      <c r="D3904" s="239"/>
      <c r="E3904" s="239"/>
      <c r="F3904" s="248" t="s">
        <v>45</v>
      </c>
      <c r="G3904" s="250">
        <f>Fecha_Base</f>
        <v>0</v>
      </c>
    </row>
    <row r="3905" spans="1:7" ht="24" customHeight="1" x14ac:dyDescent="0.2">
      <c r="A3905" s="251" t="s">
        <v>820</v>
      </c>
      <c r="B3905" s="240" t="str">
        <f>Ubicación</f>
        <v>Calle Independencia s/nº  Distrito "La Puntilla" Dpto San Martin</v>
      </c>
      <c r="C3905" s="240"/>
      <c r="D3905" s="252"/>
      <c r="E3905" s="253"/>
      <c r="F3905" s="254"/>
      <c r="G3905" s="255"/>
    </row>
    <row r="3906" spans="1:7" ht="24" customHeight="1" x14ac:dyDescent="0.2">
      <c r="A3906" s="251" t="s">
        <v>46</v>
      </c>
      <c r="B3906" s="256" t="str">
        <f>IFERROR(VALUE(LEFT(B3907,FIND("-",B3907)-1)),"")</f>
        <v/>
      </c>
      <c r="C3906" s="241" t="str">
        <f>IFERROR(VLOOKUP(B3906,T_Computo_Presupuesto,2,FALSE),"")</f>
        <v/>
      </c>
      <c r="E3906" s="253"/>
      <c r="F3906" s="254"/>
      <c r="G3906" s="255"/>
    </row>
    <row r="3907" spans="1:7" ht="24" customHeight="1" x14ac:dyDescent="0.2">
      <c r="A3907" s="251" t="s">
        <v>32</v>
      </c>
      <c r="B3907" s="257"/>
      <c r="C3907" s="241" t="str">
        <f>IFERROR(VLOOKUP(B3907,T_Computo_Presupuesto,2,FALSE),"")</f>
        <v/>
      </c>
      <c r="D3907" s="252"/>
      <c r="E3907" s="253"/>
      <c r="F3907" s="248" t="s">
        <v>33</v>
      </c>
      <c r="G3907" s="258" t="str">
        <f>IFERROR(VLOOKUP(B3907,T_Computo_Presupuesto,4,FALSE),"")</f>
        <v/>
      </c>
    </row>
    <row r="3908" spans="1:7" ht="24" customHeight="1" x14ac:dyDescent="0.2">
      <c r="A3908" s="251"/>
      <c r="B3908" s="240"/>
      <c r="C3908" s="241"/>
      <c r="D3908" s="252"/>
      <c r="E3908" s="253"/>
      <c r="F3908" s="254"/>
      <c r="G3908" s="255"/>
    </row>
    <row r="3909" spans="1:7" ht="24" customHeight="1" x14ac:dyDescent="0.2">
      <c r="A3909" s="366" t="s">
        <v>683</v>
      </c>
      <c r="B3909" s="367"/>
      <c r="C3909" s="368" t="s">
        <v>0</v>
      </c>
      <c r="D3909" s="368" t="s">
        <v>34</v>
      </c>
      <c r="E3909" s="370" t="s">
        <v>35</v>
      </c>
      <c r="F3909" s="372" t="s">
        <v>36</v>
      </c>
      <c r="G3909" s="374" t="s">
        <v>37</v>
      </c>
    </row>
    <row r="3910" spans="1:7" ht="24" customHeight="1" x14ac:dyDescent="0.2">
      <c r="A3910" s="259" t="s">
        <v>684</v>
      </c>
      <c r="B3910" s="260" t="s">
        <v>685</v>
      </c>
      <c r="C3910" s="369"/>
      <c r="D3910" s="369"/>
      <c r="E3910" s="371"/>
      <c r="F3910" s="373"/>
      <c r="G3910" s="375"/>
    </row>
    <row r="3911" spans="1:7" ht="24" customHeight="1" x14ac:dyDescent="0.2">
      <c r="A3911" s="335"/>
      <c r="B3911" s="263"/>
      <c r="C3911" s="334" t="s">
        <v>823</v>
      </c>
      <c r="D3911" s="264"/>
      <c r="E3911" s="265"/>
      <c r="F3911" s="266"/>
      <c r="G3911" s="267"/>
    </row>
    <row r="3912" spans="1:7" ht="24" customHeight="1" x14ac:dyDescent="0.2">
      <c r="A3912" s="153" t="str">
        <f t="shared" ref="A3912:A3925" si="1173">IFERROR(VLOOKUP(C3912,Tabla_Insumos,4,FALSE),"")</f>
        <v/>
      </c>
      <c r="B3912" s="268" t="str">
        <f t="shared" ref="B3912:B3925" si="1174">IFERROR(VLOOKUP(C3912,Tabla_Insumos,5,FALSE),"")</f>
        <v/>
      </c>
      <c r="C3912" s="154"/>
      <c r="D3912" s="155" t="str">
        <f t="shared" ref="D3912:D3925" si="1175">IFERROR(VLOOKUP(C3912,Tabla_Insumos,2,FALSE),"")</f>
        <v/>
      </c>
      <c r="E3912" s="269"/>
      <c r="F3912" s="165">
        <f t="shared" ref="F3912:F3925" si="1176">IFERROR(VLOOKUP(C3912,Tabla_Insumos,3,FALSE),0)</f>
        <v>0</v>
      </c>
      <c r="G3912" s="270">
        <f>ROUND(E3912*F3912,2)</f>
        <v>0</v>
      </c>
    </row>
    <row r="3913" spans="1:7" ht="24" customHeight="1" x14ac:dyDescent="0.2">
      <c r="A3913" s="153" t="str">
        <f t="shared" si="1173"/>
        <v/>
      </c>
      <c r="B3913" s="268" t="str">
        <f t="shared" si="1174"/>
        <v/>
      </c>
      <c r="C3913" s="154"/>
      <c r="D3913" s="155" t="str">
        <f t="shared" si="1175"/>
        <v/>
      </c>
      <c r="E3913" s="269"/>
      <c r="F3913" s="165">
        <f t="shared" si="1176"/>
        <v>0</v>
      </c>
      <c r="G3913" s="270">
        <f t="shared" ref="G3913:G3925" si="1177">ROUND(E3913*F3913,2)</f>
        <v>0</v>
      </c>
    </row>
    <row r="3914" spans="1:7" ht="24" customHeight="1" x14ac:dyDescent="0.2">
      <c r="A3914" s="153" t="str">
        <f t="shared" si="1173"/>
        <v/>
      </c>
      <c r="B3914" s="268" t="str">
        <f t="shared" si="1174"/>
        <v/>
      </c>
      <c r="C3914" s="154"/>
      <c r="D3914" s="155" t="str">
        <f t="shared" si="1175"/>
        <v/>
      </c>
      <c r="E3914" s="269"/>
      <c r="F3914" s="165">
        <f t="shared" si="1176"/>
        <v>0</v>
      </c>
      <c r="G3914" s="270">
        <f t="shared" si="1177"/>
        <v>0</v>
      </c>
    </row>
    <row r="3915" spans="1:7" ht="24" customHeight="1" x14ac:dyDescent="0.2">
      <c r="A3915" s="153" t="str">
        <f t="shared" si="1173"/>
        <v/>
      </c>
      <c r="B3915" s="268" t="str">
        <f t="shared" si="1174"/>
        <v/>
      </c>
      <c r="C3915" s="154"/>
      <c r="D3915" s="155" t="str">
        <f t="shared" si="1175"/>
        <v/>
      </c>
      <c r="E3915" s="269"/>
      <c r="F3915" s="165">
        <f t="shared" si="1176"/>
        <v>0</v>
      </c>
      <c r="G3915" s="270">
        <f t="shared" si="1177"/>
        <v>0</v>
      </c>
    </row>
    <row r="3916" spans="1:7" ht="24" customHeight="1" x14ac:dyDescent="0.2">
      <c r="A3916" s="153" t="str">
        <f t="shared" si="1173"/>
        <v/>
      </c>
      <c r="B3916" s="268" t="str">
        <f t="shared" si="1174"/>
        <v/>
      </c>
      <c r="C3916" s="154"/>
      <c r="D3916" s="155" t="str">
        <f t="shared" si="1175"/>
        <v/>
      </c>
      <c r="E3916" s="269"/>
      <c r="F3916" s="165">
        <f t="shared" si="1176"/>
        <v>0</v>
      </c>
      <c r="G3916" s="270">
        <f t="shared" si="1177"/>
        <v>0</v>
      </c>
    </row>
    <row r="3917" spans="1:7" ht="24" customHeight="1" x14ac:dyDescent="0.2">
      <c r="A3917" s="153" t="str">
        <f t="shared" si="1173"/>
        <v/>
      </c>
      <c r="B3917" s="268" t="str">
        <f t="shared" si="1174"/>
        <v/>
      </c>
      <c r="C3917" s="154"/>
      <c r="D3917" s="155" t="str">
        <f t="shared" si="1175"/>
        <v/>
      </c>
      <c r="E3917" s="269"/>
      <c r="F3917" s="165">
        <f t="shared" si="1176"/>
        <v>0</v>
      </c>
      <c r="G3917" s="270">
        <f t="shared" si="1177"/>
        <v>0</v>
      </c>
    </row>
    <row r="3918" spans="1:7" ht="24" customHeight="1" x14ac:dyDescent="0.2">
      <c r="A3918" s="153" t="str">
        <f t="shared" si="1173"/>
        <v/>
      </c>
      <c r="B3918" s="268" t="str">
        <f t="shared" si="1174"/>
        <v/>
      </c>
      <c r="C3918" s="154"/>
      <c r="D3918" s="155" t="str">
        <f t="shared" si="1175"/>
        <v/>
      </c>
      <c r="E3918" s="269"/>
      <c r="F3918" s="165">
        <f t="shared" si="1176"/>
        <v>0</v>
      </c>
      <c r="G3918" s="270">
        <f t="shared" si="1177"/>
        <v>0</v>
      </c>
    </row>
    <row r="3919" spans="1:7" ht="24" customHeight="1" x14ac:dyDescent="0.2">
      <c r="A3919" s="153" t="str">
        <f t="shared" si="1173"/>
        <v/>
      </c>
      <c r="B3919" s="268" t="str">
        <f t="shared" si="1174"/>
        <v/>
      </c>
      <c r="C3919" s="154"/>
      <c r="D3919" s="155" t="str">
        <f t="shared" si="1175"/>
        <v/>
      </c>
      <c r="E3919" s="269"/>
      <c r="F3919" s="165">
        <f t="shared" si="1176"/>
        <v>0</v>
      </c>
      <c r="G3919" s="270">
        <f t="shared" si="1177"/>
        <v>0</v>
      </c>
    </row>
    <row r="3920" spans="1:7" ht="24" customHeight="1" x14ac:dyDescent="0.2">
      <c r="A3920" s="153" t="str">
        <f t="shared" si="1173"/>
        <v/>
      </c>
      <c r="B3920" s="268" t="str">
        <f t="shared" si="1174"/>
        <v/>
      </c>
      <c r="C3920" s="154"/>
      <c r="D3920" s="155" t="str">
        <f t="shared" si="1175"/>
        <v/>
      </c>
      <c r="E3920" s="269"/>
      <c r="F3920" s="165">
        <f t="shared" si="1176"/>
        <v>0</v>
      </c>
      <c r="G3920" s="270">
        <f t="shared" si="1177"/>
        <v>0</v>
      </c>
    </row>
    <row r="3921" spans="1:7" ht="24" customHeight="1" x14ac:dyDescent="0.2">
      <c r="A3921" s="153" t="str">
        <f t="shared" si="1173"/>
        <v/>
      </c>
      <c r="B3921" s="268" t="str">
        <f t="shared" si="1174"/>
        <v/>
      </c>
      <c r="C3921" s="154"/>
      <c r="D3921" s="155" t="str">
        <f t="shared" si="1175"/>
        <v/>
      </c>
      <c r="E3921" s="269"/>
      <c r="F3921" s="165">
        <f t="shared" si="1176"/>
        <v>0</v>
      </c>
      <c r="G3921" s="270">
        <f t="shared" si="1177"/>
        <v>0</v>
      </c>
    </row>
    <row r="3922" spans="1:7" ht="24" customHeight="1" x14ac:dyDescent="0.2">
      <c r="A3922" s="153" t="str">
        <f t="shared" si="1173"/>
        <v/>
      </c>
      <c r="B3922" s="268" t="str">
        <f t="shared" si="1174"/>
        <v/>
      </c>
      <c r="C3922" s="154"/>
      <c r="D3922" s="155" t="str">
        <f t="shared" si="1175"/>
        <v/>
      </c>
      <c r="E3922" s="269"/>
      <c r="F3922" s="165">
        <f t="shared" si="1176"/>
        <v>0</v>
      </c>
      <c r="G3922" s="270">
        <f t="shared" si="1177"/>
        <v>0</v>
      </c>
    </row>
    <row r="3923" spans="1:7" ht="24" customHeight="1" x14ac:dyDescent="0.2">
      <c r="A3923" s="153" t="str">
        <f t="shared" si="1173"/>
        <v/>
      </c>
      <c r="B3923" s="268" t="str">
        <f t="shared" si="1174"/>
        <v/>
      </c>
      <c r="C3923" s="154"/>
      <c r="D3923" s="155" t="str">
        <f t="shared" si="1175"/>
        <v/>
      </c>
      <c r="E3923" s="269"/>
      <c r="F3923" s="165">
        <f t="shared" si="1176"/>
        <v>0</v>
      </c>
      <c r="G3923" s="270">
        <f t="shared" si="1177"/>
        <v>0</v>
      </c>
    </row>
    <row r="3924" spans="1:7" ht="24" customHeight="1" x14ac:dyDescent="0.2">
      <c r="A3924" s="153" t="str">
        <f t="shared" si="1173"/>
        <v/>
      </c>
      <c r="B3924" s="268" t="str">
        <f t="shared" si="1174"/>
        <v/>
      </c>
      <c r="C3924" s="154"/>
      <c r="D3924" s="155" t="str">
        <f t="shared" si="1175"/>
        <v/>
      </c>
      <c r="E3924" s="269"/>
      <c r="F3924" s="165">
        <f t="shared" si="1176"/>
        <v>0</v>
      </c>
      <c r="G3924" s="270">
        <f t="shared" si="1177"/>
        <v>0</v>
      </c>
    </row>
    <row r="3925" spans="1:7" ht="24" customHeight="1" x14ac:dyDescent="0.2">
      <c r="A3925" s="153" t="str">
        <f t="shared" si="1173"/>
        <v/>
      </c>
      <c r="B3925" s="268" t="str">
        <f t="shared" si="1174"/>
        <v/>
      </c>
      <c r="C3925" s="154"/>
      <c r="D3925" s="155" t="str">
        <f t="shared" si="1175"/>
        <v/>
      </c>
      <c r="E3925" s="269"/>
      <c r="F3925" s="166">
        <f t="shared" si="1176"/>
        <v>0</v>
      </c>
      <c r="G3925" s="270">
        <f t="shared" si="1177"/>
        <v>0</v>
      </c>
    </row>
    <row r="3926" spans="1:7" ht="24" customHeight="1" x14ac:dyDescent="0.2">
      <c r="A3926" s="271"/>
      <c r="B3926" s="241"/>
      <c r="C3926" s="241"/>
      <c r="D3926" s="252"/>
      <c r="E3926" s="253"/>
      <c r="F3926" s="336" t="s">
        <v>38</v>
      </c>
      <c r="G3926" s="273">
        <f>SUBTOTAL(9,G3912:G3925)</f>
        <v>0</v>
      </c>
    </row>
    <row r="3927" spans="1:7" ht="24" customHeight="1" x14ac:dyDescent="0.2">
      <c r="A3927" s="271"/>
      <c r="B3927" s="241"/>
      <c r="C3927" s="274" t="s">
        <v>824</v>
      </c>
      <c r="D3927" s="252"/>
      <c r="E3927" s="253"/>
      <c r="F3927" s="254"/>
      <c r="G3927" s="275"/>
    </row>
    <row r="3928" spans="1:7" ht="24" customHeight="1" x14ac:dyDescent="0.2">
      <c r="A3928" s="153" t="str">
        <f t="shared" ref="A3928:A3935" si="1178">IFERROR(VLOOKUP(C3928,Tabla_Insumos,4,FALSE),"")</f>
        <v/>
      </c>
      <c r="B3928" s="268" t="str">
        <f t="shared" ref="B3928:B3935" si="1179">IFERROR(VLOOKUP(C3928,Tabla_Insumos,5,FALSE),"")</f>
        <v/>
      </c>
      <c r="C3928" s="154"/>
      <c r="D3928" s="155" t="str">
        <f t="shared" ref="D3928:D3935" si="1180">IFERROR(VLOOKUP(C3928,Tabla_Insumos,2,FALSE),"")</f>
        <v/>
      </c>
      <c r="E3928" s="269"/>
      <c r="F3928" s="167">
        <f t="shared" ref="F3928:F3935" si="1181">IFERROR(VLOOKUP(C3928,Tabla_Insumos,3,FALSE),0)</f>
        <v>0</v>
      </c>
      <c r="G3928" s="270">
        <f>ROUND(E3928*F3928,2)</f>
        <v>0</v>
      </c>
    </row>
    <row r="3929" spans="1:7" ht="24" customHeight="1" x14ac:dyDescent="0.2">
      <c r="A3929" s="153" t="str">
        <f t="shared" si="1178"/>
        <v/>
      </c>
      <c r="B3929" s="268" t="str">
        <f t="shared" si="1179"/>
        <v/>
      </c>
      <c r="C3929" s="154"/>
      <c r="D3929" s="155" t="str">
        <f t="shared" si="1180"/>
        <v/>
      </c>
      <c r="E3929" s="269"/>
      <c r="F3929" s="167">
        <f t="shared" si="1181"/>
        <v>0</v>
      </c>
      <c r="G3929" s="270">
        <f>ROUND(E3929*F3929,2)</f>
        <v>0</v>
      </c>
    </row>
    <row r="3930" spans="1:7" ht="24" customHeight="1" x14ac:dyDescent="0.2">
      <c r="A3930" s="153" t="str">
        <f t="shared" si="1178"/>
        <v/>
      </c>
      <c r="B3930" s="268" t="str">
        <f t="shared" si="1179"/>
        <v/>
      </c>
      <c r="C3930" s="154"/>
      <c r="D3930" s="155" t="str">
        <f t="shared" si="1180"/>
        <v/>
      </c>
      <c r="E3930" s="269"/>
      <c r="F3930" s="167">
        <f t="shared" si="1181"/>
        <v>0</v>
      </c>
      <c r="G3930" s="270">
        <f t="shared" ref="G3930:G3935" si="1182">ROUND(E3930*F3930,2)</f>
        <v>0</v>
      </c>
    </row>
    <row r="3931" spans="1:7" ht="24" customHeight="1" x14ac:dyDescent="0.2">
      <c r="A3931" s="153" t="str">
        <f t="shared" si="1178"/>
        <v/>
      </c>
      <c r="B3931" s="268" t="str">
        <f t="shared" si="1179"/>
        <v/>
      </c>
      <c r="C3931" s="154"/>
      <c r="D3931" s="155" t="str">
        <f t="shared" si="1180"/>
        <v/>
      </c>
      <c r="E3931" s="269"/>
      <c r="F3931" s="167">
        <f t="shared" si="1181"/>
        <v>0</v>
      </c>
      <c r="G3931" s="270">
        <f t="shared" si="1182"/>
        <v>0</v>
      </c>
    </row>
    <row r="3932" spans="1:7" ht="24" customHeight="1" x14ac:dyDescent="0.2">
      <c r="A3932" s="153" t="str">
        <f t="shared" si="1178"/>
        <v/>
      </c>
      <c r="B3932" s="268" t="str">
        <f t="shared" si="1179"/>
        <v/>
      </c>
      <c r="C3932" s="154"/>
      <c r="D3932" s="155" t="str">
        <f t="shared" si="1180"/>
        <v/>
      </c>
      <c r="E3932" s="269"/>
      <c r="F3932" s="165">
        <f t="shared" si="1181"/>
        <v>0</v>
      </c>
      <c r="G3932" s="270">
        <f t="shared" si="1182"/>
        <v>0</v>
      </c>
    </row>
    <row r="3933" spans="1:7" ht="24" customHeight="1" x14ac:dyDescent="0.2">
      <c r="A3933" s="153" t="str">
        <f t="shared" si="1178"/>
        <v/>
      </c>
      <c r="B3933" s="268" t="str">
        <f t="shared" si="1179"/>
        <v/>
      </c>
      <c r="C3933" s="154"/>
      <c r="D3933" s="155" t="str">
        <f t="shared" si="1180"/>
        <v/>
      </c>
      <c r="E3933" s="269"/>
      <c r="F3933" s="165">
        <f t="shared" si="1181"/>
        <v>0</v>
      </c>
      <c r="G3933" s="270">
        <f t="shared" si="1182"/>
        <v>0</v>
      </c>
    </row>
    <row r="3934" spans="1:7" ht="24" customHeight="1" x14ac:dyDescent="0.2">
      <c r="A3934" s="153" t="str">
        <f t="shared" si="1178"/>
        <v/>
      </c>
      <c r="B3934" s="268" t="str">
        <f t="shared" si="1179"/>
        <v/>
      </c>
      <c r="C3934" s="154"/>
      <c r="D3934" s="155" t="str">
        <f t="shared" si="1180"/>
        <v/>
      </c>
      <c r="E3934" s="269"/>
      <c r="F3934" s="165">
        <f t="shared" si="1181"/>
        <v>0</v>
      </c>
      <c r="G3934" s="270">
        <f t="shared" si="1182"/>
        <v>0</v>
      </c>
    </row>
    <row r="3935" spans="1:7" ht="24" customHeight="1" x14ac:dyDescent="0.2">
      <c r="A3935" s="153" t="str">
        <f t="shared" si="1178"/>
        <v/>
      </c>
      <c r="B3935" s="268" t="str">
        <f t="shared" si="1179"/>
        <v/>
      </c>
      <c r="C3935" s="154"/>
      <c r="D3935" s="155" t="str">
        <f t="shared" si="1180"/>
        <v/>
      </c>
      <c r="E3935" s="269"/>
      <c r="F3935" s="165">
        <f t="shared" si="1181"/>
        <v>0</v>
      </c>
      <c r="G3935" s="270">
        <f t="shared" si="1182"/>
        <v>0</v>
      </c>
    </row>
    <row r="3936" spans="1:7" ht="24" customHeight="1" x14ac:dyDescent="0.2">
      <c r="A3936" s="271"/>
      <c r="B3936" s="241"/>
      <c r="C3936" s="241"/>
      <c r="D3936" s="252"/>
      <c r="E3936" s="253"/>
      <c r="F3936" s="336" t="s">
        <v>39</v>
      </c>
      <c r="G3936" s="273">
        <f>SUBTOTAL(9,G3928:G3935)</f>
        <v>0</v>
      </c>
    </row>
    <row r="3937" spans="1:7" ht="24" customHeight="1" x14ac:dyDescent="0.2">
      <c r="A3937" s="271"/>
      <c r="B3937" s="241"/>
      <c r="C3937" s="274" t="s">
        <v>825</v>
      </c>
      <c r="D3937" s="252"/>
      <c r="E3937" s="253"/>
      <c r="F3937" s="254"/>
      <c r="G3937" s="275"/>
    </row>
    <row r="3938" spans="1:7" ht="24" customHeight="1" x14ac:dyDescent="0.2">
      <c r="A3938" s="153" t="str">
        <f t="shared" ref="A3938:A3946" si="1183">IFERROR(VLOOKUP(C3938,Tabla_Insumos,4,FALSE),"")</f>
        <v/>
      </c>
      <c r="B3938" s="268" t="str">
        <f t="shared" ref="B3938:B3946" si="1184">IFERROR(VLOOKUP(C3938,Tabla_Insumos,5,FALSE),"")</f>
        <v/>
      </c>
      <c r="C3938" s="154"/>
      <c r="D3938" s="155" t="str">
        <f t="shared" ref="D3938:D3946" si="1185">IFERROR(VLOOKUP(C3938,Tabla_Insumos,2,FALSE),"")</f>
        <v/>
      </c>
      <c r="E3938" s="269"/>
      <c r="F3938" s="165">
        <f t="shared" ref="F3938:F3946" si="1186">IFERROR(VLOOKUP(C3938,Tabla_Insumos,3,FALSE),0)</f>
        <v>0</v>
      </c>
      <c r="G3938" s="270">
        <f t="shared" ref="G3938:G3946" si="1187">ROUND(E3938*F3938,2)</f>
        <v>0</v>
      </c>
    </row>
    <row r="3939" spans="1:7" ht="24" customHeight="1" x14ac:dyDescent="0.2">
      <c r="A3939" s="153" t="str">
        <f t="shared" si="1183"/>
        <v/>
      </c>
      <c r="B3939" s="268" t="str">
        <f t="shared" si="1184"/>
        <v/>
      </c>
      <c r="C3939" s="154"/>
      <c r="D3939" s="155" t="str">
        <f t="shared" si="1185"/>
        <v/>
      </c>
      <c r="E3939" s="269"/>
      <c r="F3939" s="165">
        <f t="shared" si="1186"/>
        <v>0</v>
      </c>
      <c r="G3939" s="270">
        <f t="shared" si="1187"/>
        <v>0</v>
      </c>
    </row>
    <row r="3940" spans="1:7" ht="24" customHeight="1" x14ac:dyDescent="0.2">
      <c r="A3940" s="153" t="str">
        <f t="shared" si="1183"/>
        <v/>
      </c>
      <c r="B3940" s="268" t="str">
        <f t="shared" si="1184"/>
        <v/>
      </c>
      <c r="C3940" s="154"/>
      <c r="D3940" s="155" t="str">
        <f t="shared" si="1185"/>
        <v/>
      </c>
      <c r="E3940" s="269"/>
      <c r="F3940" s="165">
        <f t="shared" si="1186"/>
        <v>0</v>
      </c>
      <c r="G3940" s="270">
        <f t="shared" si="1187"/>
        <v>0</v>
      </c>
    </row>
    <row r="3941" spans="1:7" ht="24" customHeight="1" x14ac:dyDescent="0.2">
      <c r="A3941" s="153" t="str">
        <f t="shared" si="1183"/>
        <v/>
      </c>
      <c r="B3941" s="268" t="str">
        <f t="shared" si="1184"/>
        <v/>
      </c>
      <c r="C3941" s="154"/>
      <c r="D3941" s="155" t="str">
        <f t="shared" si="1185"/>
        <v/>
      </c>
      <c r="E3941" s="269"/>
      <c r="F3941" s="165">
        <f t="shared" si="1186"/>
        <v>0</v>
      </c>
      <c r="G3941" s="270">
        <f t="shared" si="1187"/>
        <v>0</v>
      </c>
    </row>
    <row r="3942" spans="1:7" ht="24" customHeight="1" x14ac:dyDescent="0.2">
      <c r="A3942" s="153" t="str">
        <f t="shared" si="1183"/>
        <v/>
      </c>
      <c r="B3942" s="268" t="str">
        <f t="shared" si="1184"/>
        <v/>
      </c>
      <c r="C3942" s="154"/>
      <c r="D3942" s="155" t="str">
        <f t="shared" si="1185"/>
        <v/>
      </c>
      <c r="E3942" s="269"/>
      <c r="F3942" s="165">
        <f t="shared" si="1186"/>
        <v>0</v>
      </c>
      <c r="G3942" s="270">
        <f t="shared" si="1187"/>
        <v>0</v>
      </c>
    </row>
    <row r="3943" spans="1:7" ht="24" customHeight="1" x14ac:dyDescent="0.2">
      <c r="A3943" s="153" t="str">
        <f t="shared" si="1183"/>
        <v/>
      </c>
      <c r="B3943" s="268" t="str">
        <f t="shared" si="1184"/>
        <v/>
      </c>
      <c r="C3943" s="154"/>
      <c r="D3943" s="155" t="str">
        <f t="shared" si="1185"/>
        <v/>
      </c>
      <c r="E3943" s="269"/>
      <c r="F3943" s="165">
        <f t="shared" si="1186"/>
        <v>0</v>
      </c>
      <c r="G3943" s="270">
        <f t="shared" si="1187"/>
        <v>0</v>
      </c>
    </row>
    <row r="3944" spans="1:7" ht="24" customHeight="1" x14ac:dyDescent="0.2">
      <c r="A3944" s="153" t="str">
        <f t="shared" si="1183"/>
        <v/>
      </c>
      <c r="B3944" s="268" t="str">
        <f t="shared" si="1184"/>
        <v/>
      </c>
      <c r="C3944" s="154"/>
      <c r="D3944" s="155" t="str">
        <f t="shared" si="1185"/>
        <v/>
      </c>
      <c r="E3944" s="269"/>
      <c r="F3944" s="165">
        <f t="shared" si="1186"/>
        <v>0</v>
      </c>
      <c r="G3944" s="270">
        <f t="shared" si="1187"/>
        <v>0</v>
      </c>
    </row>
    <row r="3945" spans="1:7" ht="24" customHeight="1" x14ac:dyDescent="0.2">
      <c r="A3945" s="153" t="str">
        <f t="shared" si="1183"/>
        <v/>
      </c>
      <c r="B3945" s="268" t="str">
        <f t="shared" si="1184"/>
        <v/>
      </c>
      <c r="C3945" s="154"/>
      <c r="D3945" s="155" t="str">
        <f t="shared" si="1185"/>
        <v/>
      </c>
      <c r="E3945" s="269"/>
      <c r="F3945" s="165">
        <f t="shared" si="1186"/>
        <v>0</v>
      </c>
      <c r="G3945" s="270">
        <f t="shared" si="1187"/>
        <v>0</v>
      </c>
    </row>
    <row r="3946" spans="1:7" ht="24" customHeight="1" x14ac:dyDescent="0.2">
      <c r="A3946" s="153" t="str">
        <f t="shared" si="1183"/>
        <v/>
      </c>
      <c r="B3946" s="268" t="str">
        <f t="shared" si="1184"/>
        <v/>
      </c>
      <c r="C3946" s="154"/>
      <c r="D3946" s="155" t="str">
        <f t="shared" si="1185"/>
        <v/>
      </c>
      <c r="E3946" s="269"/>
      <c r="F3946" s="165">
        <f t="shared" si="1186"/>
        <v>0</v>
      </c>
      <c r="G3946" s="270">
        <f t="shared" si="1187"/>
        <v>0</v>
      </c>
    </row>
    <row r="3947" spans="1:7" ht="24" customHeight="1" x14ac:dyDescent="0.2">
      <c r="A3947" s="276"/>
      <c r="B3947" s="252"/>
      <c r="C3947" s="241"/>
      <c r="D3947" s="252"/>
      <c r="E3947" s="253"/>
      <c r="F3947" s="336" t="s">
        <v>40</v>
      </c>
      <c r="G3947" s="273">
        <f>SUBTOTAL(9,G3938:G3946)</f>
        <v>0</v>
      </c>
    </row>
    <row r="3948" spans="1:7" ht="24" customHeight="1" thickBot="1" x14ac:dyDescent="0.25">
      <c r="A3948" s="277"/>
      <c r="B3948" s="278"/>
      <c r="C3948" s="279"/>
      <c r="D3948" s="278"/>
      <c r="E3948" s="280"/>
      <c r="F3948" s="281"/>
      <c r="G3948" s="282"/>
    </row>
    <row r="3949" spans="1:7" ht="24" customHeight="1" thickBot="1" x14ac:dyDescent="0.25">
      <c r="A3949" s="283">
        <f>B3907</f>
        <v>0</v>
      </c>
      <c r="B3949" s="284" t="str">
        <f>C3907</f>
        <v/>
      </c>
      <c r="C3949" s="285"/>
      <c r="D3949" s="285" t="s">
        <v>41</v>
      </c>
      <c r="E3949" s="286"/>
      <c r="F3949" s="287" t="s">
        <v>42</v>
      </c>
      <c r="G3949" s="288">
        <f>SUBTOTAL(9,G3912:G3948)</f>
        <v>0</v>
      </c>
    </row>
    <row r="3950" spans="1:7" ht="24" customHeight="1" thickTop="1" thickBot="1" x14ac:dyDescent="0.25"/>
    <row r="3951" spans="1:7" ht="24" customHeight="1" thickTop="1" x14ac:dyDescent="0.2">
      <c r="A3951" s="344" t="s">
        <v>44</v>
      </c>
      <c r="B3951" s="345"/>
      <c r="C3951" s="345"/>
      <c r="D3951" s="345"/>
      <c r="E3951" s="345"/>
      <c r="F3951" s="345"/>
      <c r="G3951" s="346"/>
    </row>
    <row r="3952" spans="1:7" ht="24" customHeight="1" x14ac:dyDescent="0.2">
      <c r="A3952" s="243" t="s">
        <v>821</v>
      </c>
      <c r="B3952" s="244" t="str">
        <f>Comitente</f>
        <v>DIRECCIÓN PROVINCIAL DEL LOTE HOGAR</v>
      </c>
      <c r="C3952" s="238"/>
      <c r="D3952" s="245"/>
      <c r="E3952" s="245"/>
      <c r="F3952" s="246"/>
      <c r="G3952" s="247"/>
    </row>
    <row r="3953" spans="1:7" ht="24" customHeight="1" x14ac:dyDescent="0.2">
      <c r="A3953" s="243" t="s">
        <v>822</v>
      </c>
      <c r="B3953" s="244">
        <f>Contratista</f>
        <v>0</v>
      </c>
      <c r="C3953" s="239"/>
      <c r="D3953" s="239"/>
      <c r="E3953" s="239"/>
      <c r="F3953" s="248"/>
      <c r="G3953" s="249"/>
    </row>
    <row r="3954" spans="1:7" ht="24" customHeight="1" x14ac:dyDescent="0.2">
      <c r="A3954" s="243" t="s">
        <v>31</v>
      </c>
      <c r="B3954" s="244" t="str">
        <f>Obra</f>
        <v>Barrio "VIRGEN DEL ROSARIO" I Etapa</v>
      </c>
      <c r="C3954" s="239"/>
      <c r="D3954" s="239"/>
      <c r="E3954" s="239"/>
      <c r="F3954" s="248" t="s">
        <v>45</v>
      </c>
      <c r="G3954" s="250">
        <f>Fecha_Base</f>
        <v>0</v>
      </c>
    </row>
    <row r="3955" spans="1:7" ht="24" customHeight="1" x14ac:dyDescent="0.2">
      <c r="A3955" s="251" t="s">
        <v>820</v>
      </c>
      <c r="B3955" s="240" t="str">
        <f>Ubicación</f>
        <v>Calle Independencia s/nº  Distrito "La Puntilla" Dpto San Martin</v>
      </c>
      <c r="C3955" s="240"/>
      <c r="D3955" s="252"/>
      <c r="E3955" s="253"/>
      <c r="F3955" s="254"/>
      <c r="G3955" s="255"/>
    </row>
    <row r="3956" spans="1:7" ht="24" customHeight="1" x14ac:dyDescent="0.2">
      <c r="A3956" s="251" t="s">
        <v>46</v>
      </c>
      <c r="B3956" s="256" t="str">
        <f>IFERROR(VALUE(LEFT(B3957,FIND("-",B3957)-1)),"")</f>
        <v/>
      </c>
      <c r="C3956" s="241" t="str">
        <f>IFERROR(VLOOKUP(B3956,T_Computo_Presupuesto,2,FALSE),"")</f>
        <v/>
      </c>
      <c r="E3956" s="253"/>
      <c r="F3956" s="254"/>
      <c r="G3956" s="255"/>
    </row>
    <row r="3957" spans="1:7" ht="24" customHeight="1" x14ac:dyDescent="0.2">
      <c r="A3957" s="251" t="s">
        <v>32</v>
      </c>
      <c r="B3957" s="257"/>
      <c r="C3957" s="241" t="str">
        <f>IFERROR(VLOOKUP(B3957,T_Computo_Presupuesto,2,FALSE),"")</f>
        <v/>
      </c>
      <c r="D3957" s="252"/>
      <c r="E3957" s="253"/>
      <c r="F3957" s="248" t="s">
        <v>33</v>
      </c>
      <c r="G3957" s="258" t="str">
        <f>IFERROR(VLOOKUP(B3957,T_Computo_Presupuesto,4,FALSE),"")</f>
        <v/>
      </c>
    </row>
    <row r="3958" spans="1:7" ht="24" customHeight="1" x14ac:dyDescent="0.2">
      <c r="A3958" s="251"/>
      <c r="B3958" s="240"/>
      <c r="C3958" s="241"/>
      <c r="D3958" s="252"/>
      <c r="E3958" s="253"/>
      <c r="F3958" s="254"/>
      <c r="G3958" s="255"/>
    </row>
    <row r="3959" spans="1:7" ht="24" customHeight="1" x14ac:dyDescent="0.2">
      <c r="A3959" s="366" t="s">
        <v>683</v>
      </c>
      <c r="B3959" s="367"/>
      <c r="C3959" s="368" t="s">
        <v>0</v>
      </c>
      <c r="D3959" s="368" t="s">
        <v>34</v>
      </c>
      <c r="E3959" s="370" t="s">
        <v>35</v>
      </c>
      <c r="F3959" s="372" t="s">
        <v>36</v>
      </c>
      <c r="G3959" s="374" t="s">
        <v>37</v>
      </c>
    </row>
    <row r="3960" spans="1:7" ht="24" customHeight="1" x14ac:dyDescent="0.2">
      <c r="A3960" s="259" t="s">
        <v>684</v>
      </c>
      <c r="B3960" s="260" t="s">
        <v>685</v>
      </c>
      <c r="C3960" s="369"/>
      <c r="D3960" s="369"/>
      <c r="E3960" s="371"/>
      <c r="F3960" s="373"/>
      <c r="G3960" s="375"/>
    </row>
    <row r="3961" spans="1:7" ht="24" customHeight="1" x14ac:dyDescent="0.2">
      <c r="A3961" s="335"/>
      <c r="B3961" s="263"/>
      <c r="C3961" s="334" t="s">
        <v>823</v>
      </c>
      <c r="D3961" s="264"/>
      <c r="E3961" s="265"/>
      <c r="F3961" s="266"/>
      <c r="G3961" s="267"/>
    </row>
    <row r="3962" spans="1:7" ht="24" customHeight="1" x14ac:dyDescent="0.2">
      <c r="A3962" s="153" t="str">
        <f t="shared" ref="A3962:A3975" si="1188">IFERROR(VLOOKUP(C3962,Tabla_Insumos,4,FALSE),"")</f>
        <v/>
      </c>
      <c r="B3962" s="268" t="str">
        <f t="shared" ref="B3962:B3975" si="1189">IFERROR(VLOOKUP(C3962,Tabla_Insumos,5,FALSE),"")</f>
        <v/>
      </c>
      <c r="C3962" s="154"/>
      <c r="D3962" s="155" t="str">
        <f t="shared" ref="D3962:D3975" si="1190">IFERROR(VLOOKUP(C3962,Tabla_Insumos,2,FALSE),"")</f>
        <v/>
      </c>
      <c r="E3962" s="269"/>
      <c r="F3962" s="166">
        <f t="shared" ref="F3962:F3975" si="1191">IFERROR(VLOOKUP(C3962,Tabla_Insumos,3,FALSE),0)</f>
        <v>0</v>
      </c>
      <c r="G3962" s="270">
        <f>ROUND(E3962*F3962,2)</f>
        <v>0</v>
      </c>
    </row>
    <row r="3963" spans="1:7" ht="24" customHeight="1" x14ac:dyDescent="0.2">
      <c r="A3963" s="153" t="str">
        <f t="shared" si="1188"/>
        <v/>
      </c>
      <c r="B3963" s="268" t="str">
        <f t="shared" si="1189"/>
        <v/>
      </c>
      <c r="C3963" s="154"/>
      <c r="D3963" s="155" t="str">
        <f t="shared" si="1190"/>
        <v/>
      </c>
      <c r="E3963" s="269"/>
      <c r="F3963" s="166">
        <f t="shared" si="1191"/>
        <v>0</v>
      </c>
      <c r="G3963" s="270">
        <f t="shared" ref="G3963:G3975" si="1192">ROUND(E3963*F3963,2)</f>
        <v>0</v>
      </c>
    </row>
    <row r="3964" spans="1:7" ht="24" customHeight="1" x14ac:dyDescent="0.2">
      <c r="A3964" s="153" t="str">
        <f t="shared" si="1188"/>
        <v/>
      </c>
      <c r="B3964" s="268" t="str">
        <f t="shared" si="1189"/>
        <v/>
      </c>
      <c r="C3964" s="154"/>
      <c r="D3964" s="155" t="str">
        <f t="shared" si="1190"/>
        <v/>
      </c>
      <c r="E3964" s="269"/>
      <c r="F3964" s="166">
        <f t="shared" si="1191"/>
        <v>0</v>
      </c>
      <c r="G3964" s="270">
        <f t="shared" si="1192"/>
        <v>0</v>
      </c>
    </row>
    <row r="3965" spans="1:7" ht="24" customHeight="1" x14ac:dyDescent="0.2">
      <c r="A3965" s="153" t="str">
        <f t="shared" si="1188"/>
        <v/>
      </c>
      <c r="B3965" s="268" t="str">
        <f t="shared" si="1189"/>
        <v/>
      </c>
      <c r="C3965" s="154"/>
      <c r="D3965" s="155" t="str">
        <f t="shared" si="1190"/>
        <v/>
      </c>
      <c r="E3965" s="269"/>
      <c r="F3965" s="166">
        <f t="shared" si="1191"/>
        <v>0</v>
      </c>
      <c r="G3965" s="270">
        <f t="shared" si="1192"/>
        <v>0</v>
      </c>
    </row>
    <row r="3966" spans="1:7" ht="24" customHeight="1" x14ac:dyDescent="0.2">
      <c r="A3966" s="153" t="str">
        <f t="shared" si="1188"/>
        <v/>
      </c>
      <c r="B3966" s="268" t="str">
        <f t="shared" si="1189"/>
        <v/>
      </c>
      <c r="C3966" s="154"/>
      <c r="D3966" s="155" t="str">
        <f t="shared" si="1190"/>
        <v/>
      </c>
      <c r="E3966" s="269"/>
      <c r="F3966" s="166">
        <f t="shared" si="1191"/>
        <v>0</v>
      </c>
      <c r="G3966" s="270">
        <f t="shared" si="1192"/>
        <v>0</v>
      </c>
    </row>
    <row r="3967" spans="1:7" ht="24" customHeight="1" x14ac:dyDescent="0.2">
      <c r="A3967" s="153" t="str">
        <f t="shared" si="1188"/>
        <v/>
      </c>
      <c r="B3967" s="268" t="str">
        <f t="shared" si="1189"/>
        <v/>
      </c>
      <c r="C3967" s="154"/>
      <c r="D3967" s="155" t="str">
        <f t="shared" si="1190"/>
        <v/>
      </c>
      <c r="E3967" s="269"/>
      <c r="F3967" s="166">
        <f t="shared" si="1191"/>
        <v>0</v>
      </c>
      <c r="G3967" s="270">
        <f t="shared" si="1192"/>
        <v>0</v>
      </c>
    </row>
    <row r="3968" spans="1:7" ht="24" customHeight="1" x14ac:dyDescent="0.2">
      <c r="A3968" s="153" t="str">
        <f t="shared" si="1188"/>
        <v/>
      </c>
      <c r="B3968" s="268" t="str">
        <f t="shared" si="1189"/>
        <v/>
      </c>
      <c r="C3968" s="154"/>
      <c r="D3968" s="155" t="str">
        <f t="shared" si="1190"/>
        <v/>
      </c>
      <c r="E3968" s="269"/>
      <c r="F3968" s="166">
        <f t="shared" si="1191"/>
        <v>0</v>
      </c>
      <c r="G3968" s="270">
        <f t="shared" si="1192"/>
        <v>0</v>
      </c>
    </row>
    <row r="3969" spans="1:7" ht="24" customHeight="1" x14ac:dyDescent="0.2">
      <c r="A3969" s="153" t="str">
        <f t="shared" si="1188"/>
        <v/>
      </c>
      <c r="B3969" s="268" t="str">
        <f t="shared" si="1189"/>
        <v/>
      </c>
      <c r="C3969" s="154"/>
      <c r="D3969" s="155" t="str">
        <f t="shared" si="1190"/>
        <v/>
      </c>
      <c r="E3969" s="269"/>
      <c r="F3969" s="166">
        <f t="shared" si="1191"/>
        <v>0</v>
      </c>
      <c r="G3969" s="270">
        <f t="shared" si="1192"/>
        <v>0</v>
      </c>
    </row>
    <row r="3970" spans="1:7" ht="24" customHeight="1" x14ac:dyDescent="0.2">
      <c r="A3970" s="153" t="str">
        <f t="shared" si="1188"/>
        <v/>
      </c>
      <c r="B3970" s="268" t="str">
        <f t="shared" si="1189"/>
        <v/>
      </c>
      <c r="C3970" s="154"/>
      <c r="D3970" s="155" t="str">
        <f t="shared" si="1190"/>
        <v/>
      </c>
      <c r="E3970" s="269"/>
      <c r="F3970" s="166">
        <f t="shared" si="1191"/>
        <v>0</v>
      </c>
      <c r="G3970" s="270">
        <f t="shared" si="1192"/>
        <v>0</v>
      </c>
    </row>
    <row r="3971" spans="1:7" ht="24" customHeight="1" x14ac:dyDescent="0.2">
      <c r="A3971" s="153" t="str">
        <f t="shared" si="1188"/>
        <v/>
      </c>
      <c r="B3971" s="268" t="str">
        <f t="shared" si="1189"/>
        <v/>
      </c>
      <c r="C3971" s="154"/>
      <c r="D3971" s="155" t="str">
        <f t="shared" si="1190"/>
        <v/>
      </c>
      <c r="E3971" s="269"/>
      <c r="F3971" s="166">
        <f t="shared" si="1191"/>
        <v>0</v>
      </c>
      <c r="G3971" s="270">
        <f t="shared" si="1192"/>
        <v>0</v>
      </c>
    </row>
    <row r="3972" spans="1:7" ht="24" customHeight="1" x14ac:dyDescent="0.2">
      <c r="A3972" s="153" t="str">
        <f t="shared" si="1188"/>
        <v/>
      </c>
      <c r="B3972" s="268" t="str">
        <f t="shared" si="1189"/>
        <v/>
      </c>
      <c r="C3972" s="154"/>
      <c r="D3972" s="155" t="str">
        <f t="shared" si="1190"/>
        <v/>
      </c>
      <c r="E3972" s="269"/>
      <c r="F3972" s="166">
        <f t="shared" si="1191"/>
        <v>0</v>
      </c>
      <c r="G3972" s="270">
        <f t="shared" si="1192"/>
        <v>0</v>
      </c>
    </row>
    <row r="3973" spans="1:7" ht="24" customHeight="1" x14ac:dyDescent="0.2">
      <c r="A3973" s="153" t="str">
        <f t="shared" si="1188"/>
        <v/>
      </c>
      <c r="B3973" s="268" t="str">
        <f t="shared" si="1189"/>
        <v/>
      </c>
      <c r="C3973" s="154"/>
      <c r="D3973" s="155" t="str">
        <f t="shared" si="1190"/>
        <v/>
      </c>
      <c r="E3973" s="269"/>
      <c r="F3973" s="166">
        <f t="shared" si="1191"/>
        <v>0</v>
      </c>
      <c r="G3973" s="270">
        <f t="shared" si="1192"/>
        <v>0</v>
      </c>
    </row>
    <row r="3974" spans="1:7" ht="24" customHeight="1" x14ac:dyDescent="0.2">
      <c r="A3974" s="153" t="str">
        <f t="shared" si="1188"/>
        <v/>
      </c>
      <c r="B3974" s="268" t="str">
        <f t="shared" si="1189"/>
        <v/>
      </c>
      <c r="C3974" s="154"/>
      <c r="D3974" s="155" t="str">
        <f t="shared" si="1190"/>
        <v/>
      </c>
      <c r="E3974" s="269"/>
      <c r="F3974" s="166">
        <f t="shared" si="1191"/>
        <v>0</v>
      </c>
      <c r="G3974" s="270">
        <f t="shared" si="1192"/>
        <v>0</v>
      </c>
    </row>
    <row r="3975" spans="1:7" ht="24" customHeight="1" x14ac:dyDescent="0.2">
      <c r="A3975" s="153" t="str">
        <f t="shared" si="1188"/>
        <v/>
      </c>
      <c r="B3975" s="268" t="str">
        <f t="shared" si="1189"/>
        <v/>
      </c>
      <c r="C3975" s="154"/>
      <c r="D3975" s="155" t="str">
        <f t="shared" si="1190"/>
        <v/>
      </c>
      <c r="E3975" s="269"/>
      <c r="F3975" s="166">
        <f t="shared" si="1191"/>
        <v>0</v>
      </c>
      <c r="G3975" s="270">
        <f t="shared" si="1192"/>
        <v>0</v>
      </c>
    </row>
    <row r="3976" spans="1:7" ht="24" customHeight="1" x14ac:dyDescent="0.2">
      <c r="A3976" s="271"/>
      <c r="B3976" s="241"/>
      <c r="C3976" s="241"/>
      <c r="D3976" s="252"/>
      <c r="E3976" s="253"/>
      <c r="F3976" s="336" t="s">
        <v>38</v>
      </c>
      <c r="G3976" s="273">
        <f>SUBTOTAL(9,G3962:G3975)</f>
        <v>0</v>
      </c>
    </row>
    <row r="3977" spans="1:7" ht="24" customHeight="1" x14ac:dyDescent="0.2">
      <c r="A3977" s="271"/>
      <c r="B3977" s="241"/>
      <c r="C3977" s="274" t="s">
        <v>824</v>
      </c>
      <c r="D3977" s="252"/>
      <c r="E3977" s="253"/>
      <c r="F3977" s="254"/>
      <c r="G3977" s="275"/>
    </row>
    <row r="3978" spans="1:7" ht="24" customHeight="1" x14ac:dyDescent="0.2">
      <c r="A3978" s="153" t="str">
        <f t="shared" ref="A3978:A3985" si="1193">IFERROR(VLOOKUP(C3978,Tabla_Insumos,4,FALSE),"")</f>
        <v/>
      </c>
      <c r="B3978" s="268" t="str">
        <f t="shared" ref="B3978:B3985" si="1194">IFERROR(VLOOKUP(C3978,Tabla_Insumos,5,FALSE),"")</f>
        <v/>
      </c>
      <c r="C3978" s="154"/>
      <c r="D3978" s="155" t="str">
        <f t="shared" ref="D3978:D3985" si="1195">IFERROR(VLOOKUP(C3978,Tabla_Insumos,2,FALSE),"")</f>
        <v/>
      </c>
      <c r="E3978" s="269"/>
      <c r="F3978" s="166">
        <f t="shared" ref="F3978:F3985" si="1196">IFERROR(VLOOKUP(C3978,Tabla_Insumos,3,FALSE),0)</f>
        <v>0</v>
      </c>
      <c r="G3978" s="270">
        <f>ROUND(E3978*F3978,2)</f>
        <v>0</v>
      </c>
    </row>
    <row r="3979" spans="1:7" ht="24" customHeight="1" x14ac:dyDescent="0.2">
      <c r="A3979" s="153" t="str">
        <f t="shared" si="1193"/>
        <v/>
      </c>
      <c r="B3979" s="268" t="str">
        <f t="shared" si="1194"/>
        <v/>
      </c>
      <c r="C3979" s="154"/>
      <c r="D3979" s="155" t="str">
        <f t="shared" si="1195"/>
        <v/>
      </c>
      <c r="E3979" s="269"/>
      <c r="F3979" s="166">
        <f t="shared" si="1196"/>
        <v>0</v>
      </c>
      <c r="G3979" s="270">
        <f>ROUND(E3979*F3979,2)</f>
        <v>0</v>
      </c>
    </row>
    <row r="3980" spans="1:7" ht="24" customHeight="1" x14ac:dyDescent="0.2">
      <c r="A3980" s="153" t="str">
        <f t="shared" si="1193"/>
        <v/>
      </c>
      <c r="B3980" s="268" t="str">
        <f t="shared" si="1194"/>
        <v/>
      </c>
      <c r="C3980" s="154"/>
      <c r="D3980" s="155" t="str">
        <f t="shared" si="1195"/>
        <v/>
      </c>
      <c r="E3980" s="269"/>
      <c r="F3980" s="166">
        <f t="shared" si="1196"/>
        <v>0</v>
      </c>
      <c r="G3980" s="270">
        <f t="shared" ref="G3980:G3985" si="1197">ROUND(E3980*F3980,2)</f>
        <v>0</v>
      </c>
    </row>
    <row r="3981" spans="1:7" ht="24" customHeight="1" x14ac:dyDescent="0.2">
      <c r="A3981" s="153" t="str">
        <f t="shared" si="1193"/>
        <v/>
      </c>
      <c r="B3981" s="268" t="str">
        <f t="shared" si="1194"/>
        <v/>
      </c>
      <c r="C3981" s="154"/>
      <c r="D3981" s="155" t="str">
        <f t="shared" si="1195"/>
        <v/>
      </c>
      <c r="E3981" s="269"/>
      <c r="F3981" s="166">
        <f t="shared" si="1196"/>
        <v>0</v>
      </c>
      <c r="G3981" s="270">
        <f t="shared" si="1197"/>
        <v>0</v>
      </c>
    </row>
    <row r="3982" spans="1:7" ht="24" customHeight="1" x14ac:dyDescent="0.2">
      <c r="A3982" s="153" t="str">
        <f t="shared" si="1193"/>
        <v/>
      </c>
      <c r="B3982" s="268" t="str">
        <f t="shared" si="1194"/>
        <v/>
      </c>
      <c r="C3982" s="154"/>
      <c r="D3982" s="155" t="str">
        <f t="shared" si="1195"/>
        <v/>
      </c>
      <c r="E3982" s="269"/>
      <c r="F3982" s="166">
        <f t="shared" si="1196"/>
        <v>0</v>
      </c>
      <c r="G3982" s="270">
        <f t="shared" si="1197"/>
        <v>0</v>
      </c>
    </row>
    <row r="3983" spans="1:7" ht="24" customHeight="1" x14ac:dyDescent="0.2">
      <c r="A3983" s="153" t="str">
        <f t="shared" si="1193"/>
        <v/>
      </c>
      <c r="B3983" s="268" t="str">
        <f t="shared" si="1194"/>
        <v/>
      </c>
      <c r="C3983" s="154"/>
      <c r="D3983" s="155" t="str">
        <f t="shared" si="1195"/>
        <v/>
      </c>
      <c r="E3983" s="269"/>
      <c r="F3983" s="166">
        <f t="shared" si="1196"/>
        <v>0</v>
      </c>
      <c r="G3983" s="270">
        <f t="shared" si="1197"/>
        <v>0</v>
      </c>
    </row>
    <row r="3984" spans="1:7" ht="24" customHeight="1" x14ac:dyDescent="0.2">
      <c r="A3984" s="153" t="str">
        <f t="shared" si="1193"/>
        <v/>
      </c>
      <c r="B3984" s="268" t="str">
        <f t="shared" si="1194"/>
        <v/>
      </c>
      <c r="C3984" s="154"/>
      <c r="D3984" s="155" t="str">
        <f t="shared" si="1195"/>
        <v/>
      </c>
      <c r="E3984" s="269"/>
      <c r="F3984" s="166">
        <f t="shared" si="1196"/>
        <v>0</v>
      </c>
      <c r="G3984" s="270">
        <f t="shared" si="1197"/>
        <v>0</v>
      </c>
    </row>
    <row r="3985" spans="1:7" ht="24" customHeight="1" x14ac:dyDescent="0.2">
      <c r="A3985" s="153" t="str">
        <f t="shared" si="1193"/>
        <v/>
      </c>
      <c r="B3985" s="268" t="str">
        <f t="shared" si="1194"/>
        <v/>
      </c>
      <c r="C3985" s="154"/>
      <c r="D3985" s="155" t="str">
        <f t="shared" si="1195"/>
        <v/>
      </c>
      <c r="E3985" s="269"/>
      <c r="F3985" s="166">
        <f t="shared" si="1196"/>
        <v>0</v>
      </c>
      <c r="G3985" s="270">
        <f t="shared" si="1197"/>
        <v>0</v>
      </c>
    </row>
    <row r="3986" spans="1:7" ht="24" customHeight="1" x14ac:dyDescent="0.2">
      <c r="A3986" s="271"/>
      <c r="B3986" s="241"/>
      <c r="C3986" s="241"/>
      <c r="D3986" s="252"/>
      <c r="E3986" s="253"/>
      <c r="F3986" s="336" t="s">
        <v>39</v>
      </c>
      <c r="G3986" s="273">
        <f>SUBTOTAL(9,G3978:G3985)</f>
        <v>0</v>
      </c>
    </row>
    <row r="3987" spans="1:7" ht="24" customHeight="1" x14ac:dyDescent="0.2">
      <c r="A3987" s="271"/>
      <c r="B3987" s="241"/>
      <c r="C3987" s="274" t="s">
        <v>825</v>
      </c>
      <c r="D3987" s="252"/>
      <c r="E3987" s="253"/>
      <c r="F3987" s="254"/>
      <c r="G3987" s="275"/>
    </row>
    <row r="3988" spans="1:7" ht="24" customHeight="1" x14ac:dyDescent="0.2">
      <c r="A3988" s="153" t="str">
        <f t="shared" ref="A3988:A3996" si="1198">IFERROR(VLOOKUP(C3988,Tabla_Insumos,4,FALSE),"")</f>
        <v/>
      </c>
      <c r="B3988" s="268" t="str">
        <f t="shared" ref="B3988:B3996" si="1199">IFERROR(VLOOKUP(C3988,Tabla_Insumos,5,FALSE),"")</f>
        <v/>
      </c>
      <c r="C3988" s="154"/>
      <c r="D3988" s="155" t="str">
        <f t="shared" ref="D3988:D3996" si="1200">IFERROR(VLOOKUP(C3988,Tabla_Insumos,2,FALSE),"")</f>
        <v/>
      </c>
      <c r="E3988" s="269"/>
      <c r="F3988" s="166">
        <f t="shared" ref="F3988:F3996" si="1201">IFERROR(VLOOKUP(C3988,Tabla_Insumos,3,FALSE),0)</f>
        <v>0</v>
      </c>
      <c r="G3988" s="270">
        <f t="shared" ref="G3988:G3996" si="1202">ROUND(E3988*F3988,2)</f>
        <v>0</v>
      </c>
    </row>
    <row r="3989" spans="1:7" ht="24" customHeight="1" x14ac:dyDescent="0.2">
      <c r="A3989" s="153" t="str">
        <f t="shared" si="1198"/>
        <v/>
      </c>
      <c r="B3989" s="268" t="str">
        <f t="shared" si="1199"/>
        <v/>
      </c>
      <c r="C3989" s="154"/>
      <c r="D3989" s="155" t="str">
        <f t="shared" si="1200"/>
        <v/>
      </c>
      <c r="E3989" s="269"/>
      <c r="F3989" s="166">
        <f t="shared" si="1201"/>
        <v>0</v>
      </c>
      <c r="G3989" s="270">
        <f t="shared" si="1202"/>
        <v>0</v>
      </c>
    </row>
    <row r="3990" spans="1:7" ht="24" customHeight="1" x14ac:dyDescent="0.2">
      <c r="A3990" s="153" t="str">
        <f t="shared" si="1198"/>
        <v/>
      </c>
      <c r="B3990" s="268" t="str">
        <f t="shared" si="1199"/>
        <v/>
      </c>
      <c r="C3990" s="154"/>
      <c r="D3990" s="155" t="str">
        <f t="shared" si="1200"/>
        <v/>
      </c>
      <c r="E3990" s="269"/>
      <c r="F3990" s="166">
        <f t="shared" si="1201"/>
        <v>0</v>
      </c>
      <c r="G3990" s="270">
        <f t="shared" si="1202"/>
        <v>0</v>
      </c>
    </row>
    <row r="3991" spans="1:7" ht="24" customHeight="1" x14ac:dyDescent="0.2">
      <c r="A3991" s="153" t="str">
        <f t="shared" si="1198"/>
        <v/>
      </c>
      <c r="B3991" s="268" t="str">
        <f t="shared" si="1199"/>
        <v/>
      </c>
      <c r="C3991" s="154"/>
      <c r="D3991" s="155" t="str">
        <f t="shared" si="1200"/>
        <v/>
      </c>
      <c r="E3991" s="269"/>
      <c r="F3991" s="166">
        <f t="shared" si="1201"/>
        <v>0</v>
      </c>
      <c r="G3991" s="270">
        <f t="shared" si="1202"/>
        <v>0</v>
      </c>
    </row>
    <row r="3992" spans="1:7" ht="24" customHeight="1" x14ac:dyDescent="0.2">
      <c r="A3992" s="153" t="str">
        <f t="shared" si="1198"/>
        <v/>
      </c>
      <c r="B3992" s="268" t="str">
        <f t="shared" si="1199"/>
        <v/>
      </c>
      <c r="C3992" s="154"/>
      <c r="D3992" s="155" t="str">
        <f t="shared" si="1200"/>
        <v/>
      </c>
      <c r="E3992" s="269"/>
      <c r="F3992" s="166">
        <f t="shared" si="1201"/>
        <v>0</v>
      </c>
      <c r="G3992" s="270">
        <f t="shared" si="1202"/>
        <v>0</v>
      </c>
    </row>
    <row r="3993" spans="1:7" ht="24" customHeight="1" x14ac:dyDescent="0.2">
      <c r="A3993" s="153" t="str">
        <f t="shared" si="1198"/>
        <v/>
      </c>
      <c r="B3993" s="268" t="str">
        <f t="shared" si="1199"/>
        <v/>
      </c>
      <c r="C3993" s="154"/>
      <c r="D3993" s="155" t="str">
        <f t="shared" si="1200"/>
        <v/>
      </c>
      <c r="E3993" s="269"/>
      <c r="F3993" s="166">
        <f t="shared" si="1201"/>
        <v>0</v>
      </c>
      <c r="G3993" s="270">
        <f t="shared" si="1202"/>
        <v>0</v>
      </c>
    </row>
    <row r="3994" spans="1:7" ht="24" customHeight="1" x14ac:dyDescent="0.2">
      <c r="A3994" s="153" t="str">
        <f t="shared" si="1198"/>
        <v/>
      </c>
      <c r="B3994" s="268" t="str">
        <f t="shared" si="1199"/>
        <v/>
      </c>
      <c r="C3994" s="154"/>
      <c r="D3994" s="155" t="str">
        <f t="shared" si="1200"/>
        <v/>
      </c>
      <c r="E3994" s="269"/>
      <c r="F3994" s="166">
        <f t="shared" si="1201"/>
        <v>0</v>
      </c>
      <c r="G3994" s="270">
        <f t="shared" si="1202"/>
        <v>0</v>
      </c>
    </row>
    <row r="3995" spans="1:7" ht="24" customHeight="1" x14ac:dyDescent="0.2">
      <c r="A3995" s="153" t="str">
        <f t="shared" si="1198"/>
        <v/>
      </c>
      <c r="B3995" s="268" t="str">
        <f t="shared" si="1199"/>
        <v/>
      </c>
      <c r="C3995" s="154"/>
      <c r="D3995" s="155" t="str">
        <f t="shared" si="1200"/>
        <v/>
      </c>
      <c r="E3995" s="269"/>
      <c r="F3995" s="166">
        <f t="shared" si="1201"/>
        <v>0</v>
      </c>
      <c r="G3995" s="270">
        <f t="shared" si="1202"/>
        <v>0</v>
      </c>
    </row>
    <row r="3996" spans="1:7" ht="24" customHeight="1" x14ac:dyDescent="0.2">
      <c r="A3996" s="153" t="str">
        <f t="shared" si="1198"/>
        <v/>
      </c>
      <c r="B3996" s="268" t="str">
        <f t="shared" si="1199"/>
        <v/>
      </c>
      <c r="C3996" s="154"/>
      <c r="D3996" s="155" t="str">
        <f t="shared" si="1200"/>
        <v/>
      </c>
      <c r="E3996" s="269"/>
      <c r="F3996" s="166">
        <f t="shared" si="1201"/>
        <v>0</v>
      </c>
      <c r="G3996" s="270">
        <f t="shared" si="1202"/>
        <v>0</v>
      </c>
    </row>
    <row r="3997" spans="1:7" ht="24" customHeight="1" x14ac:dyDescent="0.2">
      <c r="A3997" s="276"/>
      <c r="B3997" s="252"/>
      <c r="C3997" s="241"/>
      <c r="D3997" s="252"/>
      <c r="E3997" s="253"/>
      <c r="F3997" s="336" t="s">
        <v>40</v>
      </c>
      <c r="G3997" s="273">
        <f>SUBTOTAL(9,G3988:G3996)</f>
        <v>0</v>
      </c>
    </row>
    <row r="3998" spans="1:7" ht="24" customHeight="1" thickBot="1" x14ac:dyDescent="0.25">
      <c r="A3998" s="277"/>
      <c r="B3998" s="278"/>
      <c r="C3998" s="279"/>
      <c r="D3998" s="278"/>
      <c r="E3998" s="280"/>
      <c r="F3998" s="281"/>
      <c r="G3998" s="282"/>
    </row>
    <row r="3999" spans="1:7" ht="24" customHeight="1" thickBot="1" x14ac:dyDescent="0.25">
      <c r="A3999" s="283">
        <f>B3957</f>
        <v>0</v>
      </c>
      <c r="B3999" s="284" t="str">
        <f>C3957</f>
        <v/>
      </c>
      <c r="C3999" s="285"/>
      <c r="D3999" s="285" t="s">
        <v>41</v>
      </c>
      <c r="E3999" s="286"/>
      <c r="F3999" s="287" t="s">
        <v>42</v>
      </c>
      <c r="G3999" s="288">
        <f>SUBTOTAL(9,G3962:G3998)</f>
        <v>0</v>
      </c>
    </row>
    <row r="4000" spans="1:7" ht="24" customHeight="1" thickTop="1" thickBot="1" x14ac:dyDescent="0.25"/>
    <row r="4001" spans="1:7" ht="24" customHeight="1" thickTop="1" x14ac:dyDescent="0.2">
      <c r="A4001" s="344" t="s">
        <v>44</v>
      </c>
      <c r="B4001" s="345"/>
      <c r="C4001" s="345"/>
      <c r="D4001" s="345"/>
      <c r="E4001" s="345"/>
      <c r="F4001" s="345"/>
      <c r="G4001" s="346"/>
    </row>
    <row r="4002" spans="1:7" ht="24" customHeight="1" x14ac:dyDescent="0.2">
      <c r="A4002" s="243" t="s">
        <v>821</v>
      </c>
      <c r="B4002" s="244" t="str">
        <f>Comitente</f>
        <v>DIRECCIÓN PROVINCIAL DEL LOTE HOGAR</v>
      </c>
      <c r="C4002" s="238"/>
      <c r="D4002" s="245"/>
      <c r="E4002" s="245"/>
      <c r="F4002" s="246"/>
      <c r="G4002" s="247"/>
    </row>
    <row r="4003" spans="1:7" ht="24" customHeight="1" x14ac:dyDescent="0.2">
      <c r="A4003" s="243" t="s">
        <v>822</v>
      </c>
      <c r="B4003" s="244">
        <f>Contratista</f>
        <v>0</v>
      </c>
      <c r="C4003" s="239"/>
      <c r="D4003" s="239"/>
      <c r="E4003" s="239"/>
      <c r="F4003" s="248"/>
      <c r="G4003" s="249"/>
    </row>
    <row r="4004" spans="1:7" ht="24" customHeight="1" x14ac:dyDescent="0.2">
      <c r="A4004" s="243" t="s">
        <v>31</v>
      </c>
      <c r="B4004" s="244" t="str">
        <f>Obra</f>
        <v>Barrio "VIRGEN DEL ROSARIO" I Etapa</v>
      </c>
      <c r="C4004" s="239"/>
      <c r="D4004" s="239"/>
      <c r="E4004" s="239"/>
      <c r="F4004" s="248" t="s">
        <v>45</v>
      </c>
      <c r="G4004" s="250">
        <f>Fecha_Base</f>
        <v>0</v>
      </c>
    </row>
    <row r="4005" spans="1:7" ht="24" customHeight="1" x14ac:dyDescent="0.2">
      <c r="A4005" s="251" t="s">
        <v>820</v>
      </c>
      <c r="B4005" s="240" t="str">
        <f>Ubicación</f>
        <v>Calle Independencia s/nº  Distrito "La Puntilla" Dpto San Martin</v>
      </c>
      <c r="C4005" s="240"/>
      <c r="D4005" s="252"/>
      <c r="E4005" s="253"/>
      <c r="F4005" s="254"/>
      <c r="G4005" s="255"/>
    </row>
    <row r="4006" spans="1:7" ht="24" customHeight="1" x14ac:dyDescent="0.2">
      <c r="A4006" s="251" t="s">
        <v>46</v>
      </c>
      <c r="B4006" s="256" t="str">
        <f>IFERROR(VALUE(LEFT(B4007,FIND("-",B4007)-1)),"")</f>
        <v/>
      </c>
      <c r="C4006" s="241" t="str">
        <f>IFERROR(VLOOKUP(B4006,T_Computo_Presupuesto,2,FALSE),"")</f>
        <v/>
      </c>
      <c r="E4006" s="253"/>
      <c r="F4006" s="254"/>
      <c r="G4006" s="255"/>
    </row>
    <row r="4007" spans="1:7" ht="24" customHeight="1" x14ac:dyDescent="0.2">
      <c r="A4007" s="251" t="s">
        <v>32</v>
      </c>
      <c r="B4007" s="257"/>
      <c r="C4007" s="241" t="str">
        <f>IFERROR(VLOOKUP(B4007,T_Computo_Presupuesto,2,FALSE),"")</f>
        <v/>
      </c>
      <c r="D4007" s="252"/>
      <c r="E4007" s="253"/>
      <c r="F4007" s="248" t="s">
        <v>33</v>
      </c>
      <c r="G4007" s="258" t="str">
        <f>IFERROR(VLOOKUP(B4007,T_Computo_Presupuesto,4,FALSE),"")</f>
        <v/>
      </c>
    </row>
    <row r="4008" spans="1:7" ht="24" customHeight="1" x14ac:dyDescent="0.2">
      <c r="A4008" s="251"/>
      <c r="B4008" s="240"/>
      <c r="C4008" s="241"/>
      <c r="D4008" s="252"/>
      <c r="E4008" s="253"/>
      <c r="F4008" s="254"/>
      <c r="G4008" s="255"/>
    </row>
    <row r="4009" spans="1:7" ht="24" customHeight="1" x14ac:dyDescent="0.2">
      <c r="A4009" s="366" t="s">
        <v>683</v>
      </c>
      <c r="B4009" s="367"/>
      <c r="C4009" s="368" t="s">
        <v>0</v>
      </c>
      <c r="D4009" s="368" t="s">
        <v>34</v>
      </c>
      <c r="E4009" s="370" t="s">
        <v>35</v>
      </c>
      <c r="F4009" s="372" t="s">
        <v>36</v>
      </c>
      <c r="G4009" s="374" t="s">
        <v>37</v>
      </c>
    </row>
    <row r="4010" spans="1:7" ht="24" customHeight="1" x14ac:dyDescent="0.2">
      <c r="A4010" s="259" t="s">
        <v>684</v>
      </c>
      <c r="B4010" s="260" t="s">
        <v>685</v>
      </c>
      <c r="C4010" s="369"/>
      <c r="D4010" s="369"/>
      <c r="E4010" s="371"/>
      <c r="F4010" s="373"/>
      <c r="G4010" s="375"/>
    </row>
    <row r="4011" spans="1:7" ht="24" customHeight="1" x14ac:dyDescent="0.2">
      <c r="A4011" s="335"/>
      <c r="B4011" s="263"/>
      <c r="C4011" s="334" t="s">
        <v>823</v>
      </c>
      <c r="D4011" s="264"/>
      <c r="E4011" s="265"/>
      <c r="F4011" s="266"/>
      <c r="G4011" s="267"/>
    </row>
    <row r="4012" spans="1:7" ht="24" customHeight="1" x14ac:dyDescent="0.2">
      <c r="A4012" s="153" t="str">
        <f t="shared" ref="A4012:A4025" si="1203">IFERROR(VLOOKUP(C4012,Tabla_Insumos,4,FALSE),"")</f>
        <v/>
      </c>
      <c r="B4012" s="268" t="str">
        <f t="shared" ref="B4012:B4025" si="1204">IFERROR(VLOOKUP(C4012,Tabla_Insumos,5,FALSE),"")</f>
        <v/>
      </c>
      <c r="C4012" s="154"/>
      <c r="D4012" s="155" t="str">
        <f t="shared" ref="D4012:D4025" si="1205">IFERROR(VLOOKUP(C4012,Tabla_Insumos,2,FALSE),"")</f>
        <v/>
      </c>
      <c r="E4012" s="269"/>
      <c r="F4012" s="166">
        <f t="shared" ref="F4012:F4025" si="1206">IFERROR(VLOOKUP(C4012,Tabla_Insumos,3,FALSE),0)</f>
        <v>0</v>
      </c>
      <c r="G4012" s="270">
        <f>ROUND(E4012*F4012,2)</f>
        <v>0</v>
      </c>
    </row>
    <row r="4013" spans="1:7" ht="24" customHeight="1" x14ac:dyDescent="0.2">
      <c r="A4013" s="153" t="str">
        <f t="shared" si="1203"/>
        <v/>
      </c>
      <c r="B4013" s="268" t="str">
        <f t="shared" si="1204"/>
        <v/>
      </c>
      <c r="C4013" s="154"/>
      <c r="D4013" s="155" t="str">
        <f t="shared" si="1205"/>
        <v/>
      </c>
      <c r="E4013" s="269"/>
      <c r="F4013" s="166">
        <f t="shared" si="1206"/>
        <v>0</v>
      </c>
      <c r="G4013" s="270">
        <f t="shared" ref="G4013:G4025" si="1207">ROUND(E4013*F4013,2)</f>
        <v>0</v>
      </c>
    </row>
    <row r="4014" spans="1:7" ht="24" customHeight="1" x14ac:dyDescent="0.2">
      <c r="A4014" s="153" t="str">
        <f t="shared" si="1203"/>
        <v/>
      </c>
      <c r="B4014" s="268" t="str">
        <f t="shared" si="1204"/>
        <v/>
      </c>
      <c r="C4014" s="154"/>
      <c r="D4014" s="155" t="str">
        <f t="shared" si="1205"/>
        <v/>
      </c>
      <c r="E4014" s="269"/>
      <c r="F4014" s="166">
        <f t="shared" si="1206"/>
        <v>0</v>
      </c>
      <c r="G4014" s="270">
        <f t="shared" si="1207"/>
        <v>0</v>
      </c>
    </row>
    <row r="4015" spans="1:7" ht="24" customHeight="1" x14ac:dyDescent="0.2">
      <c r="A4015" s="153" t="str">
        <f t="shared" si="1203"/>
        <v/>
      </c>
      <c r="B4015" s="268" t="str">
        <f t="shared" si="1204"/>
        <v/>
      </c>
      <c r="C4015" s="154"/>
      <c r="D4015" s="155" t="str">
        <f t="shared" si="1205"/>
        <v/>
      </c>
      <c r="E4015" s="269"/>
      <c r="F4015" s="166">
        <f t="shared" si="1206"/>
        <v>0</v>
      </c>
      <c r="G4015" s="270">
        <f t="shared" si="1207"/>
        <v>0</v>
      </c>
    </row>
    <row r="4016" spans="1:7" ht="24" customHeight="1" x14ac:dyDescent="0.2">
      <c r="A4016" s="153" t="str">
        <f t="shared" si="1203"/>
        <v/>
      </c>
      <c r="B4016" s="268" t="str">
        <f t="shared" si="1204"/>
        <v/>
      </c>
      <c r="C4016" s="154"/>
      <c r="D4016" s="155" t="str">
        <f t="shared" si="1205"/>
        <v/>
      </c>
      <c r="E4016" s="269"/>
      <c r="F4016" s="166">
        <f t="shared" si="1206"/>
        <v>0</v>
      </c>
      <c r="G4016" s="270">
        <f t="shared" si="1207"/>
        <v>0</v>
      </c>
    </row>
    <row r="4017" spans="1:7" ht="24" customHeight="1" x14ac:dyDescent="0.2">
      <c r="A4017" s="153" t="str">
        <f t="shared" si="1203"/>
        <v/>
      </c>
      <c r="B4017" s="268" t="str">
        <f t="shared" si="1204"/>
        <v/>
      </c>
      <c r="C4017" s="154"/>
      <c r="D4017" s="155" t="str">
        <f t="shared" si="1205"/>
        <v/>
      </c>
      <c r="E4017" s="269"/>
      <c r="F4017" s="166">
        <f t="shared" si="1206"/>
        <v>0</v>
      </c>
      <c r="G4017" s="270">
        <f t="shared" si="1207"/>
        <v>0</v>
      </c>
    </row>
    <row r="4018" spans="1:7" ht="24" customHeight="1" x14ac:dyDescent="0.2">
      <c r="A4018" s="153" t="str">
        <f t="shared" si="1203"/>
        <v/>
      </c>
      <c r="B4018" s="268" t="str">
        <f t="shared" si="1204"/>
        <v/>
      </c>
      <c r="C4018" s="154"/>
      <c r="D4018" s="155" t="str">
        <f t="shared" si="1205"/>
        <v/>
      </c>
      <c r="E4018" s="269"/>
      <c r="F4018" s="166">
        <f t="shared" si="1206"/>
        <v>0</v>
      </c>
      <c r="G4018" s="270">
        <f t="shared" si="1207"/>
        <v>0</v>
      </c>
    </row>
    <row r="4019" spans="1:7" ht="24" customHeight="1" x14ac:dyDescent="0.2">
      <c r="A4019" s="153" t="str">
        <f t="shared" si="1203"/>
        <v/>
      </c>
      <c r="B4019" s="268" t="str">
        <f t="shared" si="1204"/>
        <v/>
      </c>
      <c r="C4019" s="154"/>
      <c r="D4019" s="155" t="str">
        <f t="shared" si="1205"/>
        <v/>
      </c>
      <c r="E4019" s="269"/>
      <c r="F4019" s="166">
        <f t="shared" si="1206"/>
        <v>0</v>
      </c>
      <c r="G4019" s="270">
        <f t="shared" si="1207"/>
        <v>0</v>
      </c>
    </row>
    <row r="4020" spans="1:7" ht="24" customHeight="1" x14ac:dyDescent="0.2">
      <c r="A4020" s="153" t="str">
        <f t="shared" si="1203"/>
        <v/>
      </c>
      <c r="B4020" s="268" t="str">
        <f t="shared" si="1204"/>
        <v/>
      </c>
      <c r="C4020" s="154"/>
      <c r="D4020" s="155" t="str">
        <f t="shared" si="1205"/>
        <v/>
      </c>
      <c r="E4020" s="269"/>
      <c r="F4020" s="166">
        <f t="shared" si="1206"/>
        <v>0</v>
      </c>
      <c r="G4020" s="270">
        <f t="shared" si="1207"/>
        <v>0</v>
      </c>
    </row>
    <row r="4021" spans="1:7" ht="24" customHeight="1" x14ac:dyDescent="0.2">
      <c r="A4021" s="153" t="str">
        <f t="shared" si="1203"/>
        <v/>
      </c>
      <c r="B4021" s="268" t="str">
        <f t="shared" si="1204"/>
        <v/>
      </c>
      <c r="C4021" s="154"/>
      <c r="D4021" s="155" t="str">
        <f t="shared" si="1205"/>
        <v/>
      </c>
      <c r="E4021" s="269"/>
      <c r="F4021" s="166">
        <f t="shared" si="1206"/>
        <v>0</v>
      </c>
      <c r="G4021" s="270">
        <f t="shared" si="1207"/>
        <v>0</v>
      </c>
    </row>
    <row r="4022" spans="1:7" ht="24" customHeight="1" x14ac:dyDescent="0.2">
      <c r="A4022" s="153" t="str">
        <f t="shared" si="1203"/>
        <v/>
      </c>
      <c r="B4022" s="268" t="str">
        <f t="shared" si="1204"/>
        <v/>
      </c>
      <c r="C4022" s="154"/>
      <c r="D4022" s="155" t="str">
        <f t="shared" si="1205"/>
        <v/>
      </c>
      <c r="E4022" s="269"/>
      <c r="F4022" s="166">
        <f t="shared" si="1206"/>
        <v>0</v>
      </c>
      <c r="G4022" s="270">
        <f t="shared" si="1207"/>
        <v>0</v>
      </c>
    </row>
    <row r="4023" spans="1:7" ht="24" customHeight="1" x14ac:dyDescent="0.2">
      <c r="A4023" s="153" t="str">
        <f t="shared" si="1203"/>
        <v/>
      </c>
      <c r="B4023" s="268" t="str">
        <f t="shared" si="1204"/>
        <v/>
      </c>
      <c r="C4023" s="154"/>
      <c r="D4023" s="155" t="str">
        <f t="shared" si="1205"/>
        <v/>
      </c>
      <c r="E4023" s="269"/>
      <c r="F4023" s="166">
        <f t="shared" si="1206"/>
        <v>0</v>
      </c>
      <c r="G4023" s="270">
        <f t="shared" si="1207"/>
        <v>0</v>
      </c>
    </row>
    <row r="4024" spans="1:7" ht="24" customHeight="1" x14ac:dyDescent="0.2">
      <c r="A4024" s="153" t="str">
        <f t="shared" si="1203"/>
        <v/>
      </c>
      <c r="B4024" s="268" t="str">
        <f t="shared" si="1204"/>
        <v/>
      </c>
      <c r="C4024" s="154"/>
      <c r="D4024" s="155" t="str">
        <f t="shared" si="1205"/>
        <v/>
      </c>
      <c r="E4024" s="269"/>
      <c r="F4024" s="166">
        <f t="shared" si="1206"/>
        <v>0</v>
      </c>
      <c r="G4024" s="270">
        <f t="shared" si="1207"/>
        <v>0</v>
      </c>
    </row>
    <row r="4025" spans="1:7" ht="24" customHeight="1" x14ac:dyDescent="0.2">
      <c r="A4025" s="153" t="str">
        <f t="shared" si="1203"/>
        <v/>
      </c>
      <c r="B4025" s="268" t="str">
        <f t="shared" si="1204"/>
        <v/>
      </c>
      <c r="C4025" s="154"/>
      <c r="D4025" s="155" t="str">
        <f t="shared" si="1205"/>
        <v/>
      </c>
      <c r="E4025" s="269"/>
      <c r="F4025" s="166">
        <f t="shared" si="1206"/>
        <v>0</v>
      </c>
      <c r="G4025" s="270">
        <f t="shared" si="1207"/>
        <v>0</v>
      </c>
    </row>
    <row r="4026" spans="1:7" ht="24" customHeight="1" x14ac:dyDescent="0.2">
      <c r="A4026" s="271"/>
      <c r="B4026" s="241"/>
      <c r="C4026" s="241"/>
      <c r="D4026" s="252"/>
      <c r="E4026" s="253"/>
      <c r="F4026" s="336" t="s">
        <v>38</v>
      </c>
      <c r="G4026" s="273">
        <f>SUBTOTAL(9,G4012:G4025)</f>
        <v>0</v>
      </c>
    </row>
    <row r="4027" spans="1:7" ht="24" customHeight="1" x14ac:dyDescent="0.2">
      <c r="A4027" s="271"/>
      <c r="B4027" s="241"/>
      <c r="C4027" s="274" t="s">
        <v>824</v>
      </c>
      <c r="D4027" s="252"/>
      <c r="E4027" s="253"/>
      <c r="F4027" s="254"/>
      <c r="G4027" s="275"/>
    </row>
    <row r="4028" spans="1:7" ht="24" customHeight="1" x14ac:dyDescent="0.2">
      <c r="A4028" s="153" t="str">
        <f t="shared" ref="A4028:A4035" si="1208">IFERROR(VLOOKUP(C4028,Tabla_Insumos,4,FALSE),"")</f>
        <v/>
      </c>
      <c r="B4028" s="268" t="str">
        <f t="shared" ref="B4028:B4035" si="1209">IFERROR(VLOOKUP(C4028,Tabla_Insumos,5,FALSE),"")</f>
        <v/>
      </c>
      <c r="C4028" s="154"/>
      <c r="D4028" s="155" t="str">
        <f t="shared" ref="D4028:D4035" si="1210">IFERROR(VLOOKUP(C4028,Tabla_Insumos,2,FALSE),"")</f>
        <v/>
      </c>
      <c r="E4028" s="269"/>
      <c r="F4028" s="166">
        <f t="shared" ref="F4028:F4035" si="1211">IFERROR(VLOOKUP(C4028,Tabla_Insumos,3,FALSE),0)</f>
        <v>0</v>
      </c>
      <c r="G4028" s="270">
        <f>ROUND(E4028*F4028,2)</f>
        <v>0</v>
      </c>
    </row>
    <row r="4029" spans="1:7" ht="24" customHeight="1" x14ac:dyDescent="0.2">
      <c r="A4029" s="153" t="str">
        <f t="shared" si="1208"/>
        <v/>
      </c>
      <c r="B4029" s="268" t="str">
        <f t="shared" si="1209"/>
        <v/>
      </c>
      <c r="C4029" s="154"/>
      <c r="D4029" s="155" t="str">
        <f t="shared" si="1210"/>
        <v/>
      </c>
      <c r="E4029" s="269"/>
      <c r="F4029" s="166">
        <f t="shared" si="1211"/>
        <v>0</v>
      </c>
      <c r="G4029" s="270">
        <f>ROUND(E4029*F4029,2)</f>
        <v>0</v>
      </c>
    </row>
    <row r="4030" spans="1:7" ht="24" customHeight="1" x14ac:dyDescent="0.2">
      <c r="A4030" s="153" t="str">
        <f t="shared" si="1208"/>
        <v/>
      </c>
      <c r="B4030" s="268" t="str">
        <f t="shared" si="1209"/>
        <v/>
      </c>
      <c r="C4030" s="154"/>
      <c r="D4030" s="155" t="str">
        <f t="shared" si="1210"/>
        <v/>
      </c>
      <c r="E4030" s="269"/>
      <c r="F4030" s="166">
        <f t="shared" si="1211"/>
        <v>0</v>
      </c>
      <c r="G4030" s="270">
        <f t="shared" ref="G4030:G4035" si="1212">ROUND(E4030*F4030,2)</f>
        <v>0</v>
      </c>
    </row>
    <row r="4031" spans="1:7" ht="24" customHeight="1" x14ac:dyDescent="0.2">
      <c r="A4031" s="153" t="str">
        <f t="shared" si="1208"/>
        <v/>
      </c>
      <c r="B4031" s="268" t="str">
        <f t="shared" si="1209"/>
        <v/>
      </c>
      <c r="C4031" s="154"/>
      <c r="D4031" s="155" t="str">
        <f t="shared" si="1210"/>
        <v/>
      </c>
      <c r="E4031" s="269"/>
      <c r="F4031" s="166">
        <f t="shared" si="1211"/>
        <v>0</v>
      </c>
      <c r="G4031" s="270">
        <f t="shared" si="1212"/>
        <v>0</v>
      </c>
    </row>
    <row r="4032" spans="1:7" ht="24" customHeight="1" x14ac:dyDescent="0.2">
      <c r="A4032" s="153" t="str">
        <f t="shared" si="1208"/>
        <v/>
      </c>
      <c r="B4032" s="268" t="str">
        <f t="shared" si="1209"/>
        <v/>
      </c>
      <c r="C4032" s="154"/>
      <c r="D4032" s="155" t="str">
        <f t="shared" si="1210"/>
        <v/>
      </c>
      <c r="E4032" s="269"/>
      <c r="F4032" s="166">
        <f t="shared" si="1211"/>
        <v>0</v>
      </c>
      <c r="G4032" s="270">
        <f t="shared" si="1212"/>
        <v>0</v>
      </c>
    </row>
    <row r="4033" spans="1:7" ht="24" customHeight="1" x14ac:dyDescent="0.2">
      <c r="A4033" s="153" t="str">
        <f t="shared" si="1208"/>
        <v/>
      </c>
      <c r="B4033" s="268" t="str">
        <f t="shared" si="1209"/>
        <v/>
      </c>
      <c r="C4033" s="154"/>
      <c r="D4033" s="155" t="str">
        <f t="shared" si="1210"/>
        <v/>
      </c>
      <c r="E4033" s="269"/>
      <c r="F4033" s="166">
        <f t="shared" si="1211"/>
        <v>0</v>
      </c>
      <c r="G4033" s="270">
        <f t="shared" si="1212"/>
        <v>0</v>
      </c>
    </row>
    <row r="4034" spans="1:7" ht="24" customHeight="1" x14ac:dyDescent="0.2">
      <c r="A4034" s="153" t="str">
        <f t="shared" si="1208"/>
        <v/>
      </c>
      <c r="B4034" s="268" t="str">
        <f t="shared" si="1209"/>
        <v/>
      </c>
      <c r="C4034" s="154"/>
      <c r="D4034" s="155" t="str">
        <f t="shared" si="1210"/>
        <v/>
      </c>
      <c r="E4034" s="269"/>
      <c r="F4034" s="166">
        <f t="shared" si="1211"/>
        <v>0</v>
      </c>
      <c r="G4034" s="270">
        <f t="shared" si="1212"/>
        <v>0</v>
      </c>
    </row>
    <row r="4035" spans="1:7" ht="24" customHeight="1" x14ac:dyDescent="0.2">
      <c r="A4035" s="153" t="str">
        <f t="shared" si="1208"/>
        <v/>
      </c>
      <c r="B4035" s="268" t="str">
        <f t="shared" si="1209"/>
        <v/>
      </c>
      <c r="C4035" s="154"/>
      <c r="D4035" s="155" t="str">
        <f t="shared" si="1210"/>
        <v/>
      </c>
      <c r="E4035" s="269"/>
      <c r="F4035" s="166">
        <f t="shared" si="1211"/>
        <v>0</v>
      </c>
      <c r="G4035" s="270">
        <f t="shared" si="1212"/>
        <v>0</v>
      </c>
    </row>
    <row r="4036" spans="1:7" ht="24" customHeight="1" x14ac:dyDescent="0.2">
      <c r="A4036" s="271"/>
      <c r="B4036" s="241"/>
      <c r="C4036" s="241"/>
      <c r="D4036" s="252"/>
      <c r="E4036" s="253"/>
      <c r="F4036" s="336" t="s">
        <v>39</v>
      </c>
      <c r="G4036" s="273">
        <f>SUBTOTAL(9,G4028:G4035)</f>
        <v>0</v>
      </c>
    </row>
    <row r="4037" spans="1:7" ht="24" customHeight="1" x14ac:dyDescent="0.2">
      <c r="A4037" s="271"/>
      <c r="B4037" s="241"/>
      <c r="C4037" s="274" t="s">
        <v>825</v>
      </c>
      <c r="D4037" s="252"/>
      <c r="E4037" s="253"/>
      <c r="F4037" s="254"/>
      <c r="G4037" s="275"/>
    </row>
    <row r="4038" spans="1:7" ht="24" customHeight="1" x14ac:dyDescent="0.2">
      <c r="A4038" s="153" t="str">
        <f t="shared" ref="A4038:A4046" si="1213">IFERROR(VLOOKUP(C4038,Tabla_Insumos,4,FALSE),"")</f>
        <v/>
      </c>
      <c r="B4038" s="268" t="str">
        <f t="shared" ref="B4038:B4046" si="1214">IFERROR(VLOOKUP(C4038,Tabla_Insumos,5,FALSE),"")</f>
        <v/>
      </c>
      <c r="C4038" s="154"/>
      <c r="D4038" s="155" t="str">
        <f t="shared" ref="D4038:D4046" si="1215">IFERROR(VLOOKUP(C4038,Tabla_Insumos,2,FALSE),"")</f>
        <v/>
      </c>
      <c r="E4038" s="269"/>
      <c r="F4038" s="166">
        <f t="shared" ref="F4038:F4046" si="1216">IFERROR(VLOOKUP(C4038,Tabla_Insumos,3,FALSE),0)</f>
        <v>0</v>
      </c>
      <c r="G4038" s="270">
        <f t="shared" ref="G4038:G4046" si="1217">ROUND(E4038*F4038,2)</f>
        <v>0</v>
      </c>
    </row>
    <row r="4039" spans="1:7" ht="24" customHeight="1" x14ac:dyDescent="0.2">
      <c r="A4039" s="153" t="str">
        <f t="shared" si="1213"/>
        <v/>
      </c>
      <c r="B4039" s="268" t="str">
        <f t="shared" si="1214"/>
        <v/>
      </c>
      <c r="C4039" s="154"/>
      <c r="D4039" s="155" t="str">
        <f t="shared" si="1215"/>
        <v/>
      </c>
      <c r="E4039" s="269"/>
      <c r="F4039" s="166">
        <f t="shared" si="1216"/>
        <v>0</v>
      </c>
      <c r="G4039" s="270">
        <f t="shared" si="1217"/>
        <v>0</v>
      </c>
    </row>
    <row r="4040" spans="1:7" ht="24" customHeight="1" x14ac:dyDescent="0.2">
      <c r="A4040" s="153" t="str">
        <f t="shared" si="1213"/>
        <v/>
      </c>
      <c r="B4040" s="268" t="str">
        <f t="shared" si="1214"/>
        <v/>
      </c>
      <c r="C4040" s="154"/>
      <c r="D4040" s="155" t="str">
        <f t="shared" si="1215"/>
        <v/>
      </c>
      <c r="E4040" s="269"/>
      <c r="F4040" s="166">
        <f t="shared" si="1216"/>
        <v>0</v>
      </c>
      <c r="G4040" s="270">
        <f t="shared" si="1217"/>
        <v>0</v>
      </c>
    </row>
    <row r="4041" spans="1:7" ht="24" customHeight="1" x14ac:dyDescent="0.2">
      <c r="A4041" s="153" t="str">
        <f t="shared" si="1213"/>
        <v/>
      </c>
      <c r="B4041" s="268" t="str">
        <f t="shared" si="1214"/>
        <v/>
      </c>
      <c r="C4041" s="154"/>
      <c r="D4041" s="155" t="str">
        <f t="shared" si="1215"/>
        <v/>
      </c>
      <c r="E4041" s="269"/>
      <c r="F4041" s="166">
        <f t="shared" si="1216"/>
        <v>0</v>
      </c>
      <c r="G4041" s="270">
        <f t="shared" si="1217"/>
        <v>0</v>
      </c>
    </row>
    <row r="4042" spans="1:7" ht="24" customHeight="1" x14ac:dyDescent="0.2">
      <c r="A4042" s="153" t="str">
        <f t="shared" si="1213"/>
        <v/>
      </c>
      <c r="B4042" s="268" t="str">
        <f t="shared" si="1214"/>
        <v/>
      </c>
      <c r="C4042" s="154"/>
      <c r="D4042" s="155" t="str">
        <f t="shared" si="1215"/>
        <v/>
      </c>
      <c r="E4042" s="269"/>
      <c r="F4042" s="166">
        <f t="shared" si="1216"/>
        <v>0</v>
      </c>
      <c r="G4042" s="270">
        <f t="shared" si="1217"/>
        <v>0</v>
      </c>
    </row>
    <row r="4043" spans="1:7" ht="24" customHeight="1" x14ac:dyDescent="0.2">
      <c r="A4043" s="153" t="str">
        <f t="shared" si="1213"/>
        <v/>
      </c>
      <c r="B4043" s="268" t="str">
        <f t="shared" si="1214"/>
        <v/>
      </c>
      <c r="C4043" s="154"/>
      <c r="D4043" s="155" t="str">
        <f t="shared" si="1215"/>
        <v/>
      </c>
      <c r="E4043" s="269"/>
      <c r="F4043" s="166">
        <f t="shared" si="1216"/>
        <v>0</v>
      </c>
      <c r="G4043" s="270">
        <f t="shared" si="1217"/>
        <v>0</v>
      </c>
    </row>
    <row r="4044" spans="1:7" ht="24" customHeight="1" x14ac:dyDescent="0.2">
      <c r="A4044" s="153" t="str">
        <f t="shared" si="1213"/>
        <v/>
      </c>
      <c r="B4044" s="268" t="str">
        <f t="shared" si="1214"/>
        <v/>
      </c>
      <c r="C4044" s="154"/>
      <c r="D4044" s="155" t="str">
        <f t="shared" si="1215"/>
        <v/>
      </c>
      <c r="E4044" s="269"/>
      <c r="F4044" s="166">
        <f t="shared" si="1216"/>
        <v>0</v>
      </c>
      <c r="G4044" s="270">
        <f t="shared" si="1217"/>
        <v>0</v>
      </c>
    </row>
    <row r="4045" spans="1:7" ht="24" customHeight="1" x14ac:dyDescent="0.2">
      <c r="A4045" s="153" t="str">
        <f t="shared" si="1213"/>
        <v/>
      </c>
      <c r="B4045" s="268" t="str">
        <f t="shared" si="1214"/>
        <v/>
      </c>
      <c r="C4045" s="154"/>
      <c r="D4045" s="155" t="str">
        <f t="shared" si="1215"/>
        <v/>
      </c>
      <c r="E4045" s="269"/>
      <c r="F4045" s="166">
        <f t="shared" si="1216"/>
        <v>0</v>
      </c>
      <c r="G4045" s="270">
        <f t="shared" si="1217"/>
        <v>0</v>
      </c>
    </row>
    <row r="4046" spans="1:7" ht="24" customHeight="1" x14ac:dyDescent="0.2">
      <c r="A4046" s="153" t="str">
        <f t="shared" si="1213"/>
        <v/>
      </c>
      <c r="B4046" s="268" t="str">
        <f t="shared" si="1214"/>
        <v/>
      </c>
      <c r="C4046" s="154"/>
      <c r="D4046" s="155" t="str">
        <f t="shared" si="1215"/>
        <v/>
      </c>
      <c r="E4046" s="269"/>
      <c r="F4046" s="166">
        <f t="shared" si="1216"/>
        <v>0</v>
      </c>
      <c r="G4046" s="270">
        <f t="shared" si="1217"/>
        <v>0</v>
      </c>
    </row>
    <row r="4047" spans="1:7" ht="24" customHeight="1" x14ac:dyDescent="0.2">
      <c r="A4047" s="276"/>
      <c r="B4047" s="252"/>
      <c r="C4047" s="241"/>
      <c r="D4047" s="252"/>
      <c r="E4047" s="253"/>
      <c r="F4047" s="336" t="s">
        <v>40</v>
      </c>
      <c r="G4047" s="273">
        <f>SUBTOTAL(9,G4038:G4046)</f>
        <v>0</v>
      </c>
    </row>
    <row r="4048" spans="1:7" ht="24" customHeight="1" thickBot="1" x14ac:dyDescent="0.25">
      <c r="A4048" s="277"/>
      <c r="B4048" s="278"/>
      <c r="C4048" s="279"/>
      <c r="D4048" s="278"/>
      <c r="E4048" s="280"/>
      <c r="F4048" s="281"/>
      <c r="G4048" s="282"/>
    </row>
    <row r="4049" spans="1:7" ht="24" customHeight="1" thickBot="1" x14ac:dyDescent="0.25">
      <c r="A4049" s="283">
        <f>B4007</f>
        <v>0</v>
      </c>
      <c r="B4049" s="284" t="str">
        <f>C4007</f>
        <v/>
      </c>
      <c r="C4049" s="285"/>
      <c r="D4049" s="285" t="s">
        <v>41</v>
      </c>
      <c r="E4049" s="286"/>
      <c r="F4049" s="287" t="s">
        <v>42</v>
      </c>
      <c r="G4049" s="288">
        <f>SUBTOTAL(9,G4012:G4048)</f>
        <v>0</v>
      </c>
    </row>
    <row r="4050" spans="1:7" ht="24" customHeight="1" thickTop="1" thickBot="1" x14ac:dyDescent="0.25"/>
    <row r="4051" spans="1:7" ht="24" customHeight="1" thickTop="1" x14ac:dyDescent="0.2">
      <c r="A4051" s="344" t="s">
        <v>44</v>
      </c>
      <c r="B4051" s="345"/>
      <c r="C4051" s="345"/>
      <c r="D4051" s="345"/>
      <c r="E4051" s="345"/>
      <c r="F4051" s="345"/>
      <c r="G4051" s="346"/>
    </row>
    <row r="4052" spans="1:7" ht="24" customHeight="1" x14ac:dyDescent="0.2">
      <c r="A4052" s="243" t="s">
        <v>821</v>
      </c>
      <c r="B4052" s="244" t="str">
        <f>Comitente</f>
        <v>DIRECCIÓN PROVINCIAL DEL LOTE HOGAR</v>
      </c>
      <c r="C4052" s="238"/>
      <c r="D4052" s="245"/>
      <c r="E4052" s="245"/>
      <c r="F4052" s="246"/>
      <c r="G4052" s="247"/>
    </row>
    <row r="4053" spans="1:7" ht="24" customHeight="1" x14ac:dyDescent="0.2">
      <c r="A4053" s="243" t="s">
        <v>822</v>
      </c>
      <c r="B4053" s="244">
        <f>Contratista</f>
        <v>0</v>
      </c>
      <c r="C4053" s="239"/>
      <c r="D4053" s="239"/>
      <c r="E4053" s="239"/>
      <c r="F4053" s="248"/>
      <c r="G4053" s="249"/>
    </row>
    <row r="4054" spans="1:7" ht="24" customHeight="1" x14ac:dyDescent="0.2">
      <c r="A4054" s="243" t="s">
        <v>31</v>
      </c>
      <c r="B4054" s="244" t="str">
        <f>Obra</f>
        <v>Barrio "VIRGEN DEL ROSARIO" I Etapa</v>
      </c>
      <c r="C4054" s="239"/>
      <c r="D4054" s="239"/>
      <c r="E4054" s="239"/>
      <c r="F4054" s="248" t="s">
        <v>45</v>
      </c>
      <c r="G4054" s="250">
        <f>Fecha_Base</f>
        <v>0</v>
      </c>
    </row>
    <row r="4055" spans="1:7" ht="24" customHeight="1" x14ac:dyDescent="0.2">
      <c r="A4055" s="251" t="s">
        <v>820</v>
      </c>
      <c r="B4055" s="240" t="str">
        <f>Ubicación</f>
        <v>Calle Independencia s/nº  Distrito "La Puntilla" Dpto San Martin</v>
      </c>
      <c r="C4055" s="240"/>
      <c r="D4055" s="252"/>
      <c r="E4055" s="253"/>
      <c r="F4055" s="254"/>
      <c r="G4055" s="255"/>
    </row>
    <row r="4056" spans="1:7" ht="24" customHeight="1" x14ac:dyDescent="0.2">
      <c r="A4056" s="251" t="s">
        <v>46</v>
      </c>
      <c r="B4056" s="256" t="str">
        <f>IFERROR(VALUE(LEFT(B4057,FIND("-",B4057)-1)),"")</f>
        <v/>
      </c>
      <c r="C4056" s="241" t="str">
        <f>IFERROR(VLOOKUP(B4056,T_Computo_Presupuesto,2,FALSE),"")</f>
        <v/>
      </c>
      <c r="E4056" s="253"/>
      <c r="F4056" s="254"/>
      <c r="G4056" s="255"/>
    </row>
    <row r="4057" spans="1:7" ht="24" customHeight="1" x14ac:dyDescent="0.2">
      <c r="A4057" s="251" t="s">
        <v>32</v>
      </c>
      <c r="B4057" s="256"/>
      <c r="C4057" s="241" t="str">
        <f>IFERROR(VLOOKUP(B4057,T_Computo_Presupuesto,2,FALSE),"")</f>
        <v/>
      </c>
      <c r="D4057" s="252"/>
      <c r="E4057" s="253"/>
      <c r="F4057" s="248" t="s">
        <v>33</v>
      </c>
      <c r="G4057" s="258" t="str">
        <f>IFERROR(VLOOKUP(B4057,T_Computo_Presupuesto,4,FALSE),"")</f>
        <v/>
      </c>
    </row>
    <row r="4058" spans="1:7" ht="24" customHeight="1" x14ac:dyDescent="0.2">
      <c r="A4058" s="251"/>
      <c r="B4058" s="240"/>
      <c r="C4058" s="241"/>
      <c r="D4058" s="252"/>
      <c r="E4058" s="253"/>
      <c r="F4058" s="254"/>
      <c r="G4058" s="255"/>
    </row>
    <row r="4059" spans="1:7" ht="24" customHeight="1" x14ac:dyDescent="0.2">
      <c r="A4059" s="366" t="s">
        <v>683</v>
      </c>
      <c r="B4059" s="367"/>
      <c r="C4059" s="368" t="s">
        <v>0</v>
      </c>
      <c r="D4059" s="368" t="s">
        <v>34</v>
      </c>
      <c r="E4059" s="370" t="s">
        <v>35</v>
      </c>
      <c r="F4059" s="372" t="s">
        <v>36</v>
      </c>
      <c r="G4059" s="374" t="s">
        <v>37</v>
      </c>
    </row>
    <row r="4060" spans="1:7" ht="24" customHeight="1" x14ac:dyDescent="0.2">
      <c r="A4060" s="259" t="s">
        <v>684</v>
      </c>
      <c r="B4060" s="260" t="s">
        <v>685</v>
      </c>
      <c r="C4060" s="369"/>
      <c r="D4060" s="369"/>
      <c r="E4060" s="371"/>
      <c r="F4060" s="373"/>
      <c r="G4060" s="375"/>
    </row>
    <row r="4061" spans="1:7" ht="24" customHeight="1" x14ac:dyDescent="0.2">
      <c r="A4061" s="335"/>
      <c r="B4061" s="263"/>
      <c r="C4061" s="334" t="s">
        <v>823</v>
      </c>
      <c r="D4061" s="264"/>
      <c r="E4061" s="265"/>
      <c r="F4061" s="266"/>
      <c r="G4061" s="267"/>
    </row>
    <row r="4062" spans="1:7" ht="24" customHeight="1" x14ac:dyDescent="0.2">
      <c r="A4062" s="153" t="str">
        <f t="shared" ref="A4062:A4075" si="1218">IFERROR(VLOOKUP(C4062,Tabla_Insumos,4,FALSE),"")</f>
        <v/>
      </c>
      <c r="B4062" s="268" t="str">
        <f t="shared" ref="B4062:B4075" si="1219">IFERROR(VLOOKUP(C4062,Tabla_Insumos,5,FALSE),"")</f>
        <v/>
      </c>
      <c r="C4062" s="154"/>
      <c r="D4062" s="155" t="str">
        <f t="shared" ref="D4062:D4075" si="1220">IFERROR(VLOOKUP(C4062,Tabla_Insumos,2,FALSE),"")</f>
        <v/>
      </c>
      <c r="E4062" s="269"/>
      <c r="F4062" s="166">
        <f t="shared" ref="F4062:F4075" si="1221">IFERROR(VLOOKUP(C4062,Tabla_Insumos,3,FALSE),0)</f>
        <v>0</v>
      </c>
      <c r="G4062" s="270">
        <f>ROUND(E4062*F4062,2)</f>
        <v>0</v>
      </c>
    </row>
    <row r="4063" spans="1:7" ht="24" customHeight="1" x14ac:dyDescent="0.2">
      <c r="A4063" s="153" t="str">
        <f t="shared" si="1218"/>
        <v/>
      </c>
      <c r="B4063" s="268" t="str">
        <f t="shared" si="1219"/>
        <v/>
      </c>
      <c r="C4063" s="154"/>
      <c r="D4063" s="155" t="str">
        <f t="shared" si="1220"/>
        <v/>
      </c>
      <c r="E4063" s="269"/>
      <c r="F4063" s="166">
        <f t="shared" si="1221"/>
        <v>0</v>
      </c>
      <c r="G4063" s="270">
        <f t="shared" ref="G4063:G4075" si="1222">ROUND(E4063*F4063,2)</f>
        <v>0</v>
      </c>
    </row>
    <row r="4064" spans="1:7" ht="24" customHeight="1" x14ac:dyDescent="0.2">
      <c r="A4064" s="153" t="str">
        <f t="shared" si="1218"/>
        <v/>
      </c>
      <c r="B4064" s="268" t="str">
        <f t="shared" si="1219"/>
        <v/>
      </c>
      <c r="C4064" s="154"/>
      <c r="D4064" s="155" t="str">
        <f t="shared" si="1220"/>
        <v/>
      </c>
      <c r="E4064" s="269"/>
      <c r="F4064" s="166">
        <f t="shared" si="1221"/>
        <v>0</v>
      </c>
      <c r="G4064" s="270">
        <f t="shared" si="1222"/>
        <v>0</v>
      </c>
    </row>
    <row r="4065" spans="1:7" ht="24" customHeight="1" x14ac:dyDescent="0.2">
      <c r="A4065" s="153" t="str">
        <f t="shared" si="1218"/>
        <v/>
      </c>
      <c r="B4065" s="268" t="str">
        <f t="shared" si="1219"/>
        <v/>
      </c>
      <c r="C4065" s="154"/>
      <c r="D4065" s="155" t="str">
        <f t="shared" si="1220"/>
        <v/>
      </c>
      <c r="E4065" s="269"/>
      <c r="F4065" s="166">
        <f t="shared" si="1221"/>
        <v>0</v>
      </c>
      <c r="G4065" s="270">
        <f t="shared" si="1222"/>
        <v>0</v>
      </c>
    </row>
    <row r="4066" spans="1:7" ht="24" customHeight="1" x14ac:dyDescent="0.2">
      <c r="A4066" s="153" t="str">
        <f t="shared" si="1218"/>
        <v/>
      </c>
      <c r="B4066" s="268" t="str">
        <f t="shared" si="1219"/>
        <v/>
      </c>
      <c r="C4066" s="154"/>
      <c r="D4066" s="155" t="str">
        <f t="shared" si="1220"/>
        <v/>
      </c>
      <c r="E4066" s="269"/>
      <c r="F4066" s="166">
        <f t="shared" si="1221"/>
        <v>0</v>
      </c>
      <c r="G4066" s="270">
        <f t="shared" si="1222"/>
        <v>0</v>
      </c>
    </row>
    <row r="4067" spans="1:7" ht="24" customHeight="1" x14ac:dyDescent="0.2">
      <c r="A4067" s="153" t="str">
        <f t="shared" si="1218"/>
        <v/>
      </c>
      <c r="B4067" s="268" t="str">
        <f t="shared" si="1219"/>
        <v/>
      </c>
      <c r="C4067" s="154"/>
      <c r="D4067" s="155" t="str">
        <f t="shared" si="1220"/>
        <v/>
      </c>
      <c r="E4067" s="269"/>
      <c r="F4067" s="166">
        <f t="shared" si="1221"/>
        <v>0</v>
      </c>
      <c r="G4067" s="270">
        <f t="shared" si="1222"/>
        <v>0</v>
      </c>
    </row>
    <row r="4068" spans="1:7" ht="24" customHeight="1" x14ac:dyDescent="0.2">
      <c r="A4068" s="153" t="str">
        <f t="shared" si="1218"/>
        <v/>
      </c>
      <c r="B4068" s="268" t="str">
        <f t="shared" si="1219"/>
        <v/>
      </c>
      <c r="C4068" s="154"/>
      <c r="D4068" s="155" t="str">
        <f t="shared" si="1220"/>
        <v/>
      </c>
      <c r="E4068" s="269"/>
      <c r="F4068" s="166">
        <f t="shared" si="1221"/>
        <v>0</v>
      </c>
      <c r="G4068" s="270">
        <f t="shared" si="1222"/>
        <v>0</v>
      </c>
    </row>
    <row r="4069" spans="1:7" ht="24" customHeight="1" x14ac:dyDescent="0.2">
      <c r="A4069" s="153" t="str">
        <f t="shared" si="1218"/>
        <v/>
      </c>
      <c r="B4069" s="268" t="str">
        <f t="shared" si="1219"/>
        <v/>
      </c>
      <c r="C4069" s="154"/>
      <c r="D4069" s="155" t="str">
        <f t="shared" si="1220"/>
        <v/>
      </c>
      <c r="E4069" s="269"/>
      <c r="F4069" s="166">
        <f t="shared" si="1221"/>
        <v>0</v>
      </c>
      <c r="G4069" s="270">
        <f t="shared" si="1222"/>
        <v>0</v>
      </c>
    </row>
    <row r="4070" spans="1:7" ht="24" customHeight="1" x14ac:dyDescent="0.2">
      <c r="A4070" s="153" t="str">
        <f t="shared" si="1218"/>
        <v/>
      </c>
      <c r="B4070" s="268" t="str">
        <f t="shared" si="1219"/>
        <v/>
      </c>
      <c r="C4070" s="154"/>
      <c r="D4070" s="155" t="str">
        <f t="shared" si="1220"/>
        <v/>
      </c>
      <c r="E4070" s="269"/>
      <c r="F4070" s="166">
        <f t="shared" si="1221"/>
        <v>0</v>
      </c>
      <c r="G4070" s="270">
        <f t="shared" si="1222"/>
        <v>0</v>
      </c>
    </row>
    <row r="4071" spans="1:7" ht="24" customHeight="1" x14ac:dyDescent="0.2">
      <c r="A4071" s="153" t="str">
        <f t="shared" si="1218"/>
        <v/>
      </c>
      <c r="B4071" s="268" t="str">
        <f t="shared" si="1219"/>
        <v/>
      </c>
      <c r="C4071" s="154"/>
      <c r="D4071" s="155" t="str">
        <f t="shared" si="1220"/>
        <v/>
      </c>
      <c r="E4071" s="269"/>
      <c r="F4071" s="166">
        <f t="shared" si="1221"/>
        <v>0</v>
      </c>
      <c r="G4071" s="270">
        <f t="shared" si="1222"/>
        <v>0</v>
      </c>
    </row>
    <row r="4072" spans="1:7" ht="24" customHeight="1" x14ac:dyDescent="0.2">
      <c r="A4072" s="153" t="str">
        <f t="shared" si="1218"/>
        <v/>
      </c>
      <c r="B4072" s="268" t="str">
        <f t="shared" si="1219"/>
        <v/>
      </c>
      <c r="C4072" s="154"/>
      <c r="D4072" s="155" t="str">
        <f t="shared" si="1220"/>
        <v/>
      </c>
      <c r="E4072" s="269"/>
      <c r="F4072" s="166">
        <f t="shared" si="1221"/>
        <v>0</v>
      </c>
      <c r="G4072" s="270">
        <f t="shared" si="1222"/>
        <v>0</v>
      </c>
    </row>
    <row r="4073" spans="1:7" ht="24" customHeight="1" x14ac:dyDescent="0.2">
      <c r="A4073" s="153" t="str">
        <f t="shared" si="1218"/>
        <v/>
      </c>
      <c r="B4073" s="268" t="str">
        <f t="shared" si="1219"/>
        <v/>
      </c>
      <c r="C4073" s="154"/>
      <c r="D4073" s="155" t="str">
        <f t="shared" si="1220"/>
        <v/>
      </c>
      <c r="E4073" s="269"/>
      <c r="F4073" s="166">
        <f t="shared" si="1221"/>
        <v>0</v>
      </c>
      <c r="G4073" s="270">
        <f t="shared" si="1222"/>
        <v>0</v>
      </c>
    </row>
    <row r="4074" spans="1:7" ht="24" customHeight="1" x14ac:dyDescent="0.2">
      <c r="A4074" s="153" t="str">
        <f t="shared" si="1218"/>
        <v/>
      </c>
      <c r="B4074" s="268" t="str">
        <f t="shared" si="1219"/>
        <v/>
      </c>
      <c r="C4074" s="154"/>
      <c r="D4074" s="155" t="str">
        <f t="shared" si="1220"/>
        <v/>
      </c>
      <c r="E4074" s="269"/>
      <c r="F4074" s="166">
        <f t="shared" si="1221"/>
        <v>0</v>
      </c>
      <c r="G4074" s="270">
        <f t="shared" si="1222"/>
        <v>0</v>
      </c>
    </row>
    <row r="4075" spans="1:7" ht="24" customHeight="1" x14ac:dyDescent="0.2">
      <c r="A4075" s="153" t="str">
        <f t="shared" si="1218"/>
        <v/>
      </c>
      <c r="B4075" s="268" t="str">
        <f t="shared" si="1219"/>
        <v/>
      </c>
      <c r="C4075" s="154"/>
      <c r="D4075" s="155" t="str">
        <f t="shared" si="1220"/>
        <v/>
      </c>
      <c r="E4075" s="269"/>
      <c r="F4075" s="166">
        <f t="shared" si="1221"/>
        <v>0</v>
      </c>
      <c r="G4075" s="270">
        <f t="shared" si="1222"/>
        <v>0</v>
      </c>
    </row>
    <row r="4076" spans="1:7" ht="24" customHeight="1" x14ac:dyDescent="0.2">
      <c r="A4076" s="271"/>
      <c r="B4076" s="241"/>
      <c r="C4076" s="241"/>
      <c r="D4076" s="252"/>
      <c r="E4076" s="253"/>
      <c r="F4076" s="336" t="s">
        <v>38</v>
      </c>
      <c r="G4076" s="273">
        <f>SUBTOTAL(9,G4062:G4075)</f>
        <v>0</v>
      </c>
    </row>
    <row r="4077" spans="1:7" ht="24" customHeight="1" x14ac:dyDescent="0.2">
      <c r="A4077" s="271"/>
      <c r="B4077" s="241"/>
      <c r="C4077" s="274" t="s">
        <v>824</v>
      </c>
      <c r="D4077" s="252"/>
      <c r="E4077" s="253"/>
      <c r="F4077" s="254"/>
      <c r="G4077" s="275"/>
    </row>
    <row r="4078" spans="1:7" ht="24" customHeight="1" x14ac:dyDescent="0.2">
      <c r="A4078" s="153" t="str">
        <f t="shared" ref="A4078:A4085" si="1223">IFERROR(VLOOKUP(C4078,Tabla_Insumos,4,FALSE),"")</f>
        <v/>
      </c>
      <c r="B4078" s="268" t="str">
        <f t="shared" ref="B4078:B4085" si="1224">IFERROR(VLOOKUP(C4078,Tabla_Insumos,5,FALSE),"")</f>
        <v/>
      </c>
      <c r="C4078" s="154"/>
      <c r="D4078" s="155" t="str">
        <f t="shared" ref="D4078:D4085" si="1225">IFERROR(VLOOKUP(C4078,Tabla_Insumos,2,FALSE),"")</f>
        <v/>
      </c>
      <c r="E4078" s="269"/>
      <c r="F4078" s="166">
        <f t="shared" ref="F4078:F4085" si="1226">IFERROR(VLOOKUP(C4078,Tabla_Insumos,3,FALSE),0)</f>
        <v>0</v>
      </c>
      <c r="G4078" s="270">
        <f>ROUND(E4078*F4078,2)</f>
        <v>0</v>
      </c>
    </row>
    <row r="4079" spans="1:7" ht="24" customHeight="1" x14ac:dyDescent="0.2">
      <c r="A4079" s="153" t="str">
        <f t="shared" si="1223"/>
        <v/>
      </c>
      <c r="B4079" s="268" t="str">
        <f t="shared" si="1224"/>
        <v/>
      </c>
      <c r="C4079" s="154"/>
      <c r="D4079" s="155" t="str">
        <f t="shared" si="1225"/>
        <v/>
      </c>
      <c r="E4079" s="269"/>
      <c r="F4079" s="166">
        <f t="shared" si="1226"/>
        <v>0</v>
      </c>
      <c r="G4079" s="270">
        <f>ROUND(E4079*F4079,2)</f>
        <v>0</v>
      </c>
    </row>
    <row r="4080" spans="1:7" ht="24" customHeight="1" x14ac:dyDescent="0.2">
      <c r="A4080" s="153" t="str">
        <f t="shared" si="1223"/>
        <v/>
      </c>
      <c r="B4080" s="268" t="str">
        <f t="shared" si="1224"/>
        <v/>
      </c>
      <c r="C4080" s="154"/>
      <c r="D4080" s="155" t="str">
        <f t="shared" si="1225"/>
        <v/>
      </c>
      <c r="E4080" s="269"/>
      <c r="F4080" s="166">
        <f t="shared" si="1226"/>
        <v>0</v>
      </c>
      <c r="G4080" s="270">
        <f t="shared" ref="G4080:G4085" si="1227">ROUND(E4080*F4080,2)</f>
        <v>0</v>
      </c>
    </row>
    <row r="4081" spans="1:7" ht="24" customHeight="1" x14ac:dyDescent="0.2">
      <c r="A4081" s="153" t="str">
        <f t="shared" si="1223"/>
        <v/>
      </c>
      <c r="B4081" s="268" t="str">
        <f t="shared" si="1224"/>
        <v/>
      </c>
      <c r="C4081" s="154"/>
      <c r="D4081" s="155" t="str">
        <f t="shared" si="1225"/>
        <v/>
      </c>
      <c r="E4081" s="269"/>
      <c r="F4081" s="166">
        <f t="shared" si="1226"/>
        <v>0</v>
      </c>
      <c r="G4081" s="270">
        <f t="shared" si="1227"/>
        <v>0</v>
      </c>
    </row>
    <row r="4082" spans="1:7" ht="24" customHeight="1" x14ac:dyDescent="0.2">
      <c r="A4082" s="153" t="str">
        <f t="shared" si="1223"/>
        <v/>
      </c>
      <c r="B4082" s="268" t="str">
        <f t="shared" si="1224"/>
        <v/>
      </c>
      <c r="C4082" s="154"/>
      <c r="D4082" s="155" t="str">
        <f t="shared" si="1225"/>
        <v/>
      </c>
      <c r="E4082" s="269"/>
      <c r="F4082" s="166">
        <f t="shared" si="1226"/>
        <v>0</v>
      </c>
      <c r="G4082" s="270">
        <f t="shared" si="1227"/>
        <v>0</v>
      </c>
    </row>
    <row r="4083" spans="1:7" ht="24" customHeight="1" x14ac:dyDescent="0.2">
      <c r="A4083" s="153" t="str">
        <f t="shared" si="1223"/>
        <v/>
      </c>
      <c r="B4083" s="268" t="str">
        <f t="shared" si="1224"/>
        <v/>
      </c>
      <c r="C4083" s="154"/>
      <c r="D4083" s="155" t="str">
        <f t="shared" si="1225"/>
        <v/>
      </c>
      <c r="E4083" s="269"/>
      <c r="F4083" s="166">
        <f t="shared" si="1226"/>
        <v>0</v>
      </c>
      <c r="G4083" s="270">
        <f t="shared" si="1227"/>
        <v>0</v>
      </c>
    </row>
    <row r="4084" spans="1:7" ht="24" customHeight="1" x14ac:dyDescent="0.2">
      <c r="A4084" s="153" t="str">
        <f t="shared" si="1223"/>
        <v/>
      </c>
      <c r="B4084" s="268" t="str">
        <f t="shared" si="1224"/>
        <v/>
      </c>
      <c r="C4084" s="154"/>
      <c r="D4084" s="155" t="str">
        <f t="shared" si="1225"/>
        <v/>
      </c>
      <c r="E4084" s="269"/>
      <c r="F4084" s="166">
        <f t="shared" si="1226"/>
        <v>0</v>
      </c>
      <c r="G4084" s="270">
        <f t="shared" si="1227"/>
        <v>0</v>
      </c>
    </row>
    <row r="4085" spans="1:7" ht="24" customHeight="1" x14ac:dyDescent="0.2">
      <c r="A4085" s="153" t="str">
        <f t="shared" si="1223"/>
        <v/>
      </c>
      <c r="B4085" s="268" t="str">
        <f t="shared" si="1224"/>
        <v/>
      </c>
      <c r="C4085" s="154"/>
      <c r="D4085" s="155" t="str">
        <f t="shared" si="1225"/>
        <v/>
      </c>
      <c r="E4085" s="269"/>
      <c r="F4085" s="166">
        <f t="shared" si="1226"/>
        <v>0</v>
      </c>
      <c r="G4085" s="270">
        <f t="shared" si="1227"/>
        <v>0</v>
      </c>
    </row>
    <row r="4086" spans="1:7" ht="24" customHeight="1" x14ac:dyDescent="0.2">
      <c r="A4086" s="271"/>
      <c r="B4086" s="241"/>
      <c r="C4086" s="241"/>
      <c r="D4086" s="252"/>
      <c r="E4086" s="253"/>
      <c r="F4086" s="336" t="s">
        <v>39</v>
      </c>
      <c r="G4086" s="273">
        <f>SUBTOTAL(9,G4078:G4085)</f>
        <v>0</v>
      </c>
    </row>
    <row r="4087" spans="1:7" ht="24" customHeight="1" x14ac:dyDescent="0.2">
      <c r="A4087" s="271"/>
      <c r="B4087" s="241"/>
      <c r="C4087" s="274" t="s">
        <v>825</v>
      </c>
      <c r="D4087" s="252"/>
      <c r="E4087" s="253"/>
      <c r="F4087" s="254"/>
      <c r="G4087" s="275"/>
    </row>
    <row r="4088" spans="1:7" ht="24" customHeight="1" x14ac:dyDescent="0.2">
      <c r="A4088" s="153" t="str">
        <f t="shared" ref="A4088:A4096" si="1228">IFERROR(VLOOKUP(C4088,Tabla_Insumos,4,FALSE),"")</f>
        <v/>
      </c>
      <c r="B4088" s="268" t="str">
        <f t="shared" ref="B4088:B4096" si="1229">IFERROR(VLOOKUP(C4088,Tabla_Insumos,5,FALSE),"")</f>
        <v/>
      </c>
      <c r="C4088" s="154"/>
      <c r="D4088" s="155" t="str">
        <f t="shared" ref="D4088:D4096" si="1230">IFERROR(VLOOKUP(C4088,Tabla_Insumos,2,FALSE),"")</f>
        <v/>
      </c>
      <c r="E4088" s="269"/>
      <c r="F4088" s="166">
        <f t="shared" ref="F4088:F4096" si="1231">IFERROR(VLOOKUP(C4088,Tabla_Insumos,3,FALSE),0)</f>
        <v>0</v>
      </c>
      <c r="G4088" s="270">
        <f t="shared" ref="G4088:G4096" si="1232">ROUND(E4088*F4088,2)</f>
        <v>0</v>
      </c>
    </row>
    <row r="4089" spans="1:7" ht="24" customHeight="1" x14ac:dyDescent="0.2">
      <c r="A4089" s="153" t="str">
        <f t="shared" si="1228"/>
        <v/>
      </c>
      <c r="B4089" s="268" t="str">
        <f t="shared" si="1229"/>
        <v/>
      </c>
      <c r="C4089" s="154"/>
      <c r="D4089" s="155" t="str">
        <f t="shared" si="1230"/>
        <v/>
      </c>
      <c r="E4089" s="269"/>
      <c r="F4089" s="166">
        <f t="shared" si="1231"/>
        <v>0</v>
      </c>
      <c r="G4089" s="270">
        <f t="shared" si="1232"/>
        <v>0</v>
      </c>
    </row>
    <row r="4090" spans="1:7" ht="24" customHeight="1" x14ac:dyDescent="0.2">
      <c r="A4090" s="153" t="str">
        <f t="shared" si="1228"/>
        <v/>
      </c>
      <c r="B4090" s="268" t="str">
        <f t="shared" si="1229"/>
        <v/>
      </c>
      <c r="C4090" s="154"/>
      <c r="D4090" s="155" t="str">
        <f t="shared" si="1230"/>
        <v/>
      </c>
      <c r="E4090" s="269"/>
      <c r="F4090" s="166">
        <f t="shared" si="1231"/>
        <v>0</v>
      </c>
      <c r="G4090" s="270">
        <f t="shared" si="1232"/>
        <v>0</v>
      </c>
    </row>
    <row r="4091" spans="1:7" ht="24" customHeight="1" x14ac:dyDescent="0.2">
      <c r="A4091" s="153" t="str">
        <f t="shared" si="1228"/>
        <v/>
      </c>
      <c r="B4091" s="268" t="str">
        <f t="shared" si="1229"/>
        <v/>
      </c>
      <c r="C4091" s="154"/>
      <c r="D4091" s="155" t="str">
        <f t="shared" si="1230"/>
        <v/>
      </c>
      <c r="E4091" s="269"/>
      <c r="F4091" s="166">
        <f t="shared" si="1231"/>
        <v>0</v>
      </c>
      <c r="G4091" s="270">
        <f t="shared" si="1232"/>
        <v>0</v>
      </c>
    </row>
    <row r="4092" spans="1:7" ht="24" customHeight="1" x14ac:dyDescent="0.2">
      <c r="A4092" s="153" t="str">
        <f t="shared" si="1228"/>
        <v/>
      </c>
      <c r="B4092" s="268" t="str">
        <f t="shared" si="1229"/>
        <v/>
      </c>
      <c r="C4092" s="154"/>
      <c r="D4092" s="155" t="str">
        <f t="shared" si="1230"/>
        <v/>
      </c>
      <c r="E4092" s="269"/>
      <c r="F4092" s="166">
        <f t="shared" si="1231"/>
        <v>0</v>
      </c>
      <c r="G4092" s="270">
        <f t="shared" si="1232"/>
        <v>0</v>
      </c>
    </row>
    <row r="4093" spans="1:7" ht="24" customHeight="1" x14ac:dyDescent="0.2">
      <c r="A4093" s="153" t="str">
        <f t="shared" si="1228"/>
        <v/>
      </c>
      <c r="B4093" s="268" t="str">
        <f t="shared" si="1229"/>
        <v/>
      </c>
      <c r="C4093" s="154"/>
      <c r="D4093" s="155" t="str">
        <f t="shared" si="1230"/>
        <v/>
      </c>
      <c r="E4093" s="269"/>
      <c r="F4093" s="166">
        <f t="shared" si="1231"/>
        <v>0</v>
      </c>
      <c r="G4093" s="270">
        <f t="shared" si="1232"/>
        <v>0</v>
      </c>
    </row>
    <row r="4094" spans="1:7" ht="24" customHeight="1" x14ac:dyDescent="0.2">
      <c r="A4094" s="153" t="str">
        <f t="shared" si="1228"/>
        <v/>
      </c>
      <c r="B4094" s="268" t="str">
        <f t="shared" si="1229"/>
        <v/>
      </c>
      <c r="C4094" s="154"/>
      <c r="D4094" s="155" t="str">
        <f t="shared" si="1230"/>
        <v/>
      </c>
      <c r="E4094" s="269"/>
      <c r="F4094" s="166">
        <f t="shared" si="1231"/>
        <v>0</v>
      </c>
      <c r="G4094" s="270">
        <f t="shared" si="1232"/>
        <v>0</v>
      </c>
    </row>
    <row r="4095" spans="1:7" ht="24" customHeight="1" x14ac:dyDescent="0.2">
      <c r="A4095" s="153" t="str">
        <f t="shared" si="1228"/>
        <v/>
      </c>
      <c r="B4095" s="268" t="str">
        <f t="shared" si="1229"/>
        <v/>
      </c>
      <c r="C4095" s="154"/>
      <c r="D4095" s="155" t="str">
        <f t="shared" si="1230"/>
        <v/>
      </c>
      <c r="E4095" s="269"/>
      <c r="F4095" s="166">
        <f t="shared" si="1231"/>
        <v>0</v>
      </c>
      <c r="G4095" s="270">
        <f t="shared" si="1232"/>
        <v>0</v>
      </c>
    </row>
    <row r="4096" spans="1:7" ht="24" customHeight="1" x14ac:dyDescent="0.2">
      <c r="A4096" s="153" t="str">
        <f t="shared" si="1228"/>
        <v/>
      </c>
      <c r="B4096" s="268" t="str">
        <f t="shared" si="1229"/>
        <v/>
      </c>
      <c r="C4096" s="154"/>
      <c r="D4096" s="155" t="str">
        <f t="shared" si="1230"/>
        <v/>
      </c>
      <c r="E4096" s="269"/>
      <c r="F4096" s="166">
        <f t="shared" si="1231"/>
        <v>0</v>
      </c>
      <c r="G4096" s="270">
        <f t="shared" si="1232"/>
        <v>0</v>
      </c>
    </row>
    <row r="4097" spans="1:7" ht="24" customHeight="1" x14ac:dyDescent="0.2">
      <c r="A4097" s="276"/>
      <c r="B4097" s="252"/>
      <c r="C4097" s="241"/>
      <c r="D4097" s="252"/>
      <c r="E4097" s="253"/>
      <c r="F4097" s="336" t="s">
        <v>40</v>
      </c>
      <c r="G4097" s="273">
        <f>SUBTOTAL(9,G4088:G4096)</f>
        <v>0</v>
      </c>
    </row>
    <row r="4098" spans="1:7" ht="24" customHeight="1" thickBot="1" x14ac:dyDescent="0.25">
      <c r="A4098" s="277"/>
      <c r="B4098" s="278"/>
      <c r="C4098" s="279"/>
      <c r="D4098" s="278"/>
      <c r="E4098" s="280"/>
      <c r="F4098" s="281"/>
      <c r="G4098" s="282"/>
    </row>
    <row r="4099" spans="1:7" ht="24" customHeight="1" thickBot="1" x14ac:dyDescent="0.25">
      <c r="A4099" s="283">
        <f>B4057</f>
        <v>0</v>
      </c>
      <c r="B4099" s="284" t="str">
        <f>C4057</f>
        <v/>
      </c>
      <c r="C4099" s="285"/>
      <c r="D4099" s="285" t="s">
        <v>41</v>
      </c>
      <c r="E4099" s="286"/>
      <c r="F4099" s="287" t="s">
        <v>42</v>
      </c>
      <c r="G4099" s="288">
        <f>SUBTOTAL(9,G4062:G4098)</f>
        <v>0</v>
      </c>
    </row>
    <row r="4100" spans="1:7" ht="24" customHeight="1" thickTop="1" thickBot="1" x14ac:dyDescent="0.25"/>
    <row r="4101" spans="1:7" ht="24" customHeight="1" thickTop="1" x14ac:dyDescent="0.2">
      <c r="A4101" s="344" t="s">
        <v>44</v>
      </c>
      <c r="B4101" s="345"/>
      <c r="C4101" s="345"/>
      <c r="D4101" s="345"/>
      <c r="E4101" s="345"/>
      <c r="F4101" s="345"/>
      <c r="G4101" s="346"/>
    </row>
    <row r="4102" spans="1:7" ht="24" customHeight="1" x14ac:dyDescent="0.2">
      <c r="A4102" s="243" t="s">
        <v>821</v>
      </c>
      <c r="B4102" s="244" t="str">
        <f>Comitente</f>
        <v>DIRECCIÓN PROVINCIAL DEL LOTE HOGAR</v>
      </c>
      <c r="C4102" s="238"/>
      <c r="D4102" s="245"/>
      <c r="E4102" s="245"/>
      <c r="F4102" s="246"/>
      <c r="G4102" s="247"/>
    </row>
    <row r="4103" spans="1:7" ht="24" customHeight="1" x14ac:dyDescent="0.2">
      <c r="A4103" s="243" t="s">
        <v>822</v>
      </c>
      <c r="B4103" s="244">
        <f>Contratista</f>
        <v>0</v>
      </c>
      <c r="C4103" s="239"/>
      <c r="D4103" s="239"/>
      <c r="E4103" s="239"/>
      <c r="F4103" s="248"/>
      <c r="G4103" s="249"/>
    </row>
    <row r="4104" spans="1:7" ht="24" customHeight="1" x14ac:dyDescent="0.2">
      <c r="A4104" s="243" t="s">
        <v>31</v>
      </c>
      <c r="B4104" s="244" t="str">
        <f>Obra</f>
        <v>Barrio "VIRGEN DEL ROSARIO" I Etapa</v>
      </c>
      <c r="C4104" s="239"/>
      <c r="D4104" s="239"/>
      <c r="E4104" s="239"/>
      <c r="F4104" s="248" t="s">
        <v>45</v>
      </c>
      <c r="G4104" s="250">
        <f>Fecha_Base</f>
        <v>0</v>
      </c>
    </row>
    <row r="4105" spans="1:7" ht="24" customHeight="1" x14ac:dyDescent="0.2">
      <c r="A4105" s="251" t="s">
        <v>820</v>
      </c>
      <c r="B4105" s="240" t="str">
        <f>Ubicación</f>
        <v>Calle Independencia s/nº  Distrito "La Puntilla" Dpto San Martin</v>
      </c>
      <c r="C4105" s="240"/>
      <c r="D4105" s="252"/>
      <c r="E4105" s="253"/>
      <c r="F4105" s="254"/>
      <c r="G4105" s="255"/>
    </row>
    <row r="4106" spans="1:7" ht="24" customHeight="1" x14ac:dyDescent="0.2">
      <c r="A4106" s="251" t="s">
        <v>46</v>
      </c>
      <c r="B4106" s="256" t="str">
        <f>IFERROR(VALUE(LEFT(B4107,FIND("-",B4107)-1)),"")</f>
        <v/>
      </c>
      <c r="C4106" s="241" t="str">
        <f>IFERROR(VLOOKUP(B4106,T_Computo_Presupuesto,2,FALSE),"")</f>
        <v/>
      </c>
      <c r="E4106" s="253"/>
      <c r="F4106" s="254"/>
      <c r="G4106" s="255"/>
    </row>
    <row r="4107" spans="1:7" ht="24" customHeight="1" x14ac:dyDescent="0.2">
      <c r="A4107" s="251" t="s">
        <v>32</v>
      </c>
      <c r="B4107" s="257"/>
      <c r="C4107" s="241" t="str">
        <f>IFERROR(VLOOKUP(B4107,T_Computo_Presupuesto,2,FALSE),"")</f>
        <v/>
      </c>
      <c r="D4107" s="252"/>
      <c r="E4107" s="253"/>
      <c r="F4107" s="248" t="s">
        <v>33</v>
      </c>
      <c r="G4107" s="258" t="str">
        <f>IFERROR(VLOOKUP(B4107,T_Computo_Presupuesto,4,FALSE),"")</f>
        <v/>
      </c>
    </row>
    <row r="4108" spans="1:7" ht="24" customHeight="1" x14ac:dyDescent="0.2">
      <c r="A4108" s="251"/>
      <c r="B4108" s="240"/>
      <c r="C4108" s="241"/>
      <c r="D4108" s="252"/>
      <c r="E4108" s="253"/>
      <c r="F4108" s="254"/>
      <c r="G4108" s="255"/>
    </row>
    <row r="4109" spans="1:7" ht="24" customHeight="1" x14ac:dyDescent="0.2">
      <c r="A4109" s="366" t="s">
        <v>683</v>
      </c>
      <c r="B4109" s="367"/>
      <c r="C4109" s="368" t="s">
        <v>0</v>
      </c>
      <c r="D4109" s="368" t="s">
        <v>34</v>
      </c>
      <c r="E4109" s="370" t="s">
        <v>35</v>
      </c>
      <c r="F4109" s="372" t="s">
        <v>36</v>
      </c>
      <c r="G4109" s="374" t="s">
        <v>37</v>
      </c>
    </row>
    <row r="4110" spans="1:7" ht="24" customHeight="1" x14ac:dyDescent="0.2">
      <c r="A4110" s="259" t="s">
        <v>684</v>
      </c>
      <c r="B4110" s="260" t="s">
        <v>685</v>
      </c>
      <c r="C4110" s="369"/>
      <c r="D4110" s="369"/>
      <c r="E4110" s="371"/>
      <c r="F4110" s="373"/>
      <c r="G4110" s="375"/>
    </row>
    <row r="4111" spans="1:7" ht="24" customHeight="1" x14ac:dyDescent="0.2">
      <c r="A4111" s="335"/>
      <c r="B4111" s="263"/>
      <c r="C4111" s="334" t="s">
        <v>823</v>
      </c>
      <c r="D4111" s="264"/>
      <c r="E4111" s="265"/>
      <c r="F4111" s="266"/>
      <c r="G4111" s="267"/>
    </row>
    <row r="4112" spans="1:7" ht="24" customHeight="1" x14ac:dyDescent="0.2">
      <c r="A4112" s="153" t="str">
        <f t="shared" ref="A4112:A4125" si="1233">IFERROR(VLOOKUP(C4112,Tabla_Insumos,4,FALSE),"")</f>
        <v/>
      </c>
      <c r="B4112" s="268" t="str">
        <f t="shared" ref="B4112:B4125" si="1234">IFERROR(VLOOKUP(C4112,Tabla_Insumos,5,FALSE),"")</f>
        <v/>
      </c>
      <c r="C4112" s="154"/>
      <c r="D4112" s="155" t="str">
        <f t="shared" ref="D4112:D4125" si="1235">IFERROR(VLOOKUP(C4112,Tabla_Insumos,2,FALSE),"")</f>
        <v/>
      </c>
      <c r="E4112" s="269"/>
      <c r="F4112" s="166">
        <f t="shared" ref="F4112:F4125" si="1236">IFERROR(VLOOKUP(C4112,Tabla_Insumos,3,FALSE),0)</f>
        <v>0</v>
      </c>
      <c r="G4112" s="270">
        <f>ROUND(E4112*F4112,2)</f>
        <v>0</v>
      </c>
    </row>
    <row r="4113" spans="1:7" ht="24" customHeight="1" x14ac:dyDescent="0.2">
      <c r="A4113" s="153" t="str">
        <f t="shared" si="1233"/>
        <v/>
      </c>
      <c r="B4113" s="268" t="str">
        <f t="shared" si="1234"/>
        <v/>
      </c>
      <c r="C4113" s="154"/>
      <c r="D4113" s="155" t="str">
        <f t="shared" si="1235"/>
        <v/>
      </c>
      <c r="E4113" s="269"/>
      <c r="F4113" s="166">
        <f t="shared" si="1236"/>
        <v>0</v>
      </c>
      <c r="G4113" s="270">
        <f t="shared" ref="G4113:G4125" si="1237">ROUND(E4113*F4113,2)</f>
        <v>0</v>
      </c>
    </row>
    <row r="4114" spans="1:7" ht="24" customHeight="1" x14ac:dyDescent="0.2">
      <c r="A4114" s="153" t="str">
        <f t="shared" si="1233"/>
        <v/>
      </c>
      <c r="B4114" s="268" t="str">
        <f t="shared" si="1234"/>
        <v/>
      </c>
      <c r="C4114" s="154"/>
      <c r="D4114" s="155" t="str">
        <f t="shared" si="1235"/>
        <v/>
      </c>
      <c r="E4114" s="269"/>
      <c r="F4114" s="166">
        <f t="shared" si="1236"/>
        <v>0</v>
      </c>
      <c r="G4114" s="270">
        <f t="shared" si="1237"/>
        <v>0</v>
      </c>
    </row>
    <row r="4115" spans="1:7" ht="24" customHeight="1" x14ac:dyDescent="0.2">
      <c r="A4115" s="153" t="str">
        <f t="shared" si="1233"/>
        <v/>
      </c>
      <c r="B4115" s="268" t="str">
        <f t="shared" si="1234"/>
        <v/>
      </c>
      <c r="C4115" s="154"/>
      <c r="D4115" s="155" t="str">
        <f t="shared" si="1235"/>
        <v/>
      </c>
      <c r="E4115" s="269"/>
      <c r="F4115" s="166">
        <f t="shared" si="1236"/>
        <v>0</v>
      </c>
      <c r="G4115" s="270">
        <f t="shared" si="1237"/>
        <v>0</v>
      </c>
    </row>
    <row r="4116" spans="1:7" ht="24" customHeight="1" x14ac:dyDescent="0.2">
      <c r="A4116" s="153" t="str">
        <f t="shared" si="1233"/>
        <v/>
      </c>
      <c r="B4116" s="268" t="str">
        <f t="shared" si="1234"/>
        <v/>
      </c>
      <c r="C4116" s="154"/>
      <c r="D4116" s="155" t="str">
        <f t="shared" si="1235"/>
        <v/>
      </c>
      <c r="E4116" s="269"/>
      <c r="F4116" s="166">
        <f t="shared" si="1236"/>
        <v>0</v>
      </c>
      <c r="G4116" s="270">
        <f t="shared" si="1237"/>
        <v>0</v>
      </c>
    </row>
    <row r="4117" spans="1:7" ht="24" customHeight="1" x14ac:dyDescent="0.2">
      <c r="A4117" s="153" t="str">
        <f t="shared" si="1233"/>
        <v/>
      </c>
      <c r="B4117" s="268" t="str">
        <f t="shared" si="1234"/>
        <v/>
      </c>
      <c r="C4117" s="154"/>
      <c r="D4117" s="155" t="str">
        <f t="shared" si="1235"/>
        <v/>
      </c>
      <c r="E4117" s="269"/>
      <c r="F4117" s="166">
        <f t="shared" si="1236"/>
        <v>0</v>
      </c>
      <c r="G4117" s="270">
        <f t="shared" si="1237"/>
        <v>0</v>
      </c>
    </row>
    <row r="4118" spans="1:7" ht="24" customHeight="1" x14ac:dyDescent="0.2">
      <c r="A4118" s="153" t="str">
        <f t="shared" si="1233"/>
        <v/>
      </c>
      <c r="B4118" s="268" t="str">
        <f t="shared" si="1234"/>
        <v/>
      </c>
      <c r="C4118" s="154"/>
      <c r="D4118" s="155" t="str">
        <f t="shared" si="1235"/>
        <v/>
      </c>
      <c r="E4118" s="269"/>
      <c r="F4118" s="166">
        <f t="shared" si="1236"/>
        <v>0</v>
      </c>
      <c r="G4118" s="270">
        <f t="shared" si="1237"/>
        <v>0</v>
      </c>
    </row>
    <row r="4119" spans="1:7" ht="24" customHeight="1" x14ac:dyDescent="0.2">
      <c r="A4119" s="153" t="str">
        <f t="shared" si="1233"/>
        <v/>
      </c>
      <c r="B4119" s="268" t="str">
        <f t="shared" si="1234"/>
        <v/>
      </c>
      <c r="C4119" s="154"/>
      <c r="D4119" s="155" t="str">
        <f t="shared" si="1235"/>
        <v/>
      </c>
      <c r="E4119" s="269"/>
      <c r="F4119" s="166">
        <f t="shared" si="1236"/>
        <v>0</v>
      </c>
      <c r="G4119" s="270">
        <f t="shared" si="1237"/>
        <v>0</v>
      </c>
    </row>
    <row r="4120" spans="1:7" ht="24" customHeight="1" x14ac:dyDescent="0.2">
      <c r="A4120" s="153" t="str">
        <f t="shared" si="1233"/>
        <v/>
      </c>
      <c r="B4120" s="268" t="str">
        <f t="shared" si="1234"/>
        <v/>
      </c>
      <c r="C4120" s="154"/>
      <c r="D4120" s="155" t="str">
        <f t="shared" si="1235"/>
        <v/>
      </c>
      <c r="E4120" s="269"/>
      <c r="F4120" s="166">
        <f t="shared" si="1236"/>
        <v>0</v>
      </c>
      <c r="G4120" s="270">
        <f t="shared" si="1237"/>
        <v>0</v>
      </c>
    </row>
    <row r="4121" spans="1:7" ht="24" customHeight="1" x14ac:dyDescent="0.2">
      <c r="A4121" s="153" t="str">
        <f t="shared" si="1233"/>
        <v/>
      </c>
      <c r="B4121" s="268" t="str">
        <f t="shared" si="1234"/>
        <v/>
      </c>
      <c r="C4121" s="154"/>
      <c r="D4121" s="155" t="str">
        <f t="shared" si="1235"/>
        <v/>
      </c>
      <c r="E4121" s="269"/>
      <c r="F4121" s="166">
        <f t="shared" si="1236"/>
        <v>0</v>
      </c>
      <c r="G4121" s="270">
        <f t="shared" si="1237"/>
        <v>0</v>
      </c>
    </row>
    <row r="4122" spans="1:7" ht="24" customHeight="1" x14ac:dyDescent="0.2">
      <c r="A4122" s="153" t="str">
        <f t="shared" si="1233"/>
        <v/>
      </c>
      <c r="B4122" s="268" t="str">
        <f t="shared" si="1234"/>
        <v/>
      </c>
      <c r="C4122" s="154"/>
      <c r="D4122" s="155" t="str">
        <f t="shared" si="1235"/>
        <v/>
      </c>
      <c r="E4122" s="269"/>
      <c r="F4122" s="166">
        <f t="shared" si="1236"/>
        <v>0</v>
      </c>
      <c r="G4122" s="270">
        <f t="shared" si="1237"/>
        <v>0</v>
      </c>
    </row>
    <row r="4123" spans="1:7" ht="24" customHeight="1" x14ac:dyDescent="0.2">
      <c r="A4123" s="153" t="str">
        <f t="shared" si="1233"/>
        <v/>
      </c>
      <c r="B4123" s="268" t="str">
        <f t="shared" si="1234"/>
        <v/>
      </c>
      <c r="C4123" s="154"/>
      <c r="D4123" s="155" t="str">
        <f t="shared" si="1235"/>
        <v/>
      </c>
      <c r="E4123" s="269"/>
      <c r="F4123" s="166">
        <f t="shared" si="1236"/>
        <v>0</v>
      </c>
      <c r="G4123" s="270">
        <f t="shared" si="1237"/>
        <v>0</v>
      </c>
    </row>
    <row r="4124" spans="1:7" ht="24" customHeight="1" x14ac:dyDescent="0.2">
      <c r="A4124" s="153" t="str">
        <f t="shared" si="1233"/>
        <v/>
      </c>
      <c r="B4124" s="268" t="str">
        <f t="shared" si="1234"/>
        <v/>
      </c>
      <c r="C4124" s="154"/>
      <c r="D4124" s="155" t="str">
        <f t="shared" si="1235"/>
        <v/>
      </c>
      <c r="E4124" s="269"/>
      <c r="F4124" s="166">
        <f t="shared" si="1236"/>
        <v>0</v>
      </c>
      <c r="G4124" s="270">
        <f t="shared" si="1237"/>
        <v>0</v>
      </c>
    </row>
    <row r="4125" spans="1:7" ht="24" customHeight="1" x14ac:dyDescent="0.2">
      <c r="A4125" s="153" t="str">
        <f t="shared" si="1233"/>
        <v/>
      </c>
      <c r="B4125" s="268" t="str">
        <f t="shared" si="1234"/>
        <v/>
      </c>
      <c r="C4125" s="154"/>
      <c r="D4125" s="155" t="str">
        <f t="shared" si="1235"/>
        <v/>
      </c>
      <c r="E4125" s="269"/>
      <c r="F4125" s="166">
        <f t="shared" si="1236"/>
        <v>0</v>
      </c>
      <c r="G4125" s="270">
        <f t="shared" si="1237"/>
        <v>0</v>
      </c>
    </row>
    <row r="4126" spans="1:7" ht="24" customHeight="1" x14ac:dyDescent="0.2">
      <c r="A4126" s="271"/>
      <c r="B4126" s="241"/>
      <c r="C4126" s="241"/>
      <c r="D4126" s="252"/>
      <c r="E4126" s="253"/>
      <c r="F4126" s="336" t="s">
        <v>38</v>
      </c>
      <c r="G4126" s="273">
        <f>SUBTOTAL(9,G4112:G4125)</f>
        <v>0</v>
      </c>
    </row>
    <row r="4127" spans="1:7" ht="24" customHeight="1" x14ac:dyDescent="0.2">
      <c r="A4127" s="271"/>
      <c r="B4127" s="241"/>
      <c r="C4127" s="274" t="s">
        <v>824</v>
      </c>
      <c r="D4127" s="252"/>
      <c r="E4127" s="253"/>
      <c r="F4127" s="254"/>
      <c r="G4127" s="275"/>
    </row>
    <row r="4128" spans="1:7" ht="24" customHeight="1" x14ac:dyDescent="0.2">
      <c r="A4128" s="153" t="str">
        <f t="shared" ref="A4128:A4135" si="1238">IFERROR(VLOOKUP(C4128,Tabla_Insumos,4,FALSE),"")</f>
        <v/>
      </c>
      <c r="B4128" s="268" t="str">
        <f t="shared" ref="B4128:B4135" si="1239">IFERROR(VLOOKUP(C4128,Tabla_Insumos,5,FALSE),"")</f>
        <v/>
      </c>
      <c r="C4128" s="154"/>
      <c r="D4128" s="155" t="str">
        <f t="shared" ref="D4128:D4135" si="1240">IFERROR(VLOOKUP(C4128,Tabla_Insumos,2,FALSE),"")</f>
        <v/>
      </c>
      <c r="E4128" s="269"/>
      <c r="F4128" s="166">
        <f t="shared" ref="F4128:F4135" si="1241">IFERROR(VLOOKUP(C4128,Tabla_Insumos,3,FALSE),0)</f>
        <v>0</v>
      </c>
      <c r="G4128" s="270">
        <f>ROUND(E4128*F4128,2)</f>
        <v>0</v>
      </c>
    </row>
    <row r="4129" spans="1:7" ht="24" customHeight="1" x14ac:dyDescent="0.2">
      <c r="A4129" s="153" t="str">
        <f t="shared" si="1238"/>
        <v/>
      </c>
      <c r="B4129" s="268" t="str">
        <f t="shared" si="1239"/>
        <v/>
      </c>
      <c r="C4129" s="154"/>
      <c r="D4129" s="155" t="str">
        <f t="shared" si="1240"/>
        <v/>
      </c>
      <c r="E4129" s="269"/>
      <c r="F4129" s="166">
        <f t="shared" si="1241"/>
        <v>0</v>
      </c>
      <c r="G4129" s="270">
        <f>ROUND(E4129*F4129,2)</f>
        <v>0</v>
      </c>
    </row>
    <row r="4130" spans="1:7" ht="24" customHeight="1" x14ac:dyDescent="0.2">
      <c r="A4130" s="153" t="str">
        <f t="shared" si="1238"/>
        <v/>
      </c>
      <c r="B4130" s="268" t="str">
        <f t="shared" si="1239"/>
        <v/>
      </c>
      <c r="C4130" s="154"/>
      <c r="D4130" s="155" t="str">
        <f t="shared" si="1240"/>
        <v/>
      </c>
      <c r="E4130" s="269"/>
      <c r="F4130" s="166">
        <f t="shared" si="1241"/>
        <v>0</v>
      </c>
      <c r="G4130" s="270">
        <f t="shared" ref="G4130:G4135" si="1242">ROUND(E4130*F4130,2)</f>
        <v>0</v>
      </c>
    </row>
    <row r="4131" spans="1:7" ht="24" customHeight="1" x14ac:dyDescent="0.2">
      <c r="A4131" s="153" t="str">
        <f t="shared" si="1238"/>
        <v/>
      </c>
      <c r="B4131" s="268" t="str">
        <f t="shared" si="1239"/>
        <v/>
      </c>
      <c r="C4131" s="154"/>
      <c r="D4131" s="155" t="str">
        <f t="shared" si="1240"/>
        <v/>
      </c>
      <c r="E4131" s="269"/>
      <c r="F4131" s="166">
        <f t="shared" si="1241"/>
        <v>0</v>
      </c>
      <c r="G4131" s="270">
        <f t="shared" si="1242"/>
        <v>0</v>
      </c>
    </row>
    <row r="4132" spans="1:7" ht="24" customHeight="1" x14ac:dyDescent="0.2">
      <c r="A4132" s="153" t="str">
        <f t="shared" si="1238"/>
        <v/>
      </c>
      <c r="B4132" s="268" t="str">
        <f t="shared" si="1239"/>
        <v/>
      </c>
      <c r="C4132" s="154"/>
      <c r="D4132" s="155" t="str">
        <f t="shared" si="1240"/>
        <v/>
      </c>
      <c r="E4132" s="269"/>
      <c r="F4132" s="166">
        <f t="shared" si="1241"/>
        <v>0</v>
      </c>
      <c r="G4132" s="270">
        <f t="shared" si="1242"/>
        <v>0</v>
      </c>
    </row>
    <row r="4133" spans="1:7" ht="24" customHeight="1" x14ac:dyDescent="0.2">
      <c r="A4133" s="153" t="str">
        <f t="shared" si="1238"/>
        <v/>
      </c>
      <c r="B4133" s="268" t="str">
        <f t="shared" si="1239"/>
        <v/>
      </c>
      <c r="C4133" s="154"/>
      <c r="D4133" s="155" t="str">
        <f t="shared" si="1240"/>
        <v/>
      </c>
      <c r="E4133" s="269"/>
      <c r="F4133" s="166">
        <f t="shared" si="1241"/>
        <v>0</v>
      </c>
      <c r="G4133" s="270">
        <f t="shared" si="1242"/>
        <v>0</v>
      </c>
    </row>
    <row r="4134" spans="1:7" ht="24" customHeight="1" x14ac:dyDescent="0.2">
      <c r="A4134" s="153" t="str">
        <f t="shared" si="1238"/>
        <v/>
      </c>
      <c r="B4134" s="268" t="str">
        <f t="shared" si="1239"/>
        <v/>
      </c>
      <c r="C4134" s="154"/>
      <c r="D4134" s="155" t="str">
        <f t="shared" si="1240"/>
        <v/>
      </c>
      <c r="E4134" s="269"/>
      <c r="F4134" s="166">
        <f t="shared" si="1241"/>
        <v>0</v>
      </c>
      <c r="G4134" s="270">
        <f t="shared" si="1242"/>
        <v>0</v>
      </c>
    </row>
    <row r="4135" spans="1:7" ht="24" customHeight="1" x14ac:dyDescent="0.2">
      <c r="A4135" s="153" t="str">
        <f t="shared" si="1238"/>
        <v/>
      </c>
      <c r="B4135" s="268" t="str">
        <f t="shared" si="1239"/>
        <v/>
      </c>
      <c r="C4135" s="154"/>
      <c r="D4135" s="155" t="str">
        <f t="shared" si="1240"/>
        <v/>
      </c>
      <c r="E4135" s="269"/>
      <c r="F4135" s="166">
        <f t="shared" si="1241"/>
        <v>0</v>
      </c>
      <c r="G4135" s="270">
        <f t="shared" si="1242"/>
        <v>0</v>
      </c>
    </row>
    <row r="4136" spans="1:7" ht="24" customHeight="1" x14ac:dyDescent="0.2">
      <c r="A4136" s="271"/>
      <c r="B4136" s="241"/>
      <c r="C4136" s="241"/>
      <c r="D4136" s="252"/>
      <c r="E4136" s="253"/>
      <c r="F4136" s="336" t="s">
        <v>39</v>
      </c>
      <c r="G4136" s="273">
        <f>SUBTOTAL(9,G4128:G4135)</f>
        <v>0</v>
      </c>
    </row>
    <row r="4137" spans="1:7" ht="24" customHeight="1" x14ac:dyDescent="0.2">
      <c r="A4137" s="271"/>
      <c r="B4137" s="241"/>
      <c r="C4137" s="274" t="s">
        <v>825</v>
      </c>
      <c r="D4137" s="252"/>
      <c r="E4137" s="253"/>
      <c r="F4137" s="254"/>
      <c r="G4137" s="275"/>
    </row>
    <row r="4138" spans="1:7" ht="24" customHeight="1" x14ac:dyDescent="0.2">
      <c r="A4138" s="153" t="str">
        <f t="shared" ref="A4138:A4146" si="1243">IFERROR(VLOOKUP(C4138,Tabla_Insumos,4,FALSE),"")</f>
        <v/>
      </c>
      <c r="B4138" s="268" t="str">
        <f t="shared" ref="B4138:B4146" si="1244">IFERROR(VLOOKUP(C4138,Tabla_Insumos,5,FALSE),"")</f>
        <v/>
      </c>
      <c r="C4138" s="154"/>
      <c r="D4138" s="155" t="str">
        <f t="shared" ref="D4138:D4146" si="1245">IFERROR(VLOOKUP(C4138,Tabla_Insumos,2,FALSE),"")</f>
        <v/>
      </c>
      <c r="E4138" s="269"/>
      <c r="F4138" s="166">
        <f t="shared" ref="F4138:F4146" si="1246">IFERROR(VLOOKUP(C4138,Tabla_Insumos,3,FALSE),0)</f>
        <v>0</v>
      </c>
      <c r="G4138" s="270">
        <f t="shared" ref="G4138:G4146" si="1247">ROUND(E4138*F4138,2)</f>
        <v>0</v>
      </c>
    </row>
    <row r="4139" spans="1:7" ht="24" customHeight="1" x14ac:dyDescent="0.2">
      <c r="A4139" s="153" t="str">
        <f t="shared" si="1243"/>
        <v/>
      </c>
      <c r="B4139" s="268" t="str">
        <f t="shared" si="1244"/>
        <v/>
      </c>
      <c r="C4139" s="154"/>
      <c r="D4139" s="155" t="str">
        <f t="shared" si="1245"/>
        <v/>
      </c>
      <c r="E4139" s="269"/>
      <c r="F4139" s="166">
        <f t="shared" si="1246"/>
        <v>0</v>
      </c>
      <c r="G4139" s="270">
        <f t="shared" si="1247"/>
        <v>0</v>
      </c>
    </row>
    <row r="4140" spans="1:7" ht="24" customHeight="1" x14ac:dyDescent="0.2">
      <c r="A4140" s="153" t="str">
        <f t="shared" si="1243"/>
        <v/>
      </c>
      <c r="B4140" s="268" t="str">
        <f t="shared" si="1244"/>
        <v/>
      </c>
      <c r="C4140" s="154"/>
      <c r="D4140" s="155" t="str">
        <f t="shared" si="1245"/>
        <v/>
      </c>
      <c r="E4140" s="269"/>
      <c r="F4140" s="166">
        <f t="shared" si="1246"/>
        <v>0</v>
      </c>
      <c r="G4140" s="270">
        <f t="shared" si="1247"/>
        <v>0</v>
      </c>
    </row>
    <row r="4141" spans="1:7" ht="24" customHeight="1" x14ac:dyDescent="0.2">
      <c r="A4141" s="153" t="str">
        <f t="shared" si="1243"/>
        <v/>
      </c>
      <c r="B4141" s="268" t="str">
        <f t="shared" si="1244"/>
        <v/>
      </c>
      <c r="C4141" s="154"/>
      <c r="D4141" s="155" t="str">
        <f t="shared" si="1245"/>
        <v/>
      </c>
      <c r="E4141" s="269"/>
      <c r="F4141" s="166">
        <f t="shared" si="1246"/>
        <v>0</v>
      </c>
      <c r="G4141" s="270">
        <f t="shared" si="1247"/>
        <v>0</v>
      </c>
    </row>
    <row r="4142" spans="1:7" ht="24" customHeight="1" x14ac:dyDescent="0.2">
      <c r="A4142" s="153" t="str">
        <f t="shared" si="1243"/>
        <v/>
      </c>
      <c r="B4142" s="268" t="str">
        <f t="shared" si="1244"/>
        <v/>
      </c>
      <c r="C4142" s="154"/>
      <c r="D4142" s="155" t="str">
        <f t="shared" si="1245"/>
        <v/>
      </c>
      <c r="E4142" s="269"/>
      <c r="F4142" s="166">
        <f t="shared" si="1246"/>
        <v>0</v>
      </c>
      <c r="G4142" s="270">
        <f t="shared" si="1247"/>
        <v>0</v>
      </c>
    </row>
    <row r="4143" spans="1:7" ht="24" customHeight="1" x14ac:dyDescent="0.2">
      <c r="A4143" s="153" t="str">
        <f t="shared" si="1243"/>
        <v/>
      </c>
      <c r="B4143" s="268" t="str">
        <f t="shared" si="1244"/>
        <v/>
      </c>
      <c r="C4143" s="154"/>
      <c r="D4143" s="155" t="str">
        <f t="shared" si="1245"/>
        <v/>
      </c>
      <c r="E4143" s="269"/>
      <c r="F4143" s="166">
        <f t="shared" si="1246"/>
        <v>0</v>
      </c>
      <c r="G4143" s="270">
        <f t="shared" si="1247"/>
        <v>0</v>
      </c>
    </row>
    <row r="4144" spans="1:7" ht="24" customHeight="1" x14ac:dyDescent="0.2">
      <c r="A4144" s="153" t="str">
        <f t="shared" si="1243"/>
        <v/>
      </c>
      <c r="B4144" s="268" t="str">
        <f t="shared" si="1244"/>
        <v/>
      </c>
      <c r="C4144" s="154"/>
      <c r="D4144" s="155" t="str">
        <f t="shared" si="1245"/>
        <v/>
      </c>
      <c r="E4144" s="269"/>
      <c r="F4144" s="166">
        <f t="shared" si="1246"/>
        <v>0</v>
      </c>
      <c r="G4144" s="270">
        <f t="shared" si="1247"/>
        <v>0</v>
      </c>
    </row>
    <row r="4145" spans="1:7" ht="24" customHeight="1" x14ac:dyDescent="0.2">
      <c r="A4145" s="153" t="str">
        <f t="shared" si="1243"/>
        <v/>
      </c>
      <c r="B4145" s="268" t="str">
        <f t="shared" si="1244"/>
        <v/>
      </c>
      <c r="C4145" s="154"/>
      <c r="D4145" s="155" t="str">
        <f t="shared" si="1245"/>
        <v/>
      </c>
      <c r="E4145" s="269"/>
      <c r="F4145" s="166">
        <f t="shared" si="1246"/>
        <v>0</v>
      </c>
      <c r="G4145" s="270">
        <f t="shared" si="1247"/>
        <v>0</v>
      </c>
    </row>
    <row r="4146" spans="1:7" ht="24" customHeight="1" x14ac:dyDescent="0.2">
      <c r="A4146" s="153" t="str">
        <f t="shared" si="1243"/>
        <v/>
      </c>
      <c r="B4146" s="268" t="str">
        <f t="shared" si="1244"/>
        <v/>
      </c>
      <c r="C4146" s="154"/>
      <c r="D4146" s="155" t="str">
        <f t="shared" si="1245"/>
        <v/>
      </c>
      <c r="E4146" s="269"/>
      <c r="F4146" s="166">
        <f t="shared" si="1246"/>
        <v>0</v>
      </c>
      <c r="G4146" s="270">
        <f t="shared" si="1247"/>
        <v>0</v>
      </c>
    </row>
    <row r="4147" spans="1:7" ht="24" customHeight="1" x14ac:dyDescent="0.2">
      <c r="A4147" s="276"/>
      <c r="B4147" s="252"/>
      <c r="C4147" s="241"/>
      <c r="D4147" s="252"/>
      <c r="E4147" s="253"/>
      <c r="F4147" s="336" t="s">
        <v>40</v>
      </c>
      <c r="G4147" s="273">
        <f>SUBTOTAL(9,G4138:G4146)</f>
        <v>0</v>
      </c>
    </row>
    <row r="4148" spans="1:7" ht="24" customHeight="1" thickBot="1" x14ac:dyDescent="0.25">
      <c r="A4148" s="277"/>
      <c r="B4148" s="278"/>
      <c r="C4148" s="279"/>
      <c r="D4148" s="278"/>
      <c r="E4148" s="280"/>
      <c r="F4148" s="281"/>
      <c r="G4148" s="282"/>
    </row>
    <row r="4149" spans="1:7" ht="24" customHeight="1" thickBot="1" x14ac:dyDescent="0.25">
      <c r="A4149" s="283">
        <f>B4107</f>
        <v>0</v>
      </c>
      <c r="B4149" s="284" t="str">
        <f>C4107</f>
        <v/>
      </c>
      <c r="C4149" s="285"/>
      <c r="D4149" s="285" t="s">
        <v>41</v>
      </c>
      <c r="E4149" s="286"/>
      <c r="F4149" s="287" t="s">
        <v>42</v>
      </c>
      <c r="G4149" s="288">
        <f>SUBTOTAL(9,G4112:G4148)</f>
        <v>0</v>
      </c>
    </row>
    <row r="4150" spans="1:7" ht="24" customHeight="1" thickTop="1" thickBot="1" x14ac:dyDescent="0.25"/>
    <row r="4151" spans="1:7" ht="24" customHeight="1" thickTop="1" x14ac:dyDescent="0.2">
      <c r="A4151" s="344" t="s">
        <v>44</v>
      </c>
      <c r="B4151" s="345"/>
      <c r="C4151" s="345"/>
      <c r="D4151" s="345"/>
      <c r="E4151" s="345"/>
      <c r="F4151" s="345"/>
      <c r="G4151" s="346"/>
    </row>
    <row r="4152" spans="1:7" ht="24" customHeight="1" x14ac:dyDescent="0.2">
      <c r="A4152" s="243" t="s">
        <v>821</v>
      </c>
      <c r="B4152" s="244" t="str">
        <f>Comitente</f>
        <v>DIRECCIÓN PROVINCIAL DEL LOTE HOGAR</v>
      </c>
      <c r="C4152" s="238"/>
      <c r="D4152" s="245"/>
      <c r="E4152" s="245"/>
      <c r="F4152" s="246"/>
      <c r="G4152" s="247"/>
    </row>
    <row r="4153" spans="1:7" ht="24" customHeight="1" x14ac:dyDescent="0.2">
      <c r="A4153" s="243" t="s">
        <v>822</v>
      </c>
      <c r="B4153" s="244">
        <f>Contratista</f>
        <v>0</v>
      </c>
      <c r="C4153" s="239"/>
      <c r="D4153" s="239"/>
      <c r="E4153" s="239"/>
      <c r="F4153" s="248"/>
      <c r="G4153" s="249"/>
    </row>
    <row r="4154" spans="1:7" ht="24" customHeight="1" x14ac:dyDescent="0.2">
      <c r="A4154" s="243" t="s">
        <v>31</v>
      </c>
      <c r="B4154" s="244" t="str">
        <f>Obra</f>
        <v>Barrio "VIRGEN DEL ROSARIO" I Etapa</v>
      </c>
      <c r="C4154" s="239"/>
      <c r="D4154" s="239"/>
      <c r="E4154" s="239"/>
      <c r="F4154" s="248" t="s">
        <v>45</v>
      </c>
      <c r="G4154" s="250">
        <f>Fecha_Base</f>
        <v>0</v>
      </c>
    </row>
    <row r="4155" spans="1:7" ht="24" customHeight="1" x14ac:dyDescent="0.2">
      <c r="A4155" s="251" t="s">
        <v>820</v>
      </c>
      <c r="B4155" s="240" t="str">
        <f>Ubicación</f>
        <v>Calle Independencia s/nº  Distrito "La Puntilla" Dpto San Martin</v>
      </c>
      <c r="C4155" s="240"/>
      <c r="D4155" s="252"/>
      <c r="E4155" s="253"/>
      <c r="F4155" s="254"/>
      <c r="G4155" s="255"/>
    </row>
    <row r="4156" spans="1:7" ht="24" customHeight="1" x14ac:dyDescent="0.2">
      <c r="A4156" s="251" t="s">
        <v>46</v>
      </c>
      <c r="B4156" s="256" t="str">
        <f>IFERROR(VALUE(LEFT(B4157,FIND("-",B4157)-1)),"")</f>
        <v/>
      </c>
      <c r="C4156" s="241" t="str">
        <f>IFERROR(VLOOKUP(B4156,T_Computo_Presupuesto,2,FALSE),"")</f>
        <v/>
      </c>
      <c r="E4156" s="253"/>
      <c r="F4156" s="254"/>
      <c r="G4156" s="255"/>
    </row>
    <row r="4157" spans="1:7" ht="24" customHeight="1" x14ac:dyDescent="0.2">
      <c r="A4157" s="251" t="s">
        <v>32</v>
      </c>
      <c r="B4157" s="257"/>
      <c r="C4157" s="241" t="str">
        <f>IFERROR(VLOOKUP(B4157,T_Computo_Presupuesto,2,FALSE),"")</f>
        <v/>
      </c>
      <c r="D4157" s="252"/>
      <c r="E4157" s="253"/>
      <c r="F4157" s="248" t="s">
        <v>33</v>
      </c>
      <c r="G4157" s="258" t="str">
        <f>IFERROR(VLOOKUP(B4157,T_Computo_Presupuesto,4,FALSE),"")</f>
        <v/>
      </c>
    </row>
    <row r="4158" spans="1:7" ht="24" customHeight="1" x14ac:dyDescent="0.2">
      <c r="A4158" s="251"/>
      <c r="B4158" s="240"/>
      <c r="C4158" s="241"/>
      <c r="D4158" s="252"/>
      <c r="E4158" s="253"/>
      <c r="F4158" s="254"/>
      <c r="G4158" s="255"/>
    </row>
    <row r="4159" spans="1:7" ht="24" customHeight="1" x14ac:dyDescent="0.2">
      <c r="A4159" s="366" t="s">
        <v>683</v>
      </c>
      <c r="B4159" s="367"/>
      <c r="C4159" s="368" t="s">
        <v>0</v>
      </c>
      <c r="D4159" s="368" t="s">
        <v>34</v>
      </c>
      <c r="E4159" s="370" t="s">
        <v>35</v>
      </c>
      <c r="F4159" s="372" t="s">
        <v>36</v>
      </c>
      <c r="G4159" s="374" t="s">
        <v>37</v>
      </c>
    </row>
    <row r="4160" spans="1:7" ht="24" customHeight="1" x14ac:dyDescent="0.2">
      <c r="A4160" s="259" t="s">
        <v>684</v>
      </c>
      <c r="B4160" s="260" t="s">
        <v>685</v>
      </c>
      <c r="C4160" s="369"/>
      <c r="D4160" s="369"/>
      <c r="E4160" s="371"/>
      <c r="F4160" s="373"/>
      <c r="G4160" s="375"/>
    </row>
    <row r="4161" spans="1:7" ht="24" customHeight="1" x14ac:dyDescent="0.2">
      <c r="A4161" s="335"/>
      <c r="B4161" s="263"/>
      <c r="C4161" s="334" t="s">
        <v>823</v>
      </c>
      <c r="D4161" s="264"/>
      <c r="E4161" s="265"/>
      <c r="F4161" s="266"/>
      <c r="G4161" s="267"/>
    </row>
    <row r="4162" spans="1:7" ht="24" customHeight="1" x14ac:dyDescent="0.2">
      <c r="A4162" s="153" t="str">
        <f t="shared" ref="A4162:A4175" si="1248">IFERROR(VLOOKUP(C4162,Tabla_Insumos,4,FALSE),"")</f>
        <v/>
      </c>
      <c r="B4162" s="268" t="str">
        <f t="shared" ref="B4162:B4175" si="1249">IFERROR(VLOOKUP(C4162,Tabla_Insumos,5,FALSE),"")</f>
        <v/>
      </c>
      <c r="C4162" s="154"/>
      <c r="D4162" s="155" t="str">
        <f t="shared" ref="D4162:D4175" si="1250">IFERROR(VLOOKUP(C4162,Tabla_Insumos,2,FALSE),"")</f>
        <v/>
      </c>
      <c r="E4162" s="269"/>
      <c r="F4162" s="166">
        <f t="shared" ref="F4162:F4175" si="1251">IFERROR(VLOOKUP(C4162,Tabla_Insumos,3,FALSE),0)</f>
        <v>0</v>
      </c>
      <c r="G4162" s="270">
        <f>ROUND(E4162*F4162,2)</f>
        <v>0</v>
      </c>
    </row>
    <row r="4163" spans="1:7" ht="24" customHeight="1" x14ac:dyDescent="0.2">
      <c r="A4163" s="153" t="str">
        <f t="shared" si="1248"/>
        <v/>
      </c>
      <c r="B4163" s="268" t="str">
        <f t="shared" si="1249"/>
        <v/>
      </c>
      <c r="C4163" s="154"/>
      <c r="D4163" s="155" t="str">
        <f t="shared" si="1250"/>
        <v/>
      </c>
      <c r="E4163" s="269"/>
      <c r="F4163" s="166">
        <f t="shared" si="1251"/>
        <v>0</v>
      </c>
      <c r="G4163" s="270">
        <f t="shared" ref="G4163:G4175" si="1252">ROUND(E4163*F4163,2)</f>
        <v>0</v>
      </c>
    </row>
    <row r="4164" spans="1:7" ht="24" customHeight="1" x14ac:dyDescent="0.2">
      <c r="A4164" s="153" t="str">
        <f t="shared" si="1248"/>
        <v/>
      </c>
      <c r="B4164" s="268" t="str">
        <f t="shared" si="1249"/>
        <v/>
      </c>
      <c r="C4164" s="154"/>
      <c r="D4164" s="155" t="str">
        <f t="shared" si="1250"/>
        <v/>
      </c>
      <c r="E4164" s="269"/>
      <c r="F4164" s="166">
        <f t="shared" si="1251"/>
        <v>0</v>
      </c>
      <c r="G4164" s="270">
        <f t="shared" si="1252"/>
        <v>0</v>
      </c>
    </row>
    <row r="4165" spans="1:7" ht="24" customHeight="1" x14ac:dyDescent="0.2">
      <c r="A4165" s="153" t="str">
        <f t="shared" si="1248"/>
        <v/>
      </c>
      <c r="B4165" s="268" t="str">
        <f t="shared" si="1249"/>
        <v/>
      </c>
      <c r="C4165" s="154"/>
      <c r="D4165" s="155" t="str">
        <f t="shared" si="1250"/>
        <v/>
      </c>
      <c r="E4165" s="269"/>
      <c r="F4165" s="166">
        <f t="shared" si="1251"/>
        <v>0</v>
      </c>
      <c r="G4165" s="270">
        <f t="shared" si="1252"/>
        <v>0</v>
      </c>
    </row>
    <row r="4166" spans="1:7" ht="24" customHeight="1" x14ac:dyDescent="0.2">
      <c r="A4166" s="153" t="str">
        <f t="shared" si="1248"/>
        <v/>
      </c>
      <c r="B4166" s="268" t="str">
        <f t="shared" si="1249"/>
        <v/>
      </c>
      <c r="C4166" s="154"/>
      <c r="D4166" s="155" t="str">
        <f t="shared" si="1250"/>
        <v/>
      </c>
      <c r="E4166" s="269"/>
      <c r="F4166" s="166">
        <f t="shared" si="1251"/>
        <v>0</v>
      </c>
      <c r="G4166" s="270">
        <f t="shared" si="1252"/>
        <v>0</v>
      </c>
    </row>
    <row r="4167" spans="1:7" ht="24" customHeight="1" x14ac:dyDescent="0.2">
      <c r="A4167" s="153" t="str">
        <f t="shared" si="1248"/>
        <v/>
      </c>
      <c r="B4167" s="268" t="str">
        <f t="shared" si="1249"/>
        <v/>
      </c>
      <c r="C4167" s="154"/>
      <c r="D4167" s="155" t="str">
        <f t="shared" si="1250"/>
        <v/>
      </c>
      <c r="E4167" s="269"/>
      <c r="F4167" s="166">
        <f t="shared" si="1251"/>
        <v>0</v>
      </c>
      <c r="G4167" s="270">
        <f t="shared" si="1252"/>
        <v>0</v>
      </c>
    </row>
    <row r="4168" spans="1:7" ht="24" customHeight="1" x14ac:dyDescent="0.2">
      <c r="A4168" s="153" t="str">
        <f t="shared" si="1248"/>
        <v/>
      </c>
      <c r="B4168" s="268" t="str">
        <f t="shared" si="1249"/>
        <v/>
      </c>
      <c r="C4168" s="154"/>
      <c r="D4168" s="155" t="str">
        <f t="shared" si="1250"/>
        <v/>
      </c>
      <c r="E4168" s="269"/>
      <c r="F4168" s="166">
        <f t="shared" si="1251"/>
        <v>0</v>
      </c>
      <c r="G4168" s="270">
        <f t="shared" si="1252"/>
        <v>0</v>
      </c>
    </row>
    <row r="4169" spans="1:7" ht="24" customHeight="1" x14ac:dyDescent="0.2">
      <c r="A4169" s="153" t="str">
        <f t="shared" si="1248"/>
        <v/>
      </c>
      <c r="B4169" s="268" t="str">
        <f t="shared" si="1249"/>
        <v/>
      </c>
      <c r="C4169" s="154"/>
      <c r="D4169" s="155" t="str">
        <f t="shared" si="1250"/>
        <v/>
      </c>
      <c r="E4169" s="269"/>
      <c r="F4169" s="166">
        <f t="shared" si="1251"/>
        <v>0</v>
      </c>
      <c r="G4169" s="270">
        <f t="shared" si="1252"/>
        <v>0</v>
      </c>
    </row>
    <row r="4170" spans="1:7" ht="24" customHeight="1" x14ac:dyDescent="0.2">
      <c r="A4170" s="153" t="str">
        <f t="shared" si="1248"/>
        <v/>
      </c>
      <c r="B4170" s="268" t="str">
        <f t="shared" si="1249"/>
        <v/>
      </c>
      <c r="C4170" s="154"/>
      <c r="D4170" s="155" t="str">
        <f t="shared" si="1250"/>
        <v/>
      </c>
      <c r="E4170" s="269"/>
      <c r="F4170" s="166">
        <f t="shared" si="1251"/>
        <v>0</v>
      </c>
      <c r="G4170" s="270">
        <f t="shared" si="1252"/>
        <v>0</v>
      </c>
    </row>
    <row r="4171" spans="1:7" ht="24" customHeight="1" x14ac:dyDescent="0.2">
      <c r="A4171" s="153" t="str">
        <f t="shared" si="1248"/>
        <v/>
      </c>
      <c r="B4171" s="268" t="str">
        <f t="shared" si="1249"/>
        <v/>
      </c>
      <c r="C4171" s="154"/>
      <c r="D4171" s="155" t="str">
        <f t="shared" si="1250"/>
        <v/>
      </c>
      <c r="E4171" s="269"/>
      <c r="F4171" s="166">
        <f t="shared" si="1251"/>
        <v>0</v>
      </c>
      <c r="G4171" s="270">
        <f t="shared" si="1252"/>
        <v>0</v>
      </c>
    </row>
    <row r="4172" spans="1:7" ht="24" customHeight="1" x14ac:dyDescent="0.2">
      <c r="A4172" s="153" t="str">
        <f t="shared" si="1248"/>
        <v/>
      </c>
      <c r="B4172" s="268" t="str">
        <f t="shared" si="1249"/>
        <v/>
      </c>
      <c r="C4172" s="154"/>
      <c r="D4172" s="155" t="str">
        <f t="shared" si="1250"/>
        <v/>
      </c>
      <c r="E4172" s="269"/>
      <c r="F4172" s="166">
        <f t="shared" si="1251"/>
        <v>0</v>
      </c>
      <c r="G4172" s="270">
        <f t="shared" si="1252"/>
        <v>0</v>
      </c>
    </row>
    <row r="4173" spans="1:7" ht="24" customHeight="1" x14ac:dyDescent="0.2">
      <c r="A4173" s="153" t="str">
        <f t="shared" si="1248"/>
        <v/>
      </c>
      <c r="B4173" s="268" t="str">
        <f t="shared" si="1249"/>
        <v/>
      </c>
      <c r="C4173" s="154"/>
      <c r="D4173" s="155" t="str">
        <f t="shared" si="1250"/>
        <v/>
      </c>
      <c r="E4173" s="269"/>
      <c r="F4173" s="166">
        <f t="shared" si="1251"/>
        <v>0</v>
      </c>
      <c r="G4173" s="270">
        <f t="shared" si="1252"/>
        <v>0</v>
      </c>
    </row>
    <row r="4174" spans="1:7" ht="24" customHeight="1" x14ac:dyDescent="0.2">
      <c r="A4174" s="153" t="str">
        <f t="shared" si="1248"/>
        <v/>
      </c>
      <c r="B4174" s="268" t="str">
        <f t="shared" si="1249"/>
        <v/>
      </c>
      <c r="C4174" s="154"/>
      <c r="D4174" s="155" t="str">
        <f t="shared" si="1250"/>
        <v/>
      </c>
      <c r="E4174" s="269"/>
      <c r="F4174" s="166">
        <f t="shared" si="1251"/>
        <v>0</v>
      </c>
      <c r="G4174" s="270">
        <f t="shared" si="1252"/>
        <v>0</v>
      </c>
    </row>
    <row r="4175" spans="1:7" ht="24" customHeight="1" x14ac:dyDescent="0.2">
      <c r="A4175" s="153" t="str">
        <f t="shared" si="1248"/>
        <v/>
      </c>
      <c r="B4175" s="268" t="str">
        <f t="shared" si="1249"/>
        <v/>
      </c>
      <c r="C4175" s="154"/>
      <c r="D4175" s="155" t="str">
        <f t="shared" si="1250"/>
        <v/>
      </c>
      <c r="E4175" s="269"/>
      <c r="F4175" s="166">
        <f t="shared" si="1251"/>
        <v>0</v>
      </c>
      <c r="G4175" s="270">
        <f t="shared" si="1252"/>
        <v>0</v>
      </c>
    </row>
    <row r="4176" spans="1:7" ht="24" customHeight="1" x14ac:dyDescent="0.2">
      <c r="A4176" s="271"/>
      <c r="B4176" s="241"/>
      <c r="C4176" s="241"/>
      <c r="D4176" s="252"/>
      <c r="E4176" s="253"/>
      <c r="F4176" s="336" t="s">
        <v>38</v>
      </c>
      <c r="G4176" s="273">
        <f>SUBTOTAL(9,G4162:G4175)</f>
        <v>0</v>
      </c>
    </row>
    <row r="4177" spans="1:7" ht="24" customHeight="1" x14ac:dyDescent="0.2">
      <c r="A4177" s="271"/>
      <c r="B4177" s="241"/>
      <c r="C4177" s="274" t="s">
        <v>824</v>
      </c>
      <c r="D4177" s="252"/>
      <c r="E4177" s="253"/>
      <c r="F4177" s="254"/>
      <c r="G4177" s="275"/>
    </row>
    <row r="4178" spans="1:7" ht="24" customHeight="1" x14ac:dyDescent="0.2">
      <c r="A4178" s="153" t="str">
        <f t="shared" ref="A4178:A4185" si="1253">IFERROR(VLOOKUP(C4178,Tabla_Insumos,4,FALSE),"")</f>
        <v/>
      </c>
      <c r="B4178" s="268" t="str">
        <f t="shared" ref="B4178:B4185" si="1254">IFERROR(VLOOKUP(C4178,Tabla_Insumos,5,FALSE),"")</f>
        <v/>
      </c>
      <c r="C4178" s="154"/>
      <c r="D4178" s="155" t="str">
        <f t="shared" ref="D4178:D4185" si="1255">IFERROR(VLOOKUP(C4178,Tabla_Insumos,2,FALSE),"")</f>
        <v/>
      </c>
      <c r="E4178" s="269">
        <v>0</v>
      </c>
      <c r="F4178" s="166">
        <f t="shared" ref="F4178:F4185" si="1256">IFERROR(VLOOKUP(C4178,Tabla_Insumos,3,FALSE),0)</f>
        <v>0</v>
      </c>
      <c r="G4178" s="270">
        <f>ROUND(E4178*F4178,2)</f>
        <v>0</v>
      </c>
    </row>
    <row r="4179" spans="1:7" ht="24" customHeight="1" x14ac:dyDescent="0.2">
      <c r="A4179" s="153" t="str">
        <f t="shared" si="1253"/>
        <v/>
      </c>
      <c r="B4179" s="268" t="str">
        <f t="shared" si="1254"/>
        <v/>
      </c>
      <c r="C4179" s="154"/>
      <c r="D4179" s="155" t="str">
        <f t="shared" si="1255"/>
        <v/>
      </c>
      <c r="E4179" s="269"/>
      <c r="F4179" s="166">
        <f t="shared" si="1256"/>
        <v>0</v>
      </c>
      <c r="G4179" s="270">
        <f>ROUND(E4179*F4179,2)</f>
        <v>0</v>
      </c>
    </row>
    <row r="4180" spans="1:7" ht="24" customHeight="1" x14ac:dyDescent="0.2">
      <c r="A4180" s="153" t="str">
        <f t="shared" si="1253"/>
        <v/>
      </c>
      <c r="B4180" s="268" t="str">
        <f t="shared" si="1254"/>
        <v/>
      </c>
      <c r="C4180" s="154"/>
      <c r="D4180" s="155" t="str">
        <f t="shared" si="1255"/>
        <v/>
      </c>
      <c r="E4180" s="269">
        <v>0</v>
      </c>
      <c r="F4180" s="166">
        <f t="shared" si="1256"/>
        <v>0</v>
      </c>
      <c r="G4180" s="270">
        <f t="shared" ref="G4180:G4185" si="1257">ROUND(E4180*F4180,2)</f>
        <v>0</v>
      </c>
    </row>
    <row r="4181" spans="1:7" ht="24" customHeight="1" x14ac:dyDescent="0.2">
      <c r="A4181" s="153" t="str">
        <f t="shared" si="1253"/>
        <v/>
      </c>
      <c r="B4181" s="268" t="str">
        <f t="shared" si="1254"/>
        <v/>
      </c>
      <c r="C4181" s="154"/>
      <c r="D4181" s="155" t="str">
        <f t="shared" si="1255"/>
        <v/>
      </c>
      <c r="E4181" s="269"/>
      <c r="F4181" s="166">
        <f t="shared" si="1256"/>
        <v>0</v>
      </c>
      <c r="G4181" s="270">
        <f t="shared" si="1257"/>
        <v>0</v>
      </c>
    </row>
    <row r="4182" spans="1:7" ht="24" customHeight="1" x14ac:dyDescent="0.2">
      <c r="A4182" s="153" t="str">
        <f t="shared" si="1253"/>
        <v/>
      </c>
      <c r="B4182" s="268" t="str">
        <f t="shared" si="1254"/>
        <v/>
      </c>
      <c r="C4182" s="154"/>
      <c r="D4182" s="155" t="str">
        <f t="shared" si="1255"/>
        <v/>
      </c>
      <c r="E4182" s="269"/>
      <c r="F4182" s="166">
        <f t="shared" si="1256"/>
        <v>0</v>
      </c>
      <c r="G4182" s="270">
        <f t="shared" si="1257"/>
        <v>0</v>
      </c>
    </row>
    <row r="4183" spans="1:7" ht="24" customHeight="1" x14ac:dyDescent="0.2">
      <c r="A4183" s="153" t="str">
        <f t="shared" si="1253"/>
        <v/>
      </c>
      <c r="B4183" s="268" t="str">
        <f t="shared" si="1254"/>
        <v/>
      </c>
      <c r="C4183" s="154"/>
      <c r="D4183" s="155" t="str">
        <f t="shared" si="1255"/>
        <v/>
      </c>
      <c r="E4183" s="269"/>
      <c r="F4183" s="166">
        <f t="shared" si="1256"/>
        <v>0</v>
      </c>
      <c r="G4183" s="270">
        <f t="shared" si="1257"/>
        <v>0</v>
      </c>
    </row>
    <row r="4184" spans="1:7" ht="24" customHeight="1" x14ac:dyDescent="0.2">
      <c r="A4184" s="153" t="str">
        <f t="shared" si="1253"/>
        <v/>
      </c>
      <c r="B4184" s="268" t="str">
        <f t="shared" si="1254"/>
        <v/>
      </c>
      <c r="C4184" s="154"/>
      <c r="D4184" s="155" t="str">
        <f t="shared" si="1255"/>
        <v/>
      </c>
      <c r="E4184" s="269"/>
      <c r="F4184" s="166">
        <f t="shared" si="1256"/>
        <v>0</v>
      </c>
      <c r="G4184" s="270">
        <f t="shared" si="1257"/>
        <v>0</v>
      </c>
    </row>
    <row r="4185" spans="1:7" ht="24" customHeight="1" x14ac:dyDescent="0.2">
      <c r="A4185" s="153" t="str">
        <f t="shared" si="1253"/>
        <v/>
      </c>
      <c r="B4185" s="268" t="str">
        <f t="shared" si="1254"/>
        <v/>
      </c>
      <c r="C4185" s="154"/>
      <c r="D4185" s="155" t="str">
        <f t="shared" si="1255"/>
        <v/>
      </c>
      <c r="E4185" s="269"/>
      <c r="F4185" s="166">
        <f t="shared" si="1256"/>
        <v>0</v>
      </c>
      <c r="G4185" s="270">
        <f t="shared" si="1257"/>
        <v>0</v>
      </c>
    </row>
    <row r="4186" spans="1:7" ht="24" customHeight="1" x14ac:dyDescent="0.2">
      <c r="A4186" s="271"/>
      <c r="B4186" s="241"/>
      <c r="C4186" s="241"/>
      <c r="D4186" s="252"/>
      <c r="E4186" s="253"/>
      <c r="F4186" s="336" t="s">
        <v>39</v>
      </c>
      <c r="G4186" s="273">
        <f>SUBTOTAL(9,G4178:G4185)</f>
        <v>0</v>
      </c>
    </row>
    <row r="4187" spans="1:7" ht="24" customHeight="1" x14ac:dyDescent="0.2">
      <c r="A4187" s="271"/>
      <c r="B4187" s="241"/>
      <c r="C4187" s="274" t="s">
        <v>825</v>
      </c>
      <c r="D4187" s="252"/>
      <c r="E4187" s="253"/>
      <c r="F4187" s="254"/>
      <c r="G4187" s="275"/>
    </row>
    <row r="4188" spans="1:7" ht="24" customHeight="1" x14ac:dyDescent="0.2">
      <c r="A4188" s="153" t="str">
        <f t="shared" ref="A4188:A4196" si="1258">IFERROR(VLOOKUP(C4188,Tabla_Insumos,4,FALSE),"")</f>
        <v/>
      </c>
      <c r="B4188" s="268" t="str">
        <f t="shared" ref="B4188:B4196" si="1259">IFERROR(VLOOKUP(C4188,Tabla_Insumos,5,FALSE),"")</f>
        <v/>
      </c>
      <c r="C4188" s="154"/>
      <c r="D4188" s="155" t="str">
        <f t="shared" ref="D4188:D4196" si="1260">IFERROR(VLOOKUP(C4188,Tabla_Insumos,2,FALSE),"")</f>
        <v/>
      </c>
      <c r="E4188" s="269"/>
      <c r="F4188" s="166">
        <f t="shared" ref="F4188:F4196" si="1261">IFERROR(VLOOKUP(C4188,Tabla_Insumos,3,FALSE),0)</f>
        <v>0</v>
      </c>
      <c r="G4188" s="270">
        <f t="shared" ref="G4188:G4196" si="1262">ROUND(E4188*F4188,2)</f>
        <v>0</v>
      </c>
    </row>
    <row r="4189" spans="1:7" ht="24" customHeight="1" x14ac:dyDescent="0.2">
      <c r="A4189" s="153" t="str">
        <f t="shared" si="1258"/>
        <v/>
      </c>
      <c r="B4189" s="268" t="str">
        <f t="shared" si="1259"/>
        <v/>
      </c>
      <c r="C4189" s="154"/>
      <c r="D4189" s="155" t="str">
        <f t="shared" si="1260"/>
        <v/>
      </c>
      <c r="E4189" s="269"/>
      <c r="F4189" s="166">
        <f t="shared" si="1261"/>
        <v>0</v>
      </c>
      <c r="G4189" s="270">
        <f t="shared" si="1262"/>
        <v>0</v>
      </c>
    </row>
    <row r="4190" spans="1:7" ht="24" customHeight="1" x14ac:dyDescent="0.2">
      <c r="A4190" s="153" t="str">
        <f t="shared" si="1258"/>
        <v/>
      </c>
      <c r="B4190" s="268" t="str">
        <f t="shared" si="1259"/>
        <v/>
      </c>
      <c r="C4190" s="154"/>
      <c r="D4190" s="155" t="str">
        <f t="shared" si="1260"/>
        <v/>
      </c>
      <c r="E4190" s="269"/>
      <c r="F4190" s="166">
        <f t="shared" si="1261"/>
        <v>0</v>
      </c>
      <c r="G4190" s="270">
        <f t="shared" si="1262"/>
        <v>0</v>
      </c>
    </row>
    <row r="4191" spans="1:7" ht="24" customHeight="1" x14ac:dyDescent="0.2">
      <c r="A4191" s="153" t="str">
        <f t="shared" si="1258"/>
        <v/>
      </c>
      <c r="B4191" s="268" t="str">
        <f t="shared" si="1259"/>
        <v/>
      </c>
      <c r="C4191" s="154"/>
      <c r="D4191" s="155" t="str">
        <f t="shared" si="1260"/>
        <v/>
      </c>
      <c r="E4191" s="269"/>
      <c r="F4191" s="166">
        <f t="shared" si="1261"/>
        <v>0</v>
      </c>
      <c r="G4191" s="270">
        <f t="shared" si="1262"/>
        <v>0</v>
      </c>
    </row>
    <row r="4192" spans="1:7" ht="24" customHeight="1" x14ac:dyDescent="0.2">
      <c r="A4192" s="153" t="str">
        <f t="shared" si="1258"/>
        <v/>
      </c>
      <c r="B4192" s="268" t="str">
        <f t="shared" si="1259"/>
        <v/>
      </c>
      <c r="C4192" s="154"/>
      <c r="D4192" s="155" t="str">
        <f t="shared" si="1260"/>
        <v/>
      </c>
      <c r="E4192" s="269"/>
      <c r="F4192" s="166">
        <f t="shared" si="1261"/>
        <v>0</v>
      </c>
      <c r="G4192" s="270">
        <f t="shared" si="1262"/>
        <v>0</v>
      </c>
    </row>
    <row r="4193" spans="1:7" ht="24" customHeight="1" x14ac:dyDescent="0.2">
      <c r="A4193" s="153" t="str">
        <f t="shared" si="1258"/>
        <v/>
      </c>
      <c r="B4193" s="268" t="str">
        <f t="shared" si="1259"/>
        <v/>
      </c>
      <c r="C4193" s="154"/>
      <c r="D4193" s="155" t="str">
        <f t="shared" si="1260"/>
        <v/>
      </c>
      <c r="E4193" s="269"/>
      <c r="F4193" s="166">
        <f t="shared" si="1261"/>
        <v>0</v>
      </c>
      <c r="G4193" s="270">
        <f t="shared" si="1262"/>
        <v>0</v>
      </c>
    </row>
    <row r="4194" spans="1:7" ht="24" customHeight="1" x14ac:dyDescent="0.2">
      <c r="A4194" s="153" t="str">
        <f t="shared" si="1258"/>
        <v/>
      </c>
      <c r="B4194" s="268" t="str">
        <f t="shared" si="1259"/>
        <v/>
      </c>
      <c r="C4194" s="154"/>
      <c r="D4194" s="155" t="str">
        <f t="shared" si="1260"/>
        <v/>
      </c>
      <c r="E4194" s="269"/>
      <c r="F4194" s="166">
        <f t="shared" si="1261"/>
        <v>0</v>
      </c>
      <c r="G4194" s="270">
        <f t="shared" si="1262"/>
        <v>0</v>
      </c>
    </row>
    <row r="4195" spans="1:7" ht="24" customHeight="1" x14ac:dyDescent="0.2">
      <c r="A4195" s="153" t="str">
        <f t="shared" si="1258"/>
        <v/>
      </c>
      <c r="B4195" s="268" t="str">
        <f t="shared" si="1259"/>
        <v/>
      </c>
      <c r="C4195" s="154"/>
      <c r="D4195" s="155" t="str">
        <f t="shared" si="1260"/>
        <v/>
      </c>
      <c r="E4195" s="269"/>
      <c r="F4195" s="166">
        <f t="shared" si="1261"/>
        <v>0</v>
      </c>
      <c r="G4195" s="270">
        <f t="shared" si="1262"/>
        <v>0</v>
      </c>
    </row>
    <row r="4196" spans="1:7" ht="24" customHeight="1" x14ac:dyDescent="0.2">
      <c r="A4196" s="153" t="str">
        <f t="shared" si="1258"/>
        <v/>
      </c>
      <c r="B4196" s="268" t="str">
        <f t="shared" si="1259"/>
        <v/>
      </c>
      <c r="C4196" s="154"/>
      <c r="D4196" s="155" t="str">
        <f t="shared" si="1260"/>
        <v/>
      </c>
      <c r="E4196" s="269"/>
      <c r="F4196" s="166">
        <f t="shared" si="1261"/>
        <v>0</v>
      </c>
      <c r="G4196" s="270">
        <f t="shared" si="1262"/>
        <v>0</v>
      </c>
    </row>
    <row r="4197" spans="1:7" ht="24" customHeight="1" x14ac:dyDescent="0.2">
      <c r="A4197" s="276"/>
      <c r="B4197" s="252"/>
      <c r="C4197" s="241"/>
      <c r="D4197" s="252"/>
      <c r="E4197" s="253"/>
      <c r="F4197" s="336" t="s">
        <v>40</v>
      </c>
      <c r="G4197" s="273">
        <f>SUBTOTAL(9,G4188:G4196)</f>
        <v>0</v>
      </c>
    </row>
    <row r="4198" spans="1:7" ht="24" customHeight="1" thickBot="1" x14ac:dyDescent="0.25">
      <c r="A4198" s="277"/>
      <c r="B4198" s="278"/>
      <c r="C4198" s="279"/>
      <c r="D4198" s="278"/>
      <c r="E4198" s="280"/>
      <c r="F4198" s="281"/>
      <c r="G4198" s="282"/>
    </row>
    <row r="4199" spans="1:7" ht="24" customHeight="1" thickBot="1" x14ac:dyDescent="0.25">
      <c r="A4199" s="283">
        <f>B4157</f>
        <v>0</v>
      </c>
      <c r="B4199" s="284" t="str">
        <f>C4157</f>
        <v/>
      </c>
      <c r="C4199" s="285"/>
      <c r="D4199" s="285" t="s">
        <v>41</v>
      </c>
      <c r="E4199" s="286"/>
      <c r="F4199" s="287" t="s">
        <v>42</v>
      </c>
      <c r="G4199" s="288">
        <f>SUBTOTAL(9,G4162:G4198)</f>
        <v>0</v>
      </c>
    </row>
    <row r="4200" spans="1:7" ht="24" customHeight="1" thickTop="1" thickBot="1" x14ac:dyDescent="0.25"/>
    <row r="4201" spans="1:7" ht="24" customHeight="1" thickTop="1" x14ac:dyDescent="0.2">
      <c r="A4201" s="344" t="s">
        <v>44</v>
      </c>
      <c r="B4201" s="345"/>
      <c r="C4201" s="345"/>
      <c r="D4201" s="345"/>
      <c r="E4201" s="345"/>
      <c r="F4201" s="345"/>
      <c r="G4201" s="346"/>
    </row>
    <row r="4202" spans="1:7" ht="24" customHeight="1" x14ac:dyDescent="0.2">
      <c r="A4202" s="243" t="s">
        <v>821</v>
      </c>
      <c r="B4202" s="244" t="str">
        <f>Comitente</f>
        <v>DIRECCIÓN PROVINCIAL DEL LOTE HOGAR</v>
      </c>
      <c r="C4202" s="238"/>
      <c r="D4202" s="245"/>
      <c r="E4202" s="245"/>
      <c r="F4202" s="246"/>
      <c r="G4202" s="247"/>
    </row>
    <row r="4203" spans="1:7" ht="24" customHeight="1" x14ac:dyDescent="0.2">
      <c r="A4203" s="243" t="s">
        <v>822</v>
      </c>
      <c r="B4203" s="244">
        <f>Contratista</f>
        <v>0</v>
      </c>
      <c r="C4203" s="239"/>
      <c r="D4203" s="239"/>
      <c r="E4203" s="239"/>
      <c r="F4203" s="248"/>
      <c r="G4203" s="249"/>
    </row>
    <row r="4204" spans="1:7" ht="24" customHeight="1" x14ac:dyDescent="0.2">
      <c r="A4204" s="243" t="s">
        <v>31</v>
      </c>
      <c r="B4204" s="244" t="str">
        <f>Obra</f>
        <v>Barrio "VIRGEN DEL ROSARIO" I Etapa</v>
      </c>
      <c r="C4204" s="239"/>
      <c r="D4204" s="239"/>
      <c r="E4204" s="239"/>
      <c r="F4204" s="248" t="s">
        <v>45</v>
      </c>
      <c r="G4204" s="250">
        <f>Fecha_Base</f>
        <v>0</v>
      </c>
    </row>
    <row r="4205" spans="1:7" ht="24" customHeight="1" x14ac:dyDescent="0.2">
      <c r="A4205" s="251" t="s">
        <v>820</v>
      </c>
      <c r="B4205" s="240" t="str">
        <f>Ubicación</f>
        <v>Calle Independencia s/nº  Distrito "La Puntilla" Dpto San Martin</v>
      </c>
      <c r="C4205" s="240"/>
      <c r="D4205" s="252"/>
      <c r="E4205" s="253"/>
      <c r="F4205" s="254"/>
      <c r="G4205" s="255"/>
    </row>
    <row r="4206" spans="1:7" ht="24" customHeight="1" x14ac:dyDescent="0.2">
      <c r="A4206" s="251" t="s">
        <v>46</v>
      </c>
      <c r="B4206" s="256" t="str">
        <f>IFERROR(VALUE(LEFT(B4207,FIND("-",B4207)-1)),"")</f>
        <v/>
      </c>
      <c r="C4206" s="241" t="str">
        <f>IFERROR(VLOOKUP(B4206,T_Computo_Presupuesto,2,FALSE),"")</f>
        <v/>
      </c>
      <c r="E4206" s="253"/>
      <c r="F4206" s="254"/>
      <c r="G4206" s="255"/>
    </row>
    <row r="4207" spans="1:7" ht="24" customHeight="1" x14ac:dyDescent="0.2">
      <c r="A4207" s="251" t="s">
        <v>32</v>
      </c>
      <c r="B4207" s="257"/>
      <c r="C4207" s="241" t="str">
        <f>IFERROR(VLOOKUP(B4207,T_Computo_Presupuesto,2,FALSE),"")</f>
        <v/>
      </c>
      <c r="D4207" s="252"/>
      <c r="E4207" s="253"/>
      <c r="F4207" s="248" t="s">
        <v>33</v>
      </c>
      <c r="G4207" s="258" t="str">
        <f>IFERROR(VLOOKUP(B4207,T_Computo_Presupuesto,4,FALSE),"")</f>
        <v/>
      </c>
    </row>
    <row r="4208" spans="1:7" ht="24" customHeight="1" x14ac:dyDescent="0.2">
      <c r="A4208" s="251"/>
      <c r="B4208" s="240"/>
      <c r="C4208" s="241"/>
      <c r="D4208" s="252"/>
      <c r="E4208" s="253"/>
      <c r="F4208" s="254"/>
      <c r="G4208" s="255"/>
    </row>
    <row r="4209" spans="1:7" ht="24" customHeight="1" x14ac:dyDescent="0.2">
      <c r="A4209" s="366" t="s">
        <v>683</v>
      </c>
      <c r="B4209" s="367"/>
      <c r="C4209" s="368" t="s">
        <v>0</v>
      </c>
      <c r="D4209" s="368" t="s">
        <v>34</v>
      </c>
      <c r="E4209" s="370" t="s">
        <v>35</v>
      </c>
      <c r="F4209" s="372" t="s">
        <v>36</v>
      </c>
      <c r="G4209" s="374" t="s">
        <v>37</v>
      </c>
    </row>
    <row r="4210" spans="1:7" ht="24" customHeight="1" x14ac:dyDescent="0.2">
      <c r="A4210" s="259" t="s">
        <v>684</v>
      </c>
      <c r="B4210" s="260" t="s">
        <v>685</v>
      </c>
      <c r="C4210" s="369"/>
      <c r="D4210" s="369"/>
      <c r="E4210" s="371"/>
      <c r="F4210" s="373"/>
      <c r="G4210" s="375"/>
    </row>
    <row r="4211" spans="1:7" ht="24" customHeight="1" x14ac:dyDescent="0.2">
      <c r="A4211" s="335"/>
      <c r="B4211" s="263"/>
      <c r="C4211" s="334" t="s">
        <v>823</v>
      </c>
      <c r="D4211" s="264"/>
      <c r="E4211" s="265"/>
      <c r="F4211" s="266"/>
      <c r="G4211" s="267"/>
    </row>
    <row r="4212" spans="1:7" ht="24" customHeight="1" x14ac:dyDescent="0.2">
      <c r="A4212" s="153" t="str">
        <f t="shared" ref="A4212:A4225" si="1263">IFERROR(VLOOKUP(C4212,Tabla_Insumos,4,FALSE),"")</f>
        <v/>
      </c>
      <c r="B4212" s="268" t="str">
        <f t="shared" ref="B4212:B4225" si="1264">IFERROR(VLOOKUP(C4212,Tabla_Insumos,5,FALSE),"")</f>
        <v/>
      </c>
      <c r="C4212" s="154"/>
      <c r="D4212" s="155" t="str">
        <f t="shared" ref="D4212:D4225" si="1265">IFERROR(VLOOKUP(C4212,Tabla_Insumos,2,FALSE),"")</f>
        <v/>
      </c>
      <c r="E4212" s="269"/>
      <c r="F4212" s="165">
        <f t="shared" ref="F4212:F4225" si="1266">IFERROR(VLOOKUP(C4212,Tabla_Insumos,3,FALSE),0)</f>
        <v>0</v>
      </c>
      <c r="G4212" s="270">
        <f>ROUND(E4212*F4212,2)</f>
        <v>0</v>
      </c>
    </row>
    <row r="4213" spans="1:7" ht="24" customHeight="1" x14ac:dyDescent="0.2">
      <c r="A4213" s="153" t="str">
        <f t="shared" si="1263"/>
        <v/>
      </c>
      <c r="B4213" s="268" t="str">
        <f t="shared" si="1264"/>
        <v/>
      </c>
      <c r="C4213" s="154"/>
      <c r="D4213" s="155" t="str">
        <f t="shared" si="1265"/>
        <v/>
      </c>
      <c r="E4213" s="269"/>
      <c r="F4213" s="165">
        <f t="shared" si="1266"/>
        <v>0</v>
      </c>
      <c r="G4213" s="270">
        <f t="shared" ref="G4213:G4225" si="1267">ROUND(E4213*F4213,2)</f>
        <v>0</v>
      </c>
    </row>
    <row r="4214" spans="1:7" ht="24" customHeight="1" x14ac:dyDescent="0.2">
      <c r="A4214" s="153" t="str">
        <f t="shared" si="1263"/>
        <v/>
      </c>
      <c r="B4214" s="268" t="str">
        <f t="shared" si="1264"/>
        <v/>
      </c>
      <c r="C4214" s="154"/>
      <c r="D4214" s="155" t="str">
        <f t="shared" si="1265"/>
        <v/>
      </c>
      <c r="E4214" s="269"/>
      <c r="F4214" s="165">
        <f t="shared" si="1266"/>
        <v>0</v>
      </c>
      <c r="G4214" s="270">
        <f t="shared" si="1267"/>
        <v>0</v>
      </c>
    </row>
    <row r="4215" spans="1:7" ht="24" customHeight="1" x14ac:dyDescent="0.2">
      <c r="A4215" s="153" t="str">
        <f t="shared" si="1263"/>
        <v/>
      </c>
      <c r="B4215" s="268" t="str">
        <f t="shared" si="1264"/>
        <v/>
      </c>
      <c r="C4215" s="154"/>
      <c r="D4215" s="155" t="str">
        <f t="shared" si="1265"/>
        <v/>
      </c>
      <c r="E4215" s="269"/>
      <c r="F4215" s="165">
        <f t="shared" si="1266"/>
        <v>0</v>
      </c>
      <c r="G4215" s="270">
        <f t="shared" si="1267"/>
        <v>0</v>
      </c>
    </row>
    <row r="4216" spans="1:7" ht="24" customHeight="1" x14ac:dyDescent="0.2">
      <c r="A4216" s="153" t="str">
        <f t="shared" si="1263"/>
        <v/>
      </c>
      <c r="B4216" s="268" t="str">
        <f t="shared" si="1264"/>
        <v/>
      </c>
      <c r="C4216" s="154"/>
      <c r="D4216" s="155" t="str">
        <f t="shared" si="1265"/>
        <v/>
      </c>
      <c r="E4216" s="269"/>
      <c r="F4216" s="165">
        <f t="shared" si="1266"/>
        <v>0</v>
      </c>
      <c r="G4216" s="270">
        <f t="shared" si="1267"/>
        <v>0</v>
      </c>
    </row>
    <row r="4217" spans="1:7" ht="24" customHeight="1" x14ac:dyDescent="0.2">
      <c r="A4217" s="153" t="str">
        <f t="shared" si="1263"/>
        <v/>
      </c>
      <c r="B4217" s="268" t="str">
        <f t="shared" si="1264"/>
        <v/>
      </c>
      <c r="C4217" s="154"/>
      <c r="D4217" s="155" t="str">
        <f t="shared" si="1265"/>
        <v/>
      </c>
      <c r="E4217" s="269"/>
      <c r="F4217" s="165">
        <f t="shared" si="1266"/>
        <v>0</v>
      </c>
      <c r="G4217" s="270">
        <f t="shared" si="1267"/>
        <v>0</v>
      </c>
    </row>
    <row r="4218" spans="1:7" ht="24" customHeight="1" x14ac:dyDescent="0.2">
      <c r="A4218" s="153" t="str">
        <f t="shared" si="1263"/>
        <v/>
      </c>
      <c r="B4218" s="268" t="str">
        <f t="shared" si="1264"/>
        <v/>
      </c>
      <c r="C4218" s="154"/>
      <c r="D4218" s="155" t="str">
        <f t="shared" si="1265"/>
        <v/>
      </c>
      <c r="E4218" s="269"/>
      <c r="F4218" s="165">
        <f t="shared" si="1266"/>
        <v>0</v>
      </c>
      <c r="G4218" s="270">
        <f t="shared" si="1267"/>
        <v>0</v>
      </c>
    </row>
    <row r="4219" spans="1:7" ht="24" customHeight="1" x14ac:dyDescent="0.2">
      <c r="A4219" s="153" t="str">
        <f t="shared" si="1263"/>
        <v/>
      </c>
      <c r="B4219" s="268" t="str">
        <f t="shared" si="1264"/>
        <v/>
      </c>
      <c r="C4219" s="154"/>
      <c r="D4219" s="155" t="str">
        <f t="shared" si="1265"/>
        <v/>
      </c>
      <c r="E4219" s="269"/>
      <c r="F4219" s="165">
        <f t="shared" si="1266"/>
        <v>0</v>
      </c>
      <c r="G4219" s="270">
        <f t="shared" si="1267"/>
        <v>0</v>
      </c>
    </row>
    <row r="4220" spans="1:7" ht="24" customHeight="1" x14ac:dyDescent="0.2">
      <c r="A4220" s="153" t="str">
        <f t="shared" si="1263"/>
        <v/>
      </c>
      <c r="B4220" s="268" t="str">
        <f t="shared" si="1264"/>
        <v/>
      </c>
      <c r="C4220" s="154"/>
      <c r="D4220" s="155" t="str">
        <f t="shared" si="1265"/>
        <v/>
      </c>
      <c r="E4220" s="269"/>
      <c r="F4220" s="165">
        <f t="shared" si="1266"/>
        <v>0</v>
      </c>
      <c r="G4220" s="270">
        <f t="shared" si="1267"/>
        <v>0</v>
      </c>
    </row>
    <row r="4221" spans="1:7" ht="24" customHeight="1" x14ac:dyDescent="0.2">
      <c r="A4221" s="153" t="str">
        <f t="shared" si="1263"/>
        <v/>
      </c>
      <c r="B4221" s="268" t="str">
        <f t="shared" si="1264"/>
        <v/>
      </c>
      <c r="C4221" s="154"/>
      <c r="D4221" s="155" t="str">
        <f t="shared" si="1265"/>
        <v/>
      </c>
      <c r="E4221" s="269"/>
      <c r="F4221" s="165">
        <f t="shared" si="1266"/>
        <v>0</v>
      </c>
      <c r="G4221" s="270">
        <f t="shared" si="1267"/>
        <v>0</v>
      </c>
    </row>
    <row r="4222" spans="1:7" ht="24" customHeight="1" x14ac:dyDescent="0.2">
      <c r="A4222" s="153" t="str">
        <f t="shared" si="1263"/>
        <v/>
      </c>
      <c r="B4222" s="268" t="str">
        <f t="shared" si="1264"/>
        <v/>
      </c>
      <c r="C4222" s="154"/>
      <c r="D4222" s="155" t="str">
        <f t="shared" si="1265"/>
        <v/>
      </c>
      <c r="E4222" s="269"/>
      <c r="F4222" s="165">
        <f t="shared" si="1266"/>
        <v>0</v>
      </c>
      <c r="G4222" s="270">
        <f t="shared" si="1267"/>
        <v>0</v>
      </c>
    </row>
    <row r="4223" spans="1:7" ht="24" customHeight="1" x14ac:dyDescent="0.2">
      <c r="A4223" s="153" t="str">
        <f t="shared" si="1263"/>
        <v/>
      </c>
      <c r="B4223" s="268" t="str">
        <f t="shared" si="1264"/>
        <v/>
      </c>
      <c r="C4223" s="154"/>
      <c r="D4223" s="155" t="str">
        <f t="shared" si="1265"/>
        <v/>
      </c>
      <c r="E4223" s="269"/>
      <c r="F4223" s="165">
        <f t="shared" si="1266"/>
        <v>0</v>
      </c>
      <c r="G4223" s="270">
        <f t="shared" si="1267"/>
        <v>0</v>
      </c>
    </row>
    <row r="4224" spans="1:7" ht="24" customHeight="1" x14ac:dyDescent="0.2">
      <c r="A4224" s="153" t="str">
        <f t="shared" si="1263"/>
        <v/>
      </c>
      <c r="B4224" s="268" t="str">
        <f t="shared" si="1264"/>
        <v/>
      </c>
      <c r="C4224" s="154"/>
      <c r="D4224" s="155" t="str">
        <f t="shared" si="1265"/>
        <v/>
      </c>
      <c r="E4224" s="269"/>
      <c r="F4224" s="165">
        <f t="shared" si="1266"/>
        <v>0</v>
      </c>
      <c r="G4224" s="270">
        <f t="shared" si="1267"/>
        <v>0</v>
      </c>
    </row>
    <row r="4225" spans="1:7" ht="24" customHeight="1" x14ac:dyDescent="0.2">
      <c r="A4225" s="153" t="str">
        <f t="shared" si="1263"/>
        <v/>
      </c>
      <c r="B4225" s="268" t="str">
        <f t="shared" si="1264"/>
        <v/>
      </c>
      <c r="C4225" s="154"/>
      <c r="D4225" s="155" t="str">
        <f t="shared" si="1265"/>
        <v/>
      </c>
      <c r="E4225" s="269"/>
      <c r="F4225" s="166">
        <f t="shared" si="1266"/>
        <v>0</v>
      </c>
      <c r="G4225" s="270">
        <f t="shared" si="1267"/>
        <v>0</v>
      </c>
    </row>
    <row r="4226" spans="1:7" ht="24" customHeight="1" x14ac:dyDescent="0.2">
      <c r="A4226" s="271"/>
      <c r="B4226" s="241"/>
      <c r="C4226" s="241"/>
      <c r="D4226" s="252"/>
      <c r="E4226" s="253"/>
      <c r="F4226" s="336" t="s">
        <v>38</v>
      </c>
      <c r="G4226" s="273">
        <f>SUBTOTAL(9,G4212:G4225)</f>
        <v>0</v>
      </c>
    </row>
    <row r="4227" spans="1:7" ht="24" customHeight="1" x14ac:dyDescent="0.2">
      <c r="A4227" s="271"/>
      <c r="B4227" s="241"/>
      <c r="C4227" s="274" t="s">
        <v>824</v>
      </c>
      <c r="D4227" s="252"/>
      <c r="E4227" s="253"/>
      <c r="F4227" s="254"/>
      <c r="G4227" s="275"/>
    </row>
    <row r="4228" spans="1:7" ht="24" customHeight="1" x14ac:dyDescent="0.2">
      <c r="A4228" s="153" t="str">
        <f t="shared" ref="A4228:A4235" si="1268">IFERROR(VLOOKUP(C4228,Tabla_Insumos,4,FALSE),"")</f>
        <v/>
      </c>
      <c r="B4228" s="268" t="str">
        <f t="shared" ref="B4228:B4235" si="1269">IFERROR(VLOOKUP(C4228,Tabla_Insumos,5,FALSE),"")</f>
        <v/>
      </c>
      <c r="C4228" s="154"/>
      <c r="D4228" s="155" t="str">
        <f t="shared" ref="D4228:D4235" si="1270">IFERROR(VLOOKUP(C4228,Tabla_Insumos,2,FALSE),"")</f>
        <v/>
      </c>
      <c r="E4228" s="269"/>
      <c r="F4228" s="167">
        <f t="shared" ref="F4228:F4235" si="1271">IFERROR(VLOOKUP(C4228,Tabla_Insumos,3,FALSE),0)</f>
        <v>0</v>
      </c>
      <c r="G4228" s="270">
        <f>ROUND(E4228*F4228,2)</f>
        <v>0</v>
      </c>
    </row>
    <row r="4229" spans="1:7" ht="24" customHeight="1" x14ac:dyDescent="0.2">
      <c r="A4229" s="153" t="str">
        <f t="shared" si="1268"/>
        <v/>
      </c>
      <c r="B4229" s="268" t="str">
        <f t="shared" si="1269"/>
        <v/>
      </c>
      <c r="C4229" s="154"/>
      <c r="D4229" s="155" t="str">
        <f t="shared" si="1270"/>
        <v/>
      </c>
      <c r="E4229" s="269"/>
      <c r="F4229" s="167">
        <f t="shared" si="1271"/>
        <v>0</v>
      </c>
      <c r="G4229" s="270">
        <f>ROUND(E4229*F4229,2)</f>
        <v>0</v>
      </c>
    </row>
    <row r="4230" spans="1:7" ht="24" customHeight="1" x14ac:dyDescent="0.2">
      <c r="A4230" s="153" t="str">
        <f t="shared" si="1268"/>
        <v/>
      </c>
      <c r="B4230" s="268" t="str">
        <f t="shared" si="1269"/>
        <v/>
      </c>
      <c r="C4230" s="154"/>
      <c r="D4230" s="155" t="str">
        <f t="shared" si="1270"/>
        <v/>
      </c>
      <c r="E4230" s="269"/>
      <c r="F4230" s="167">
        <f t="shared" si="1271"/>
        <v>0</v>
      </c>
      <c r="G4230" s="270">
        <f t="shared" ref="G4230:G4235" si="1272">ROUND(E4230*F4230,2)</f>
        <v>0</v>
      </c>
    </row>
    <row r="4231" spans="1:7" ht="24" customHeight="1" x14ac:dyDescent="0.2">
      <c r="A4231" s="153" t="str">
        <f t="shared" si="1268"/>
        <v/>
      </c>
      <c r="B4231" s="268" t="str">
        <f t="shared" si="1269"/>
        <v/>
      </c>
      <c r="C4231" s="154"/>
      <c r="D4231" s="155" t="str">
        <f t="shared" si="1270"/>
        <v/>
      </c>
      <c r="E4231" s="269"/>
      <c r="F4231" s="167">
        <f t="shared" si="1271"/>
        <v>0</v>
      </c>
      <c r="G4231" s="270">
        <f t="shared" si="1272"/>
        <v>0</v>
      </c>
    </row>
    <row r="4232" spans="1:7" ht="24" customHeight="1" x14ac:dyDescent="0.2">
      <c r="A4232" s="153" t="str">
        <f t="shared" si="1268"/>
        <v/>
      </c>
      <c r="B4232" s="268" t="str">
        <f t="shared" si="1269"/>
        <v/>
      </c>
      <c r="C4232" s="154"/>
      <c r="D4232" s="155" t="str">
        <f t="shared" si="1270"/>
        <v/>
      </c>
      <c r="E4232" s="269"/>
      <c r="F4232" s="165">
        <f t="shared" si="1271"/>
        <v>0</v>
      </c>
      <c r="G4232" s="270">
        <f t="shared" si="1272"/>
        <v>0</v>
      </c>
    </row>
    <row r="4233" spans="1:7" ht="24" customHeight="1" x14ac:dyDescent="0.2">
      <c r="A4233" s="153" t="str">
        <f t="shared" si="1268"/>
        <v/>
      </c>
      <c r="B4233" s="268" t="str">
        <f t="shared" si="1269"/>
        <v/>
      </c>
      <c r="C4233" s="154"/>
      <c r="D4233" s="155" t="str">
        <f t="shared" si="1270"/>
        <v/>
      </c>
      <c r="E4233" s="269"/>
      <c r="F4233" s="165">
        <f t="shared" si="1271"/>
        <v>0</v>
      </c>
      <c r="G4233" s="270">
        <f t="shared" si="1272"/>
        <v>0</v>
      </c>
    </row>
    <row r="4234" spans="1:7" ht="24" customHeight="1" x14ac:dyDescent="0.2">
      <c r="A4234" s="153" t="str">
        <f t="shared" si="1268"/>
        <v/>
      </c>
      <c r="B4234" s="268" t="str">
        <f t="shared" si="1269"/>
        <v/>
      </c>
      <c r="C4234" s="154"/>
      <c r="D4234" s="155" t="str">
        <f t="shared" si="1270"/>
        <v/>
      </c>
      <c r="E4234" s="269"/>
      <c r="F4234" s="165">
        <f t="shared" si="1271"/>
        <v>0</v>
      </c>
      <c r="G4234" s="270">
        <f t="shared" si="1272"/>
        <v>0</v>
      </c>
    </row>
    <row r="4235" spans="1:7" ht="24" customHeight="1" x14ac:dyDescent="0.2">
      <c r="A4235" s="153" t="str">
        <f t="shared" si="1268"/>
        <v/>
      </c>
      <c r="B4235" s="268" t="str">
        <f t="shared" si="1269"/>
        <v/>
      </c>
      <c r="C4235" s="154"/>
      <c r="D4235" s="155" t="str">
        <f t="shared" si="1270"/>
        <v/>
      </c>
      <c r="E4235" s="269"/>
      <c r="F4235" s="165">
        <f t="shared" si="1271"/>
        <v>0</v>
      </c>
      <c r="G4235" s="270">
        <f t="shared" si="1272"/>
        <v>0</v>
      </c>
    </row>
    <row r="4236" spans="1:7" ht="24" customHeight="1" x14ac:dyDescent="0.2">
      <c r="A4236" s="271"/>
      <c r="B4236" s="241"/>
      <c r="C4236" s="241"/>
      <c r="D4236" s="252"/>
      <c r="E4236" s="253"/>
      <c r="F4236" s="336" t="s">
        <v>39</v>
      </c>
      <c r="G4236" s="273">
        <f>SUBTOTAL(9,G4228:G4235)</f>
        <v>0</v>
      </c>
    </row>
    <row r="4237" spans="1:7" ht="24" customHeight="1" x14ac:dyDescent="0.2">
      <c r="A4237" s="271"/>
      <c r="B4237" s="241"/>
      <c r="C4237" s="274" t="s">
        <v>825</v>
      </c>
      <c r="D4237" s="252"/>
      <c r="E4237" s="253"/>
      <c r="F4237" s="254"/>
      <c r="G4237" s="275"/>
    </row>
    <row r="4238" spans="1:7" ht="24" customHeight="1" x14ac:dyDescent="0.2">
      <c r="A4238" s="153" t="str">
        <f t="shared" ref="A4238:A4246" si="1273">IFERROR(VLOOKUP(C4238,Tabla_Insumos,4,FALSE),"")</f>
        <v/>
      </c>
      <c r="B4238" s="268" t="str">
        <f t="shared" ref="B4238:B4246" si="1274">IFERROR(VLOOKUP(C4238,Tabla_Insumos,5,FALSE),"")</f>
        <v/>
      </c>
      <c r="C4238" s="154"/>
      <c r="D4238" s="155" t="str">
        <f t="shared" ref="D4238:D4246" si="1275">IFERROR(VLOOKUP(C4238,Tabla_Insumos,2,FALSE),"")</f>
        <v/>
      </c>
      <c r="E4238" s="269"/>
      <c r="F4238" s="165">
        <f t="shared" ref="F4238:F4246" si="1276">IFERROR(VLOOKUP(C4238,Tabla_Insumos,3,FALSE),0)</f>
        <v>0</v>
      </c>
      <c r="G4238" s="270">
        <f t="shared" ref="G4238:G4246" si="1277">ROUND(E4238*F4238,2)</f>
        <v>0</v>
      </c>
    </row>
    <row r="4239" spans="1:7" ht="24" customHeight="1" x14ac:dyDescent="0.2">
      <c r="A4239" s="153" t="str">
        <f t="shared" si="1273"/>
        <v/>
      </c>
      <c r="B4239" s="268" t="str">
        <f t="shared" si="1274"/>
        <v/>
      </c>
      <c r="C4239" s="154"/>
      <c r="D4239" s="155" t="str">
        <f t="shared" si="1275"/>
        <v/>
      </c>
      <c r="E4239" s="269"/>
      <c r="F4239" s="165">
        <f t="shared" si="1276"/>
        <v>0</v>
      </c>
      <c r="G4239" s="270">
        <f t="shared" si="1277"/>
        <v>0</v>
      </c>
    </row>
    <row r="4240" spans="1:7" ht="24" customHeight="1" x14ac:dyDescent="0.2">
      <c r="A4240" s="153" t="str">
        <f t="shared" si="1273"/>
        <v/>
      </c>
      <c r="B4240" s="268" t="str">
        <f t="shared" si="1274"/>
        <v/>
      </c>
      <c r="C4240" s="154"/>
      <c r="D4240" s="155" t="str">
        <f t="shared" si="1275"/>
        <v/>
      </c>
      <c r="E4240" s="269"/>
      <c r="F4240" s="165">
        <f t="shared" si="1276"/>
        <v>0</v>
      </c>
      <c r="G4240" s="270">
        <f t="shared" si="1277"/>
        <v>0</v>
      </c>
    </row>
    <row r="4241" spans="1:7" ht="24" customHeight="1" x14ac:dyDescent="0.2">
      <c r="A4241" s="153" t="str">
        <f t="shared" si="1273"/>
        <v/>
      </c>
      <c r="B4241" s="268" t="str">
        <f t="shared" si="1274"/>
        <v/>
      </c>
      <c r="C4241" s="154"/>
      <c r="D4241" s="155" t="str">
        <f t="shared" si="1275"/>
        <v/>
      </c>
      <c r="E4241" s="269"/>
      <c r="F4241" s="165">
        <f t="shared" si="1276"/>
        <v>0</v>
      </c>
      <c r="G4241" s="270">
        <f t="shared" si="1277"/>
        <v>0</v>
      </c>
    </row>
    <row r="4242" spans="1:7" ht="24" customHeight="1" x14ac:dyDescent="0.2">
      <c r="A4242" s="153" t="str">
        <f t="shared" si="1273"/>
        <v/>
      </c>
      <c r="B4242" s="268" t="str">
        <f t="shared" si="1274"/>
        <v/>
      </c>
      <c r="C4242" s="154"/>
      <c r="D4242" s="155" t="str">
        <f t="shared" si="1275"/>
        <v/>
      </c>
      <c r="E4242" s="269"/>
      <c r="F4242" s="165">
        <f t="shared" si="1276"/>
        <v>0</v>
      </c>
      <c r="G4242" s="270">
        <f t="shared" si="1277"/>
        <v>0</v>
      </c>
    </row>
    <row r="4243" spans="1:7" ht="24" customHeight="1" x14ac:dyDescent="0.2">
      <c r="A4243" s="153" t="str">
        <f t="shared" si="1273"/>
        <v/>
      </c>
      <c r="B4243" s="268" t="str">
        <f t="shared" si="1274"/>
        <v/>
      </c>
      <c r="C4243" s="154"/>
      <c r="D4243" s="155" t="str">
        <f t="shared" si="1275"/>
        <v/>
      </c>
      <c r="E4243" s="269"/>
      <c r="F4243" s="165">
        <f t="shared" si="1276"/>
        <v>0</v>
      </c>
      <c r="G4243" s="270">
        <f t="shared" si="1277"/>
        <v>0</v>
      </c>
    </row>
    <row r="4244" spans="1:7" ht="24" customHeight="1" x14ac:dyDescent="0.2">
      <c r="A4244" s="153" t="str">
        <f t="shared" si="1273"/>
        <v/>
      </c>
      <c r="B4244" s="268" t="str">
        <f t="shared" si="1274"/>
        <v/>
      </c>
      <c r="C4244" s="154"/>
      <c r="D4244" s="155" t="str">
        <f t="shared" si="1275"/>
        <v/>
      </c>
      <c r="E4244" s="269"/>
      <c r="F4244" s="165">
        <f t="shared" si="1276"/>
        <v>0</v>
      </c>
      <c r="G4244" s="270">
        <f t="shared" si="1277"/>
        <v>0</v>
      </c>
    </row>
    <row r="4245" spans="1:7" ht="24" customHeight="1" x14ac:dyDescent="0.2">
      <c r="A4245" s="153" t="str">
        <f t="shared" si="1273"/>
        <v/>
      </c>
      <c r="B4245" s="268" t="str">
        <f t="shared" si="1274"/>
        <v/>
      </c>
      <c r="C4245" s="154"/>
      <c r="D4245" s="155" t="str">
        <f t="shared" si="1275"/>
        <v/>
      </c>
      <c r="E4245" s="269"/>
      <c r="F4245" s="165">
        <f t="shared" si="1276"/>
        <v>0</v>
      </c>
      <c r="G4245" s="270">
        <f t="shared" si="1277"/>
        <v>0</v>
      </c>
    </row>
    <row r="4246" spans="1:7" ht="24" customHeight="1" x14ac:dyDescent="0.2">
      <c r="A4246" s="153" t="str">
        <f t="shared" si="1273"/>
        <v/>
      </c>
      <c r="B4246" s="268" t="str">
        <f t="shared" si="1274"/>
        <v/>
      </c>
      <c r="C4246" s="154"/>
      <c r="D4246" s="155" t="str">
        <f t="shared" si="1275"/>
        <v/>
      </c>
      <c r="E4246" s="269"/>
      <c r="F4246" s="165">
        <f t="shared" si="1276"/>
        <v>0</v>
      </c>
      <c r="G4246" s="270">
        <f t="shared" si="1277"/>
        <v>0</v>
      </c>
    </row>
    <row r="4247" spans="1:7" ht="24" customHeight="1" x14ac:dyDescent="0.2">
      <c r="A4247" s="276"/>
      <c r="B4247" s="252"/>
      <c r="C4247" s="241"/>
      <c r="D4247" s="252"/>
      <c r="E4247" s="253"/>
      <c r="F4247" s="336" t="s">
        <v>40</v>
      </c>
      <c r="G4247" s="273">
        <f>SUBTOTAL(9,G4238:G4246)</f>
        <v>0</v>
      </c>
    </row>
    <row r="4248" spans="1:7" ht="24" customHeight="1" thickBot="1" x14ac:dyDescent="0.25">
      <c r="A4248" s="277"/>
      <c r="B4248" s="278"/>
      <c r="C4248" s="279"/>
      <c r="D4248" s="278"/>
      <c r="E4248" s="280"/>
      <c r="F4248" s="281"/>
      <c r="G4248" s="282"/>
    </row>
    <row r="4249" spans="1:7" ht="24" customHeight="1" thickBot="1" x14ac:dyDescent="0.25">
      <c r="A4249" s="283">
        <f>B4207</f>
        <v>0</v>
      </c>
      <c r="B4249" s="284" t="str">
        <f>C4207</f>
        <v/>
      </c>
      <c r="C4249" s="285"/>
      <c r="D4249" s="285" t="s">
        <v>41</v>
      </c>
      <c r="E4249" s="286"/>
      <c r="F4249" s="287" t="s">
        <v>42</v>
      </c>
      <c r="G4249" s="288">
        <f>SUBTOTAL(9,G4212:G4248)</f>
        <v>0</v>
      </c>
    </row>
    <row r="4250" spans="1:7" ht="24" customHeight="1" thickTop="1" thickBot="1" x14ac:dyDescent="0.25"/>
    <row r="4251" spans="1:7" ht="24" customHeight="1" thickTop="1" x14ac:dyDescent="0.2">
      <c r="A4251" s="344" t="s">
        <v>44</v>
      </c>
      <c r="B4251" s="345"/>
      <c r="C4251" s="345"/>
      <c r="D4251" s="345"/>
      <c r="E4251" s="345"/>
      <c r="F4251" s="345"/>
      <c r="G4251" s="346"/>
    </row>
    <row r="4252" spans="1:7" ht="24" customHeight="1" x14ac:dyDescent="0.2">
      <c r="A4252" s="243" t="s">
        <v>821</v>
      </c>
      <c r="B4252" s="244" t="str">
        <f>Comitente</f>
        <v>DIRECCIÓN PROVINCIAL DEL LOTE HOGAR</v>
      </c>
      <c r="C4252" s="238"/>
      <c r="D4252" s="245"/>
      <c r="E4252" s="245"/>
      <c r="F4252" s="246"/>
      <c r="G4252" s="247"/>
    </row>
    <row r="4253" spans="1:7" ht="24" customHeight="1" x14ac:dyDescent="0.2">
      <c r="A4253" s="243" t="s">
        <v>822</v>
      </c>
      <c r="B4253" s="244">
        <f>Contratista</f>
        <v>0</v>
      </c>
      <c r="C4253" s="239"/>
      <c r="D4253" s="239"/>
      <c r="E4253" s="239"/>
      <c r="F4253" s="248"/>
      <c r="G4253" s="249"/>
    </row>
    <row r="4254" spans="1:7" ht="24" customHeight="1" x14ac:dyDescent="0.2">
      <c r="A4254" s="243" t="s">
        <v>31</v>
      </c>
      <c r="B4254" s="244" t="str">
        <f>Obra</f>
        <v>Barrio "VIRGEN DEL ROSARIO" I Etapa</v>
      </c>
      <c r="C4254" s="239"/>
      <c r="D4254" s="239"/>
      <c r="E4254" s="239"/>
      <c r="F4254" s="248" t="s">
        <v>45</v>
      </c>
      <c r="G4254" s="250">
        <f>Fecha_Base</f>
        <v>0</v>
      </c>
    </row>
    <row r="4255" spans="1:7" ht="24" customHeight="1" x14ac:dyDescent="0.2">
      <c r="A4255" s="251" t="s">
        <v>820</v>
      </c>
      <c r="B4255" s="240" t="str">
        <f>Ubicación</f>
        <v>Calle Independencia s/nº  Distrito "La Puntilla" Dpto San Martin</v>
      </c>
      <c r="C4255" s="240"/>
      <c r="D4255" s="252"/>
      <c r="E4255" s="253"/>
      <c r="F4255" s="254"/>
      <c r="G4255" s="255"/>
    </row>
    <row r="4256" spans="1:7" ht="24" customHeight="1" x14ac:dyDescent="0.2">
      <c r="A4256" s="251" t="s">
        <v>46</v>
      </c>
      <c r="B4256" s="256" t="str">
        <f>IFERROR(VALUE(LEFT(B4257,FIND("-",B4257)-1)),"")</f>
        <v/>
      </c>
      <c r="C4256" s="241" t="str">
        <f>IFERROR(VLOOKUP(B4256,T_Computo_Presupuesto,2,FALSE),"")</f>
        <v/>
      </c>
      <c r="E4256" s="253"/>
      <c r="F4256" s="254"/>
      <c r="G4256" s="255"/>
    </row>
    <row r="4257" spans="1:7" ht="24" customHeight="1" x14ac:dyDescent="0.2">
      <c r="A4257" s="251" t="s">
        <v>32</v>
      </c>
      <c r="B4257" s="257"/>
      <c r="C4257" s="241" t="str">
        <f>IFERROR(VLOOKUP(B4257,T_Computo_Presupuesto,2,FALSE),"")</f>
        <v/>
      </c>
      <c r="D4257" s="252"/>
      <c r="E4257" s="253"/>
      <c r="F4257" s="248" t="s">
        <v>33</v>
      </c>
      <c r="G4257" s="258" t="str">
        <f>IFERROR(VLOOKUP(B4257,T_Computo_Presupuesto,4,FALSE),"")</f>
        <v/>
      </c>
    </row>
    <row r="4258" spans="1:7" ht="24" customHeight="1" x14ac:dyDescent="0.2">
      <c r="A4258" s="251"/>
      <c r="B4258" s="240"/>
      <c r="C4258" s="241"/>
      <c r="D4258" s="252"/>
      <c r="E4258" s="253"/>
      <c r="F4258" s="254"/>
      <c r="G4258" s="255"/>
    </row>
    <row r="4259" spans="1:7" ht="24" customHeight="1" x14ac:dyDescent="0.2">
      <c r="A4259" s="366" t="s">
        <v>683</v>
      </c>
      <c r="B4259" s="367"/>
      <c r="C4259" s="368" t="s">
        <v>0</v>
      </c>
      <c r="D4259" s="368" t="s">
        <v>34</v>
      </c>
      <c r="E4259" s="370" t="s">
        <v>35</v>
      </c>
      <c r="F4259" s="372" t="s">
        <v>36</v>
      </c>
      <c r="G4259" s="374" t="s">
        <v>37</v>
      </c>
    </row>
    <row r="4260" spans="1:7" ht="24" customHeight="1" x14ac:dyDescent="0.2">
      <c r="A4260" s="259" t="s">
        <v>684</v>
      </c>
      <c r="B4260" s="260" t="s">
        <v>685</v>
      </c>
      <c r="C4260" s="369"/>
      <c r="D4260" s="369"/>
      <c r="E4260" s="371"/>
      <c r="F4260" s="373"/>
      <c r="G4260" s="375"/>
    </row>
    <row r="4261" spans="1:7" ht="24" customHeight="1" x14ac:dyDescent="0.2">
      <c r="A4261" s="335"/>
      <c r="B4261" s="263"/>
      <c r="C4261" s="334" t="s">
        <v>823</v>
      </c>
      <c r="D4261" s="264"/>
      <c r="E4261" s="265"/>
      <c r="F4261" s="266"/>
      <c r="G4261" s="267"/>
    </row>
    <row r="4262" spans="1:7" ht="24" customHeight="1" x14ac:dyDescent="0.2">
      <c r="A4262" s="153" t="str">
        <f t="shared" ref="A4262:A4275" si="1278">IFERROR(VLOOKUP(C4262,Tabla_Insumos,4,FALSE),"")</f>
        <v/>
      </c>
      <c r="B4262" s="268" t="str">
        <f t="shared" ref="B4262:B4275" si="1279">IFERROR(VLOOKUP(C4262,Tabla_Insumos,5,FALSE),"")</f>
        <v/>
      </c>
      <c r="C4262" s="154"/>
      <c r="D4262" s="155" t="str">
        <f t="shared" ref="D4262:D4275" si="1280">IFERROR(VLOOKUP(C4262,Tabla_Insumos,2,FALSE),"")</f>
        <v/>
      </c>
      <c r="E4262" s="269"/>
      <c r="F4262" s="166">
        <f t="shared" ref="F4262:F4275" si="1281">IFERROR(VLOOKUP(C4262,Tabla_Insumos,3,FALSE),0)</f>
        <v>0</v>
      </c>
      <c r="G4262" s="270">
        <f>ROUND(E4262*F4262,2)</f>
        <v>0</v>
      </c>
    </row>
    <row r="4263" spans="1:7" ht="24" customHeight="1" x14ac:dyDescent="0.2">
      <c r="A4263" s="153" t="str">
        <f t="shared" si="1278"/>
        <v/>
      </c>
      <c r="B4263" s="268" t="str">
        <f t="shared" si="1279"/>
        <v/>
      </c>
      <c r="C4263" s="154"/>
      <c r="D4263" s="155" t="str">
        <f t="shared" si="1280"/>
        <v/>
      </c>
      <c r="E4263" s="269"/>
      <c r="F4263" s="166">
        <f t="shared" si="1281"/>
        <v>0</v>
      </c>
      <c r="G4263" s="270">
        <f t="shared" ref="G4263:G4275" si="1282">ROUND(E4263*F4263,2)</f>
        <v>0</v>
      </c>
    </row>
    <row r="4264" spans="1:7" ht="24" customHeight="1" x14ac:dyDescent="0.2">
      <c r="A4264" s="153" t="str">
        <f t="shared" si="1278"/>
        <v/>
      </c>
      <c r="B4264" s="268" t="str">
        <f t="shared" si="1279"/>
        <v/>
      </c>
      <c r="C4264" s="154"/>
      <c r="D4264" s="155" t="str">
        <f t="shared" si="1280"/>
        <v/>
      </c>
      <c r="E4264" s="269"/>
      <c r="F4264" s="166">
        <f t="shared" si="1281"/>
        <v>0</v>
      </c>
      <c r="G4264" s="270">
        <f t="shared" si="1282"/>
        <v>0</v>
      </c>
    </row>
    <row r="4265" spans="1:7" ht="24" customHeight="1" x14ac:dyDescent="0.2">
      <c r="A4265" s="153" t="str">
        <f t="shared" si="1278"/>
        <v/>
      </c>
      <c r="B4265" s="268" t="str">
        <f t="shared" si="1279"/>
        <v/>
      </c>
      <c r="C4265" s="154"/>
      <c r="D4265" s="155" t="str">
        <f t="shared" si="1280"/>
        <v/>
      </c>
      <c r="E4265" s="269"/>
      <c r="F4265" s="166">
        <f t="shared" si="1281"/>
        <v>0</v>
      </c>
      <c r="G4265" s="270">
        <f t="shared" si="1282"/>
        <v>0</v>
      </c>
    </row>
    <row r="4266" spans="1:7" ht="24" customHeight="1" x14ac:dyDescent="0.2">
      <c r="A4266" s="153" t="str">
        <f t="shared" si="1278"/>
        <v/>
      </c>
      <c r="B4266" s="268" t="str">
        <f t="shared" si="1279"/>
        <v/>
      </c>
      <c r="C4266" s="154"/>
      <c r="D4266" s="155" t="str">
        <f t="shared" si="1280"/>
        <v/>
      </c>
      <c r="E4266" s="269"/>
      <c r="F4266" s="166">
        <f t="shared" si="1281"/>
        <v>0</v>
      </c>
      <c r="G4266" s="270">
        <f t="shared" si="1282"/>
        <v>0</v>
      </c>
    </row>
    <row r="4267" spans="1:7" ht="24" customHeight="1" x14ac:dyDescent="0.2">
      <c r="A4267" s="153" t="str">
        <f t="shared" si="1278"/>
        <v/>
      </c>
      <c r="B4267" s="268" t="str">
        <f t="shared" si="1279"/>
        <v/>
      </c>
      <c r="C4267" s="154"/>
      <c r="D4267" s="155" t="str">
        <f t="shared" si="1280"/>
        <v/>
      </c>
      <c r="E4267" s="269"/>
      <c r="F4267" s="166">
        <f t="shared" si="1281"/>
        <v>0</v>
      </c>
      <c r="G4267" s="270">
        <f t="shared" si="1282"/>
        <v>0</v>
      </c>
    </row>
    <row r="4268" spans="1:7" ht="24" customHeight="1" x14ac:dyDescent="0.2">
      <c r="A4268" s="153" t="str">
        <f t="shared" si="1278"/>
        <v/>
      </c>
      <c r="B4268" s="268" t="str">
        <f t="shared" si="1279"/>
        <v/>
      </c>
      <c r="C4268" s="154"/>
      <c r="D4268" s="155" t="str">
        <f t="shared" si="1280"/>
        <v/>
      </c>
      <c r="E4268" s="269"/>
      <c r="F4268" s="166">
        <f t="shared" si="1281"/>
        <v>0</v>
      </c>
      <c r="G4268" s="270">
        <f t="shared" si="1282"/>
        <v>0</v>
      </c>
    </row>
    <row r="4269" spans="1:7" ht="24" customHeight="1" x14ac:dyDescent="0.2">
      <c r="A4269" s="153" t="str">
        <f t="shared" si="1278"/>
        <v/>
      </c>
      <c r="B4269" s="268" t="str">
        <f t="shared" si="1279"/>
        <v/>
      </c>
      <c r="C4269" s="154"/>
      <c r="D4269" s="155" t="str">
        <f t="shared" si="1280"/>
        <v/>
      </c>
      <c r="E4269" s="269"/>
      <c r="F4269" s="166">
        <f t="shared" si="1281"/>
        <v>0</v>
      </c>
      <c r="G4269" s="270">
        <f t="shared" si="1282"/>
        <v>0</v>
      </c>
    </row>
    <row r="4270" spans="1:7" ht="24" customHeight="1" x14ac:dyDescent="0.2">
      <c r="A4270" s="153" t="str">
        <f t="shared" si="1278"/>
        <v/>
      </c>
      <c r="B4270" s="268" t="str">
        <f t="shared" si="1279"/>
        <v/>
      </c>
      <c r="C4270" s="154"/>
      <c r="D4270" s="155" t="str">
        <f t="shared" si="1280"/>
        <v/>
      </c>
      <c r="E4270" s="269"/>
      <c r="F4270" s="166">
        <f t="shared" si="1281"/>
        <v>0</v>
      </c>
      <c r="G4270" s="270">
        <f t="shared" si="1282"/>
        <v>0</v>
      </c>
    </row>
    <row r="4271" spans="1:7" ht="24" customHeight="1" x14ac:dyDescent="0.2">
      <c r="A4271" s="153" t="str">
        <f t="shared" si="1278"/>
        <v/>
      </c>
      <c r="B4271" s="268" t="str">
        <f t="shared" si="1279"/>
        <v/>
      </c>
      <c r="C4271" s="154"/>
      <c r="D4271" s="155" t="str">
        <f t="shared" si="1280"/>
        <v/>
      </c>
      <c r="E4271" s="269"/>
      <c r="F4271" s="166">
        <f t="shared" si="1281"/>
        <v>0</v>
      </c>
      <c r="G4271" s="270">
        <f t="shared" si="1282"/>
        <v>0</v>
      </c>
    </row>
    <row r="4272" spans="1:7" ht="24" customHeight="1" x14ac:dyDescent="0.2">
      <c r="A4272" s="153" t="str">
        <f t="shared" si="1278"/>
        <v/>
      </c>
      <c r="B4272" s="268" t="str">
        <f t="shared" si="1279"/>
        <v/>
      </c>
      <c r="C4272" s="154"/>
      <c r="D4272" s="155" t="str">
        <f t="shared" si="1280"/>
        <v/>
      </c>
      <c r="E4272" s="269"/>
      <c r="F4272" s="166">
        <f t="shared" si="1281"/>
        <v>0</v>
      </c>
      <c r="G4272" s="270">
        <f t="shared" si="1282"/>
        <v>0</v>
      </c>
    </row>
    <row r="4273" spans="1:7" ht="24" customHeight="1" x14ac:dyDescent="0.2">
      <c r="A4273" s="153" t="str">
        <f t="shared" si="1278"/>
        <v/>
      </c>
      <c r="B4273" s="268" t="str">
        <f t="shared" si="1279"/>
        <v/>
      </c>
      <c r="C4273" s="154"/>
      <c r="D4273" s="155" t="str">
        <f t="shared" si="1280"/>
        <v/>
      </c>
      <c r="E4273" s="269"/>
      <c r="F4273" s="166">
        <f t="shared" si="1281"/>
        <v>0</v>
      </c>
      <c r="G4273" s="270">
        <f t="shared" si="1282"/>
        <v>0</v>
      </c>
    </row>
    <row r="4274" spans="1:7" ht="24" customHeight="1" x14ac:dyDescent="0.2">
      <c r="A4274" s="153" t="str">
        <f t="shared" si="1278"/>
        <v/>
      </c>
      <c r="B4274" s="268" t="str">
        <f t="shared" si="1279"/>
        <v/>
      </c>
      <c r="C4274" s="154"/>
      <c r="D4274" s="155" t="str">
        <f t="shared" si="1280"/>
        <v/>
      </c>
      <c r="E4274" s="269"/>
      <c r="F4274" s="166">
        <f t="shared" si="1281"/>
        <v>0</v>
      </c>
      <c r="G4274" s="270">
        <f t="shared" si="1282"/>
        <v>0</v>
      </c>
    </row>
    <row r="4275" spans="1:7" ht="24" customHeight="1" x14ac:dyDescent="0.2">
      <c r="A4275" s="153" t="str">
        <f t="shared" si="1278"/>
        <v/>
      </c>
      <c r="B4275" s="268" t="str">
        <f t="shared" si="1279"/>
        <v/>
      </c>
      <c r="C4275" s="154"/>
      <c r="D4275" s="155" t="str">
        <f t="shared" si="1280"/>
        <v/>
      </c>
      <c r="E4275" s="269"/>
      <c r="F4275" s="166">
        <f t="shared" si="1281"/>
        <v>0</v>
      </c>
      <c r="G4275" s="270">
        <f t="shared" si="1282"/>
        <v>0</v>
      </c>
    </row>
    <row r="4276" spans="1:7" ht="24" customHeight="1" x14ac:dyDescent="0.2">
      <c r="A4276" s="271"/>
      <c r="B4276" s="241"/>
      <c r="C4276" s="241"/>
      <c r="D4276" s="252"/>
      <c r="E4276" s="253"/>
      <c r="F4276" s="336" t="s">
        <v>38</v>
      </c>
      <c r="G4276" s="273">
        <f>SUBTOTAL(9,G4262:G4275)</f>
        <v>0</v>
      </c>
    </row>
    <row r="4277" spans="1:7" ht="24" customHeight="1" x14ac:dyDescent="0.2">
      <c r="A4277" s="271"/>
      <c r="B4277" s="241"/>
      <c r="C4277" s="274" t="s">
        <v>824</v>
      </c>
      <c r="D4277" s="252"/>
      <c r="E4277" s="253"/>
      <c r="F4277" s="254"/>
      <c r="G4277" s="275"/>
    </row>
    <row r="4278" spans="1:7" ht="24" customHeight="1" x14ac:dyDescent="0.2">
      <c r="A4278" s="153" t="str">
        <f t="shared" ref="A4278:A4285" si="1283">IFERROR(VLOOKUP(C4278,Tabla_Insumos,4,FALSE),"")</f>
        <v/>
      </c>
      <c r="B4278" s="268" t="str">
        <f t="shared" ref="B4278:B4285" si="1284">IFERROR(VLOOKUP(C4278,Tabla_Insumos,5,FALSE),"")</f>
        <v/>
      </c>
      <c r="C4278" s="154"/>
      <c r="D4278" s="155" t="str">
        <f t="shared" ref="D4278:D4285" si="1285">IFERROR(VLOOKUP(C4278,Tabla_Insumos,2,FALSE),"")</f>
        <v/>
      </c>
      <c r="E4278" s="269"/>
      <c r="F4278" s="166">
        <f t="shared" ref="F4278:F4285" si="1286">IFERROR(VLOOKUP(C4278,Tabla_Insumos,3,FALSE),0)</f>
        <v>0</v>
      </c>
      <c r="G4278" s="270">
        <f>ROUND(E4278*F4278,2)</f>
        <v>0</v>
      </c>
    </row>
    <row r="4279" spans="1:7" ht="24" customHeight="1" x14ac:dyDescent="0.2">
      <c r="A4279" s="153" t="str">
        <f t="shared" si="1283"/>
        <v/>
      </c>
      <c r="B4279" s="268" t="str">
        <f t="shared" si="1284"/>
        <v/>
      </c>
      <c r="C4279" s="154"/>
      <c r="D4279" s="155" t="str">
        <f t="shared" si="1285"/>
        <v/>
      </c>
      <c r="E4279" s="269"/>
      <c r="F4279" s="166">
        <f t="shared" si="1286"/>
        <v>0</v>
      </c>
      <c r="G4279" s="270">
        <f>ROUND(E4279*F4279,2)</f>
        <v>0</v>
      </c>
    </row>
    <row r="4280" spans="1:7" ht="24" customHeight="1" x14ac:dyDescent="0.2">
      <c r="A4280" s="153" t="str">
        <f t="shared" si="1283"/>
        <v/>
      </c>
      <c r="B4280" s="268" t="str">
        <f t="shared" si="1284"/>
        <v/>
      </c>
      <c r="C4280" s="154"/>
      <c r="D4280" s="155" t="str">
        <f t="shared" si="1285"/>
        <v/>
      </c>
      <c r="E4280" s="269"/>
      <c r="F4280" s="166">
        <f t="shared" si="1286"/>
        <v>0</v>
      </c>
      <c r="G4280" s="270">
        <f t="shared" ref="G4280:G4285" si="1287">ROUND(E4280*F4280,2)</f>
        <v>0</v>
      </c>
    </row>
    <row r="4281" spans="1:7" ht="24" customHeight="1" x14ac:dyDescent="0.2">
      <c r="A4281" s="153" t="str">
        <f t="shared" si="1283"/>
        <v/>
      </c>
      <c r="B4281" s="268" t="str">
        <f t="shared" si="1284"/>
        <v/>
      </c>
      <c r="C4281" s="154"/>
      <c r="D4281" s="155" t="str">
        <f t="shared" si="1285"/>
        <v/>
      </c>
      <c r="E4281" s="269"/>
      <c r="F4281" s="166">
        <f t="shared" si="1286"/>
        <v>0</v>
      </c>
      <c r="G4281" s="270">
        <f t="shared" si="1287"/>
        <v>0</v>
      </c>
    </row>
    <row r="4282" spans="1:7" ht="24" customHeight="1" x14ac:dyDescent="0.2">
      <c r="A4282" s="153" t="str">
        <f t="shared" si="1283"/>
        <v/>
      </c>
      <c r="B4282" s="268" t="str">
        <f t="shared" si="1284"/>
        <v/>
      </c>
      <c r="C4282" s="154"/>
      <c r="D4282" s="155" t="str">
        <f t="shared" si="1285"/>
        <v/>
      </c>
      <c r="E4282" s="269"/>
      <c r="F4282" s="166">
        <f t="shared" si="1286"/>
        <v>0</v>
      </c>
      <c r="G4282" s="270">
        <f t="shared" si="1287"/>
        <v>0</v>
      </c>
    </row>
    <row r="4283" spans="1:7" ht="24" customHeight="1" x14ac:dyDescent="0.2">
      <c r="A4283" s="153" t="str">
        <f t="shared" si="1283"/>
        <v/>
      </c>
      <c r="B4283" s="268" t="str">
        <f t="shared" si="1284"/>
        <v/>
      </c>
      <c r="C4283" s="154"/>
      <c r="D4283" s="155" t="str">
        <f t="shared" si="1285"/>
        <v/>
      </c>
      <c r="E4283" s="269"/>
      <c r="F4283" s="166">
        <f t="shared" si="1286"/>
        <v>0</v>
      </c>
      <c r="G4283" s="270">
        <f t="shared" si="1287"/>
        <v>0</v>
      </c>
    </row>
    <row r="4284" spans="1:7" ht="24" customHeight="1" x14ac:dyDescent="0.2">
      <c r="A4284" s="153" t="str">
        <f t="shared" si="1283"/>
        <v/>
      </c>
      <c r="B4284" s="268" t="str">
        <f t="shared" si="1284"/>
        <v/>
      </c>
      <c r="C4284" s="154"/>
      <c r="D4284" s="155" t="str">
        <f t="shared" si="1285"/>
        <v/>
      </c>
      <c r="E4284" s="269"/>
      <c r="F4284" s="166">
        <f t="shared" si="1286"/>
        <v>0</v>
      </c>
      <c r="G4284" s="270">
        <f t="shared" si="1287"/>
        <v>0</v>
      </c>
    </row>
    <row r="4285" spans="1:7" ht="24" customHeight="1" x14ac:dyDescent="0.2">
      <c r="A4285" s="153" t="str">
        <f t="shared" si="1283"/>
        <v/>
      </c>
      <c r="B4285" s="268" t="str">
        <f t="shared" si="1284"/>
        <v/>
      </c>
      <c r="C4285" s="154"/>
      <c r="D4285" s="155" t="str">
        <f t="shared" si="1285"/>
        <v/>
      </c>
      <c r="E4285" s="269"/>
      <c r="F4285" s="166">
        <f t="shared" si="1286"/>
        <v>0</v>
      </c>
      <c r="G4285" s="270">
        <f t="shared" si="1287"/>
        <v>0</v>
      </c>
    </row>
    <row r="4286" spans="1:7" ht="24" customHeight="1" x14ac:dyDescent="0.2">
      <c r="A4286" s="271"/>
      <c r="B4286" s="241"/>
      <c r="C4286" s="241"/>
      <c r="D4286" s="252"/>
      <c r="E4286" s="253"/>
      <c r="F4286" s="336" t="s">
        <v>39</v>
      </c>
      <c r="G4286" s="273">
        <f>SUBTOTAL(9,G4278:G4285)</f>
        <v>0</v>
      </c>
    </row>
    <row r="4287" spans="1:7" ht="24" customHeight="1" x14ac:dyDescent="0.2">
      <c r="A4287" s="271"/>
      <c r="B4287" s="241"/>
      <c r="C4287" s="274" t="s">
        <v>825</v>
      </c>
      <c r="D4287" s="252"/>
      <c r="E4287" s="253"/>
      <c r="F4287" s="254"/>
      <c r="G4287" s="275"/>
    </row>
    <row r="4288" spans="1:7" ht="24" customHeight="1" x14ac:dyDescent="0.2">
      <c r="A4288" s="153" t="str">
        <f t="shared" ref="A4288:A4296" si="1288">IFERROR(VLOOKUP(C4288,Tabla_Insumos,4,FALSE),"")</f>
        <v/>
      </c>
      <c r="B4288" s="268" t="str">
        <f t="shared" ref="B4288:B4296" si="1289">IFERROR(VLOOKUP(C4288,Tabla_Insumos,5,FALSE),"")</f>
        <v/>
      </c>
      <c r="C4288" s="154"/>
      <c r="D4288" s="155" t="str">
        <f t="shared" ref="D4288:D4296" si="1290">IFERROR(VLOOKUP(C4288,Tabla_Insumos,2,FALSE),"")</f>
        <v/>
      </c>
      <c r="E4288" s="269"/>
      <c r="F4288" s="166">
        <f t="shared" ref="F4288:F4296" si="1291">IFERROR(VLOOKUP(C4288,Tabla_Insumos,3,FALSE),0)</f>
        <v>0</v>
      </c>
      <c r="G4288" s="270">
        <f t="shared" ref="G4288:G4296" si="1292">ROUND(E4288*F4288,2)</f>
        <v>0</v>
      </c>
    </row>
    <row r="4289" spans="1:7" ht="24" customHeight="1" x14ac:dyDescent="0.2">
      <c r="A4289" s="153" t="str">
        <f t="shared" si="1288"/>
        <v/>
      </c>
      <c r="B4289" s="268" t="str">
        <f t="shared" si="1289"/>
        <v/>
      </c>
      <c r="C4289" s="154"/>
      <c r="D4289" s="155" t="str">
        <f t="shared" si="1290"/>
        <v/>
      </c>
      <c r="E4289" s="269"/>
      <c r="F4289" s="166">
        <f t="shared" si="1291"/>
        <v>0</v>
      </c>
      <c r="G4289" s="270">
        <f t="shared" si="1292"/>
        <v>0</v>
      </c>
    </row>
    <row r="4290" spans="1:7" ht="24" customHeight="1" x14ac:dyDescent="0.2">
      <c r="A4290" s="153" t="str">
        <f t="shared" si="1288"/>
        <v/>
      </c>
      <c r="B4290" s="268" t="str">
        <f t="shared" si="1289"/>
        <v/>
      </c>
      <c r="C4290" s="154"/>
      <c r="D4290" s="155" t="str">
        <f t="shared" si="1290"/>
        <v/>
      </c>
      <c r="E4290" s="269"/>
      <c r="F4290" s="166">
        <f t="shared" si="1291"/>
        <v>0</v>
      </c>
      <c r="G4290" s="270">
        <f t="shared" si="1292"/>
        <v>0</v>
      </c>
    </row>
    <row r="4291" spans="1:7" ht="24" customHeight="1" x14ac:dyDescent="0.2">
      <c r="A4291" s="153" t="str">
        <f t="shared" si="1288"/>
        <v/>
      </c>
      <c r="B4291" s="268" t="str">
        <f t="shared" si="1289"/>
        <v/>
      </c>
      <c r="C4291" s="154"/>
      <c r="D4291" s="155" t="str">
        <f t="shared" si="1290"/>
        <v/>
      </c>
      <c r="E4291" s="269"/>
      <c r="F4291" s="166">
        <f t="shared" si="1291"/>
        <v>0</v>
      </c>
      <c r="G4291" s="270">
        <f t="shared" si="1292"/>
        <v>0</v>
      </c>
    </row>
    <row r="4292" spans="1:7" ht="24" customHeight="1" x14ac:dyDescent="0.2">
      <c r="A4292" s="153" t="str">
        <f t="shared" si="1288"/>
        <v/>
      </c>
      <c r="B4292" s="268" t="str">
        <f t="shared" si="1289"/>
        <v/>
      </c>
      <c r="C4292" s="154"/>
      <c r="D4292" s="155" t="str">
        <f t="shared" si="1290"/>
        <v/>
      </c>
      <c r="E4292" s="269"/>
      <c r="F4292" s="166">
        <f t="shared" si="1291"/>
        <v>0</v>
      </c>
      <c r="G4292" s="270">
        <f t="shared" si="1292"/>
        <v>0</v>
      </c>
    </row>
    <row r="4293" spans="1:7" ht="24" customHeight="1" x14ac:dyDescent="0.2">
      <c r="A4293" s="153" t="str">
        <f t="shared" si="1288"/>
        <v/>
      </c>
      <c r="B4293" s="268" t="str">
        <f t="shared" si="1289"/>
        <v/>
      </c>
      <c r="C4293" s="154"/>
      <c r="D4293" s="155" t="str">
        <f t="shared" si="1290"/>
        <v/>
      </c>
      <c r="E4293" s="269"/>
      <c r="F4293" s="166">
        <f t="shared" si="1291"/>
        <v>0</v>
      </c>
      <c r="G4293" s="270">
        <f t="shared" si="1292"/>
        <v>0</v>
      </c>
    </row>
    <row r="4294" spans="1:7" ht="24" customHeight="1" x14ac:dyDescent="0.2">
      <c r="A4294" s="153" t="str">
        <f t="shared" si="1288"/>
        <v/>
      </c>
      <c r="B4294" s="268" t="str">
        <f t="shared" si="1289"/>
        <v/>
      </c>
      <c r="C4294" s="154"/>
      <c r="D4294" s="155" t="str">
        <f t="shared" si="1290"/>
        <v/>
      </c>
      <c r="E4294" s="269"/>
      <c r="F4294" s="166">
        <f t="shared" si="1291"/>
        <v>0</v>
      </c>
      <c r="G4294" s="270">
        <f t="shared" si="1292"/>
        <v>0</v>
      </c>
    </row>
    <row r="4295" spans="1:7" ht="24" customHeight="1" x14ac:dyDescent="0.2">
      <c r="A4295" s="153" t="str">
        <f t="shared" si="1288"/>
        <v/>
      </c>
      <c r="B4295" s="268" t="str">
        <f t="shared" si="1289"/>
        <v/>
      </c>
      <c r="C4295" s="154"/>
      <c r="D4295" s="155" t="str">
        <f t="shared" si="1290"/>
        <v/>
      </c>
      <c r="E4295" s="269"/>
      <c r="F4295" s="166">
        <f t="shared" si="1291"/>
        <v>0</v>
      </c>
      <c r="G4295" s="270">
        <f t="shared" si="1292"/>
        <v>0</v>
      </c>
    </row>
    <row r="4296" spans="1:7" ht="24" customHeight="1" x14ac:dyDescent="0.2">
      <c r="A4296" s="153" t="str">
        <f t="shared" si="1288"/>
        <v/>
      </c>
      <c r="B4296" s="268" t="str">
        <f t="shared" si="1289"/>
        <v/>
      </c>
      <c r="C4296" s="154"/>
      <c r="D4296" s="155" t="str">
        <f t="shared" si="1290"/>
        <v/>
      </c>
      <c r="E4296" s="269"/>
      <c r="F4296" s="166">
        <f t="shared" si="1291"/>
        <v>0</v>
      </c>
      <c r="G4296" s="270">
        <f t="shared" si="1292"/>
        <v>0</v>
      </c>
    </row>
    <row r="4297" spans="1:7" ht="24" customHeight="1" x14ac:dyDescent="0.2">
      <c r="A4297" s="276"/>
      <c r="B4297" s="252"/>
      <c r="C4297" s="241"/>
      <c r="D4297" s="252"/>
      <c r="E4297" s="253"/>
      <c r="F4297" s="336" t="s">
        <v>40</v>
      </c>
      <c r="G4297" s="273">
        <f>SUBTOTAL(9,G4288:G4296)</f>
        <v>0</v>
      </c>
    </row>
    <row r="4298" spans="1:7" ht="24" customHeight="1" thickBot="1" x14ac:dyDescent="0.25">
      <c r="A4298" s="277"/>
      <c r="B4298" s="278"/>
      <c r="C4298" s="279"/>
      <c r="D4298" s="278"/>
      <c r="E4298" s="280"/>
      <c r="F4298" s="281"/>
      <c r="G4298" s="282"/>
    </row>
    <row r="4299" spans="1:7" ht="24" customHeight="1" thickBot="1" x14ac:dyDescent="0.25">
      <c r="A4299" s="283">
        <f>B4257</f>
        <v>0</v>
      </c>
      <c r="B4299" s="284" t="str">
        <f>C4257</f>
        <v/>
      </c>
      <c r="C4299" s="285"/>
      <c r="D4299" s="285" t="s">
        <v>41</v>
      </c>
      <c r="E4299" s="286"/>
      <c r="F4299" s="287" t="s">
        <v>42</v>
      </c>
      <c r="G4299" s="288">
        <f>SUBTOTAL(9,G4262:G4298)</f>
        <v>0</v>
      </c>
    </row>
    <row r="4300" spans="1:7" ht="24" customHeight="1" thickTop="1" thickBot="1" x14ac:dyDescent="0.25"/>
    <row r="4301" spans="1:7" ht="24" customHeight="1" thickTop="1" x14ac:dyDescent="0.2">
      <c r="A4301" s="344" t="s">
        <v>44</v>
      </c>
      <c r="B4301" s="345"/>
      <c r="C4301" s="345"/>
      <c r="D4301" s="345"/>
      <c r="E4301" s="345"/>
      <c r="F4301" s="345"/>
      <c r="G4301" s="346"/>
    </row>
    <row r="4302" spans="1:7" ht="24" customHeight="1" x14ac:dyDescent="0.2">
      <c r="A4302" s="243" t="s">
        <v>821</v>
      </c>
      <c r="B4302" s="244" t="str">
        <f>Comitente</f>
        <v>DIRECCIÓN PROVINCIAL DEL LOTE HOGAR</v>
      </c>
      <c r="C4302" s="238"/>
      <c r="D4302" s="245"/>
      <c r="E4302" s="245"/>
      <c r="F4302" s="246"/>
      <c r="G4302" s="247"/>
    </row>
    <row r="4303" spans="1:7" ht="24" customHeight="1" x14ac:dyDescent="0.2">
      <c r="A4303" s="243" t="s">
        <v>822</v>
      </c>
      <c r="B4303" s="244">
        <f>Contratista</f>
        <v>0</v>
      </c>
      <c r="C4303" s="239"/>
      <c r="D4303" s="239"/>
      <c r="E4303" s="239"/>
      <c r="F4303" s="248"/>
      <c r="G4303" s="249"/>
    </row>
    <row r="4304" spans="1:7" ht="24" customHeight="1" x14ac:dyDescent="0.2">
      <c r="A4304" s="243" t="s">
        <v>31</v>
      </c>
      <c r="B4304" s="244" t="str">
        <f>Obra</f>
        <v>Barrio "VIRGEN DEL ROSARIO" I Etapa</v>
      </c>
      <c r="C4304" s="239"/>
      <c r="D4304" s="239"/>
      <c r="E4304" s="239"/>
      <c r="F4304" s="248" t="s">
        <v>45</v>
      </c>
      <c r="G4304" s="250">
        <f>Fecha_Base</f>
        <v>0</v>
      </c>
    </row>
    <row r="4305" spans="1:7" ht="24" customHeight="1" x14ac:dyDescent="0.2">
      <c r="A4305" s="251" t="s">
        <v>820</v>
      </c>
      <c r="B4305" s="240" t="str">
        <f>Ubicación</f>
        <v>Calle Independencia s/nº  Distrito "La Puntilla" Dpto San Martin</v>
      </c>
      <c r="C4305" s="240"/>
      <c r="D4305" s="252"/>
      <c r="E4305" s="253"/>
      <c r="F4305" s="254"/>
      <c r="G4305" s="255"/>
    </row>
    <row r="4306" spans="1:7" ht="24" customHeight="1" x14ac:dyDescent="0.2">
      <c r="A4306" s="251" t="s">
        <v>46</v>
      </c>
      <c r="B4306" s="256" t="str">
        <f>IFERROR(VALUE(LEFT(B4307,FIND("-",B4307)-1)),"")</f>
        <v/>
      </c>
      <c r="C4306" s="241" t="str">
        <f>IFERROR(VLOOKUP(B4306,T_Computo_Presupuesto,2,FALSE),"")</f>
        <v/>
      </c>
      <c r="E4306" s="253"/>
      <c r="F4306" s="254"/>
      <c r="G4306" s="255"/>
    </row>
    <row r="4307" spans="1:7" ht="24" customHeight="1" x14ac:dyDescent="0.2">
      <c r="A4307" s="251" t="s">
        <v>32</v>
      </c>
      <c r="B4307" s="257"/>
      <c r="C4307" s="241" t="str">
        <f>IFERROR(VLOOKUP(B4307,T_Computo_Presupuesto,2,FALSE),"")</f>
        <v/>
      </c>
      <c r="D4307" s="252"/>
      <c r="E4307" s="253"/>
      <c r="F4307" s="248" t="s">
        <v>33</v>
      </c>
      <c r="G4307" s="258" t="str">
        <f>IFERROR(VLOOKUP(B4307,T_Computo_Presupuesto,4,FALSE),"")</f>
        <v/>
      </c>
    </row>
    <row r="4308" spans="1:7" ht="24" customHeight="1" x14ac:dyDescent="0.2">
      <c r="A4308" s="251"/>
      <c r="B4308" s="240"/>
      <c r="C4308" s="241"/>
      <c r="D4308" s="252"/>
      <c r="E4308" s="253"/>
      <c r="F4308" s="254"/>
      <c r="G4308" s="255"/>
    </row>
    <row r="4309" spans="1:7" ht="24" customHeight="1" x14ac:dyDescent="0.2">
      <c r="A4309" s="366" t="s">
        <v>683</v>
      </c>
      <c r="B4309" s="367"/>
      <c r="C4309" s="368" t="s">
        <v>0</v>
      </c>
      <c r="D4309" s="368" t="s">
        <v>34</v>
      </c>
      <c r="E4309" s="370" t="s">
        <v>35</v>
      </c>
      <c r="F4309" s="372" t="s">
        <v>36</v>
      </c>
      <c r="G4309" s="374" t="s">
        <v>37</v>
      </c>
    </row>
    <row r="4310" spans="1:7" ht="24" customHeight="1" x14ac:dyDescent="0.2">
      <c r="A4310" s="259" t="s">
        <v>684</v>
      </c>
      <c r="B4310" s="260" t="s">
        <v>685</v>
      </c>
      <c r="C4310" s="369"/>
      <c r="D4310" s="369"/>
      <c r="E4310" s="371"/>
      <c r="F4310" s="373"/>
      <c r="G4310" s="375"/>
    </row>
    <row r="4311" spans="1:7" ht="24" customHeight="1" x14ac:dyDescent="0.2">
      <c r="A4311" s="335"/>
      <c r="B4311" s="263"/>
      <c r="C4311" s="334" t="s">
        <v>823</v>
      </c>
      <c r="D4311" s="264"/>
      <c r="E4311" s="265"/>
      <c r="F4311" s="266"/>
      <c r="G4311" s="267"/>
    </row>
    <row r="4312" spans="1:7" ht="24" customHeight="1" x14ac:dyDescent="0.2">
      <c r="A4312" s="153" t="str">
        <f t="shared" ref="A4312:A4325" si="1293">IFERROR(VLOOKUP(C4312,Tabla_Insumos,4,FALSE),"")</f>
        <v/>
      </c>
      <c r="B4312" s="268" t="str">
        <f t="shared" ref="B4312:B4325" si="1294">IFERROR(VLOOKUP(C4312,Tabla_Insumos,5,FALSE),"")</f>
        <v/>
      </c>
      <c r="C4312" s="154"/>
      <c r="D4312" s="155" t="str">
        <f t="shared" ref="D4312:D4325" si="1295">IFERROR(VLOOKUP(C4312,Tabla_Insumos,2,FALSE),"")</f>
        <v/>
      </c>
      <c r="E4312" s="269"/>
      <c r="F4312" s="166">
        <f t="shared" ref="F4312:F4325" si="1296">IFERROR(VLOOKUP(C4312,Tabla_Insumos,3,FALSE),0)</f>
        <v>0</v>
      </c>
      <c r="G4312" s="270">
        <f>ROUND(E4312*F4312,2)</f>
        <v>0</v>
      </c>
    </row>
    <row r="4313" spans="1:7" ht="24" customHeight="1" x14ac:dyDescent="0.2">
      <c r="A4313" s="153" t="str">
        <f t="shared" si="1293"/>
        <v/>
      </c>
      <c r="B4313" s="268" t="str">
        <f t="shared" si="1294"/>
        <v/>
      </c>
      <c r="C4313" s="154"/>
      <c r="D4313" s="155" t="str">
        <f t="shared" si="1295"/>
        <v/>
      </c>
      <c r="E4313" s="269"/>
      <c r="F4313" s="166">
        <f t="shared" si="1296"/>
        <v>0</v>
      </c>
      <c r="G4313" s="270">
        <f t="shared" ref="G4313:G4325" si="1297">ROUND(E4313*F4313,2)</f>
        <v>0</v>
      </c>
    </row>
    <row r="4314" spans="1:7" ht="24" customHeight="1" x14ac:dyDescent="0.2">
      <c r="A4314" s="153" t="str">
        <f t="shared" si="1293"/>
        <v/>
      </c>
      <c r="B4314" s="268" t="str">
        <f t="shared" si="1294"/>
        <v/>
      </c>
      <c r="C4314" s="154"/>
      <c r="D4314" s="155" t="str">
        <f t="shared" si="1295"/>
        <v/>
      </c>
      <c r="E4314" s="269"/>
      <c r="F4314" s="166">
        <f t="shared" si="1296"/>
        <v>0</v>
      </c>
      <c r="G4314" s="270">
        <f t="shared" si="1297"/>
        <v>0</v>
      </c>
    </row>
    <row r="4315" spans="1:7" ht="24" customHeight="1" x14ac:dyDescent="0.2">
      <c r="A4315" s="153" t="str">
        <f t="shared" si="1293"/>
        <v/>
      </c>
      <c r="B4315" s="268" t="str">
        <f t="shared" si="1294"/>
        <v/>
      </c>
      <c r="C4315" s="154"/>
      <c r="D4315" s="155" t="str">
        <f t="shared" si="1295"/>
        <v/>
      </c>
      <c r="E4315" s="269"/>
      <c r="F4315" s="166">
        <f t="shared" si="1296"/>
        <v>0</v>
      </c>
      <c r="G4315" s="270">
        <f t="shared" si="1297"/>
        <v>0</v>
      </c>
    </row>
    <row r="4316" spans="1:7" ht="24" customHeight="1" x14ac:dyDescent="0.2">
      <c r="A4316" s="153" t="str">
        <f t="shared" si="1293"/>
        <v/>
      </c>
      <c r="B4316" s="268" t="str">
        <f t="shared" si="1294"/>
        <v/>
      </c>
      <c r="C4316" s="154"/>
      <c r="D4316" s="155" t="str">
        <f t="shared" si="1295"/>
        <v/>
      </c>
      <c r="E4316" s="269"/>
      <c r="F4316" s="166">
        <f t="shared" si="1296"/>
        <v>0</v>
      </c>
      <c r="G4316" s="270">
        <f t="shared" si="1297"/>
        <v>0</v>
      </c>
    </row>
    <row r="4317" spans="1:7" ht="24" customHeight="1" x14ac:dyDescent="0.2">
      <c r="A4317" s="153" t="str">
        <f t="shared" si="1293"/>
        <v/>
      </c>
      <c r="B4317" s="268" t="str">
        <f t="shared" si="1294"/>
        <v/>
      </c>
      <c r="C4317" s="154"/>
      <c r="D4317" s="155" t="str">
        <f t="shared" si="1295"/>
        <v/>
      </c>
      <c r="E4317" s="269"/>
      <c r="F4317" s="166">
        <f t="shared" si="1296"/>
        <v>0</v>
      </c>
      <c r="G4317" s="270">
        <f t="shared" si="1297"/>
        <v>0</v>
      </c>
    </row>
    <row r="4318" spans="1:7" ht="24" customHeight="1" x14ac:dyDescent="0.2">
      <c r="A4318" s="153" t="str">
        <f t="shared" si="1293"/>
        <v/>
      </c>
      <c r="B4318" s="268" t="str">
        <f t="shared" si="1294"/>
        <v/>
      </c>
      <c r="C4318" s="154"/>
      <c r="D4318" s="155" t="str">
        <f t="shared" si="1295"/>
        <v/>
      </c>
      <c r="E4318" s="269"/>
      <c r="F4318" s="166">
        <f t="shared" si="1296"/>
        <v>0</v>
      </c>
      <c r="G4318" s="270">
        <f t="shared" si="1297"/>
        <v>0</v>
      </c>
    </row>
    <row r="4319" spans="1:7" ht="24" customHeight="1" x14ac:dyDescent="0.2">
      <c r="A4319" s="153" t="str">
        <f t="shared" si="1293"/>
        <v/>
      </c>
      <c r="B4319" s="268" t="str">
        <f t="shared" si="1294"/>
        <v/>
      </c>
      <c r="C4319" s="154"/>
      <c r="D4319" s="155" t="str">
        <f t="shared" si="1295"/>
        <v/>
      </c>
      <c r="E4319" s="269"/>
      <c r="F4319" s="166">
        <f t="shared" si="1296"/>
        <v>0</v>
      </c>
      <c r="G4319" s="270">
        <f t="shared" si="1297"/>
        <v>0</v>
      </c>
    </row>
    <row r="4320" spans="1:7" ht="24" customHeight="1" x14ac:dyDescent="0.2">
      <c r="A4320" s="153" t="str">
        <f t="shared" si="1293"/>
        <v/>
      </c>
      <c r="B4320" s="268" t="str">
        <f t="shared" si="1294"/>
        <v/>
      </c>
      <c r="C4320" s="154"/>
      <c r="D4320" s="155" t="str">
        <f t="shared" si="1295"/>
        <v/>
      </c>
      <c r="E4320" s="269"/>
      <c r="F4320" s="166">
        <f t="shared" si="1296"/>
        <v>0</v>
      </c>
      <c r="G4320" s="270">
        <f t="shared" si="1297"/>
        <v>0</v>
      </c>
    </row>
    <row r="4321" spans="1:7" ht="24" customHeight="1" x14ac:dyDescent="0.2">
      <c r="A4321" s="153" t="str">
        <f t="shared" si="1293"/>
        <v/>
      </c>
      <c r="B4321" s="268" t="str">
        <f t="shared" si="1294"/>
        <v/>
      </c>
      <c r="C4321" s="154"/>
      <c r="D4321" s="155" t="str">
        <f t="shared" si="1295"/>
        <v/>
      </c>
      <c r="E4321" s="269"/>
      <c r="F4321" s="166">
        <f t="shared" si="1296"/>
        <v>0</v>
      </c>
      <c r="G4321" s="270">
        <f t="shared" si="1297"/>
        <v>0</v>
      </c>
    </row>
    <row r="4322" spans="1:7" ht="24" customHeight="1" x14ac:dyDescent="0.2">
      <c r="A4322" s="153" t="str">
        <f t="shared" si="1293"/>
        <v/>
      </c>
      <c r="B4322" s="268" t="str">
        <f t="shared" si="1294"/>
        <v/>
      </c>
      <c r="C4322" s="154"/>
      <c r="D4322" s="155" t="str">
        <f t="shared" si="1295"/>
        <v/>
      </c>
      <c r="E4322" s="269"/>
      <c r="F4322" s="166">
        <f t="shared" si="1296"/>
        <v>0</v>
      </c>
      <c r="G4322" s="270">
        <f t="shared" si="1297"/>
        <v>0</v>
      </c>
    </row>
    <row r="4323" spans="1:7" ht="24" customHeight="1" x14ac:dyDescent="0.2">
      <c r="A4323" s="153" t="str">
        <f t="shared" si="1293"/>
        <v/>
      </c>
      <c r="B4323" s="268" t="str">
        <f t="shared" si="1294"/>
        <v/>
      </c>
      <c r="C4323" s="154"/>
      <c r="D4323" s="155" t="str">
        <f t="shared" si="1295"/>
        <v/>
      </c>
      <c r="E4323" s="269"/>
      <c r="F4323" s="166">
        <f t="shared" si="1296"/>
        <v>0</v>
      </c>
      <c r="G4323" s="270">
        <f t="shared" si="1297"/>
        <v>0</v>
      </c>
    </row>
    <row r="4324" spans="1:7" ht="24" customHeight="1" x14ac:dyDescent="0.2">
      <c r="A4324" s="153" t="str">
        <f t="shared" si="1293"/>
        <v/>
      </c>
      <c r="B4324" s="268" t="str">
        <f t="shared" si="1294"/>
        <v/>
      </c>
      <c r="C4324" s="154"/>
      <c r="D4324" s="155" t="str">
        <f t="shared" si="1295"/>
        <v/>
      </c>
      <c r="E4324" s="269"/>
      <c r="F4324" s="166">
        <f t="shared" si="1296"/>
        <v>0</v>
      </c>
      <c r="G4324" s="270">
        <f t="shared" si="1297"/>
        <v>0</v>
      </c>
    </row>
    <row r="4325" spans="1:7" ht="24" customHeight="1" x14ac:dyDescent="0.2">
      <c r="A4325" s="153" t="str">
        <f t="shared" si="1293"/>
        <v/>
      </c>
      <c r="B4325" s="268" t="str">
        <f t="shared" si="1294"/>
        <v/>
      </c>
      <c r="C4325" s="154"/>
      <c r="D4325" s="155" t="str">
        <f t="shared" si="1295"/>
        <v/>
      </c>
      <c r="E4325" s="269"/>
      <c r="F4325" s="166">
        <f t="shared" si="1296"/>
        <v>0</v>
      </c>
      <c r="G4325" s="270">
        <f t="shared" si="1297"/>
        <v>0</v>
      </c>
    </row>
    <row r="4326" spans="1:7" ht="24" customHeight="1" x14ac:dyDescent="0.2">
      <c r="A4326" s="271"/>
      <c r="B4326" s="241"/>
      <c r="C4326" s="241"/>
      <c r="D4326" s="252"/>
      <c r="E4326" s="253"/>
      <c r="F4326" s="336" t="s">
        <v>38</v>
      </c>
      <c r="G4326" s="273">
        <f>SUBTOTAL(9,G4312:G4325)</f>
        <v>0</v>
      </c>
    </row>
    <row r="4327" spans="1:7" ht="24" customHeight="1" x14ac:dyDescent="0.2">
      <c r="A4327" s="271"/>
      <c r="B4327" s="241"/>
      <c r="C4327" s="274" t="s">
        <v>824</v>
      </c>
      <c r="D4327" s="252"/>
      <c r="E4327" s="253"/>
      <c r="F4327" s="254"/>
      <c r="G4327" s="275"/>
    </row>
    <row r="4328" spans="1:7" ht="24" customHeight="1" x14ac:dyDescent="0.2">
      <c r="A4328" s="153" t="str">
        <f t="shared" ref="A4328:A4335" si="1298">IFERROR(VLOOKUP(C4328,Tabla_Insumos,4,FALSE),"")</f>
        <v/>
      </c>
      <c r="B4328" s="268" t="str">
        <f t="shared" ref="B4328:B4335" si="1299">IFERROR(VLOOKUP(C4328,Tabla_Insumos,5,FALSE),"")</f>
        <v/>
      </c>
      <c r="C4328" s="154"/>
      <c r="D4328" s="155" t="str">
        <f t="shared" ref="D4328:D4335" si="1300">IFERROR(VLOOKUP(C4328,Tabla_Insumos,2,FALSE),"")</f>
        <v/>
      </c>
      <c r="E4328" s="269"/>
      <c r="F4328" s="166">
        <f t="shared" ref="F4328:F4335" si="1301">IFERROR(VLOOKUP(C4328,Tabla_Insumos,3,FALSE),0)</f>
        <v>0</v>
      </c>
      <c r="G4328" s="270">
        <f>ROUND(E4328*F4328,2)</f>
        <v>0</v>
      </c>
    </row>
    <row r="4329" spans="1:7" ht="24" customHeight="1" x14ac:dyDescent="0.2">
      <c r="A4329" s="153" t="str">
        <f t="shared" si="1298"/>
        <v/>
      </c>
      <c r="B4329" s="268" t="str">
        <f t="shared" si="1299"/>
        <v/>
      </c>
      <c r="C4329" s="154"/>
      <c r="D4329" s="155" t="str">
        <f t="shared" si="1300"/>
        <v/>
      </c>
      <c r="E4329" s="269"/>
      <c r="F4329" s="166">
        <f t="shared" si="1301"/>
        <v>0</v>
      </c>
      <c r="G4329" s="270">
        <f>ROUND(E4329*F4329,2)</f>
        <v>0</v>
      </c>
    </row>
    <row r="4330" spans="1:7" ht="24" customHeight="1" x14ac:dyDescent="0.2">
      <c r="A4330" s="153" t="str">
        <f t="shared" si="1298"/>
        <v/>
      </c>
      <c r="B4330" s="268" t="str">
        <f t="shared" si="1299"/>
        <v/>
      </c>
      <c r="C4330" s="154"/>
      <c r="D4330" s="155" t="str">
        <f t="shared" si="1300"/>
        <v/>
      </c>
      <c r="E4330" s="269"/>
      <c r="F4330" s="166">
        <f t="shared" si="1301"/>
        <v>0</v>
      </c>
      <c r="G4330" s="270">
        <f t="shared" ref="G4330:G4335" si="1302">ROUND(E4330*F4330,2)</f>
        <v>0</v>
      </c>
    </row>
    <row r="4331" spans="1:7" ht="24" customHeight="1" x14ac:dyDescent="0.2">
      <c r="A4331" s="153" t="str">
        <f t="shared" si="1298"/>
        <v/>
      </c>
      <c r="B4331" s="268" t="str">
        <f t="shared" si="1299"/>
        <v/>
      </c>
      <c r="C4331" s="154"/>
      <c r="D4331" s="155" t="str">
        <f t="shared" si="1300"/>
        <v/>
      </c>
      <c r="E4331" s="269"/>
      <c r="F4331" s="166">
        <f t="shared" si="1301"/>
        <v>0</v>
      </c>
      <c r="G4331" s="270">
        <f t="shared" si="1302"/>
        <v>0</v>
      </c>
    </row>
    <row r="4332" spans="1:7" ht="24" customHeight="1" x14ac:dyDescent="0.2">
      <c r="A4332" s="153" t="str">
        <f t="shared" si="1298"/>
        <v/>
      </c>
      <c r="B4332" s="268" t="str">
        <f t="shared" si="1299"/>
        <v/>
      </c>
      <c r="C4332" s="154"/>
      <c r="D4332" s="155" t="str">
        <f t="shared" si="1300"/>
        <v/>
      </c>
      <c r="E4332" s="269"/>
      <c r="F4332" s="166">
        <f t="shared" si="1301"/>
        <v>0</v>
      </c>
      <c r="G4332" s="270">
        <f t="shared" si="1302"/>
        <v>0</v>
      </c>
    </row>
    <row r="4333" spans="1:7" ht="24" customHeight="1" x14ac:dyDescent="0.2">
      <c r="A4333" s="153" t="str">
        <f t="shared" si="1298"/>
        <v/>
      </c>
      <c r="B4333" s="268" t="str">
        <f t="shared" si="1299"/>
        <v/>
      </c>
      <c r="C4333" s="154"/>
      <c r="D4333" s="155" t="str">
        <f t="shared" si="1300"/>
        <v/>
      </c>
      <c r="E4333" s="269"/>
      <c r="F4333" s="166">
        <f t="shared" si="1301"/>
        <v>0</v>
      </c>
      <c r="G4333" s="270">
        <f t="shared" si="1302"/>
        <v>0</v>
      </c>
    </row>
    <row r="4334" spans="1:7" ht="24" customHeight="1" x14ac:dyDescent="0.2">
      <c r="A4334" s="153" t="str">
        <f t="shared" si="1298"/>
        <v/>
      </c>
      <c r="B4334" s="268" t="str">
        <f t="shared" si="1299"/>
        <v/>
      </c>
      <c r="C4334" s="154"/>
      <c r="D4334" s="155" t="str">
        <f t="shared" si="1300"/>
        <v/>
      </c>
      <c r="E4334" s="269"/>
      <c r="F4334" s="166">
        <f t="shared" si="1301"/>
        <v>0</v>
      </c>
      <c r="G4334" s="270">
        <f t="shared" si="1302"/>
        <v>0</v>
      </c>
    </row>
    <row r="4335" spans="1:7" ht="24" customHeight="1" x14ac:dyDescent="0.2">
      <c r="A4335" s="153" t="str">
        <f t="shared" si="1298"/>
        <v/>
      </c>
      <c r="B4335" s="268" t="str">
        <f t="shared" si="1299"/>
        <v/>
      </c>
      <c r="C4335" s="154"/>
      <c r="D4335" s="155" t="str">
        <f t="shared" si="1300"/>
        <v/>
      </c>
      <c r="E4335" s="269"/>
      <c r="F4335" s="166">
        <f t="shared" si="1301"/>
        <v>0</v>
      </c>
      <c r="G4335" s="270">
        <f t="shared" si="1302"/>
        <v>0</v>
      </c>
    </row>
    <row r="4336" spans="1:7" ht="24" customHeight="1" x14ac:dyDescent="0.2">
      <c r="A4336" s="271"/>
      <c r="B4336" s="241"/>
      <c r="C4336" s="241"/>
      <c r="D4336" s="252"/>
      <c r="E4336" s="253"/>
      <c r="F4336" s="336" t="s">
        <v>39</v>
      </c>
      <c r="G4336" s="273">
        <f>SUBTOTAL(9,G4328:G4335)</f>
        <v>0</v>
      </c>
    </row>
    <row r="4337" spans="1:7" ht="24" customHeight="1" x14ac:dyDescent="0.2">
      <c r="A4337" s="271"/>
      <c r="B4337" s="241"/>
      <c r="C4337" s="274" t="s">
        <v>825</v>
      </c>
      <c r="D4337" s="252"/>
      <c r="E4337" s="253"/>
      <c r="F4337" s="254"/>
      <c r="G4337" s="275"/>
    </row>
    <row r="4338" spans="1:7" ht="24" customHeight="1" x14ac:dyDescent="0.2">
      <c r="A4338" s="153" t="str">
        <f t="shared" ref="A4338:A4346" si="1303">IFERROR(VLOOKUP(C4338,Tabla_Insumos,4,FALSE),"")</f>
        <v/>
      </c>
      <c r="B4338" s="268" t="str">
        <f t="shared" ref="B4338:B4346" si="1304">IFERROR(VLOOKUP(C4338,Tabla_Insumos,5,FALSE),"")</f>
        <v/>
      </c>
      <c r="C4338" s="154"/>
      <c r="D4338" s="155" t="str">
        <f t="shared" ref="D4338:D4346" si="1305">IFERROR(VLOOKUP(C4338,Tabla_Insumos,2,FALSE),"")</f>
        <v/>
      </c>
      <c r="E4338" s="269"/>
      <c r="F4338" s="166">
        <f t="shared" ref="F4338:F4346" si="1306">IFERROR(VLOOKUP(C4338,Tabla_Insumos,3,FALSE),0)</f>
        <v>0</v>
      </c>
      <c r="G4338" s="270">
        <f t="shared" ref="G4338:G4346" si="1307">ROUND(E4338*F4338,2)</f>
        <v>0</v>
      </c>
    </row>
    <row r="4339" spans="1:7" ht="24" customHeight="1" x14ac:dyDescent="0.2">
      <c r="A4339" s="153" t="str">
        <f t="shared" si="1303"/>
        <v/>
      </c>
      <c r="B4339" s="268" t="str">
        <f t="shared" si="1304"/>
        <v/>
      </c>
      <c r="C4339" s="154"/>
      <c r="D4339" s="155" t="str">
        <f t="shared" si="1305"/>
        <v/>
      </c>
      <c r="E4339" s="269"/>
      <c r="F4339" s="166">
        <f t="shared" si="1306"/>
        <v>0</v>
      </c>
      <c r="G4339" s="270">
        <f t="shared" si="1307"/>
        <v>0</v>
      </c>
    </row>
    <row r="4340" spans="1:7" ht="24" customHeight="1" x14ac:dyDescent="0.2">
      <c r="A4340" s="153" t="str">
        <f t="shared" si="1303"/>
        <v/>
      </c>
      <c r="B4340" s="268" t="str">
        <f t="shared" si="1304"/>
        <v/>
      </c>
      <c r="C4340" s="154"/>
      <c r="D4340" s="155" t="str">
        <f t="shared" si="1305"/>
        <v/>
      </c>
      <c r="E4340" s="269"/>
      <c r="F4340" s="166">
        <f t="shared" si="1306"/>
        <v>0</v>
      </c>
      <c r="G4340" s="270">
        <f t="shared" si="1307"/>
        <v>0</v>
      </c>
    </row>
    <row r="4341" spans="1:7" ht="24" customHeight="1" x14ac:dyDescent="0.2">
      <c r="A4341" s="153" t="str">
        <f t="shared" si="1303"/>
        <v/>
      </c>
      <c r="B4341" s="268" t="str">
        <f t="shared" si="1304"/>
        <v/>
      </c>
      <c r="C4341" s="154"/>
      <c r="D4341" s="155" t="str">
        <f t="shared" si="1305"/>
        <v/>
      </c>
      <c r="E4341" s="269"/>
      <c r="F4341" s="166">
        <f t="shared" si="1306"/>
        <v>0</v>
      </c>
      <c r="G4341" s="270">
        <f t="shared" si="1307"/>
        <v>0</v>
      </c>
    </row>
    <row r="4342" spans="1:7" ht="24" customHeight="1" x14ac:dyDescent="0.2">
      <c r="A4342" s="153" t="str">
        <f t="shared" si="1303"/>
        <v/>
      </c>
      <c r="B4342" s="268" t="str">
        <f t="shared" si="1304"/>
        <v/>
      </c>
      <c r="C4342" s="154"/>
      <c r="D4342" s="155" t="str">
        <f t="shared" si="1305"/>
        <v/>
      </c>
      <c r="E4342" s="269"/>
      <c r="F4342" s="166">
        <f t="shared" si="1306"/>
        <v>0</v>
      </c>
      <c r="G4342" s="270">
        <f t="shared" si="1307"/>
        <v>0</v>
      </c>
    </row>
    <row r="4343" spans="1:7" ht="24" customHeight="1" x14ac:dyDescent="0.2">
      <c r="A4343" s="153" t="str">
        <f t="shared" si="1303"/>
        <v/>
      </c>
      <c r="B4343" s="268" t="str">
        <f t="shared" si="1304"/>
        <v/>
      </c>
      <c r="C4343" s="154"/>
      <c r="D4343" s="155" t="str">
        <f t="shared" si="1305"/>
        <v/>
      </c>
      <c r="E4343" s="269"/>
      <c r="F4343" s="166">
        <f t="shared" si="1306"/>
        <v>0</v>
      </c>
      <c r="G4343" s="270">
        <f t="shared" si="1307"/>
        <v>0</v>
      </c>
    </row>
    <row r="4344" spans="1:7" ht="24" customHeight="1" x14ac:dyDescent="0.2">
      <c r="A4344" s="153" t="str">
        <f t="shared" si="1303"/>
        <v/>
      </c>
      <c r="B4344" s="268" t="str">
        <f t="shared" si="1304"/>
        <v/>
      </c>
      <c r="C4344" s="154"/>
      <c r="D4344" s="155" t="str">
        <f t="shared" si="1305"/>
        <v/>
      </c>
      <c r="E4344" s="269"/>
      <c r="F4344" s="166">
        <f t="shared" si="1306"/>
        <v>0</v>
      </c>
      <c r="G4344" s="270">
        <f t="shared" si="1307"/>
        <v>0</v>
      </c>
    </row>
    <row r="4345" spans="1:7" ht="24" customHeight="1" x14ac:dyDescent="0.2">
      <c r="A4345" s="153" t="str">
        <f t="shared" si="1303"/>
        <v/>
      </c>
      <c r="B4345" s="268" t="str">
        <f t="shared" si="1304"/>
        <v/>
      </c>
      <c r="C4345" s="154"/>
      <c r="D4345" s="155" t="str">
        <f t="shared" si="1305"/>
        <v/>
      </c>
      <c r="E4345" s="269"/>
      <c r="F4345" s="166">
        <f t="shared" si="1306"/>
        <v>0</v>
      </c>
      <c r="G4345" s="270">
        <f t="shared" si="1307"/>
        <v>0</v>
      </c>
    </row>
    <row r="4346" spans="1:7" ht="24" customHeight="1" x14ac:dyDescent="0.2">
      <c r="A4346" s="153" t="str">
        <f t="shared" si="1303"/>
        <v/>
      </c>
      <c r="B4346" s="268" t="str">
        <f t="shared" si="1304"/>
        <v/>
      </c>
      <c r="C4346" s="154"/>
      <c r="D4346" s="155" t="str">
        <f t="shared" si="1305"/>
        <v/>
      </c>
      <c r="E4346" s="269"/>
      <c r="F4346" s="166">
        <f t="shared" si="1306"/>
        <v>0</v>
      </c>
      <c r="G4346" s="270">
        <f t="shared" si="1307"/>
        <v>0</v>
      </c>
    </row>
    <row r="4347" spans="1:7" ht="24" customHeight="1" x14ac:dyDescent="0.2">
      <c r="A4347" s="276"/>
      <c r="B4347" s="252"/>
      <c r="C4347" s="241"/>
      <c r="D4347" s="252"/>
      <c r="E4347" s="253"/>
      <c r="F4347" s="336" t="s">
        <v>40</v>
      </c>
      <c r="G4347" s="273">
        <f>SUBTOTAL(9,G4338:G4346)</f>
        <v>0</v>
      </c>
    </row>
    <row r="4348" spans="1:7" ht="24" customHeight="1" thickBot="1" x14ac:dyDescent="0.25">
      <c r="A4348" s="277"/>
      <c r="B4348" s="278"/>
      <c r="C4348" s="279"/>
      <c r="D4348" s="278"/>
      <c r="E4348" s="280"/>
      <c r="F4348" s="281"/>
      <c r="G4348" s="282"/>
    </row>
    <row r="4349" spans="1:7" ht="24" customHeight="1" thickBot="1" x14ac:dyDescent="0.25">
      <c r="A4349" s="283">
        <f>B4307</f>
        <v>0</v>
      </c>
      <c r="B4349" s="284" t="str">
        <f>C4307</f>
        <v/>
      </c>
      <c r="C4349" s="285"/>
      <c r="D4349" s="285" t="s">
        <v>41</v>
      </c>
      <c r="E4349" s="286"/>
      <c r="F4349" s="287" t="s">
        <v>42</v>
      </c>
      <c r="G4349" s="288">
        <f>SUBTOTAL(9,G4312:G4348)</f>
        <v>0</v>
      </c>
    </row>
    <row r="4350" spans="1:7" ht="24" customHeight="1" thickTop="1" thickBot="1" x14ac:dyDescent="0.25"/>
    <row r="4351" spans="1:7" ht="24" customHeight="1" thickTop="1" x14ac:dyDescent="0.2">
      <c r="A4351" s="344" t="s">
        <v>44</v>
      </c>
      <c r="B4351" s="345"/>
      <c r="C4351" s="345"/>
      <c r="D4351" s="345"/>
      <c r="E4351" s="345"/>
      <c r="F4351" s="345"/>
      <c r="G4351" s="346"/>
    </row>
    <row r="4352" spans="1:7" ht="24" customHeight="1" x14ac:dyDescent="0.2">
      <c r="A4352" s="243" t="s">
        <v>821</v>
      </c>
      <c r="B4352" s="244" t="str">
        <f>Comitente</f>
        <v>DIRECCIÓN PROVINCIAL DEL LOTE HOGAR</v>
      </c>
      <c r="C4352" s="238"/>
      <c r="D4352" s="245"/>
      <c r="E4352" s="245"/>
      <c r="F4352" s="246"/>
      <c r="G4352" s="247"/>
    </row>
    <row r="4353" spans="1:7" ht="24" customHeight="1" x14ac:dyDescent="0.2">
      <c r="A4353" s="243" t="s">
        <v>822</v>
      </c>
      <c r="B4353" s="244">
        <f>Contratista</f>
        <v>0</v>
      </c>
      <c r="C4353" s="239"/>
      <c r="D4353" s="239"/>
      <c r="E4353" s="239"/>
      <c r="F4353" s="248"/>
      <c r="G4353" s="249"/>
    </row>
    <row r="4354" spans="1:7" ht="24" customHeight="1" x14ac:dyDescent="0.2">
      <c r="A4354" s="243" t="s">
        <v>31</v>
      </c>
      <c r="B4354" s="244" t="str">
        <f>Obra</f>
        <v>Barrio "VIRGEN DEL ROSARIO" I Etapa</v>
      </c>
      <c r="C4354" s="239"/>
      <c r="D4354" s="239"/>
      <c r="E4354" s="239"/>
      <c r="F4354" s="248" t="s">
        <v>45</v>
      </c>
      <c r="G4354" s="250">
        <f>Fecha_Base</f>
        <v>0</v>
      </c>
    </row>
    <row r="4355" spans="1:7" ht="24" customHeight="1" x14ac:dyDescent="0.2">
      <c r="A4355" s="251" t="s">
        <v>820</v>
      </c>
      <c r="B4355" s="240" t="str">
        <f>Ubicación</f>
        <v>Calle Independencia s/nº  Distrito "La Puntilla" Dpto San Martin</v>
      </c>
      <c r="C4355" s="240"/>
      <c r="D4355" s="252"/>
      <c r="E4355" s="253"/>
      <c r="F4355" s="254"/>
      <c r="G4355" s="255"/>
    </row>
    <row r="4356" spans="1:7" ht="24" customHeight="1" x14ac:dyDescent="0.2">
      <c r="A4356" s="251" t="s">
        <v>46</v>
      </c>
      <c r="B4356" s="256" t="str">
        <f>IFERROR(VALUE(LEFT(B4357,FIND("-",B4357)-1)),"")</f>
        <v/>
      </c>
      <c r="C4356" s="241" t="str">
        <f>IFERROR(VLOOKUP(B4356,T_Computo_Presupuesto,2,FALSE),"")</f>
        <v/>
      </c>
      <c r="E4356" s="253"/>
      <c r="F4356" s="254"/>
      <c r="G4356" s="255"/>
    </row>
    <row r="4357" spans="1:7" ht="24" customHeight="1" x14ac:dyDescent="0.2">
      <c r="A4357" s="251" t="s">
        <v>32</v>
      </c>
      <c r="B4357" s="256"/>
      <c r="C4357" s="241" t="str">
        <f>IFERROR(VLOOKUP(B4357,T_Computo_Presupuesto,2,FALSE),"")</f>
        <v/>
      </c>
      <c r="D4357" s="252"/>
      <c r="E4357" s="253"/>
      <c r="F4357" s="248" t="s">
        <v>33</v>
      </c>
      <c r="G4357" s="258" t="str">
        <f>IFERROR(VLOOKUP(B4357,T_Computo_Presupuesto,4,FALSE),"")</f>
        <v/>
      </c>
    </row>
    <row r="4358" spans="1:7" ht="24" customHeight="1" x14ac:dyDescent="0.2">
      <c r="A4358" s="251"/>
      <c r="B4358" s="240"/>
      <c r="C4358" s="241"/>
      <c r="D4358" s="252"/>
      <c r="E4358" s="253"/>
      <c r="F4358" s="254"/>
      <c r="G4358" s="255"/>
    </row>
    <row r="4359" spans="1:7" ht="24" customHeight="1" x14ac:dyDescent="0.2">
      <c r="A4359" s="366" t="s">
        <v>683</v>
      </c>
      <c r="B4359" s="367"/>
      <c r="C4359" s="368" t="s">
        <v>0</v>
      </c>
      <c r="D4359" s="368" t="s">
        <v>34</v>
      </c>
      <c r="E4359" s="370" t="s">
        <v>35</v>
      </c>
      <c r="F4359" s="372" t="s">
        <v>36</v>
      </c>
      <c r="G4359" s="374" t="s">
        <v>37</v>
      </c>
    </row>
    <row r="4360" spans="1:7" ht="24" customHeight="1" x14ac:dyDescent="0.2">
      <c r="A4360" s="259" t="s">
        <v>684</v>
      </c>
      <c r="B4360" s="260" t="s">
        <v>685</v>
      </c>
      <c r="C4360" s="369"/>
      <c r="D4360" s="369"/>
      <c r="E4360" s="371"/>
      <c r="F4360" s="373"/>
      <c r="G4360" s="375"/>
    </row>
    <row r="4361" spans="1:7" ht="24" customHeight="1" x14ac:dyDescent="0.2">
      <c r="A4361" s="335"/>
      <c r="B4361" s="263"/>
      <c r="C4361" s="334" t="s">
        <v>823</v>
      </c>
      <c r="D4361" s="264"/>
      <c r="E4361" s="265"/>
      <c r="F4361" s="266"/>
      <c r="G4361" s="267"/>
    </row>
    <row r="4362" spans="1:7" ht="24" customHeight="1" x14ac:dyDescent="0.2">
      <c r="A4362" s="153" t="str">
        <f t="shared" ref="A4362:A4375" si="1308">IFERROR(VLOOKUP(C4362,Tabla_Insumos,4,FALSE),"")</f>
        <v/>
      </c>
      <c r="B4362" s="268" t="str">
        <f t="shared" ref="B4362:B4375" si="1309">IFERROR(VLOOKUP(C4362,Tabla_Insumos,5,FALSE),"")</f>
        <v/>
      </c>
      <c r="C4362" s="154"/>
      <c r="D4362" s="155" t="str">
        <f t="shared" ref="D4362:D4375" si="1310">IFERROR(VLOOKUP(C4362,Tabla_Insumos,2,FALSE),"")</f>
        <v/>
      </c>
      <c r="E4362" s="269"/>
      <c r="F4362" s="166">
        <f t="shared" ref="F4362:F4375" si="1311">IFERROR(VLOOKUP(C4362,Tabla_Insumos,3,FALSE),0)</f>
        <v>0</v>
      </c>
      <c r="G4362" s="270">
        <f>ROUND(E4362*F4362,2)</f>
        <v>0</v>
      </c>
    </row>
    <row r="4363" spans="1:7" ht="24" customHeight="1" x14ac:dyDescent="0.2">
      <c r="A4363" s="153" t="str">
        <f t="shared" si="1308"/>
        <v/>
      </c>
      <c r="B4363" s="268" t="str">
        <f t="shared" si="1309"/>
        <v/>
      </c>
      <c r="C4363" s="154"/>
      <c r="D4363" s="155" t="str">
        <f t="shared" si="1310"/>
        <v/>
      </c>
      <c r="E4363" s="269"/>
      <c r="F4363" s="166">
        <f t="shared" si="1311"/>
        <v>0</v>
      </c>
      <c r="G4363" s="270">
        <f t="shared" ref="G4363:G4375" si="1312">ROUND(E4363*F4363,2)</f>
        <v>0</v>
      </c>
    </row>
    <row r="4364" spans="1:7" ht="24" customHeight="1" x14ac:dyDescent="0.2">
      <c r="A4364" s="153" t="str">
        <f t="shared" si="1308"/>
        <v/>
      </c>
      <c r="B4364" s="268" t="str">
        <f t="shared" si="1309"/>
        <v/>
      </c>
      <c r="C4364" s="154"/>
      <c r="D4364" s="155" t="str">
        <f t="shared" si="1310"/>
        <v/>
      </c>
      <c r="E4364" s="269"/>
      <c r="F4364" s="166">
        <f t="shared" si="1311"/>
        <v>0</v>
      </c>
      <c r="G4364" s="270">
        <f t="shared" si="1312"/>
        <v>0</v>
      </c>
    </row>
    <row r="4365" spans="1:7" ht="24" customHeight="1" x14ac:dyDescent="0.2">
      <c r="A4365" s="153" t="str">
        <f t="shared" si="1308"/>
        <v/>
      </c>
      <c r="B4365" s="268" t="str">
        <f t="shared" si="1309"/>
        <v/>
      </c>
      <c r="C4365" s="154"/>
      <c r="D4365" s="155" t="str">
        <f t="shared" si="1310"/>
        <v/>
      </c>
      <c r="E4365" s="269"/>
      <c r="F4365" s="166">
        <f t="shared" si="1311"/>
        <v>0</v>
      </c>
      <c r="G4365" s="270">
        <f t="shared" si="1312"/>
        <v>0</v>
      </c>
    </row>
    <row r="4366" spans="1:7" ht="24" customHeight="1" x14ac:dyDescent="0.2">
      <c r="A4366" s="153" t="str">
        <f t="shared" si="1308"/>
        <v/>
      </c>
      <c r="B4366" s="268" t="str">
        <f t="shared" si="1309"/>
        <v/>
      </c>
      <c r="C4366" s="154"/>
      <c r="D4366" s="155" t="str">
        <f t="shared" si="1310"/>
        <v/>
      </c>
      <c r="E4366" s="269"/>
      <c r="F4366" s="166">
        <f t="shared" si="1311"/>
        <v>0</v>
      </c>
      <c r="G4366" s="270">
        <f t="shared" si="1312"/>
        <v>0</v>
      </c>
    </row>
    <row r="4367" spans="1:7" ht="24" customHeight="1" x14ac:dyDescent="0.2">
      <c r="A4367" s="153" t="str">
        <f t="shared" si="1308"/>
        <v/>
      </c>
      <c r="B4367" s="268" t="str">
        <f t="shared" si="1309"/>
        <v/>
      </c>
      <c r="C4367" s="154"/>
      <c r="D4367" s="155" t="str">
        <f t="shared" si="1310"/>
        <v/>
      </c>
      <c r="E4367" s="269"/>
      <c r="F4367" s="166">
        <f t="shared" si="1311"/>
        <v>0</v>
      </c>
      <c r="G4367" s="270">
        <f t="shared" si="1312"/>
        <v>0</v>
      </c>
    </row>
    <row r="4368" spans="1:7" ht="24" customHeight="1" x14ac:dyDescent="0.2">
      <c r="A4368" s="153" t="str">
        <f t="shared" si="1308"/>
        <v/>
      </c>
      <c r="B4368" s="268" t="str">
        <f t="shared" si="1309"/>
        <v/>
      </c>
      <c r="C4368" s="154"/>
      <c r="D4368" s="155" t="str">
        <f t="shared" si="1310"/>
        <v/>
      </c>
      <c r="E4368" s="269"/>
      <c r="F4368" s="166">
        <f t="shared" si="1311"/>
        <v>0</v>
      </c>
      <c r="G4368" s="270">
        <f t="shared" si="1312"/>
        <v>0</v>
      </c>
    </row>
    <row r="4369" spans="1:7" ht="24" customHeight="1" x14ac:dyDescent="0.2">
      <c r="A4369" s="153" t="str">
        <f t="shared" si="1308"/>
        <v/>
      </c>
      <c r="B4369" s="268" t="str">
        <f t="shared" si="1309"/>
        <v/>
      </c>
      <c r="C4369" s="154"/>
      <c r="D4369" s="155" t="str">
        <f t="shared" si="1310"/>
        <v/>
      </c>
      <c r="E4369" s="269"/>
      <c r="F4369" s="166">
        <f t="shared" si="1311"/>
        <v>0</v>
      </c>
      <c r="G4369" s="270">
        <f t="shared" si="1312"/>
        <v>0</v>
      </c>
    </row>
    <row r="4370" spans="1:7" ht="24" customHeight="1" x14ac:dyDescent="0.2">
      <c r="A4370" s="153" t="str">
        <f t="shared" si="1308"/>
        <v/>
      </c>
      <c r="B4370" s="268" t="str">
        <f t="shared" si="1309"/>
        <v/>
      </c>
      <c r="C4370" s="154"/>
      <c r="D4370" s="155" t="str">
        <f t="shared" si="1310"/>
        <v/>
      </c>
      <c r="E4370" s="269"/>
      <c r="F4370" s="166">
        <f t="shared" si="1311"/>
        <v>0</v>
      </c>
      <c r="G4370" s="270">
        <f t="shared" si="1312"/>
        <v>0</v>
      </c>
    </row>
    <row r="4371" spans="1:7" ht="24" customHeight="1" x14ac:dyDescent="0.2">
      <c r="A4371" s="153" t="str">
        <f t="shared" si="1308"/>
        <v/>
      </c>
      <c r="B4371" s="268" t="str">
        <f t="shared" si="1309"/>
        <v/>
      </c>
      <c r="C4371" s="154"/>
      <c r="D4371" s="155" t="str">
        <f t="shared" si="1310"/>
        <v/>
      </c>
      <c r="E4371" s="269"/>
      <c r="F4371" s="166">
        <f t="shared" si="1311"/>
        <v>0</v>
      </c>
      <c r="G4371" s="270">
        <f t="shared" si="1312"/>
        <v>0</v>
      </c>
    </row>
    <row r="4372" spans="1:7" ht="24" customHeight="1" x14ac:dyDescent="0.2">
      <c r="A4372" s="153" t="str">
        <f t="shared" si="1308"/>
        <v/>
      </c>
      <c r="B4372" s="268" t="str">
        <f t="shared" si="1309"/>
        <v/>
      </c>
      <c r="C4372" s="154"/>
      <c r="D4372" s="155" t="str">
        <f t="shared" si="1310"/>
        <v/>
      </c>
      <c r="E4372" s="269"/>
      <c r="F4372" s="166">
        <f t="shared" si="1311"/>
        <v>0</v>
      </c>
      <c r="G4372" s="270">
        <f t="shared" si="1312"/>
        <v>0</v>
      </c>
    </row>
    <row r="4373" spans="1:7" ht="24" customHeight="1" x14ac:dyDescent="0.2">
      <c r="A4373" s="153" t="str">
        <f t="shared" si="1308"/>
        <v/>
      </c>
      <c r="B4373" s="268" t="str">
        <f t="shared" si="1309"/>
        <v/>
      </c>
      <c r="C4373" s="154"/>
      <c r="D4373" s="155" t="str">
        <f t="shared" si="1310"/>
        <v/>
      </c>
      <c r="E4373" s="269"/>
      <c r="F4373" s="166">
        <f t="shared" si="1311"/>
        <v>0</v>
      </c>
      <c r="G4373" s="270">
        <f t="shared" si="1312"/>
        <v>0</v>
      </c>
    </row>
    <row r="4374" spans="1:7" ht="24" customHeight="1" x14ac:dyDescent="0.2">
      <c r="A4374" s="153" t="str">
        <f t="shared" si="1308"/>
        <v/>
      </c>
      <c r="B4374" s="268" t="str">
        <f t="shared" si="1309"/>
        <v/>
      </c>
      <c r="C4374" s="154"/>
      <c r="D4374" s="155" t="str">
        <f t="shared" si="1310"/>
        <v/>
      </c>
      <c r="E4374" s="269"/>
      <c r="F4374" s="166">
        <f t="shared" si="1311"/>
        <v>0</v>
      </c>
      <c r="G4374" s="270">
        <f t="shared" si="1312"/>
        <v>0</v>
      </c>
    </row>
    <row r="4375" spans="1:7" ht="24" customHeight="1" x14ac:dyDescent="0.2">
      <c r="A4375" s="153" t="str">
        <f t="shared" si="1308"/>
        <v/>
      </c>
      <c r="B4375" s="268" t="str">
        <f t="shared" si="1309"/>
        <v/>
      </c>
      <c r="C4375" s="154"/>
      <c r="D4375" s="155" t="str">
        <f t="shared" si="1310"/>
        <v/>
      </c>
      <c r="E4375" s="269"/>
      <c r="F4375" s="166">
        <f t="shared" si="1311"/>
        <v>0</v>
      </c>
      <c r="G4375" s="270">
        <f t="shared" si="1312"/>
        <v>0</v>
      </c>
    </row>
    <row r="4376" spans="1:7" ht="24" customHeight="1" x14ac:dyDescent="0.2">
      <c r="A4376" s="271"/>
      <c r="B4376" s="241"/>
      <c r="C4376" s="241"/>
      <c r="D4376" s="252"/>
      <c r="E4376" s="253"/>
      <c r="F4376" s="336" t="s">
        <v>38</v>
      </c>
      <c r="G4376" s="273">
        <f>SUBTOTAL(9,G4362:G4375)</f>
        <v>0</v>
      </c>
    </row>
    <row r="4377" spans="1:7" ht="24" customHeight="1" x14ac:dyDescent="0.2">
      <c r="A4377" s="271"/>
      <c r="B4377" s="241"/>
      <c r="C4377" s="274" t="s">
        <v>824</v>
      </c>
      <c r="D4377" s="252"/>
      <c r="E4377" s="253"/>
      <c r="F4377" s="254"/>
      <c r="G4377" s="275"/>
    </row>
    <row r="4378" spans="1:7" ht="24" customHeight="1" x14ac:dyDescent="0.2">
      <c r="A4378" s="153" t="str">
        <f t="shared" ref="A4378:A4385" si="1313">IFERROR(VLOOKUP(C4378,Tabla_Insumos,4,FALSE),"")</f>
        <v/>
      </c>
      <c r="B4378" s="268" t="str">
        <f t="shared" ref="B4378:B4385" si="1314">IFERROR(VLOOKUP(C4378,Tabla_Insumos,5,FALSE),"")</f>
        <v/>
      </c>
      <c r="C4378" s="154"/>
      <c r="D4378" s="155" t="str">
        <f t="shared" ref="D4378:D4385" si="1315">IFERROR(VLOOKUP(C4378,Tabla_Insumos,2,FALSE),"")</f>
        <v/>
      </c>
      <c r="E4378" s="269"/>
      <c r="F4378" s="166">
        <f t="shared" ref="F4378:F4385" si="1316">IFERROR(VLOOKUP(C4378,Tabla_Insumos,3,FALSE),0)</f>
        <v>0</v>
      </c>
      <c r="G4378" s="270">
        <f>ROUND(E4378*F4378,2)</f>
        <v>0</v>
      </c>
    </row>
    <row r="4379" spans="1:7" ht="24" customHeight="1" x14ac:dyDescent="0.2">
      <c r="A4379" s="153" t="str">
        <f t="shared" si="1313"/>
        <v/>
      </c>
      <c r="B4379" s="268" t="str">
        <f t="shared" si="1314"/>
        <v/>
      </c>
      <c r="C4379" s="154"/>
      <c r="D4379" s="155" t="str">
        <f t="shared" si="1315"/>
        <v/>
      </c>
      <c r="E4379" s="269"/>
      <c r="F4379" s="166">
        <f t="shared" si="1316"/>
        <v>0</v>
      </c>
      <c r="G4379" s="270">
        <f>ROUND(E4379*F4379,2)</f>
        <v>0</v>
      </c>
    </row>
    <row r="4380" spans="1:7" ht="24" customHeight="1" x14ac:dyDescent="0.2">
      <c r="A4380" s="153" t="str">
        <f t="shared" si="1313"/>
        <v/>
      </c>
      <c r="B4380" s="268" t="str">
        <f t="shared" si="1314"/>
        <v/>
      </c>
      <c r="C4380" s="154"/>
      <c r="D4380" s="155" t="str">
        <f t="shared" si="1315"/>
        <v/>
      </c>
      <c r="E4380" s="269"/>
      <c r="F4380" s="166">
        <f t="shared" si="1316"/>
        <v>0</v>
      </c>
      <c r="G4380" s="270">
        <f t="shared" ref="G4380:G4385" si="1317">ROUND(E4380*F4380,2)</f>
        <v>0</v>
      </c>
    </row>
    <row r="4381" spans="1:7" ht="24" customHeight="1" x14ac:dyDescent="0.2">
      <c r="A4381" s="153" t="str">
        <f t="shared" si="1313"/>
        <v/>
      </c>
      <c r="B4381" s="268" t="str">
        <f t="shared" si="1314"/>
        <v/>
      </c>
      <c r="C4381" s="154"/>
      <c r="D4381" s="155" t="str">
        <f t="shared" si="1315"/>
        <v/>
      </c>
      <c r="E4381" s="269"/>
      <c r="F4381" s="166">
        <f t="shared" si="1316"/>
        <v>0</v>
      </c>
      <c r="G4381" s="270">
        <f t="shared" si="1317"/>
        <v>0</v>
      </c>
    </row>
    <row r="4382" spans="1:7" ht="24" customHeight="1" x14ac:dyDescent="0.2">
      <c r="A4382" s="153" t="str">
        <f t="shared" si="1313"/>
        <v/>
      </c>
      <c r="B4382" s="268" t="str">
        <f t="shared" si="1314"/>
        <v/>
      </c>
      <c r="C4382" s="154"/>
      <c r="D4382" s="155" t="str">
        <f t="shared" si="1315"/>
        <v/>
      </c>
      <c r="E4382" s="269"/>
      <c r="F4382" s="166">
        <f t="shared" si="1316"/>
        <v>0</v>
      </c>
      <c r="G4382" s="270">
        <f t="shared" si="1317"/>
        <v>0</v>
      </c>
    </row>
    <row r="4383" spans="1:7" ht="24" customHeight="1" x14ac:dyDescent="0.2">
      <c r="A4383" s="153" t="str">
        <f t="shared" si="1313"/>
        <v/>
      </c>
      <c r="B4383" s="268" t="str">
        <f t="shared" si="1314"/>
        <v/>
      </c>
      <c r="C4383" s="154"/>
      <c r="D4383" s="155" t="str">
        <f t="shared" si="1315"/>
        <v/>
      </c>
      <c r="E4383" s="269"/>
      <c r="F4383" s="166">
        <f t="shared" si="1316"/>
        <v>0</v>
      </c>
      <c r="G4383" s="270">
        <f t="shared" si="1317"/>
        <v>0</v>
      </c>
    </row>
    <row r="4384" spans="1:7" ht="24" customHeight="1" x14ac:dyDescent="0.2">
      <c r="A4384" s="153" t="str">
        <f t="shared" si="1313"/>
        <v/>
      </c>
      <c r="B4384" s="268" t="str">
        <f t="shared" si="1314"/>
        <v/>
      </c>
      <c r="C4384" s="154"/>
      <c r="D4384" s="155" t="str">
        <f t="shared" si="1315"/>
        <v/>
      </c>
      <c r="E4384" s="269"/>
      <c r="F4384" s="166">
        <f t="shared" si="1316"/>
        <v>0</v>
      </c>
      <c r="G4384" s="270">
        <f t="shared" si="1317"/>
        <v>0</v>
      </c>
    </row>
    <row r="4385" spans="1:7" ht="24" customHeight="1" x14ac:dyDescent="0.2">
      <c r="A4385" s="153" t="str">
        <f t="shared" si="1313"/>
        <v/>
      </c>
      <c r="B4385" s="268" t="str">
        <f t="shared" si="1314"/>
        <v/>
      </c>
      <c r="C4385" s="154"/>
      <c r="D4385" s="155" t="str">
        <f t="shared" si="1315"/>
        <v/>
      </c>
      <c r="E4385" s="269"/>
      <c r="F4385" s="166">
        <f t="shared" si="1316"/>
        <v>0</v>
      </c>
      <c r="G4385" s="270">
        <f t="shared" si="1317"/>
        <v>0</v>
      </c>
    </row>
    <row r="4386" spans="1:7" ht="24" customHeight="1" x14ac:dyDescent="0.2">
      <c r="A4386" s="271"/>
      <c r="B4386" s="241"/>
      <c r="C4386" s="241"/>
      <c r="D4386" s="252"/>
      <c r="E4386" s="253"/>
      <c r="F4386" s="336" t="s">
        <v>39</v>
      </c>
      <c r="G4386" s="273">
        <f>SUBTOTAL(9,G4378:G4385)</f>
        <v>0</v>
      </c>
    </row>
    <row r="4387" spans="1:7" ht="24" customHeight="1" x14ac:dyDescent="0.2">
      <c r="A4387" s="271"/>
      <c r="B4387" s="241"/>
      <c r="C4387" s="274" t="s">
        <v>825</v>
      </c>
      <c r="D4387" s="252"/>
      <c r="E4387" s="253"/>
      <c r="F4387" s="254"/>
      <c r="G4387" s="275"/>
    </row>
    <row r="4388" spans="1:7" ht="24" customHeight="1" x14ac:dyDescent="0.2">
      <c r="A4388" s="153" t="str">
        <f t="shared" ref="A4388:A4396" si="1318">IFERROR(VLOOKUP(C4388,Tabla_Insumos,4,FALSE),"")</f>
        <v/>
      </c>
      <c r="B4388" s="268" t="str">
        <f t="shared" ref="B4388:B4396" si="1319">IFERROR(VLOOKUP(C4388,Tabla_Insumos,5,FALSE),"")</f>
        <v/>
      </c>
      <c r="C4388" s="154"/>
      <c r="D4388" s="155" t="str">
        <f t="shared" ref="D4388:D4396" si="1320">IFERROR(VLOOKUP(C4388,Tabla_Insumos,2,FALSE),"")</f>
        <v/>
      </c>
      <c r="E4388" s="269"/>
      <c r="F4388" s="166">
        <f t="shared" ref="F4388:F4396" si="1321">IFERROR(VLOOKUP(C4388,Tabla_Insumos,3,FALSE),0)</f>
        <v>0</v>
      </c>
      <c r="G4388" s="270">
        <f t="shared" ref="G4388:G4396" si="1322">ROUND(E4388*F4388,2)</f>
        <v>0</v>
      </c>
    </row>
    <row r="4389" spans="1:7" ht="24" customHeight="1" x14ac:dyDescent="0.2">
      <c r="A4389" s="153" t="str">
        <f t="shared" si="1318"/>
        <v/>
      </c>
      <c r="B4389" s="268" t="str">
        <f t="shared" si="1319"/>
        <v/>
      </c>
      <c r="C4389" s="154"/>
      <c r="D4389" s="155" t="str">
        <f t="shared" si="1320"/>
        <v/>
      </c>
      <c r="E4389" s="269"/>
      <c r="F4389" s="166">
        <f t="shared" si="1321"/>
        <v>0</v>
      </c>
      <c r="G4389" s="270">
        <f t="shared" si="1322"/>
        <v>0</v>
      </c>
    </row>
    <row r="4390" spans="1:7" ht="24" customHeight="1" x14ac:dyDescent="0.2">
      <c r="A4390" s="153" t="str">
        <f t="shared" si="1318"/>
        <v/>
      </c>
      <c r="B4390" s="268" t="str">
        <f t="shared" si="1319"/>
        <v/>
      </c>
      <c r="C4390" s="154"/>
      <c r="D4390" s="155" t="str">
        <f t="shared" si="1320"/>
        <v/>
      </c>
      <c r="E4390" s="269"/>
      <c r="F4390" s="166">
        <f t="shared" si="1321"/>
        <v>0</v>
      </c>
      <c r="G4390" s="270">
        <f t="shared" si="1322"/>
        <v>0</v>
      </c>
    </row>
    <row r="4391" spans="1:7" ht="24" customHeight="1" x14ac:dyDescent="0.2">
      <c r="A4391" s="153" t="str">
        <f t="shared" si="1318"/>
        <v/>
      </c>
      <c r="B4391" s="268" t="str">
        <f t="shared" si="1319"/>
        <v/>
      </c>
      <c r="C4391" s="154"/>
      <c r="D4391" s="155" t="str">
        <f t="shared" si="1320"/>
        <v/>
      </c>
      <c r="E4391" s="269"/>
      <c r="F4391" s="166">
        <f t="shared" si="1321"/>
        <v>0</v>
      </c>
      <c r="G4391" s="270">
        <f t="shared" si="1322"/>
        <v>0</v>
      </c>
    </row>
    <row r="4392" spans="1:7" ht="24" customHeight="1" x14ac:dyDescent="0.2">
      <c r="A4392" s="153" t="str">
        <f t="shared" si="1318"/>
        <v/>
      </c>
      <c r="B4392" s="268" t="str">
        <f t="shared" si="1319"/>
        <v/>
      </c>
      <c r="C4392" s="154"/>
      <c r="D4392" s="155" t="str">
        <f t="shared" si="1320"/>
        <v/>
      </c>
      <c r="E4392" s="269"/>
      <c r="F4392" s="166">
        <f t="shared" si="1321"/>
        <v>0</v>
      </c>
      <c r="G4392" s="270">
        <f t="shared" si="1322"/>
        <v>0</v>
      </c>
    </row>
    <row r="4393" spans="1:7" ht="24" customHeight="1" x14ac:dyDescent="0.2">
      <c r="A4393" s="153" t="str">
        <f t="shared" si="1318"/>
        <v/>
      </c>
      <c r="B4393" s="268" t="str">
        <f t="shared" si="1319"/>
        <v/>
      </c>
      <c r="C4393" s="154"/>
      <c r="D4393" s="155" t="str">
        <f t="shared" si="1320"/>
        <v/>
      </c>
      <c r="E4393" s="269"/>
      <c r="F4393" s="166">
        <f t="shared" si="1321"/>
        <v>0</v>
      </c>
      <c r="G4393" s="270">
        <f t="shared" si="1322"/>
        <v>0</v>
      </c>
    </row>
    <row r="4394" spans="1:7" ht="24" customHeight="1" x14ac:dyDescent="0.2">
      <c r="A4394" s="153" t="str">
        <f t="shared" si="1318"/>
        <v/>
      </c>
      <c r="B4394" s="268" t="str">
        <f t="shared" si="1319"/>
        <v/>
      </c>
      <c r="C4394" s="154"/>
      <c r="D4394" s="155" t="str">
        <f t="shared" si="1320"/>
        <v/>
      </c>
      <c r="E4394" s="269"/>
      <c r="F4394" s="166">
        <f t="shared" si="1321"/>
        <v>0</v>
      </c>
      <c r="G4394" s="270">
        <f t="shared" si="1322"/>
        <v>0</v>
      </c>
    </row>
    <row r="4395" spans="1:7" ht="24" customHeight="1" x14ac:dyDescent="0.2">
      <c r="A4395" s="153" t="str">
        <f t="shared" si="1318"/>
        <v/>
      </c>
      <c r="B4395" s="268" t="str">
        <f t="shared" si="1319"/>
        <v/>
      </c>
      <c r="C4395" s="154"/>
      <c r="D4395" s="155" t="str">
        <f t="shared" si="1320"/>
        <v/>
      </c>
      <c r="E4395" s="269"/>
      <c r="F4395" s="166">
        <f t="shared" si="1321"/>
        <v>0</v>
      </c>
      <c r="G4395" s="270">
        <f t="shared" si="1322"/>
        <v>0</v>
      </c>
    </row>
    <row r="4396" spans="1:7" ht="24" customHeight="1" x14ac:dyDescent="0.2">
      <c r="A4396" s="153" t="str">
        <f t="shared" si="1318"/>
        <v/>
      </c>
      <c r="B4396" s="268" t="str">
        <f t="shared" si="1319"/>
        <v/>
      </c>
      <c r="C4396" s="154"/>
      <c r="D4396" s="155" t="str">
        <f t="shared" si="1320"/>
        <v/>
      </c>
      <c r="E4396" s="269"/>
      <c r="F4396" s="166">
        <f t="shared" si="1321"/>
        <v>0</v>
      </c>
      <c r="G4396" s="270">
        <f t="shared" si="1322"/>
        <v>0</v>
      </c>
    </row>
    <row r="4397" spans="1:7" ht="24" customHeight="1" x14ac:dyDescent="0.2">
      <c r="A4397" s="276"/>
      <c r="B4397" s="252"/>
      <c r="C4397" s="241"/>
      <c r="D4397" s="252"/>
      <c r="E4397" s="253"/>
      <c r="F4397" s="336" t="s">
        <v>40</v>
      </c>
      <c r="G4397" s="273">
        <f>SUBTOTAL(9,G4388:G4396)</f>
        <v>0</v>
      </c>
    </row>
    <row r="4398" spans="1:7" ht="24" customHeight="1" thickBot="1" x14ac:dyDescent="0.25">
      <c r="A4398" s="277"/>
      <c r="B4398" s="278"/>
      <c r="C4398" s="279"/>
      <c r="D4398" s="278"/>
      <c r="E4398" s="280"/>
      <c r="F4398" s="281"/>
      <c r="G4398" s="282"/>
    </row>
    <row r="4399" spans="1:7" ht="24" customHeight="1" thickBot="1" x14ac:dyDescent="0.25">
      <c r="A4399" s="283">
        <f>B4357</f>
        <v>0</v>
      </c>
      <c r="B4399" s="284" t="str">
        <f>C4357</f>
        <v/>
      </c>
      <c r="C4399" s="285"/>
      <c r="D4399" s="285" t="s">
        <v>41</v>
      </c>
      <c r="E4399" s="286"/>
      <c r="F4399" s="287" t="s">
        <v>42</v>
      </c>
      <c r="G4399" s="288">
        <f>SUBTOTAL(9,G4362:G4398)</f>
        <v>0</v>
      </c>
    </row>
    <row r="4400" spans="1:7" ht="24" customHeight="1" thickTop="1" thickBot="1" x14ac:dyDescent="0.25"/>
    <row r="4401" spans="1:7" ht="24" customHeight="1" thickTop="1" x14ac:dyDescent="0.2">
      <c r="A4401" s="344" t="s">
        <v>44</v>
      </c>
      <c r="B4401" s="345"/>
      <c r="C4401" s="345"/>
      <c r="D4401" s="345"/>
      <c r="E4401" s="345"/>
      <c r="F4401" s="345"/>
      <c r="G4401" s="346"/>
    </row>
    <row r="4402" spans="1:7" ht="24" customHeight="1" x14ac:dyDescent="0.2">
      <c r="A4402" s="243" t="s">
        <v>821</v>
      </c>
      <c r="B4402" s="244" t="str">
        <f>Comitente</f>
        <v>DIRECCIÓN PROVINCIAL DEL LOTE HOGAR</v>
      </c>
      <c r="C4402" s="238"/>
      <c r="D4402" s="245"/>
      <c r="E4402" s="245"/>
      <c r="F4402" s="246"/>
      <c r="G4402" s="247"/>
    </row>
    <row r="4403" spans="1:7" ht="24" customHeight="1" x14ac:dyDescent="0.2">
      <c r="A4403" s="243" t="s">
        <v>822</v>
      </c>
      <c r="B4403" s="244">
        <f>Contratista</f>
        <v>0</v>
      </c>
      <c r="C4403" s="239"/>
      <c r="D4403" s="239"/>
      <c r="E4403" s="239"/>
      <c r="F4403" s="248"/>
      <c r="G4403" s="249"/>
    </row>
    <row r="4404" spans="1:7" ht="24" customHeight="1" x14ac:dyDescent="0.2">
      <c r="A4404" s="243" t="s">
        <v>31</v>
      </c>
      <c r="B4404" s="244" t="str">
        <f>Obra</f>
        <v>Barrio "VIRGEN DEL ROSARIO" I Etapa</v>
      </c>
      <c r="C4404" s="239"/>
      <c r="D4404" s="239"/>
      <c r="E4404" s="239"/>
      <c r="F4404" s="248" t="s">
        <v>45</v>
      </c>
      <c r="G4404" s="250">
        <f>Fecha_Base</f>
        <v>0</v>
      </c>
    </row>
    <row r="4405" spans="1:7" ht="24" customHeight="1" x14ac:dyDescent="0.2">
      <c r="A4405" s="251" t="s">
        <v>820</v>
      </c>
      <c r="B4405" s="240" t="str">
        <f>Ubicación</f>
        <v>Calle Independencia s/nº  Distrito "La Puntilla" Dpto San Martin</v>
      </c>
      <c r="C4405" s="240"/>
      <c r="D4405" s="252"/>
      <c r="E4405" s="253"/>
      <c r="F4405" s="254"/>
      <c r="G4405" s="255"/>
    </row>
    <row r="4406" spans="1:7" ht="24" customHeight="1" x14ac:dyDescent="0.2">
      <c r="A4406" s="251" t="s">
        <v>46</v>
      </c>
      <c r="B4406" s="256" t="str">
        <f>IFERROR(VALUE(LEFT(B4407,FIND("-",B4407)-1)),"")</f>
        <v/>
      </c>
      <c r="C4406" s="241" t="str">
        <f>IFERROR(VLOOKUP(B4406,T_Computo_Presupuesto,2,FALSE),"")</f>
        <v/>
      </c>
      <c r="E4406" s="253"/>
      <c r="F4406" s="254"/>
      <c r="G4406" s="255"/>
    </row>
    <row r="4407" spans="1:7" ht="24" customHeight="1" x14ac:dyDescent="0.2">
      <c r="A4407" s="251" t="s">
        <v>32</v>
      </c>
      <c r="B4407" s="257"/>
      <c r="C4407" s="241" t="str">
        <f>IFERROR(VLOOKUP(B4407,T_Computo_Presupuesto,2,FALSE),"")</f>
        <v/>
      </c>
      <c r="D4407" s="252"/>
      <c r="E4407" s="253"/>
      <c r="F4407" s="248" t="s">
        <v>33</v>
      </c>
      <c r="G4407" s="258" t="str">
        <f>IFERROR(VLOOKUP(B4407,T_Computo_Presupuesto,4,FALSE),"")</f>
        <v/>
      </c>
    </row>
    <row r="4408" spans="1:7" ht="24" customHeight="1" x14ac:dyDescent="0.2">
      <c r="A4408" s="251"/>
      <c r="B4408" s="240"/>
      <c r="C4408" s="241"/>
      <c r="D4408" s="252"/>
      <c r="E4408" s="253"/>
      <c r="F4408" s="254"/>
      <c r="G4408" s="255"/>
    </row>
    <row r="4409" spans="1:7" ht="24" customHeight="1" x14ac:dyDescent="0.2">
      <c r="A4409" s="366" t="s">
        <v>683</v>
      </c>
      <c r="B4409" s="367"/>
      <c r="C4409" s="368" t="s">
        <v>0</v>
      </c>
      <c r="D4409" s="368" t="s">
        <v>34</v>
      </c>
      <c r="E4409" s="370" t="s">
        <v>35</v>
      </c>
      <c r="F4409" s="372" t="s">
        <v>36</v>
      </c>
      <c r="G4409" s="374" t="s">
        <v>37</v>
      </c>
    </row>
    <row r="4410" spans="1:7" ht="24" customHeight="1" x14ac:dyDescent="0.2">
      <c r="A4410" s="259" t="s">
        <v>684</v>
      </c>
      <c r="B4410" s="260" t="s">
        <v>685</v>
      </c>
      <c r="C4410" s="369"/>
      <c r="D4410" s="369"/>
      <c r="E4410" s="371"/>
      <c r="F4410" s="373"/>
      <c r="G4410" s="375"/>
    </row>
    <row r="4411" spans="1:7" ht="24" customHeight="1" x14ac:dyDescent="0.2">
      <c r="A4411" s="335"/>
      <c r="B4411" s="263"/>
      <c r="C4411" s="334" t="s">
        <v>823</v>
      </c>
      <c r="D4411" s="264"/>
      <c r="E4411" s="265"/>
      <c r="F4411" s="266"/>
      <c r="G4411" s="267"/>
    </row>
    <row r="4412" spans="1:7" ht="24" customHeight="1" x14ac:dyDescent="0.2">
      <c r="A4412" s="153" t="str">
        <f t="shared" ref="A4412:A4425" si="1323">IFERROR(VLOOKUP(C4412,Tabla_Insumos,4,FALSE),"")</f>
        <v/>
      </c>
      <c r="B4412" s="268" t="str">
        <f t="shared" ref="B4412:B4425" si="1324">IFERROR(VLOOKUP(C4412,Tabla_Insumos,5,FALSE),"")</f>
        <v/>
      </c>
      <c r="C4412" s="154"/>
      <c r="D4412" s="155" t="str">
        <f t="shared" ref="D4412:D4425" si="1325">IFERROR(VLOOKUP(C4412,Tabla_Insumos,2,FALSE),"")</f>
        <v/>
      </c>
      <c r="E4412" s="269"/>
      <c r="F4412" s="166">
        <f t="shared" ref="F4412:F4425" si="1326">IFERROR(VLOOKUP(C4412,Tabla_Insumos,3,FALSE),0)</f>
        <v>0</v>
      </c>
      <c r="G4412" s="270">
        <f>ROUND(E4412*F4412,2)</f>
        <v>0</v>
      </c>
    </row>
    <row r="4413" spans="1:7" ht="24" customHeight="1" x14ac:dyDescent="0.2">
      <c r="A4413" s="153" t="str">
        <f t="shared" si="1323"/>
        <v/>
      </c>
      <c r="B4413" s="268" t="str">
        <f t="shared" si="1324"/>
        <v/>
      </c>
      <c r="C4413" s="154"/>
      <c r="D4413" s="155" t="str">
        <f t="shared" si="1325"/>
        <v/>
      </c>
      <c r="E4413" s="269"/>
      <c r="F4413" s="166">
        <f t="shared" si="1326"/>
        <v>0</v>
      </c>
      <c r="G4413" s="270">
        <f t="shared" ref="G4413:G4425" si="1327">ROUND(E4413*F4413,2)</f>
        <v>0</v>
      </c>
    </row>
    <row r="4414" spans="1:7" ht="24" customHeight="1" x14ac:dyDescent="0.2">
      <c r="A4414" s="153" t="str">
        <f t="shared" si="1323"/>
        <v/>
      </c>
      <c r="B4414" s="268" t="str">
        <f t="shared" si="1324"/>
        <v/>
      </c>
      <c r="C4414" s="154"/>
      <c r="D4414" s="155" t="str">
        <f t="shared" si="1325"/>
        <v/>
      </c>
      <c r="E4414" s="269"/>
      <c r="F4414" s="166">
        <f t="shared" si="1326"/>
        <v>0</v>
      </c>
      <c r="G4414" s="270">
        <f t="shared" si="1327"/>
        <v>0</v>
      </c>
    </row>
    <row r="4415" spans="1:7" ht="24" customHeight="1" x14ac:dyDescent="0.2">
      <c r="A4415" s="153" t="str">
        <f t="shared" si="1323"/>
        <v/>
      </c>
      <c r="B4415" s="268" t="str">
        <f t="shared" si="1324"/>
        <v/>
      </c>
      <c r="C4415" s="154"/>
      <c r="D4415" s="155" t="str">
        <f t="shared" si="1325"/>
        <v/>
      </c>
      <c r="E4415" s="269"/>
      <c r="F4415" s="166">
        <f t="shared" si="1326"/>
        <v>0</v>
      </c>
      <c r="G4415" s="270">
        <f t="shared" si="1327"/>
        <v>0</v>
      </c>
    </row>
    <row r="4416" spans="1:7" ht="24" customHeight="1" x14ac:dyDescent="0.2">
      <c r="A4416" s="153" t="str">
        <f t="shared" si="1323"/>
        <v/>
      </c>
      <c r="B4416" s="268" t="str">
        <f t="shared" si="1324"/>
        <v/>
      </c>
      <c r="C4416" s="154"/>
      <c r="D4416" s="155" t="str">
        <f t="shared" si="1325"/>
        <v/>
      </c>
      <c r="E4416" s="269"/>
      <c r="F4416" s="166">
        <f t="shared" si="1326"/>
        <v>0</v>
      </c>
      <c r="G4416" s="270">
        <f t="shared" si="1327"/>
        <v>0</v>
      </c>
    </row>
    <row r="4417" spans="1:7" ht="24" customHeight="1" x14ac:dyDescent="0.2">
      <c r="A4417" s="153" t="str">
        <f t="shared" si="1323"/>
        <v/>
      </c>
      <c r="B4417" s="268" t="str">
        <f t="shared" si="1324"/>
        <v/>
      </c>
      <c r="C4417" s="154"/>
      <c r="D4417" s="155" t="str">
        <f t="shared" si="1325"/>
        <v/>
      </c>
      <c r="E4417" s="269"/>
      <c r="F4417" s="166">
        <f t="shared" si="1326"/>
        <v>0</v>
      </c>
      <c r="G4417" s="270">
        <f t="shared" si="1327"/>
        <v>0</v>
      </c>
    </row>
    <row r="4418" spans="1:7" ht="24" customHeight="1" x14ac:dyDescent="0.2">
      <c r="A4418" s="153" t="str">
        <f t="shared" si="1323"/>
        <v/>
      </c>
      <c r="B4418" s="268" t="str">
        <f t="shared" si="1324"/>
        <v/>
      </c>
      <c r="C4418" s="154"/>
      <c r="D4418" s="155" t="str">
        <f t="shared" si="1325"/>
        <v/>
      </c>
      <c r="E4418" s="269"/>
      <c r="F4418" s="166">
        <f t="shared" si="1326"/>
        <v>0</v>
      </c>
      <c r="G4418" s="270">
        <f t="shared" si="1327"/>
        <v>0</v>
      </c>
    </row>
    <row r="4419" spans="1:7" ht="24" customHeight="1" x14ac:dyDescent="0.2">
      <c r="A4419" s="153" t="str">
        <f t="shared" si="1323"/>
        <v/>
      </c>
      <c r="B4419" s="268" t="str">
        <f t="shared" si="1324"/>
        <v/>
      </c>
      <c r="C4419" s="154"/>
      <c r="D4419" s="155" t="str">
        <f t="shared" si="1325"/>
        <v/>
      </c>
      <c r="E4419" s="269"/>
      <c r="F4419" s="166">
        <f t="shared" si="1326"/>
        <v>0</v>
      </c>
      <c r="G4419" s="270">
        <f t="shared" si="1327"/>
        <v>0</v>
      </c>
    </row>
    <row r="4420" spans="1:7" ht="24" customHeight="1" x14ac:dyDescent="0.2">
      <c r="A4420" s="153" t="str">
        <f t="shared" si="1323"/>
        <v/>
      </c>
      <c r="B4420" s="268" t="str">
        <f t="shared" si="1324"/>
        <v/>
      </c>
      <c r="C4420" s="154"/>
      <c r="D4420" s="155" t="str">
        <f t="shared" si="1325"/>
        <v/>
      </c>
      <c r="E4420" s="269"/>
      <c r="F4420" s="166">
        <f t="shared" si="1326"/>
        <v>0</v>
      </c>
      <c r="G4420" s="270">
        <f t="shared" si="1327"/>
        <v>0</v>
      </c>
    </row>
    <row r="4421" spans="1:7" ht="24" customHeight="1" x14ac:dyDescent="0.2">
      <c r="A4421" s="153" t="str">
        <f t="shared" si="1323"/>
        <v/>
      </c>
      <c r="B4421" s="268" t="str">
        <f t="shared" si="1324"/>
        <v/>
      </c>
      <c r="C4421" s="154"/>
      <c r="D4421" s="155" t="str">
        <f t="shared" si="1325"/>
        <v/>
      </c>
      <c r="E4421" s="269"/>
      <c r="F4421" s="166">
        <f t="shared" si="1326"/>
        <v>0</v>
      </c>
      <c r="G4421" s="270">
        <f t="shared" si="1327"/>
        <v>0</v>
      </c>
    </row>
    <row r="4422" spans="1:7" ht="24" customHeight="1" x14ac:dyDescent="0.2">
      <c r="A4422" s="153" t="str">
        <f t="shared" si="1323"/>
        <v/>
      </c>
      <c r="B4422" s="268" t="str">
        <f t="shared" si="1324"/>
        <v/>
      </c>
      <c r="C4422" s="154"/>
      <c r="D4422" s="155" t="str">
        <f t="shared" si="1325"/>
        <v/>
      </c>
      <c r="E4422" s="269"/>
      <c r="F4422" s="166">
        <f t="shared" si="1326"/>
        <v>0</v>
      </c>
      <c r="G4422" s="270">
        <f t="shared" si="1327"/>
        <v>0</v>
      </c>
    </row>
    <row r="4423" spans="1:7" ht="24" customHeight="1" x14ac:dyDescent="0.2">
      <c r="A4423" s="153" t="str">
        <f t="shared" si="1323"/>
        <v/>
      </c>
      <c r="B4423" s="268" t="str">
        <f t="shared" si="1324"/>
        <v/>
      </c>
      <c r="C4423" s="154"/>
      <c r="D4423" s="155" t="str">
        <f t="shared" si="1325"/>
        <v/>
      </c>
      <c r="E4423" s="269"/>
      <c r="F4423" s="166">
        <f t="shared" si="1326"/>
        <v>0</v>
      </c>
      <c r="G4423" s="270">
        <f t="shared" si="1327"/>
        <v>0</v>
      </c>
    </row>
    <row r="4424" spans="1:7" ht="24" customHeight="1" x14ac:dyDescent="0.2">
      <c r="A4424" s="153" t="str">
        <f t="shared" si="1323"/>
        <v/>
      </c>
      <c r="B4424" s="268" t="str">
        <f t="shared" si="1324"/>
        <v/>
      </c>
      <c r="C4424" s="154"/>
      <c r="D4424" s="155" t="str">
        <f t="shared" si="1325"/>
        <v/>
      </c>
      <c r="E4424" s="269"/>
      <c r="F4424" s="166">
        <f t="shared" si="1326"/>
        <v>0</v>
      </c>
      <c r="G4424" s="270">
        <f t="shared" si="1327"/>
        <v>0</v>
      </c>
    </row>
    <row r="4425" spans="1:7" ht="24" customHeight="1" x14ac:dyDescent="0.2">
      <c r="A4425" s="153" t="str">
        <f t="shared" si="1323"/>
        <v/>
      </c>
      <c r="B4425" s="268" t="str">
        <f t="shared" si="1324"/>
        <v/>
      </c>
      <c r="C4425" s="154"/>
      <c r="D4425" s="155" t="str">
        <f t="shared" si="1325"/>
        <v/>
      </c>
      <c r="E4425" s="269"/>
      <c r="F4425" s="166">
        <f t="shared" si="1326"/>
        <v>0</v>
      </c>
      <c r="G4425" s="270">
        <f t="shared" si="1327"/>
        <v>0</v>
      </c>
    </row>
    <row r="4426" spans="1:7" ht="24" customHeight="1" x14ac:dyDescent="0.2">
      <c r="A4426" s="271"/>
      <c r="B4426" s="241"/>
      <c r="C4426" s="241"/>
      <c r="D4426" s="252"/>
      <c r="E4426" s="253"/>
      <c r="F4426" s="336" t="s">
        <v>38</v>
      </c>
      <c r="G4426" s="273">
        <f>SUBTOTAL(9,G4412:G4425)</f>
        <v>0</v>
      </c>
    </row>
    <row r="4427" spans="1:7" ht="24" customHeight="1" x14ac:dyDescent="0.2">
      <c r="A4427" s="271"/>
      <c r="B4427" s="241"/>
      <c r="C4427" s="274" t="s">
        <v>824</v>
      </c>
      <c r="D4427" s="252"/>
      <c r="E4427" s="253"/>
      <c r="F4427" s="254"/>
      <c r="G4427" s="275"/>
    </row>
    <row r="4428" spans="1:7" ht="24" customHeight="1" x14ac:dyDescent="0.2">
      <c r="A4428" s="153" t="str">
        <f t="shared" ref="A4428:A4435" si="1328">IFERROR(VLOOKUP(C4428,Tabla_Insumos,4,FALSE),"")</f>
        <v/>
      </c>
      <c r="B4428" s="268" t="str">
        <f t="shared" ref="B4428:B4435" si="1329">IFERROR(VLOOKUP(C4428,Tabla_Insumos,5,FALSE),"")</f>
        <v/>
      </c>
      <c r="C4428" s="154"/>
      <c r="D4428" s="155" t="str">
        <f t="shared" ref="D4428:D4435" si="1330">IFERROR(VLOOKUP(C4428,Tabla_Insumos,2,FALSE),"")</f>
        <v/>
      </c>
      <c r="E4428" s="269"/>
      <c r="F4428" s="166">
        <f t="shared" ref="F4428:F4435" si="1331">IFERROR(VLOOKUP(C4428,Tabla_Insumos,3,FALSE),0)</f>
        <v>0</v>
      </c>
      <c r="G4428" s="270">
        <f>ROUND(E4428*F4428,2)</f>
        <v>0</v>
      </c>
    </row>
    <row r="4429" spans="1:7" ht="24" customHeight="1" x14ac:dyDescent="0.2">
      <c r="A4429" s="153" t="str">
        <f t="shared" si="1328"/>
        <v/>
      </c>
      <c r="B4429" s="268" t="str">
        <f t="shared" si="1329"/>
        <v/>
      </c>
      <c r="C4429" s="154"/>
      <c r="D4429" s="155" t="str">
        <f t="shared" si="1330"/>
        <v/>
      </c>
      <c r="E4429" s="269"/>
      <c r="F4429" s="166">
        <f t="shared" si="1331"/>
        <v>0</v>
      </c>
      <c r="G4429" s="270">
        <f>ROUND(E4429*F4429,2)</f>
        <v>0</v>
      </c>
    </row>
    <row r="4430" spans="1:7" ht="24" customHeight="1" x14ac:dyDescent="0.2">
      <c r="A4430" s="153" t="str">
        <f t="shared" si="1328"/>
        <v/>
      </c>
      <c r="B4430" s="268" t="str">
        <f t="shared" si="1329"/>
        <v/>
      </c>
      <c r="C4430" s="154"/>
      <c r="D4430" s="155" t="str">
        <f t="shared" si="1330"/>
        <v/>
      </c>
      <c r="E4430" s="269"/>
      <c r="F4430" s="166">
        <f t="shared" si="1331"/>
        <v>0</v>
      </c>
      <c r="G4430" s="270">
        <f t="shared" ref="G4430:G4435" si="1332">ROUND(E4430*F4430,2)</f>
        <v>0</v>
      </c>
    </row>
    <row r="4431" spans="1:7" ht="24" customHeight="1" x14ac:dyDescent="0.2">
      <c r="A4431" s="153" t="str">
        <f t="shared" si="1328"/>
        <v/>
      </c>
      <c r="B4431" s="268" t="str">
        <f t="shared" si="1329"/>
        <v/>
      </c>
      <c r="C4431" s="154"/>
      <c r="D4431" s="155" t="str">
        <f t="shared" si="1330"/>
        <v/>
      </c>
      <c r="E4431" s="269"/>
      <c r="F4431" s="166">
        <f t="shared" si="1331"/>
        <v>0</v>
      </c>
      <c r="G4431" s="270">
        <f t="shared" si="1332"/>
        <v>0</v>
      </c>
    </row>
    <row r="4432" spans="1:7" ht="24" customHeight="1" x14ac:dyDescent="0.2">
      <c r="A4432" s="153" t="str">
        <f t="shared" si="1328"/>
        <v/>
      </c>
      <c r="B4432" s="268" t="str">
        <f t="shared" si="1329"/>
        <v/>
      </c>
      <c r="C4432" s="154"/>
      <c r="D4432" s="155" t="str">
        <f t="shared" si="1330"/>
        <v/>
      </c>
      <c r="E4432" s="269"/>
      <c r="F4432" s="166">
        <f t="shared" si="1331"/>
        <v>0</v>
      </c>
      <c r="G4432" s="270">
        <f t="shared" si="1332"/>
        <v>0</v>
      </c>
    </row>
    <row r="4433" spans="1:7" ht="24" customHeight="1" x14ac:dyDescent="0.2">
      <c r="A4433" s="153" t="str">
        <f t="shared" si="1328"/>
        <v/>
      </c>
      <c r="B4433" s="268" t="str">
        <f t="shared" si="1329"/>
        <v/>
      </c>
      <c r="C4433" s="154"/>
      <c r="D4433" s="155" t="str">
        <f t="shared" si="1330"/>
        <v/>
      </c>
      <c r="E4433" s="269"/>
      <c r="F4433" s="166">
        <f t="shared" si="1331"/>
        <v>0</v>
      </c>
      <c r="G4433" s="270">
        <f t="shared" si="1332"/>
        <v>0</v>
      </c>
    </row>
    <row r="4434" spans="1:7" ht="24" customHeight="1" x14ac:dyDescent="0.2">
      <c r="A4434" s="153" t="str">
        <f t="shared" si="1328"/>
        <v/>
      </c>
      <c r="B4434" s="268" t="str">
        <f t="shared" si="1329"/>
        <v/>
      </c>
      <c r="C4434" s="154"/>
      <c r="D4434" s="155" t="str">
        <f t="shared" si="1330"/>
        <v/>
      </c>
      <c r="E4434" s="269"/>
      <c r="F4434" s="166">
        <f t="shared" si="1331"/>
        <v>0</v>
      </c>
      <c r="G4434" s="270">
        <f t="shared" si="1332"/>
        <v>0</v>
      </c>
    </row>
    <row r="4435" spans="1:7" ht="24" customHeight="1" x14ac:dyDescent="0.2">
      <c r="A4435" s="153" t="str">
        <f t="shared" si="1328"/>
        <v/>
      </c>
      <c r="B4435" s="268" t="str">
        <f t="shared" si="1329"/>
        <v/>
      </c>
      <c r="C4435" s="154"/>
      <c r="D4435" s="155" t="str">
        <f t="shared" si="1330"/>
        <v/>
      </c>
      <c r="E4435" s="269"/>
      <c r="F4435" s="166">
        <f t="shared" si="1331"/>
        <v>0</v>
      </c>
      <c r="G4435" s="270">
        <f t="shared" si="1332"/>
        <v>0</v>
      </c>
    </row>
    <row r="4436" spans="1:7" ht="24" customHeight="1" x14ac:dyDescent="0.2">
      <c r="A4436" s="271"/>
      <c r="B4436" s="241"/>
      <c r="C4436" s="241"/>
      <c r="D4436" s="252"/>
      <c r="E4436" s="253"/>
      <c r="F4436" s="336" t="s">
        <v>39</v>
      </c>
      <c r="G4436" s="273">
        <f>SUBTOTAL(9,G4428:G4435)</f>
        <v>0</v>
      </c>
    </row>
    <row r="4437" spans="1:7" ht="24" customHeight="1" x14ac:dyDescent="0.2">
      <c r="A4437" s="271"/>
      <c r="B4437" s="241"/>
      <c r="C4437" s="274" t="s">
        <v>825</v>
      </c>
      <c r="D4437" s="252"/>
      <c r="E4437" s="253"/>
      <c r="F4437" s="254"/>
      <c r="G4437" s="275"/>
    </row>
    <row r="4438" spans="1:7" ht="24" customHeight="1" x14ac:dyDescent="0.2">
      <c r="A4438" s="153" t="str">
        <f t="shared" ref="A4438:A4446" si="1333">IFERROR(VLOOKUP(C4438,Tabla_Insumos,4,FALSE),"")</f>
        <v/>
      </c>
      <c r="B4438" s="268" t="str">
        <f t="shared" ref="B4438:B4446" si="1334">IFERROR(VLOOKUP(C4438,Tabla_Insumos,5,FALSE),"")</f>
        <v/>
      </c>
      <c r="C4438" s="154"/>
      <c r="D4438" s="155" t="str">
        <f t="shared" ref="D4438:D4446" si="1335">IFERROR(VLOOKUP(C4438,Tabla_Insumos,2,FALSE),"")</f>
        <v/>
      </c>
      <c r="E4438" s="269"/>
      <c r="F4438" s="166">
        <f t="shared" ref="F4438:F4446" si="1336">IFERROR(VLOOKUP(C4438,Tabla_Insumos,3,FALSE),0)</f>
        <v>0</v>
      </c>
      <c r="G4438" s="270">
        <f t="shared" ref="G4438:G4446" si="1337">ROUND(E4438*F4438,2)</f>
        <v>0</v>
      </c>
    </row>
    <row r="4439" spans="1:7" ht="24" customHeight="1" x14ac:dyDescent="0.2">
      <c r="A4439" s="153" t="str">
        <f t="shared" si="1333"/>
        <v/>
      </c>
      <c r="B4439" s="268" t="str">
        <f t="shared" si="1334"/>
        <v/>
      </c>
      <c r="C4439" s="154"/>
      <c r="D4439" s="155" t="str">
        <f t="shared" si="1335"/>
        <v/>
      </c>
      <c r="E4439" s="269"/>
      <c r="F4439" s="166">
        <f t="shared" si="1336"/>
        <v>0</v>
      </c>
      <c r="G4439" s="270">
        <f t="shared" si="1337"/>
        <v>0</v>
      </c>
    </row>
    <row r="4440" spans="1:7" ht="24" customHeight="1" x14ac:dyDescent="0.2">
      <c r="A4440" s="153" t="str">
        <f t="shared" si="1333"/>
        <v/>
      </c>
      <c r="B4440" s="268" t="str">
        <f t="shared" si="1334"/>
        <v/>
      </c>
      <c r="C4440" s="154"/>
      <c r="D4440" s="155" t="str">
        <f t="shared" si="1335"/>
        <v/>
      </c>
      <c r="E4440" s="269"/>
      <c r="F4440" s="166">
        <f t="shared" si="1336"/>
        <v>0</v>
      </c>
      <c r="G4440" s="270">
        <f t="shared" si="1337"/>
        <v>0</v>
      </c>
    </row>
    <row r="4441" spans="1:7" ht="24" customHeight="1" x14ac:dyDescent="0.2">
      <c r="A4441" s="153" t="str">
        <f t="shared" si="1333"/>
        <v/>
      </c>
      <c r="B4441" s="268" t="str">
        <f t="shared" si="1334"/>
        <v/>
      </c>
      <c r="C4441" s="154"/>
      <c r="D4441" s="155" t="str">
        <f t="shared" si="1335"/>
        <v/>
      </c>
      <c r="E4441" s="269"/>
      <c r="F4441" s="166">
        <f t="shared" si="1336"/>
        <v>0</v>
      </c>
      <c r="G4441" s="270">
        <f t="shared" si="1337"/>
        <v>0</v>
      </c>
    </row>
    <row r="4442" spans="1:7" ht="24" customHeight="1" x14ac:dyDescent="0.2">
      <c r="A4442" s="153" t="str">
        <f t="shared" si="1333"/>
        <v/>
      </c>
      <c r="B4442" s="268" t="str">
        <f t="shared" si="1334"/>
        <v/>
      </c>
      <c r="C4442" s="154"/>
      <c r="D4442" s="155" t="str">
        <f t="shared" si="1335"/>
        <v/>
      </c>
      <c r="E4442" s="269"/>
      <c r="F4442" s="166">
        <f t="shared" si="1336"/>
        <v>0</v>
      </c>
      <c r="G4442" s="270">
        <f t="shared" si="1337"/>
        <v>0</v>
      </c>
    </row>
    <row r="4443" spans="1:7" ht="24" customHeight="1" x14ac:dyDescent="0.2">
      <c r="A4443" s="153" t="str">
        <f t="shared" si="1333"/>
        <v/>
      </c>
      <c r="B4443" s="268" t="str">
        <f t="shared" si="1334"/>
        <v/>
      </c>
      <c r="C4443" s="154"/>
      <c r="D4443" s="155" t="str">
        <f t="shared" si="1335"/>
        <v/>
      </c>
      <c r="E4443" s="269"/>
      <c r="F4443" s="166">
        <f t="shared" si="1336"/>
        <v>0</v>
      </c>
      <c r="G4443" s="270">
        <f t="shared" si="1337"/>
        <v>0</v>
      </c>
    </row>
    <row r="4444" spans="1:7" ht="24" customHeight="1" x14ac:dyDescent="0.2">
      <c r="A4444" s="153" t="str">
        <f t="shared" si="1333"/>
        <v/>
      </c>
      <c r="B4444" s="268" t="str">
        <f t="shared" si="1334"/>
        <v/>
      </c>
      <c r="C4444" s="154"/>
      <c r="D4444" s="155" t="str">
        <f t="shared" si="1335"/>
        <v/>
      </c>
      <c r="E4444" s="269"/>
      <c r="F4444" s="166">
        <f t="shared" si="1336"/>
        <v>0</v>
      </c>
      <c r="G4444" s="270">
        <f t="shared" si="1337"/>
        <v>0</v>
      </c>
    </row>
    <row r="4445" spans="1:7" ht="24" customHeight="1" x14ac:dyDescent="0.2">
      <c r="A4445" s="153" t="str">
        <f t="shared" si="1333"/>
        <v/>
      </c>
      <c r="B4445" s="268" t="str">
        <f t="shared" si="1334"/>
        <v/>
      </c>
      <c r="C4445" s="154"/>
      <c r="D4445" s="155" t="str">
        <f t="shared" si="1335"/>
        <v/>
      </c>
      <c r="E4445" s="269"/>
      <c r="F4445" s="166">
        <f t="shared" si="1336"/>
        <v>0</v>
      </c>
      <c r="G4445" s="270">
        <f t="shared" si="1337"/>
        <v>0</v>
      </c>
    </row>
    <row r="4446" spans="1:7" ht="24" customHeight="1" x14ac:dyDescent="0.2">
      <c r="A4446" s="153" t="str">
        <f t="shared" si="1333"/>
        <v/>
      </c>
      <c r="B4446" s="268" t="str">
        <f t="shared" si="1334"/>
        <v/>
      </c>
      <c r="C4446" s="154"/>
      <c r="D4446" s="155" t="str">
        <f t="shared" si="1335"/>
        <v/>
      </c>
      <c r="E4446" s="269"/>
      <c r="F4446" s="166">
        <f t="shared" si="1336"/>
        <v>0</v>
      </c>
      <c r="G4446" s="270">
        <f t="shared" si="1337"/>
        <v>0</v>
      </c>
    </row>
    <row r="4447" spans="1:7" ht="24" customHeight="1" x14ac:dyDescent="0.2">
      <c r="A4447" s="276"/>
      <c r="B4447" s="252"/>
      <c r="C4447" s="241"/>
      <c r="D4447" s="252"/>
      <c r="E4447" s="253"/>
      <c r="F4447" s="336" t="s">
        <v>40</v>
      </c>
      <c r="G4447" s="273">
        <f>SUBTOTAL(9,G4438:G4446)</f>
        <v>0</v>
      </c>
    </row>
    <row r="4448" spans="1:7" ht="24" customHeight="1" thickBot="1" x14ac:dyDescent="0.25">
      <c r="A4448" s="277"/>
      <c r="B4448" s="278"/>
      <c r="C4448" s="279"/>
      <c r="D4448" s="278"/>
      <c r="E4448" s="280"/>
      <c r="F4448" s="281"/>
      <c r="G4448" s="282"/>
    </row>
    <row r="4449" spans="1:7" ht="24" customHeight="1" thickBot="1" x14ac:dyDescent="0.25">
      <c r="A4449" s="283">
        <f>B4407</f>
        <v>0</v>
      </c>
      <c r="B4449" s="284" t="str">
        <f>C4407</f>
        <v/>
      </c>
      <c r="C4449" s="285"/>
      <c r="D4449" s="285" t="s">
        <v>41</v>
      </c>
      <c r="E4449" s="286"/>
      <c r="F4449" s="287" t="s">
        <v>42</v>
      </c>
      <c r="G4449" s="288">
        <f>SUBTOTAL(9,G4412:G4448)</f>
        <v>0</v>
      </c>
    </row>
    <row r="4450" spans="1:7" ht="24" customHeight="1" thickTop="1" thickBot="1" x14ac:dyDescent="0.25"/>
    <row r="4451" spans="1:7" ht="24" customHeight="1" thickTop="1" x14ac:dyDescent="0.2">
      <c r="A4451" s="344" t="s">
        <v>44</v>
      </c>
      <c r="B4451" s="345"/>
      <c r="C4451" s="345"/>
      <c r="D4451" s="345"/>
      <c r="E4451" s="345"/>
      <c r="F4451" s="345"/>
      <c r="G4451" s="346"/>
    </row>
    <row r="4452" spans="1:7" ht="24" customHeight="1" x14ac:dyDescent="0.2">
      <c r="A4452" s="243" t="s">
        <v>821</v>
      </c>
      <c r="B4452" s="244" t="str">
        <f>Comitente</f>
        <v>DIRECCIÓN PROVINCIAL DEL LOTE HOGAR</v>
      </c>
      <c r="C4452" s="238"/>
      <c r="D4452" s="245"/>
      <c r="E4452" s="245"/>
      <c r="F4452" s="246"/>
      <c r="G4452" s="247"/>
    </row>
    <row r="4453" spans="1:7" ht="24" customHeight="1" x14ac:dyDescent="0.2">
      <c r="A4453" s="243" t="s">
        <v>822</v>
      </c>
      <c r="B4453" s="244">
        <f>Contratista</f>
        <v>0</v>
      </c>
      <c r="C4453" s="239"/>
      <c r="D4453" s="239"/>
      <c r="E4453" s="239"/>
      <c r="F4453" s="248"/>
      <c r="G4453" s="249"/>
    </row>
    <row r="4454" spans="1:7" ht="24" customHeight="1" x14ac:dyDescent="0.2">
      <c r="A4454" s="243" t="s">
        <v>31</v>
      </c>
      <c r="B4454" s="244" t="str">
        <f>Obra</f>
        <v>Barrio "VIRGEN DEL ROSARIO" I Etapa</v>
      </c>
      <c r="C4454" s="239"/>
      <c r="D4454" s="239"/>
      <c r="E4454" s="239"/>
      <c r="F4454" s="248" t="s">
        <v>45</v>
      </c>
      <c r="G4454" s="250">
        <f>Fecha_Base</f>
        <v>0</v>
      </c>
    </row>
    <row r="4455" spans="1:7" ht="24" customHeight="1" x14ac:dyDescent="0.2">
      <c r="A4455" s="251" t="s">
        <v>820</v>
      </c>
      <c r="B4455" s="240" t="str">
        <f>Ubicación</f>
        <v>Calle Independencia s/nº  Distrito "La Puntilla" Dpto San Martin</v>
      </c>
      <c r="C4455" s="240"/>
      <c r="D4455" s="252"/>
      <c r="E4455" s="253"/>
      <c r="F4455" s="254"/>
      <c r="G4455" s="255"/>
    </row>
    <row r="4456" spans="1:7" ht="24" customHeight="1" x14ac:dyDescent="0.2">
      <c r="A4456" s="251" t="s">
        <v>46</v>
      </c>
      <c r="B4456" s="256" t="str">
        <f>IFERROR(VALUE(LEFT(B4457,FIND("-",B4457)-1)),"")</f>
        <v/>
      </c>
      <c r="C4456" s="241" t="str">
        <f>IFERROR(VLOOKUP(B4456,T_Computo_Presupuesto,2,FALSE),"")</f>
        <v/>
      </c>
      <c r="E4456" s="253"/>
      <c r="F4456" s="254"/>
      <c r="G4456" s="255"/>
    </row>
    <row r="4457" spans="1:7" ht="24" customHeight="1" x14ac:dyDescent="0.2">
      <c r="A4457" s="251" t="s">
        <v>32</v>
      </c>
      <c r="B4457" s="257"/>
      <c r="C4457" s="241" t="str">
        <f>IFERROR(VLOOKUP(B4457,T_Computo_Presupuesto,2,FALSE),"")</f>
        <v/>
      </c>
      <c r="D4457" s="252"/>
      <c r="E4457" s="253"/>
      <c r="F4457" s="248" t="s">
        <v>33</v>
      </c>
      <c r="G4457" s="258" t="str">
        <f>IFERROR(VLOOKUP(B4457,T_Computo_Presupuesto,4,FALSE),"")</f>
        <v/>
      </c>
    </row>
    <row r="4458" spans="1:7" ht="24" customHeight="1" x14ac:dyDescent="0.2">
      <c r="A4458" s="251"/>
      <c r="B4458" s="240"/>
      <c r="C4458" s="241"/>
      <c r="D4458" s="252"/>
      <c r="E4458" s="253"/>
      <c r="F4458" s="254"/>
      <c r="G4458" s="255"/>
    </row>
    <row r="4459" spans="1:7" ht="24" customHeight="1" x14ac:dyDescent="0.2">
      <c r="A4459" s="366" t="s">
        <v>683</v>
      </c>
      <c r="B4459" s="367"/>
      <c r="C4459" s="368" t="s">
        <v>0</v>
      </c>
      <c r="D4459" s="368" t="s">
        <v>34</v>
      </c>
      <c r="E4459" s="370" t="s">
        <v>35</v>
      </c>
      <c r="F4459" s="372" t="s">
        <v>36</v>
      </c>
      <c r="G4459" s="374" t="s">
        <v>37</v>
      </c>
    </row>
    <row r="4460" spans="1:7" ht="24" customHeight="1" x14ac:dyDescent="0.2">
      <c r="A4460" s="259" t="s">
        <v>684</v>
      </c>
      <c r="B4460" s="260" t="s">
        <v>685</v>
      </c>
      <c r="C4460" s="369"/>
      <c r="D4460" s="369"/>
      <c r="E4460" s="371"/>
      <c r="F4460" s="373"/>
      <c r="G4460" s="375"/>
    </row>
    <row r="4461" spans="1:7" ht="24" customHeight="1" x14ac:dyDescent="0.2">
      <c r="A4461" s="335"/>
      <c r="B4461" s="263"/>
      <c r="C4461" s="334" t="s">
        <v>823</v>
      </c>
      <c r="D4461" s="264"/>
      <c r="E4461" s="265"/>
      <c r="F4461" s="266"/>
      <c r="G4461" s="267"/>
    </row>
    <row r="4462" spans="1:7" ht="24" customHeight="1" x14ac:dyDescent="0.2">
      <c r="A4462" s="153" t="str">
        <f t="shared" ref="A4462:A4475" si="1338">IFERROR(VLOOKUP(C4462,Tabla_Insumos,4,FALSE),"")</f>
        <v/>
      </c>
      <c r="B4462" s="268" t="str">
        <f t="shared" ref="B4462:B4475" si="1339">IFERROR(VLOOKUP(C4462,Tabla_Insumos,5,FALSE),"")</f>
        <v/>
      </c>
      <c r="C4462" s="154"/>
      <c r="D4462" s="155" t="str">
        <f t="shared" ref="D4462:D4475" si="1340">IFERROR(VLOOKUP(C4462,Tabla_Insumos,2,FALSE),"")</f>
        <v/>
      </c>
      <c r="E4462" s="269"/>
      <c r="F4462" s="166">
        <f t="shared" ref="F4462:F4475" si="1341">IFERROR(VLOOKUP(C4462,Tabla_Insumos,3,FALSE),0)</f>
        <v>0</v>
      </c>
      <c r="G4462" s="270">
        <f>ROUND(E4462*F4462,2)</f>
        <v>0</v>
      </c>
    </row>
    <row r="4463" spans="1:7" ht="24" customHeight="1" x14ac:dyDescent="0.2">
      <c r="A4463" s="153" t="str">
        <f t="shared" si="1338"/>
        <v/>
      </c>
      <c r="B4463" s="268" t="str">
        <f t="shared" si="1339"/>
        <v/>
      </c>
      <c r="C4463" s="154"/>
      <c r="D4463" s="155" t="str">
        <f t="shared" si="1340"/>
        <v/>
      </c>
      <c r="E4463" s="269"/>
      <c r="F4463" s="166">
        <f t="shared" si="1341"/>
        <v>0</v>
      </c>
      <c r="G4463" s="270">
        <f t="shared" ref="G4463:G4475" si="1342">ROUND(E4463*F4463,2)</f>
        <v>0</v>
      </c>
    </row>
    <row r="4464" spans="1:7" ht="24" customHeight="1" x14ac:dyDescent="0.2">
      <c r="A4464" s="153" t="str">
        <f t="shared" si="1338"/>
        <v/>
      </c>
      <c r="B4464" s="268" t="str">
        <f t="shared" si="1339"/>
        <v/>
      </c>
      <c r="C4464" s="154"/>
      <c r="D4464" s="155" t="str">
        <f t="shared" si="1340"/>
        <v/>
      </c>
      <c r="E4464" s="269"/>
      <c r="F4464" s="166">
        <f t="shared" si="1341"/>
        <v>0</v>
      </c>
      <c r="G4464" s="270">
        <f t="shared" si="1342"/>
        <v>0</v>
      </c>
    </row>
    <row r="4465" spans="1:7" ht="24" customHeight="1" x14ac:dyDescent="0.2">
      <c r="A4465" s="153" t="str">
        <f t="shared" si="1338"/>
        <v/>
      </c>
      <c r="B4465" s="268" t="str">
        <f t="shared" si="1339"/>
        <v/>
      </c>
      <c r="C4465" s="154"/>
      <c r="D4465" s="155" t="str">
        <f t="shared" si="1340"/>
        <v/>
      </c>
      <c r="E4465" s="269"/>
      <c r="F4465" s="166">
        <f t="shared" si="1341"/>
        <v>0</v>
      </c>
      <c r="G4465" s="270">
        <f t="shared" si="1342"/>
        <v>0</v>
      </c>
    </row>
    <row r="4466" spans="1:7" ht="24" customHeight="1" x14ac:dyDescent="0.2">
      <c r="A4466" s="153" t="str">
        <f t="shared" si="1338"/>
        <v/>
      </c>
      <c r="B4466" s="268" t="str">
        <f t="shared" si="1339"/>
        <v/>
      </c>
      <c r="C4466" s="154"/>
      <c r="D4466" s="155" t="str">
        <f t="shared" si="1340"/>
        <v/>
      </c>
      <c r="E4466" s="269"/>
      <c r="F4466" s="166">
        <f t="shared" si="1341"/>
        <v>0</v>
      </c>
      <c r="G4466" s="270">
        <f t="shared" si="1342"/>
        <v>0</v>
      </c>
    </row>
    <row r="4467" spans="1:7" ht="24" customHeight="1" x14ac:dyDescent="0.2">
      <c r="A4467" s="153" t="str">
        <f t="shared" si="1338"/>
        <v/>
      </c>
      <c r="B4467" s="268" t="str">
        <f t="shared" si="1339"/>
        <v/>
      </c>
      <c r="C4467" s="154"/>
      <c r="D4467" s="155" t="str">
        <f t="shared" si="1340"/>
        <v/>
      </c>
      <c r="E4467" s="269"/>
      <c r="F4467" s="166">
        <f t="shared" si="1341"/>
        <v>0</v>
      </c>
      <c r="G4467" s="270">
        <f t="shared" si="1342"/>
        <v>0</v>
      </c>
    </row>
    <row r="4468" spans="1:7" ht="24" customHeight="1" x14ac:dyDescent="0.2">
      <c r="A4468" s="153" t="str">
        <f t="shared" si="1338"/>
        <v/>
      </c>
      <c r="B4468" s="268" t="str">
        <f t="shared" si="1339"/>
        <v/>
      </c>
      <c r="C4468" s="154"/>
      <c r="D4468" s="155" t="str">
        <f t="shared" si="1340"/>
        <v/>
      </c>
      <c r="E4468" s="269"/>
      <c r="F4468" s="166">
        <f t="shared" si="1341"/>
        <v>0</v>
      </c>
      <c r="G4468" s="270">
        <f t="shared" si="1342"/>
        <v>0</v>
      </c>
    </row>
    <row r="4469" spans="1:7" ht="24" customHeight="1" x14ac:dyDescent="0.2">
      <c r="A4469" s="153" t="str">
        <f t="shared" si="1338"/>
        <v/>
      </c>
      <c r="B4469" s="268" t="str">
        <f t="shared" si="1339"/>
        <v/>
      </c>
      <c r="C4469" s="154"/>
      <c r="D4469" s="155" t="str">
        <f t="shared" si="1340"/>
        <v/>
      </c>
      <c r="E4469" s="269"/>
      <c r="F4469" s="166">
        <f t="shared" si="1341"/>
        <v>0</v>
      </c>
      <c r="G4469" s="270">
        <f t="shared" si="1342"/>
        <v>0</v>
      </c>
    </row>
    <row r="4470" spans="1:7" ht="24" customHeight="1" x14ac:dyDescent="0.2">
      <c r="A4470" s="153" t="str">
        <f t="shared" si="1338"/>
        <v/>
      </c>
      <c r="B4470" s="268" t="str">
        <f t="shared" si="1339"/>
        <v/>
      </c>
      <c r="C4470" s="154"/>
      <c r="D4470" s="155" t="str">
        <f t="shared" si="1340"/>
        <v/>
      </c>
      <c r="E4470" s="269"/>
      <c r="F4470" s="166">
        <f t="shared" si="1341"/>
        <v>0</v>
      </c>
      <c r="G4470" s="270">
        <f t="shared" si="1342"/>
        <v>0</v>
      </c>
    </row>
    <row r="4471" spans="1:7" ht="24" customHeight="1" x14ac:dyDescent="0.2">
      <c r="A4471" s="153" t="str">
        <f t="shared" si="1338"/>
        <v/>
      </c>
      <c r="B4471" s="268" t="str">
        <f t="shared" si="1339"/>
        <v/>
      </c>
      <c r="C4471" s="154"/>
      <c r="D4471" s="155" t="str">
        <f t="shared" si="1340"/>
        <v/>
      </c>
      <c r="E4471" s="269"/>
      <c r="F4471" s="166">
        <f t="shared" si="1341"/>
        <v>0</v>
      </c>
      <c r="G4471" s="270">
        <f t="shared" si="1342"/>
        <v>0</v>
      </c>
    </row>
    <row r="4472" spans="1:7" ht="24" customHeight="1" x14ac:dyDescent="0.2">
      <c r="A4472" s="153" t="str">
        <f t="shared" si="1338"/>
        <v/>
      </c>
      <c r="B4472" s="268" t="str">
        <f t="shared" si="1339"/>
        <v/>
      </c>
      <c r="C4472" s="154"/>
      <c r="D4472" s="155" t="str">
        <f t="shared" si="1340"/>
        <v/>
      </c>
      <c r="E4472" s="269"/>
      <c r="F4472" s="166">
        <f t="shared" si="1341"/>
        <v>0</v>
      </c>
      <c r="G4472" s="270">
        <f t="shared" si="1342"/>
        <v>0</v>
      </c>
    </row>
    <row r="4473" spans="1:7" ht="24" customHeight="1" x14ac:dyDescent="0.2">
      <c r="A4473" s="153" t="str">
        <f t="shared" si="1338"/>
        <v/>
      </c>
      <c r="B4473" s="268" t="str">
        <f t="shared" si="1339"/>
        <v/>
      </c>
      <c r="C4473" s="154"/>
      <c r="D4473" s="155" t="str">
        <f t="shared" si="1340"/>
        <v/>
      </c>
      <c r="E4473" s="269"/>
      <c r="F4473" s="166">
        <f t="shared" si="1341"/>
        <v>0</v>
      </c>
      <c r="G4473" s="270">
        <f t="shared" si="1342"/>
        <v>0</v>
      </c>
    </row>
    <row r="4474" spans="1:7" ht="24" customHeight="1" x14ac:dyDescent="0.2">
      <c r="A4474" s="153" t="str">
        <f t="shared" si="1338"/>
        <v/>
      </c>
      <c r="B4474" s="268" t="str">
        <f t="shared" si="1339"/>
        <v/>
      </c>
      <c r="C4474" s="154"/>
      <c r="D4474" s="155" t="str">
        <f t="shared" si="1340"/>
        <v/>
      </c>
      <c r="E4474" s="269"/>
      <c r="F4474" s="166">
        <f t="shared" si="1341"/>
        <v>0</v>
      </c>
      <c r="G4474" s="270">
        <f t="shared" si="1342"/>
        <v>0</v>
      </c>
    </row>
    <row r="4475" spans="1:7" ht="24" customHeight="1" x14ac:dyDescent="0.2">
      <c r="A4475" s="153" t="str">
        <f t="shared" si="1338"/>
        <v/>
      </c>
      <c r="B4475" s="268" t="str">
        <f t="shared" si="1339"/>
        <v/>
      </c>
      <c r="C4475" s="154"/>
      <c r="D4475" s="155" t="str">
        <f t="shared" si="1340"/>
        <v/>
      </c>
      <c r="E4475" s="269"/>
      <c r="F4475" s="166">
        <f t="shared" si="1341"/>
        <v>0</v>
      </c>
      <c r="G4475" s="270">
        <f t="shared" si="1342"/>
        <v>0</v>
      </c>
    </row>
    <row r="4476" spans="1:7" ht="24" customHeight="1" x14ac:dyDescent="0.2">
      <c r="A4476" s="271"/>
      <c r="B4476" s="241"/>
      <c r="C4476" s="241"/>
      <c r="D4476" s="252"/>
      <c r="E4476" s="253"/>
      <c r="F4476" s="336" t="s">
        <v>38</v>
      </c>
      <c r="G4476" s="273">
        <f>SUBTOTAL(9,G4462:G4475)</f>
        <v>0</v>
      </c>
    </row>
    <row r="4477" spans="1:7" ht="24" customHeight="1" x14ac:dyDescent="0.2">
      <c r="A4477" s="271"/>
      <c r="B4477" s="241"/>
      <c r="C4477" s="274" t="s">
        <v>824</v>
      </c>
      <c r="D4477" s="252"/>
      <c r="E4477" s="253"/>
      <c r="F4477" s="254"/>
      <c r="G4477" s="275"/>
    </row>
    <row r="4478" spans="1:7" ht="24" customHeight="1" x14ac:dyDescent="0.2">
      <c r="A4478" s="153" t="str">
        <f t="shared" ref="A4478:A4485" si="1343">IFERROR(VLOOKUP(C4478,Tabla_Insumos,4,FALSE),"")</f>
        <v/>
      </c>
      <c r="B4478" s="268" t="str">
        <f t="shared" ref="B4478:B4485" si="1344">IFERROR(VLOOKUP(C4478,Tabla_Insumos,5,FALSE),"")</f>
        <v/>
      </c>
      <c r="C4478" s="154"/>
      <c r="D4478" s="155" t="str">
        <f t="shared" ref="D4478:D4485" si="1345">IFERROR(VLOOKUP(C4478,Tabla_Insumos,2,FALSE),"")</f>
        <v/>
      </c>
      <c r="E4478" s="269">
        <v>0</v>
      </c>
      <c r="F4478" s="166">
        <f t="shared" ref="F4478:F4485" si="1346">IFERROR(VLOOKUP(C4478,Tabla_Insumos,3,FALSE),0)</f>
        <v>0</v>
      </c>
      <c r="G4478" s="270">
        <f>ROUND(E4478*F4478,2)</f>
        <v>0</v>
      </c>
    </row>
    <row r="4479" spans="1:7" ht="24" customHeight="1" x14ac:dyDescent="0.2">
      <c r="A4479" s="153" t="str">
        <f t="shared" si="1343"/>
        <v/>
      </c>
      <c r="B4479" s="268" t="str">
        <f t="shared" si="1344"/>
        <v/>
      </c>
      <c r="C4479" s="154"/>
      <c r="D4479" s="155" t="str">
        <f t="shared" si="1345"/>
        <v/>
      </c>
      <c r="E4479" s="269"/>
      <c r="F4479" s="166">
        <f t="shared" si="1346"/>
        <v>0</v>
      </c>
      <c r="G4479" s="270">
        <f>ROUND(E4479*F4479,2)</f>
        <v>0</v>
      </c>
    </row>
    <row r="4480" spans="1:7" ht="24" customHeight="1" x14ac:dyDescent="0.2">
      <c r="A4480" s="153" t="str">
        <f t="shared" si="1343"/>
        <v/>
      </c>
      <c r="B4480" s="268" t="str">
        <f t="shared" si="1344"/>
        <v/>
      </c>
      <c r="C4480" s="154"/>
      <c r="D4480" s="155" t="str">
        <f t="shared" si="1345"/>
        <v/>
      </c>
      <c r="E4480" s="269">
        <v>0</v>
      </c>
      <c r="F4480" s="166">
        <f t="shared" si="1346"/>
        <v>0</v>
      </c>
      <c r="G4480" s="270">
        <f t="shared" ref="G4480:G4485" si="1347">ROUND(E4480*F4480,2)</f>
        <v>0</v>
      </c>
    </row>
    <row r="4481" spans="1:7" ht="24" customHeight="1" x14ac:dyDescent="0.2">
      <c r="A4481" s="153" t="str">
        <f t="shared" si="1343"/>
        <v/>
      </c>
      <c r="B4481" s="268" t="str">
        <f t="shared" si="1344"/>
        <v/>
      </c>
      <c r="C4481" s="154"/>
      <c r="D4481" s="155" t="str">
        <f t="shared" si="1345"/>
        <v/>
      </c>
      <c r="E4481" s="269"/>
      <c r="F4481" s="166">
        <f t="shared" si="1346"/>
        <v>0</v>
      </c>
      <c r="G4481" s="270">
        <f t="shared" si="1347"/>
        <v>0</v>
      </c>
    </row>
    <row r="4482" spans="1:7" ht="24" customHeight="1" x14ac:dyDescent="0.2">
      <c r="A4482" s="153" t="str">
        <f t="shared" si="1343"/>
        <v/>
      </c>
      <c r="B4482" s="268" t="str">
        <f t="shared" si="1344"/>
        <v/>
      </c>
      <c r="C4482" s="154"/>
      <c r="D4482" s="155" t="str">
        <f t="shared" si="1345"/>
        <v/>
      </c>
      <c r="E4482" s="269"/>
      <c r="F4482" s="166">
        <f t="shared" si="1346"/>
        <v>0</v>
      </c>
      <c r="G4482" s="270">
        <f t="shared" si="1347"/>
        <v>0</v>
      </c>
    </row>
    <row r="4483" spans="1:7" ht="24" customHeight="1" x14ac:dyDescent="0.2">
      <c r="A4483" s="153" t="str">
        <f t="shared" si="1343"/>
        <v/>
      </c>
      <c r="B4483" s="268" t="str">
        <f t="shared" si="1344"/>
        <v/>
      </c>
      <c r="C4483" s="154"/>
      <c r="D4483" s="155" t="str">
        <f t="shared" si="1345"/>
        <v/>
      </c>
      <c r="E4483" s="269"/>
      <c r="F4483" s="166">
        <f t="shared" si="1346"/>
        <v>0</v>
      </c>
      <c r="G4483" s="270">
        <f t="shared" si="1347"/>
        <v>0</v>
      </c>
    </row>
    <row r="4484" spans="1:7" ht="24" customHeight="1" x14ac:dyDescent="0.2">
      <c r="A4484" s="153" t="str">
        <f t="shared" si="1343"/>
        <v/>
      </c>
      <c r="B4484" s="268" t="str">
        <f t="shared" si="1344"/>
        <v/>
      </c>
      <c r="C4484" s="154"/>
      <c r="D4484" s="155" t="str">
        <f t="shared" si="1345"/>
        <v/>
      </c>
      <c r="E4484" s="269"/>
      <c r="F4484" s="166">
        <f t="shared" si="1346"/>
        <v>0</v>
      </c>
      <c r="G4484" s="270">
        <f t="shared" si="1347"/>
        <v>0</v>
      </c>
    </row>
    <row r="4485" spans="1:7" ht="24" customHeight="1" x14ac:dyDescent="0.2">
      <c r="A4485" s="153" t="str">
        <f t="shared" si="1343"/>
        <v/>
      </c>
      <c r="B4485" s="268" t="str">
        <f t="shared" si="1344"/>
        <v/>
      </c>
      <c r="C4485" s="154"/>
      <c r="D4485" s="155" t="str">
        <f t="shared" si="1345"/>
        <v/>
      </c>
      <c r="E4485" s="269"/>
      <c r="F4485" s="166">
        <f t="shared" si="1346"/>
        <v>0</v>
      </c>
      <c r="G4485" s="270">
        <f t="shared" si="1347"/>
        <v>0</v>
      </c>
    </row>
    <row r="4486" spans="1:7" ht="24" customHeight="1" x14ac:dyDescent="0.2">
      <c r="A4486" s="271"/>
      <c r="B4486" s="241"/>
      <c r="C4486" s="241"/>
      <c r="D4486" s="252"/>
      <c r="E4486" s="253"/>
      <c r="F4486" s="336" t="s">
        <v>39</v>
      </c>
      <c r="G4486" s="273">
        <f>SUBTOTAL(9,G4478:G4485)</f>
        <v>0</v>
      </c>
    </row>
    <row r="4487" spans="1:7" ht="24" customHeight="1" x14ac:dyDescent="0.2">
      <c r="A4487" s="271"/>
      <c r="B4487" s="241"/>
      <c r="C4487" s="274" t="s">
        <v>825</v>
      </c>
      <c r="D4487" s="252"/>
      <c r="E4487" s="253"/>
      <c r="F4487" s="254"/>
      <c r="G4487" s="275"/>
    </row>
    <row r="4488" spans="1:7" ht="24" customHeight="1" x14ac:dyDescent="0.2">
      <c r="A4488" s="153" t="str">
        <f t="shared" ref="A4488:A4496" si="1348">IFERROR(VLOOKUP(C4488,Tabla_Insumos,4,FALSE),"")</f>
        <v/>
      </c>
      <c r="B4488" s="268" t="str">
        <f t="shared" ref="B4488:B4496" si="1349">IFERROR(VLOOKUP(C4488,Tabla_Insumos,5,FALSE),"")</f>
        <v/>
      </c>
      <c r="C4488" s="154"/>
      <c r="D4488" s="155" t="str">
        <f t="shared" ref="D4488:D4496" si="1350">IFERROR(VLOOKUP(C4488,Tabla_Insumos,2,FALSE),"")</f>
        <v/>
      </c>
      <c r="E4488" s="269"/>
      <c r="F4488" s="166">
        <f t="shared" ref="F4488:F4496" si="1351">IFERROR(VLOOKUP(C4488,Tabla_Insumos,3,FALSE),0)</f>
        <v>0</v>
      </c>
      <c r="G4488" s="270">
        <f t="shared" ref="G4488:G4496" si="1352">ROUND(E4488*F4488,2)</f>
        <v>0</v>
      </c>
    </row>
    <row r="4489" spans="1:7" ht="24" customHeight="1" x14ac:dyDescent="0.2">
      <c r="A4489" s="153" t="str">
        <f t="shared" si="1348"/>
        <v/>
      </c>
      <c r="B4489" s="268" t="str">
        <f t="shared" si="1349"/>
        <v/>
      </c>
      <c r="C4489" s="154"/>
      <c r="D4489" s="155" t="str">
        <f t="shared" si="1350"/>
        <v/>
      </c>
      <c r="E4489" s="269"/>
      <c r="F4489" s="166">
        <f t="shared" si="1351"/>
        <v>0</v>
      </c>
      <c r="G4489" s="270">
        <f t="shared" si="1352"/>
        <v>0</v>
      </c>
    </row>
    <row r="4490" spans="1:7" ht="24" customHeight="1" x14ac:dyDescent="0.2">
      <c r="A4490" s="153" t="str">
        <f t="shared" si="1348"/>
        <v/>
      </c>
      <c r="B4490" s="268" t="str">
        <f t="shared" si="1349"/>
        <v/>
      </c>
      <c r="C4490" s="154"/>
      <c r="D4490" s="155" t="str">
        <f t="shared" si="1350"/>
        <v/>
      </c>
      <c r="E4490" s="269"/>
      <c r="F4490" s="166">
        <f t="shared" si="1351"/>
        <v>0</v>
      </c>
      <c r="G4490" s="270">
        <f t="shared" si="1352"/>
        <v>0</v>
      </c>
    </row>
    <row r="4491" spans="1:7" ht="24" customHeight="1" x14ac:dyDescent="0.2">
      <c r="A4491" s="153" t="str">
        <f t="shared" si="1348"/>
        <v/>
      </c>
      <c r="B4491" s="268" t="str">
        <f t="shared" si="1349"/>
        <v/>
      </c>
      <c r="C4491" s="154"/>
      <c r="D4491" s="155" t="str">
        <f t="shared" si="1350"/>
        <v/>
      </c>
      <c r="E4491" s="269"/>
      <c r="F4491" s="166">
        <f t="shared" si="1351"/>
        <v>0</v>
      </c>
      <c r="G4491" s="270">
        <f t="shared" si="1352"/>
        <v>0</v>
      </c>
    </row>
    <row r="4492" spans="1:7" ht="24" customHeight="1" x14ac:dyDescent="0.2">
      <c r="A4492" s="153" t="str">
        <f t="shared" si="1348"/>
        <v/>
      </c>
      <c r="B4492" s="268" t="str">
        <f t="shared" si="1349"/>
        <v/>
      </c>
      <c r="C4492" s="154"/>
      <c r="D4492" s="155" t="str">
        <f t="shared" si="1350"/>
        <v/>
      </c>
      <c r="E4492" s="269"/>
      <c r="F4492" s="166">
        <f t="shared" si="1351"/>
        <v>0</v>
      </c>
      <c r="G4492" s="270">
        <f t="shared" si="1352"/>
        <v>0</v>
      </c>
    </row>
    <row r="4493" spans="1:7" ht="24" customHeight="1" x14ac:dyDescent="0.2">
      <c r="A4493" s="153" t="str">
        <f t="shared" si="1348"/>
        <v/>
      </c>
      <c r="B4493" s="268" t="str">
        <f t="shared" si="1349"/>
        <v/>
      </c>
      <c r="C4493" s="154"/>
      <c r="D4493" s="155" t="str">
        <f t="shared" si="1350"/>
        <v/>
      </c>
      <c r="E4493" s="269"/>
      <c r="F4493" s="166">
        <f t="shared" si="1351"/>
        <v>0</v>
      </c>
      <c r="G4493" s="270">
        <f t="shared" si="1352"/>
        <v>0</v>
      </c>
    </row>
    <row r="4494" spans="1:7" ht="24" customHeight="1" x14ac:dyDescent="0.2">
      <c r="A4494" s="153" t="str">
        <f t="shared" si="1348"/>
        <v/>
      </c>
      <c r="B4494" s="268" t="str">
        <f t="shared" si="1349"/>
        <v/>
      </c>
      <c r="C4494" s="154"/>
      <c r="D4494" s="155" t="str">
        <f t="shared" si="1350"/>
        <v/>
      </c>
      <c r="E4494" s="269"/>
      <c r="F4494" s="166">
        <f t="shared" si="1351"/>
        <v>0</v>
      </c>
      <c r="G4494" s="270">
        <f t="shared" si="1352"/>
        <v>0</v>
      </c>
    </row>
    <row r="4495" spans="1:7" ht="24" customHeight="1" x14ac:dyDescent="0.2">
      <c r="A4495" s="153" t="str">
        <f t="shared" si="1348"/>
        <v/>
      </c>
      <c r="B4495" s="268" t="str">
        <f t="shared" si="1349"/>
        <v/>
      </c>
      <c r="C4495" s="154"/>
      <c r="D4495" s="155" t="str">
        <f t="shared" si="1350"/>
        <v/>
      </c>
      <c r="E4495" s="269"/>
      <c r="F4495" s="166">
        <f t="shared" si="1351"/>
        <v>0</v>
      </c>
      <c r="G4495" s="270">
        <f t="shared" si="1352"/>
        <v>0</v>
      </c>
    </row>
    <row r="4496" spans="1:7" ht="24" customHeight="1" x14ac:dyDescent="0.2">
      <c r="A4496" s="153" t="str">
        <f t="shared" si="1348"/>
        <v/>
      </c>
      <c r="B4496" s="268" t="str">
        <f t="shared" si="1349"/>
        <v/>
      </c>
      <c r="C4496" s="154"/>
      <c r="D4496" s="155" t="str">
        <f t="shared" si="1350"/>
        <v/>
      </c>
      <c r="E4496" s="269"/>
      <c r="F4496" s="166">
        <f t="shared" si="1351"/>
        <v>0</v>
      </c>
      <c r="G4496" s="270">
        <f t="shared" si="1352"/>
        <v>0</v>
      </c>
    </row>
    <row r="4497" spans="1:7" ht="24" customHeight="1" x14ac:dyDescent="0.2">
      <c r="A4497" s="276"/>
      <c r="B4497" s="252"/>
      <c r="C4497" s="241"/>
      <c r="D4497" s="252"/>
      <c r="E4497" s="253"/>
      <c r="F4497" s="336" t="s">
        <v>40</v>
      </c>
      <c r="G4497" s="273">
        <f>SUBTOTAL(9,G4488:G4496)</f>
        <v>0</v>
      </c>
    </row>
    <row r="4498" spans="1:7" ht="24" customHeight="1" thickBot="1" x14ac:dyDescent="0.25">
      <c r="A4498" s="277"/>
      <c r="B4498" s="278"/>
      <c r="C4498" s="279"/>
      <c r="D4498" s="278"/>
      <c r="E4498" s="280"/>
      <c r="F4498" s="281"/>
      <c r="G4498" s="282"/>
    </row>
    <row r="4499" spans="1:7" ht="24" customHeight="1" thickBot="1" x14ac:dyDescent="0.25">
      <c r="A4499" s="283">
        <f>B4457</f>
        <v>0</v>
      </c>
      <c r="B4499" s="284" t="str">
        <f>C4457</f>
        <v/>
      </c>
      <c r="C4499" s="285"/>
      <c r="D4499" s="285" t="s">
        <v>41</v>
      </c>
      <c r="E4499" s="286"/>
      <c r="F4499" s="287" t="s">
        <v>42</v>
      </c>
      <c r="G4499" s="288">
        <f>SUBTOTAL(9,G4462:G4498)</f>
        <v>0</v>
      </c>
    </row>
    <row r="4500" spans="1:7" ht="24" customHeight="1" thickTop="1" thickBot="1" x14ac:dyDescent="0.25"/>
    <row r="4501" spans="1:7" ht="24" customHeight="1" thickTop="1" x14ac:dyDescent="0.2">
      <c r="A4501" s="344" t="s">
        <v>44</v>
      </c>
      <c r="B4501" s="345"/>
      <c r="C4501" s="345"/>
      <c r="D4501" s="345"/>
      <c r="E4501" s="345"/>
      <c r="F4501" s="345"/>
      <c r="G4501" s="346"/>
    </row>
    <row r="4502" spans="1:7" ht="24" customHeight="1" x14ac:dyDescent="0.2">
      <c r="A4502" s="243" t="s">
        <v>821</v>
      </c>
      <c r="B4502" s="244" t="str">
        <f>Comitente</f>
        <v>DIRECCIÓN PROVINCIAL DEL LOTE HOGAR</v>
      </c>
      <c r="C4502" s="238"/>
      <c r="D4502" s="245"/>
      <c r="E4502" s="245"/>
      <c r="F4502" s="246"/>
      <c r="G4502" s="247"/>
    </row>
    <row r="4503" spans="1:7" ht="24" customHeight="1" x14ac:dyDescent="0.2">
      <c r="A4503" s="243" t="s">
        <v>822</v>
      </c>
      <c r="B4503" s="244">
        <f>Contratista</f>
        <v>0</v>
      </c>
      <c r="C4503" s="239"/>
      <c r="D4503" s="239"/>
      <c r="E4503" s="239"/>
      <c r="F4503" s="248"/>
      <c r="G4503" s="249"/>
    </row>
    <row r="4504" spans="1:7" ht="24" customHeight="1" x14ac:dyDescent="0.2">
      <c r="A4504" s="243" t="s">
        <v>31</v>
      </c>
      <c r="B4504" s="244" t="str">
        <f>Obra</f>
        <v>Barrio "VIRGEN DEL ROSARIO" I Etapa</v>
      </c>
      <c r="C4504" s="239"/>
      <c r="D4504" s="239"/>
      <c r="E4504" s="239"/>
      <c r="F4504" s="248" t="s">
        <v>45</v>
      </c>
      <c r="G4504" s="250">
        <f>Fecha_Base</f>
        <v>0</v>
      </c>
    </row>
    <row r="4505" spans="1:7" ht="24" customHeight="1" x14ac:dyDescent="0.2">
      <c r="A4505" s="251" t="s">
        <v>820</v>
      </c>
      <c r="B4505" s="240" t="str">
        <f>Ubicación</f>
        <v>Calle Independencia s/nº  Distrito "La Puntilla" Dpto San Martin</v>
      </c>
      <c r="C4505" s="240"/>
      <c r="D4505" s="252"/>
      <c r="E4505" s="253"/>
      <c r="F4505" s="254"/>
      <c r="G4505" s="255"/>
    </row>
    <row r="4506" spans="1:7" ht="24" customHeight="1" x14ac:dyDescent="0.2">
      <c r="A4506" s="251" t="s">
        <v>46</v>
      </c>
      <c r="B4506" s="256" t="str">
        <f>IFERROR(VALUE(LEFT(B4507,FIND("-",B4507)-1)),"")</f>
        <v/>
      </c>
      <c r="C4506" s="241" t="str">
        <f>IFERROR(VLOOKUP(B4506,T_Computo_Presupuesto,2,FALSE),"")</f>
        <v/>
      </c>
      <c r="E4506" s="253"/>
      <c r="F4506" s="254"/>
      <c r="G4506" s="255"/>
    </row>
    <row r="4507" spans="1:7" ht="24" customHeight="1" x14ac:dyDescent="0.2">
      <c r="A4507" s="251" t="s">
        <v>32</v>
      </c>
      <c r="B4507" s="257"/>
      <c r="C4507" s="241" t="str">
        <f>IFERROR(VLOOKUP(B4507,T_Computo_Presupuesto,2,FALSE),"")</f>
        <v/>
      </c>
      <c r="D4507" s="252"/>
      <c r="E4507" s="253"/>
      <c r="F4507" s="248" t="s">
        <v>33</v>
      </c>
      <c r="G4507" s="258" t="str">
        <f>IFERROR(VLOOKUP(B4507,T_Computo_Presupuesto,4,FALSE),"")</f>
        <v/>
      </c>
    </row>
    <row r="4508" spans="1:7" ht="24" customHeight="1" x14ac:dyDescent="0.2">
      <c r="A4508" s="251"/>
      <c r="B4508" s="240"/>
      <c r="C4508" s="241"/>
      <c r="D4508" s="252"/>
      <c r="E4508" s="253"/>
      <c r="F4508" s="254"/>
      <c r="G4508" s="255"/>
    </row>
    <row r="4509" spans="1:7" ht="24" customHeight="1" x14ac:dyDescent="0.2">
      <c r="A4509" s="366" t="s">
        <v>683</v>
      </c>
      <c r="B4509" s="367"/>
      <c r="C4509" s="368" t="s">
        <v>0</v>
      </c>
      <c r="D4509" s="368" t="s">
        <v>34</v>
      </c>
      <c r="E4509" s="370" t="s">
        <v>35</v>
      </c>
      <c r="F4509" s="372" t="s">
        <v>36</v>
      </c>
      <c r="G4509" s="374" t="s">
        <v>37</v>
      </c>
    </row>
    <row r="4510" spans="1:7" ht="24" customHeight="1" x14ac:dyDescent="0.2">
      <c r="A4510" s="259" t="s">
        <v>684</v>
      </c>
      <c r="B4510" s="260" t="s">
        <v>685</v>
      </c>
      <c r="C4510" s="369"/>
      <c r="D4510" s="369"/>
      <c r="E4510" s="371"/>
      <c r="F4510" s="373"/>
      <c r="G4510" s="375"/>
    </row>
    <row r="4511" spans="1:7" ht="24" customHeight="1" x14ac:dyDescent="0.2">
      <c r="A4511" s="335"/>
      <c r="B4511" s="263"/>
      <c r="C4511" s="334" t="s">
        <v>823</v>
      </c>
      <c r="D4511" s="264"/>
      <c r="E4511" s="265"/>
      <c r="F4511" s="266"/>
      <c r="G4511" s="267"/>
    </row>
    <row r="4512" spans="1:7" ht="24" customHeight="1" x14ac:dyDescent="0.2">
      <c r="A4512" s="153" t="str">
        <f t="shared" ref="A4512:A4525" si="1353">IFERROR(VLOOKUP(C4512,Tabla_Insumos,4,FALSE),"")</f>
        <v/>
      </c>
      <c r="B4512" s="268" t="str">
        <f t="shared" ref="B4512:B4525" si="1354">IFERROR(VLOOKUP(C4512,Tabla_Insumos,5,FALSE),"")</f>
        <v/>
      </c>
      <c r="C4512" s="154"/>
      <c r="D4512" s="155" t="str">
        <f t="shared" ref="D4512:D4525" si="1355">IFERROR(VLOOKUP(C4512,Tabla_Insumos,2,FALSE),"")</f>
        <v/>
      </c>
      <c r="E4512" s="269"/>
      <c r="F4512" s="165">
        <f t="shared" ref="F4512:F4525" si="1356">IFERROR(VLOOKUP(C4512,Tabla_Insumos,3,FALSE),0)</f>
        <v>0</v>
      </c>
      <c r="G4512" s="270">
        <f>ROUND(E4512*F4512,2)</f>
        <v>0</v>
      </c>
    </row>
    <row r="4513" spans="1:7" ht="24" customHeight="1" x14ac:dyDescent="0.2">
      <c r="A4513" s="153" t="str">
        <f t="shared" si="1353"/>
        <v/>
      </c>
      <c r="B4513" s="268" t="str">
        <f t="shared" si="1354"/>
        <v/>
      </c>
      <c r="C4513" s="154"/>
      <c r="D4513" s="155" t="str">
        <f t="shared" si="1355"/>
        <v/>
      </c>
      <c r="E4513" s="269"/>
      <c r="F4513" s="165">
        <f t="shared" si="1356"/>
        <v>0</v>
      </c>
      <c r="G4513" s="270">
        <f t="shared" ref="G4513:G4525" si="1357">ROUND(E4513*F4513,2)</f>
        <v>0</v>
      </c>
    </row>
    <row r="4514" spans="1:7" ht="24" customHeight="1" x14ac:dyDescent="0.2">
      <c r="A4514" s="153" t="str">
        <f t="shared" si="1353"/>
        <v/>
      </c>
      <c r="B4514" s="268" t="str">
        <f t="shared" si="1354"/>
        <v/>
      </c>
      <c r="C4514" s="154"/>
      <c r="D4514" s="155" t="str">
        <f t="shared" si="1355"/>
        <v/>
      </c>
      <c r="E4514" s="269"/>
      <c r="F4514" s="165">
        <f t="shared" si="1356"/>
        <v>0</v>
      </c>
      <c r="G4514" s="270">
        <f t="shared" si="1357"/>
        <v>0</v>
      </c>
    </row>
    <row r="4515" spans="1:7" ht="24" customHeight="1" x14ac:dyDescent="0.2">
      <c r="A4515" s="153" t="str">
        <f t="shared" si="1353"/>
        <v/>
      </c>
      <c r="B4515" s="268" t="str">
        <f t="shared" si="1354"/>
        <v/>
      </c>
      <c r="C4515" s="154"/>
      <c r="D4515" s="155" t="str">
        <f t="shared" si="1355"/>
        <v/>
      </c>
      <c r="E4515" s="269"/>
      <c r="F4515" s="165">
        <f t="shared" si="1356"/>
        <v>0</v>
      </c>
      <c r="G4515" s="270">
        <f t="shared" si="1357"/>
        <v>0</v>
      </c>
    </row>
    <row r="4516" spans="1:7" ht="24" customHeight="1" x14ac:dyDescent="0.2">
      <c r="A4516" s="153" t="str">
        <f t="shared" si="1353"/>
        <v/>
      </c>
      <c r="B4516" s="268" t="str">
        <f t="shared" si="1354"/>
        <v/>
      </c>
      <c r="C4516" s="154"/>
      <c r="D4516" s="155" t="str">
        <f t="shared" si="1355"/>
        <v/>
      </c>
      <c r="E4516" s="269"/>
      <c r="F4516" s="165">
        <f t="shared" si="1356"/>
        <v>0</v>
      </c>
      <c r="G4516" s="270">
        <f t="shared" si="1357"/>
        <v>0</v>
      </c>
    </row>
    <row r="4517" spans="1:7" ht="24" customHeight="1" x14ac:dyDescent="0.2">
      <c r="A4517" s="153" t="str">
        <f t="shared" si="1353"/>
        <v/>
      </c>
      <c r="B4517" s="268" t="str">
        <f t="shared" si="1354"/>
        <v/>
      </c>
      <c r="C4517" s="154"/>
      <c r="D4517" s="155" t="str">
        <f t="shared" si="1355"/>
        <v/>
      </c>
      <c r="E4517" s="269"/>
      <c r="F4517" s="165">
        <f t="shared" si="1356"/>
        <v>0</v>
      </c>
      <c r="G4517" s="270">
        <f t="shared" si="1357"/>
        <v>0</v>
      </c>
    </row>
    <row r="4518" spans="1:7" ht="24" customHeight="1" x14ac:dyDescent="0.2">
      <c r="A4518" s="153" t="str">
        <f t="shared" si="1353"/>
        <v/>
      </c>
      <c r="B4518" s="268" t="str">
        <f t="shared" si="1354"/>
        <v/>
      </c>
      <c r="C4518" s="154"/>
      <c r="D4518" s="155" t="str">
        <f t="shared" si="1355"/>
        <v/>
      </c>
      <c r="E4518" s="269"/>
      <c r="F4518" s="165">
        <f t="shared" si="1356"/>
        <v>0</v>
      </c>
      <c r="G4518" s="270">
        <f t="shared" si="1357"/>
        <v>0</v>
      </c>
    </row>
    <row r="4519" spans="1:7" ht="24" customHeight="1" x14ac:dyDescent="0.2">
      <c r="A4519" s="153" t="str">
        <f t="shared" si="1353"/>
        <v/>
      </c>
      <c r="B4519" s="268" t="str">
        <f t="shared" si="1354"/>
        <v/>
      </c>
      <c r="C4519" s="154"/>
      <c r="D4519" s="155" t="str">
        <f t="shared" si="1355"/>
        <v/>
      </c>
      <c r="E4519" s="269"/>
      <c r="F4519" s="165">
        <f t="shared" si="1356"/>
        <v>0</v>
      </c>
      <c r="G4519" s="270">
        <f t="shared" si="1357"/>
        <v>0</v>
      </c>
    </row>
    <row r="4520" spans="1:7" ht="24" customHeight="1" x14ac:dyDescent="0.2">
      <c r="A4520" s="153" t="str">
        <f t="shared" si="1353"/>
        <v/>
      </c>
      <c r="B4520" s="268" t="str">
        <f t="shared" si="1354"/>
        <v/>
      </c>
      <c r="C4520" s="154"/>
      <c r="D4520" s="155" t="str">
        <f t="shared" si="1355"/>
        <v/>
      </c>
      <c r="E4520" s="269"/>
      <c r="F4520" s="165">
        <f t="shared" si="1356"/>
        <v>0</v>
      </c>
      <c r="G4520" s="270">
        <f t="shared" si="1357"/>
        <v>0</v>
      </c>
    </row>
    <row r="4521" spans="1:7" ht="24" customHeight="1" x14ac:dyDescent="0.2">
      <c r="A4521" s="153" t="str">
        <f t="shared" si="1353"/>
        <v/>
      </c>
      <c r="B4521" s="268" t="str">
        <f t="shared" si="1354"/>
        <v/>
      </c>
      <c r="C4521" s="154"/>
      <c r="D4521" s="155" t="str">
        <f t="shared" si="1355"/>
        <v/>
      </c>
      <c r="E4521" s="269"/>
      <c r="F4521" s="165">
        <f t="shared" si="1356"/>
        <v>0</v>
      </c>
      <c r="G4521" s="270">
        <f t="shared" si="1357"/>
        <v>0</v>
      </c>
    </row>
    <row r="4522" spans="1:7" ht="24" customHeight="1" x14ac:dyDescent="0.2">
      <c r="A4522" s="153" t="str">
        <f t="shared" si="1353"/>
        <v/>
      </c>
      <c r="B4522" s="268" t="str">
        <f t="shared" si="1354"/>
        <v/>
      </c>
      <c r="C4522" s="154"/>
      <c r="D4522" s="155" t="str">
        <f t="shared" si="1355"/>
        <v/>
      </c>
      <c r="E4522" s="269"/>
      <c r="F4522" s="165">
        <f t="shared" si="1356"/>
        <v>0</v>
      </c>
      <c r="G4522" s="270">
        <f t="shared" si="1357"/>
        <v>0</v>
      </c>
    </row>
    <row r="4523" spans="1:7" ht="24" customHeight="1" x14ac:dyDescent="0.2">
      <c r="A4523" s="153" t="str">
        <f t="shared" si="1353"/>
        <v/>
      </c>
      <c r="B4523" s="268" t="str">
        <f t="shared" si="1354"/>
        <v/>
      </c>
      <c r="C4523" s="154"/>
      <c r="D4523" s="155" t="str">
        <f t="shared" si="1355"/>
        <v/>
      </c>
      <c r="E4523" s="269"/>
      <c r="F4523" s="165">
        <f t="shared" si="1356"/>
        <v>0</v>
      </c>
      <c r="G4523" s="270">
        <f t="shared" si="1357"/>
        <v>0</v>
      </c>
    </row>
    <row r="4524" spans="1:7" ht="24" customHeight="1" x14ac:dyDescent="0.2">
      <c r="A4524" s="153" t="str">
        <f t="shared" si="1353"/>
        <v/>
      </c>
      <c r="B4524" s="268" t="str">
        <f t="shared" si="1354"/>
        <v/>
      </c>
      <c r="C4524" s="154"/>
      <c r="D4524" s="155" t="str">
        <f t="shared" si="1355"/>
        <v/>
      </c>
      <c r="E4524" s="269"/>
      <c r="F4524" s="165">
        <f t="shared" si="1356"/>
        <v>0</v>
      </c>
      <c r="G4524" s="270">
        <f t="shared" si="1357"/>
        <v>0</v>
      </c>
    </row>
    <row r="4525" spans="1:7" ht="24" customHeight="1" x14ac:dyDescent="0.2">
      <c r="A4525" s="153" t="str">
        <f t="shared" si="1353"/>
        <v/>
      </c>
      <c r="B4525" s="268" t="str">
        <f t="shared" si="1354"/>
        <v/>
      </c>
      <c r="C4525" s="154"/>
      <c r="D4525" s="155" t="str">
        <f t="shared" si="1355"/>
        <v/>
      </c>
      <c r="E4525" s="269"/>
      <c r="F4525" s="166">
        <f t="shared" si="1356"/>
        <v>0</v>
      </c>
      <c r="G4525" s="270">
        <f t="shared" si="1357"/>
        <v>0</v>
      </c>
    </row>
    <row r="4526" spans="1:7" ht="24" customHeight="1" x14ac:dyDescent="0.2">
      <c r="A4526" s="271"/>
      <c r="B4526" s="241"/>
      <c r="C4526" s="241"/>
      <c r="D4526" s="252"/>
      <c r="E4526" s="253"/>
      <c r="F4526" s="336" t="s">
        <v>38</v>
      </c>
      <c r="G4526" s="273">
        <f>SUBTOTAL(9,G4512:G4525)</f>
        <v>0</v>
      </c>
    </row>
    <row r="4527" spans="1:7" ht="24" customHeight="1" x14ac:dyDescent="0.2">
      <c r="A4527" s="271"/>
      <c r="B4527" s="241"/>
      <c r="C4527" s="274" t="s">
        <v>824</v>
      </c>
      <c r="D4527" s="252"/>
      <c r="E4527" s="253"/>
      <c r="F4527" s="254"/>
      <c r="G4527" s="275"/>
    </row>
    <row r="4528" spans="1:7" ht="24" customHeight="1" x14ac:dyDescent="0.2">
      <c r="A4528" s="153" t="str">
        <f t="shared" ref="A4528:A4535" si="1358">IFERROR(VLOOKUP(C4528,Tabla_Insumos,4,FALSE),"")</f>
        <v/>
      </c>
      <c r="B4528" s="268" t="str">
        <f t="shared" ref="B4528:B4535" si="1359">IFERROR(VLOOKUP(C4528,Tabla_Insumos,5,FALSE),"")</f>
        <v/>
      </c>
      <c r="C4528" s="154"/>
      <c r="D4528" s="155" t="str">
        <f t="shared" ref="D4528:D4535" si="1360">IFERROR(VLOOKUP(C4528,Tabla_Insumos,2,FALSE),"")</f>
        <v/>
      </c>
      <c r="E4528" s="269"/>
      <c r="F4528" s="167">
        <f t="shared" ref="F4528:F4535" si="1361">IFERROR(VLOOKUP(C4528,Tabla_Insumos,3,FALSE),0)</f>
        <v>0</v>
      </c>
      <c r="G4528" s="270">
        <f>ROUND(E4528*F4528,2)</f>
        <v>0</v>
      </c>
    </row>
    <row r="4529" spans="1:7" ht="24" customHeight="1" x14ac:dyDescent="0.2">
      <c r="A4529" s="153" t="str">
        <f t="shared" si="1358"/>
        <v/>
      </c>
      <c r="B4529" s="268" t="str">
        <f t="shared" si="1359"/>
        <v/>
      </c>
      <c r="C4529" s="154"/>
      <c r="D4529" s="155" t="str">
        <f t="shared" si="1360"/>
        <v/>
      </c>
      <c r="E4529" s="269"/>
      <c r="F4529" s="167">
        <f t="shared" si="1361"/>
        <v>0</v>
      </c>
      <c r="G4529" s="270">
        <f>ROUND(E4529*F4529,2)</f>
        <v>0</v>
      </c>
    </row>
    <row r="4530" spans="1:7" ht="24" customHeight="1" x14ac:dyDescent="0.2">
      <c r="A4530" s="153" t="str">
        <f t="shared" si="1358"/>
        <v/>
      </c>
      <c r="B4530" s="268" t="str">
        <f t="shared" si="1359"/>
        <v/>
      </c>
      <c r="C4530" s="154"/>
      <c r="D4530" s="155" t="str">
        <f t="shared" si="1360"/>
        <v/>
      </c>
      <c r="E4530" s="269"/>
      <c r="F4530" s="167">
        <f t="shared" si="1361"/>
        <v>0</v>
      </c>
      <c r="G4530" s="270">
        <f t="shared" ref="G4530:G4535" si="1362">ROUND(E4530*F4530,2)</f>
        <v>0</v>
      </c>
    </row>
    <row r="4531" spans="1:7" ht="24" customHeight="1" x14ac:dyDescent="0.2">
      <c r="A4531" s="153" t="str">
        <f t="shared" si="1358"/>
        <v/>
      </c>
      <c r="B4531" s="268" t="str">
        <f t="shared" si="1359"/>
        <v/>
      </c>
      <c r="C4531" s="154"/>
      <c r="D4531" s="155" t="str">
        <f t="shared" si="1360"/>
        <v/>
      </c>
      <c r="E4531" s="269"/>
      <c r="F4531" s="167">
        <f t="shared" si="1361"/>
        <v>0</v>
      </c>
      <c r="G4531" s="270">
        <f t="shared" si="1362"/>
        <v>0</v>
      </c>
    </row>
    <row r="4532" spans="1:7" ht="24" customHeight="1" x14ac:dyDescent="0.2">
      <c r="A4532" s="153" t="str">
        <f t="shared" si="1358"/>
        <v/>
      </c>
      <c r="B4532" s="268" t="str">
        <f t="shared" si="1359"/>
        <v/>
      </c>
      <c r="C4532" s="154"/>
      <c r="D4532" s="155" t="str">
        <f t="shared" si="1360"/>
        <v/>
      </c>
      <c r="E4532" s="269"/>
      <c r="F4532" s="165">
        <f t="shared" si="1361"/>
        <v>0</v>
      </c>
      <c r="G4532" s="270">
        <f t="shared" si="1362"/>
        <v>0</v>
      </c>
    </row>
    <row r="4533" spans="1:7" ht="24" customHeight="1" x14ac:dyDescent="0.2">
      <c r="A4533" s="153" t="str">
        <f t="shared" si="1358"/>
        <v/>
      </c>
      <c r="B4533" s="268" t="str">
        <f t="shared" si="1359"/>
        <v/>
      </c>
      <c r="C4533" s="154"/>
      <c r="D4533" s="155" t="str">
        <f t="shared" si="1360"/>
        <v/>
      </c>
      <c r="E4533" s="269"/>
      <c r="F4533" s="165">
        <f t="shared" si="1361"/>
        <v>0</v>
      </c>
      <c r="G4533" s="270">
        <f t="shared" si="1362"/>
        <v>0</v>
      </c>
    </row>
    <row r="4534" spans="1:7" ht="24" customHeight="1" x14ac:dyDescent="0.2">
      <c r="A4534" s="153" t="str">
        <f t="shared" si="1358"/>
        <v/>
      </c>
      <c r="B4534" s="268" t="str">
        <f t="shared" si="1359"/>
        <v/>
      </c>
      <c r="C4534" s="154"/>
      <c r="D4534" s="155" t="str">
        <f t="shared" si="1360"/>
        <v/>
      </c>
      <c r="E4534" s="269"/>
      <c r="F4534" s="165">
        <f t="shared" si="1361"/>
        <v>0</v>
      </c>
      <c r="G4534" s="270">
        <f t="shared" si="1362"/>
        <v>0</v>
      </c>
    </row>
    <row r="4535" spans="1:7" ht="24" customHeight="1" x14ac:dyDescent="0.2">
      <c r="A4535" s="153" t="str">
        <f t="shared" si="1358"/>
        <v/>
      </c>
      <c r="B4535" s="268" t="str">
        <f t="shared" si="1359"/>
        <v/>
      </c>
      <c r="C4535" s="154"/>
      <c r="D4535" s="155" t="str">
        <f t="shared" si="1360"/>
        <v/>
      </c>
      <c r="E4535" s="269"/>
      <c r="F4535" s="165">
        <f t="shared" si="1361"/>
        <v>0</v>
      </c>
      <c r="G4535" s="270">
        <f t="shared" si="1362"/>
        <v>0</v>
      </c>
    </row>
    <row r="4536" spans="1:7" ht="24" customHeight="1" x14ac:dyDescent="0.2">
      <c r="A4536" s="271"/>
      <c r="B4536" s="241"/>
      <c r="C4536" s="241"/>
      <c r="D4536" s="252"/>
      <c r="E4536" s="253"/>
      <c r="F4536" s="336" t="s">
        <v>39</v>
      </c>
      <c r="G4536" s="273">
        <f>SUBTOTAL(9,G4528:G4535)</f>
        <v>0</v>
      </c>
    </row>
    <row r="4537" spans="1:7" ht="24" customHeight="1" x14ac:dyDescent="0.2">
      <c r="A4537" s="271"/>
      <c r="B4537" s="241"/>
      <c r="C4537" s="274" t="s">
        <v>825</v>
      </c>
      <c r="D4537" s="252"/>
      <c r="E4537" s="253"/>
      <c r="F4537" s="254"/>
      <c r="G4537" s="275"/>
    </row>
    <row r="4538" spans="1:7" ht="24" customHeight="1" x14ac:dyDescent="0.2">
      <c r="A4538" s="153" t="str">
        <f t="shared" ref="A4538:A4546" si="1363">IFERROR(VLOOKUP(C4538,Tabla_Insumos,4,FALSE),"")</f>
        <v/>
      </c>
      <c r="B4538" s="268" t="str">
        <f t="shared" ref="B4538:B4546" si="1364">IFERROR(VLOOKUP(C4538,Tabla_Insumos,5,FALSE),"")</f>
        <v/>
      </c>
      <c r="C4538" s="154"/>
      <c r="D4538" s="155" t="str">
        <f t="shared" ref="D4538:D4546" si="1365">IFERROR(VLOOKUP(C4538,Tabla_Insumos,2,FALSE),"")</f>
        <v/>
      </c>
      <c r="E4538" s="269"/>
      <c r="F4538" s="165">
        <f t="shared" ref="F4538:F4546" si="1366">IFERROR(VLOOKUP(C4538,Tabla_Insumos,3,FALSE),0)</f>
        <v>0</v>
      </c>
      <c r="G4538" s="270">
        <f t="shared" ref="G4538:G4546" si="1367">ROUND(E4538*F4538,2)</f>
        <v>0</v>
      </c>
    </row>
    <row r="4539" spans="1:7" ht="24" customHeight="1" x14ac:dyDescent="0.2">
      <c r="A4539" s="153" t="str">
        <f t="shared" si="1363"/>
        <v/>
      </c>
      <c r="B4539" s="268" t="str">
        <f t="shared" si="1364"/>
        <v/>
      </c>
      <c r="C4539" s="154"/>
      <c r="D4539" s="155" t="str">
        <f t="shared" si="1365"/>
        <v/>
      </c>
      <c r="E4539" s="269"/>
      <c r="F4539" s="165">
        <f t="shared" si="1366"/>
        <v>0</v>
      </c>
      <c r="G4539" s="270">
        <f t="shared" si="1367"/>
        <v>0</v>
      </c>
    </row>
    <row r="4540" spans="1:7" ht="24" customHeight="1" x14ac:dyDescent="0.2">
      <c r="A4540" s="153" t="str">
        <f t="shared" si="1363"/>
        <v/>
      </c>
      <c r="B4540" s="268" t="str">
        <f t="shared" si="1364"/>
        <v/>
      </c>
      <c r="C4540" s="154"/>
      <c r="D4540" s="155" t="str">
        <f t="shared" si="1365"/>
        <v/>
      </c>
      <c r="E4540" s="269"/>
      <c r="F4540" s="165">
        <f t="shared" si="1366"/>
        <v>0</v>
      </c>
      <c r="G4540" s="270">
        <f t="shared" si="1367"/>
        <v>0</v>
      </c>
    </row>
    <row r="4541" spans="1:7" ht="24" customHeight="1" x14ac:dyDescent="0.2">
      <c r="A4541" s="153" t="str">
        <f t="shared" si="1363"/>
        <v/>
      </c>
      <c r="B4541" s="268" t="str">
        <f t="shared" si="1364"/>
        <v/>
      </c>
      <c r="C4541" s="154"/>
      <c r="D4541" s="155" t="str">
        <f t="shared" si="1365"/>
        <v/>
      </c>
      <c r="E4541" s="269"/>
      <c r="F4541" s="165">
        <f t="shared" si="1366"/>
        <v>0</v>
      </c>
      <c r="G4541" s="270">
        <f t="shared" si="1367"/>
        <v>0</v>
      </c>
    </row>
    <row r="4542" spans="1:7" ht="24" customHeight="1" x14ac:dyDescent="0.2">
      <c r="A4542" s="153" t="str">
        <f t="shared" si="1363"/>
        <v/>
      </c>
      <c r="B4542" s="268" t="str">
        <f t="shared" si="1364"/>
        <v/>
      </c>
      <c r="C4542" s="154"/>
      <c r="D4542" s="155" t="str">
        <f t="shared" si="1365"/>
        <v/>
      </c>
      <c r="E4542" s="269"/>
      <c r="F4542" s="165">
        <f t="shared" si="1366"/>
        <v>0</v>
      </c>
      <c r="G4542" s="270">
        <f t="shared" si="1367"/>
        <v>0</v>
      </c>
    </row>
    <row r="4543" spans="1:7" ht="24" customHeight="1" x14ac:dyDescent="0.2">
      <c r="A4543" s="153" t="str">
        <f t="shared" si="1363"/>
        <v/>
      </c>
      <c r="B4543" s="268" t="str">
        <f t="shared" si="1364"/>
        <v/>
      </c>
      <c r="C4543" s="154"/>
      <c r="D4543" s="155" t="str">
        <f t="shared" si="1365"/>
        <v/>
      </c>
      <c r="E4543" s="269"/>
      <c r="F4543" s="165">
        <f t="shared" si="1366"/>
        <v>0</v>
      </c>
      <c r="G4543" s="270">
        <f t="shared" si="1367"/>
        <v>0</v>
      </c>
    </row>
    <row r="4544" spans="1:7" ht="24" customHeight="1" x14ac:dyDescent="0.2">
      <c r="A4544" s="153" t="str">
        <f t="shared" si="1363"/>
        <v/>
      </c>
      <c r="B4544" s="268" t="str">
        <f t="shared" si="1364"/>
        <v/>
      </c>
      <c r="C4544" s="154"/>
      <c r="D4544" s="155" t="str">
        <f t="shared" si="1365"/>
        <v/>
      </c>
      <c r="E4544" s="269"/>
      <c r="F4544" s="165">
        <f t="shared" si="1366"/>
        <v>0</v>
      </c>
      <c r="G4544" s="270">
        <f t="shared" si="1367"/>
        <v>0</v>
      </c>
    </row>
    <row r="4545" spans="1:7" ht="24" customHeight="1" x14ac:dyDescent="0.2">
      <c r="A4545" s="153" t="str">
        <f t="shared" si="1363"/>
        <v/>
      </c>
      <c r="B4545" s="268" t="str">
        <f t="shared" si="1364"/>
        <v/>
      </c>
      <c r="C4545" s="154"/>
      <c r="D4545" s="155" t="str">
        <f t="shared" si="1365"/>
        <v/>
      </c>
      <c r="E4545" s="269"/>
      <c r="F4545" s="165">
        <f t="shared" si="1366"/>
        <v>0</v>
      </c>
      <c r="G4545" s="270">
        <f t="shared" si="1367"/>
        <v>0</v>
      </c>
    </row>
    <row r="4546" spans="1:7" ht="24" customHeight="1" x14ac:dyDescent="0.2">
      <c r="A4546" s="153" t="str">
        <f t="shared" si="1363"/>
        <v/>
      </c>
      <c r="B4546" s="268" t="str">
        <f t="shared" si="1364"/>
        <v/>
      </c>
      <c r="C4546" s="154"/>
      <c r="D4546" s="155" t="str">
        <f t="shared" si="1365"/>
        <v/>
      </c>
      <c r="E4546" s="269"/>
      <c r="F4546" s="165">
        <f t="shared" si="1366"/>
        <v>0</v>
      </c>
      <c r="G4546" s="270">
        <f t="shared" si="1367"/>
        <v>0</v>
      </c>
    </row>
    <row r="4547" spans="1:7" ht="24" customHeight="1" x14ac:dyDescent="0.2">
      <c r="A4547" s="276"/>
      <c r="B4547" s="252"/>
      <c r="C4547" s="241"/>
      <c r="D4547" s="252"/>
      <c r="E4547" s="253"/>
      <c r="F4547" s="336" t="s">
        <v>40</v>
      </c>
      <c r="G4547" s="273">
        <f>SUBTOTAL(9,G4538:G4546)</f>
        <v>0</v>
      </c>
    </row>
    <row r="4548" spans="1:7" ht="24" customHeight="1" thickBot="1" x14ac:dyDescent="0.25">
      <c r="A4548" s="277"/>
      <c r="B4548" s="278"/>
      <c r="C4548" s="279"/>
      <c r="D4548" s="278"/>
      <c r="E4548" s="280"/>
      <c r="F4548" s="281"/>
      <c r="G4548" s="282"/>
    </row>
    <row r="4549" spans="1:7" ht="24" customHeight="1" thickBot="1" x14ac:dyDescent="0.25">
      <c r="A4549" s="283">
        <f>B4507</f>
        <v>0</v>
      </c>
      <c r="B4549" s="284" t="str">
        <f>C4507</f>
        <v/>
      </c>
      <c r="C4549" s="285"/>
      <c r="D4549" s="285" t="s">
        <v>41</v>
      </c>
      <c r="E4549" s="286"/>
      <c r="F4549" s="287" t="s">
        <v>42</v>
      </c>
      <c r="G4549" s="288">
        <f>SUBTOTAL(9,G4512:G4548)</f>
        <v>0</v>
      </c>
    </row>
    <row r="4550" spans="1:7" ht="24" customHeight="1" thickTop="1" thickBot="1" x14ac:dyDescent="0.25"/>
    <row r="4551" spans="1:7" ht="24" customHeight="1" thickTop="1" x14ac:dyDescent="0.2">
      <c r="A4551" s="344" t="s">
        <v>44</v>
      </c>
      <c r="B4551" s="345"/>
      <c r="C4551" s="345"/>
      <c r="D4551" s="345"/>
      <c r="E4551" s="345"/>
      <c r="F4551" s="345"/>
      <c r="G4551" s="346"/>
    </row>
    <row r="4552" spans="1:7" ht="24" customHeight="1" x14ac:dyDescent="0.2">
      <c r="A4552" s="243" t="s">
        <v>821</v>
      </c>
      <c r="B4552" s="244" t="str">
        <f>Comitente</f>
        <v>DIRECCIÓN PROVINCIAL DEL LOTE HOGAR</v>
      </c>
      <c r="C4552" s="238"/>
      <c r="D4552" s="245"/>
      <c r="E4552" s="245"/>
      <c r="F4552" s="246"/>
      <c r="G4552" s="247"/>
    </row>
    <row r="4553" spans="1:7" ht="24" customHeight="1" x14ac:dyDescent="0.2">
      <c r="A4553" s="243" t="s">
        <v>822</v>
      </c>
      <c r="B4553" s="244">
        <f>Contratista</f>
        <v>0</v>
      </c>
      <c r="C4553" s="239"/>
      <c r="D4553" s="239"/>
      <c r="E4553" s="239"/>
      <c r="F4553" s="248"/>
      <c r="G4553" s="249"/>
    </row>
    <row r="4554" spans="1:7" ht="24" customHeight="1" x14ac:dyDescent="0.2">
      <c r="A4554" s="243" t="s">
        <v>31</v>
      </c>
      <c r="B4554" s="244" t="str">
        <f>Obra</f>
        <v>Barrio "VIRGEN DEL ROSARIO" I Etapa</v>
      </c>
      <c r="C4554" s="239"/>
      <c r="D4554" s="239"/>
      <c r="E4554" s="239"/>
      <c r="F4554" s="248" t="s">
        <v>45</v>
      </c>
      <c r="G4554" s="250">
        <f>Fecha_Base</f>
        <v>0</v>
      </c>
    </row>
    <row r="4555" spans="1:7" ht="24" customHeight="1" x14ac:dyDescent="0.2">
      <c r="A4555" s="251" t="s">
        <v>820</v>
      </c>
      <c r="B4555" s="240" t="str">
        <f>Ubicación</f>
        <v>Calle Independencia s/nº  Distrito "La Puntilla" Dpto San Martin</v>
      </c>
      <c r="C4555" s="240"/>
      <c r="D4555" s="252"/>
      <c r="E4555" s="253"/>
      <c r="F4555" s="254"/>
      <c r="G4555" s="255"/>
    </row>
    <row r="4556" spans="1:7" ht="24" customHeight="1" x14ac:dyDescent="0.2">
      <c r="A4556" s="251" t="s">
        <v>46</v>
      </c>
      <c r="B4556" s="256" t="str">
        <f>IFERROR(VALUE(LEFT(B4557,FIND("-",B4557)-1)),"")</f>
        <v/>
      </c>
      <c r="C4556" s="241" t="str">
        <f>IFERROR(VLOOKUP(B4556,T_Computo_Presupuesto,2,FALSE),"")</f>
        <v/>
      </c>
      <c r="E4556" s="253"/>
      <c r="F4556" s="254"/>
      <c r="G4556" s="255"/>
    </row>
    <row r="4557" spans="1:7" ht="24" customHeight="1" x14ac:dyDescent="0.2">
      <c r="A4557" s="251" t="s">
        <v>32</v>
      </c>
      <c r="B4557" s="257"/>
      <c r="C4557" s="241" t="str">
        <f>IFERROR(VLOOKUP(B4557,T_Computo_Presupuesto,2,FALSE),"")</f>
        <v/>
      </c>
      <c r="D4557" s="252"/>
      <c r="E4557" s="253"/>
      <c r="F4557" s="248" t="s">
        <v>33</v>
      </c>
      <c r="G4557" s="258" t="str">
        <f>IFERROR(VLOOKUP(B4557,T_Computo_Presupuesto,4,FALSE),"")</f>
        <v/>
      </c>
    </row>
    <row r="4558" spans="1:7" ht="24" customHeight="1" x14ac:dyDescent="0.2">
      <c r="A4558" s="251"/>
      <c r="B4558" s="240"/>
      <c r="C4558" s="241"/>
      <c r="D4558" s="252"/>
      <c r="E4558" s="253"/>
      <c r="F4558" s="254"/>
      <c r="G4558" s="255"/>
    </row>
    <row r="4559" spans="1:7" ht="24" customHeight="1" x14ac:dyDescent="0.2">
      <c r="A4559" s="366" t="s">
        <v>683</v>
      </c>
      <c r="B4559" s="367"/>
      <c r="C4559" s="368" t="s">
        <v>0</v>
      </c>
      <c r="D4559" s="368" t="s">
        <v>34</v>
      </c>
      <c r="E4559" s="370" t="s">
        <v>35</v>
      </c>
      <c r="F4559" s="372" t="s">
        <v>36</v>
      </c>
      <c r="G4559" s="374" t="s">
        <v>37</v>
      </c>
    </row>
    <row r="4560" spans="1:7" ht="24" customHeight="1" x14ac:dyDescent="0.2">
      <c r="A4560" s="259" t="s">
        <v>684</v>
      </c>
      <c r="B4560" s="260" t="s">
        <v>685</v>
      </c>
      <c r="C4560" s="369"/>
      <c r="D4560" s="369"/>
      <c r="E4560" s="371"/>
      <c r="F4560" s="373"/>
      <c r="G4560" s="375"/>
    </row>
    <row r="4561" spans="1:7" ht="24" customHeight="1" x14ac:dyDescent="0.2">
      <c r="A4561" s="335"/>
      <c r="B4561" s="263"/>
      <c r="C4561" s="334" t="s">
        <v>823</v>
      </c>
      <c r="D4561" s="264"/>
      <c r="E4561" s="265"/>
      <c r="F4561" s="266"/>
      <c r="G4561" s="267"/>
    </row>
    <row r="4562" spans="1:7" ht="24" customHeight="1" x14ac:dyDescent="0.2">
      <c r="A4562" s="153" t="str">
        <f t="shared" ref="A4562:A4575" si="1368">IFERROR(VLOOKUP(C4562,Tabla_Insumos,4,FALSE),"")</f>
        <v/>
      </c>
      <c r="B4562" s="268" t="str">
        <f t="shared" ref="B4562:B4575" si="1369">IFERROR(VLOOKUP(C4562,Tabla_Insumos,5,FALSE),"")</f>
        <v/>
      </c>
      <c r="C4562" s="154"/>
      <c r="D4562" s="155" t="str">
        <f t="shared" ref="D4562:D4575" si="1370">IFERROR(VLOOKUP(C4562,Tabla_Insumos,2,FALSE),"")</f>
        <v/>
      </c>
      <c r="E4562" s="269"/>
      <c r="F4562" s="166">
        <f t="shared" ref="F4562:F4575" si="1371">IFERROR(VLOOKUP(C4562,Tabla_Insumos,3,FALSE),0)</f>
        <v>0</v>
      </c>
      <c r="G4562" s="270">
        <f>ROUND(E4562*F4562,2)</f>
        <v>0</v>
      </c>
    </row>
    <row r="4563" spans="1:7" ht="24" customHeight="1" x14ac:dyDescent="0.2">
      <c r="A4563" s="153" t="str">
        <f t="shared" si="1368"/>
        <v/>
      </c>
      <c r="B4563" s="268" t="str">
        <f t="shared" si="1369"/>
        <v/>
      </c>
      <c r="C4563" s="154"/>
      <c r="D4563" s="155" t="str">
        <f t="shared" si="1370"/>
        <v/>
      </c>
      <c r="E4563" s="269"/>
      <c r="F4563" s="166">
        <f t="shared" si="1371"/>
        <v>0</v>
      </c>
      <c r="G4563" s="270">
        <f t="shared" ref="G4563:G4575" si="1372">ROUND(E4563*F4563,2)</f>
        <v>0</v>
      </c>
    </row>
    <row r="4564" spans="1:7" ht="24" customHeight="1" x14ac:dyDescent="0.2">
      <c r="A4564" s="153" t="str">
        <f t="shared" si="1368"/>
        <v/>
      </c>
      <c r="B4564" s="268" t="str">
        <f t="shared" si="1369"/>
        <v/>
      </c>
      <c r="C4564" s="154"/>
      <c r="D4564" s="155" t="str">
        <f t="shared" si="1370"/>
        <v/>
      </c>
      <c r="E4564" s="269"/>
      <c r="F4564" s="166">
        <f t="shared" si="1371"/>
        <v>0</v>
      </c>
      <c r="G4564" s="270">
        <f t="shared" si="1372"/>
        <v>0</v>
      </c>
    </row>
    <row r="4565" spans="1:7" ht="24" customHeight="1" x14ac:dyDescent="0.2">
      <c r="A4565" s="153" t="str">
        <f t="shared" si="1368"/>
        <v/>
      </c>
      <c r="B4565" s="268" t="str">
        <f t="shared" si="1369"/>
        <v/>
      </c>
      <c r="C4565" s="154"/>
      <c r="D4565" s="155" t="str">
        <f t="shared" si="1370"/>
        <v/>
      </c>
      <c r="E4565" s="269"/>
      <c r="F4565" s="166">
        <f t="shared" si="1371"/>
        <v>0</v>
      </c>
      <c r="G4565" s="270">
        <f t="shared" si="1372"/>
        <v>0</v>
      </c>
    </row>
    <row r="4566" spans="1:7" ht="24" customHeight="1" x14ac:dyDescent="0.2">
      <c r="A4566" s="153" t="str">
        <f t="shared" si="1368"/>
        <v/>
      </c>
      <c r="B4566" s="268" t="str">
        <f t="shared" si="1369"/>
        <v/>
      </c>
      <c r="C4566" s="154"/>
      <c r="D4566" s="155" t="str">
        <f t="shared" si="1370"/>
        <v/>
      </c>
      <c r="E4566" s="269"/>
      <c r="F4566" s="166">
        <f t="shared" si="1371"/>
        <v>0</v>
      </c>
      <c r="G4566" s="270">
        <f t="shared" si="1372"/>
        <v>0</v>
      </c>
    </row>
    <row r="4567" spans="1:7" ht="24" customHeight="1" x14ac:dyDescent="0.2">
      <c r="A4567" s="153" t="str">
        <f t="shared" si="1368"/>
        <v/>
      </c>
      <c r="B4567" s="268" t="str">
        <f t="shared" si="1369"/>
        <v/>
      </c>
      <c r="C4567" s="154"/>
      <c r="D4567" s="155" t="str">
        <f t="shared" si="1370"/>
        <v/>
      </c>
      <c r="E4567" s="269"/>
      <c r="F4567" s="166">
        <f t="shared" si="1371"/>
        <v>0</v>
      </c>
      <c r="G4567" s="270">
        <f t="shared" si="1372"/>
        <v>0</v>
      </c>
    </row>
    <row r="4568" spans="1:7" ht="24" customHeight="1" x14ac:dyDescent="0.2">
      <c r="A4568" s="153" t="str">
        <f t="shared" si="1368"/>
        <v/>
      </c>
      <c r="B4568" s="268" t="str">
        <f t="shared" si="1369"/>
        <v/>
      </c>
      <c r="C4568" s="154"/>
      <c r="D4568" s="155" t="str">
        <f t="shared" si="1370"/>
        <v/>
      </c>
      <c r="E4568" s="269"/>
      <c r="F4568" s="166">
        <f t="shared" si="1371"/>
        <v>0</v>
      </c>
      <c r="G4568" s="270">
        <f t="shared" si="1372"/>
        <v>0</v>
      </c>
    </row>
    <row r="4569" spans="1:7" ht="24" customHeight="1" x14ac:dyDescent="0.2">
      <c r="A4569" s="153" t="str">
        <f t="shared" si="1368"/>
        <v/>
      </c>
      <c r="B4569" s="268" t="str">
        <f t="shared" si="1369"/>
        <v/>
      </c>
      <c r="C4569" s="154"/>
      <c r="D4569" s="155" t="str">
        <f t="shared" si="1370"/>
        <v/>
      </c>
      <c r="E4569" s="269"/>
      <c r="F4569" s="166">
        <f t="shared" si="1371"/>
        <v>0</v>
      </c>
      <c r="G4569" s="270">
        <f t="shared" si="1372"/>
        <v>0</v>
      </c>
    </row>
    <row r="4570" spans="1:7" ht="24" customHeight="1" x14ac:dyDescent="0.2">
      <c r="A4570" s="153" t="str">
        <f t="shared" si="1368"/>
        <v/>
      </c>
      <c r="B4570" s="268" t="str">
        <f t="shared" si="1369"/>
        <v/>
      </c>
      <c r="C4570" s="154"/>
      <c r="D4570" s="155" t="str">
        <f t="shared" si="1370"/>
        <v/>
      </c>
      <c r="E4570" s="269"/>
      <c r="F4570" s="166">
        <f t="shared" si="1371"/>
        <v>0</v>
      </c>
      <c r="G4570" s="270">
        <f t="shared" si="1372"/>
        <v>0</v>
      </c>
    </row>
    <row r="4571" spans="1:7" ht="24" customHeight="1" x14ac:dyDescent="0.2">
      <c r="A4571" s="153" t="str">
        <f t="shared" si="1368"/>
        <v/>
      </c>
      <c r="B4571" s="268" t="str">
        <f t="shared" si="1369"/>
        <v/>
      </c>
      <c r="C4571" s="154"/>
      <c r="D4571" s="155" t="str">
        <f t="shared" si="1370"/>
        <v/>
      </c>
      <c r="E4571" s="269"/>
      <c r="F4571" s="166">
        <f t="shared" si="1371"/>
        <v>0</v>
      </c>
      <c r="G4571" s="270">
        <f t="shared" si="1372"/>
        <v>0</v>
      </c>
    </row>
    <row r="4572" spans="1:7" ht="24" customHeight="1" x14ac:dyDescent="0.2">
      <c r="A4572" s="153" t="str">
        <f t="shared" si="1368"/>
        <v/>
      </c>
      <c r="B4572" s="268" t="str">
        <f t="shared" si="1369"/>
        <v/>
      </c>
      <c r="C4572" s="154"/>
      <c r="D4572" s="155" t="str">
        <f t="shared" si="1370"/>
        <v/>
      </c>
      <c r="E4572" s="269"/>
      <c r="F4572" s="166">
        <f t="shared" si="1371"/>
        <v>0</v>
      </c>
      <c r="G4572" s="270">
        <f t="shared" si="1372"/>
        <v>0</v>
      </c>
    </row>
    <row r="4573" spans="1:7" ht="24" customHeight="1" x14ac:dyDescent="0.2">
      <c r="A4573" s="153" t="str">
        <f t="shared" si="1368"/>
        <v/>
      </c>
      <c r="B4573" s="268" t="str">
        <f t="shared" si="1369"/>
        <v/>
      </c>
      <c r="C4573" s="154"/>
      <c r="D4573" s="155" t="str">
        <f t="shared" si="1370"/>
        <v/>
      </c>
      <c r="E4573" s="269"/>
      <c r="F4573" s="166">
        <f t="shared" si="1371"/>
        <v>0</v>
      </c>
      <c r="G4573" s="270">
        <f t="shared" si="1372"/>
        <v>0</v>
      </c>
    </row>
    <row r="4574" spans="1:7" ht="24" customHeight="1" x14ac:dyDescent="0.2">
      <c r="A4574" s="153" t="str">
        <f t="shared" si="1368"/>
        <v/>
      </c>
      <c r="B4574" s="268" t="str">
        <f t="shared" si="1369"/>
        <v/>
      </c>
      <c r="C4574" s="154"/>
      <c r="D4574" s="155" t="str">
        <f t="shared" si="1370"/>
        <v/>
      </c>
      <c r="E4574" s="269"/>
      <c r="F4574" s="166">
        <f t="shared" si="1371"/>
        <v>0</v>
      </c>
      <c r="G4574" s="270">
        <f t="shared" si="1372"/>
        <v>0</v>
      </c>
    </row>
    <row r="4575" spans="1:7" ht="24" customHeight="1" x14ac:dyDescent="0.2">
      <c r="A4575" s="153" t="str">
        <f t="shared" si="1368"/>
        <v/>
      </c>
      <c r="B4575" s="268" t="str">
        <f t="shared" si="1369"/>
        <v/>
      </c>
      <c r="C4575" s="154"/>
      <c r="D4575" s="155" t="str">
        <f t="shared" si="1370"/>
        <v/>
      </c>
      <c r="E4575" s="269"/>
      <c r="F4575" s="166">
        <f t="shared" si="1371"/>
        <v>0</v>
      </c>
      <c r="G4575" s="270">
        <f t="shared" si="1372"/>
        <v>0</v>
      </c>
    </row>
    <row r="4576" spans="1:7" ht="24" customHeight="1" x14ac:dyDescent="0.2">
      <c r="A4576" s="271"/>
      <c r="B4576" s="241"/>
      <c r="C4576" s="241"/>
      <c r="D4576" s="252"/>
      <c r="E4576" s="253"/>
      <c r="F4576" s="336" t="s">
        <v>38</v>
      </c>
      <c r="G4576" s="273">
        <f>SUBTOTAL(9,G4562:G4575)</f>
        <v>0</v>
      </c>
    </row>
    <row r="4577" spans="1:7" ht="24" customHeight="1" x14ac:dyDescent="0.2">
      <c r="A4577" s="271"/>
      <c r="B4577" s="241"/>
      <c r="C4577" s="274" t="s">
        <v>824</v>
      </c>
      <c r="D4577" s="252"/>
      <c r="E4577" s="253"/>
      <c r="F4577" s="254"/>
      <c r="G4577" s="275"/>
    </row>
    <row r="4578" spans="1:7" ht="24" customHeight="1" x14ac:dyDescent="0.2">
      <c r="A4578" s="153" t="str">
        <f t="shared" ref="A4578:A4585" si="1373">IFERROR(VLOOKUP(C4578,Tabla_Insumos,4,FALSE),"")</f>
        <v/>
      </c>
      <c r="B4578" s="268" t="str">
        <f t="shared" ref="B4578:B4585" si="1374">IFERROR(VLOOKUP(C4578,Tabla_Insumos,5,FALSE),"")</f>
        <v/>
      </c>
      <c r="C4578" s="154"/>
      <c r="D4578" s="155" t="str">
        <f t="shared" ref="D4578:D4585" si="1375">IFERROR(VLOOKUP(C4578,Tabla_Insumos,2,FALSE),"")</f>
        <v/>
      </c>
      <c r="E4578" s="269"/>
      <c r="F4578" s="166">
        <f t="shared" ref="F4578:F4585" si="1376">IFERROR(VLOOKUP(C4578,Tabla_Insumos,3,FALSE),0)</f>
        <v>0</v>
      </c>
      <c r="G4578" s="270">
        <f>ROUND(E4578*F4578,2)</f>
        <v>0</v>
      </c>
    </row>
    <row r="4579" spans="1:7" ht="24" customHeight="1" x14ac:dyDescent="0.2">
      <c r="A4579" s="153" t="str">
        <f t="shared" si="1373"/>
        <v/>
      </c>
      <c r="B4579" s="268" t="str">
        <f t="shared" si="1374"/>
        <v/>
      </c>
      <c r="C4579" s="154"/>
      <c r="D4579" s="155" t="str">
        <f t="shared" si="1375"/>
        <v/>
      </c>
      <c r="E4579" s="269"/>
      <c r="F4579" s="166">
        <f t="shared" si="1376"/>
        <v>0</v>
      </c>
      <c r="G4579" s="270">
        <f>ROUND(E4579*F4579,2)</f>
        <v>0</v>
      </c>
    </row>
    <row r="4580" spans="1:7" ht="24" customHeight="1" x14ac:dyDescent="0.2">
      <c r="A4580" s="153" t="str">
        <f t="shared" si="1373"/>
        <v/>
      </c>
      <c r="B4580" s="268" t="str">
        <f t="shared" si="1374"/>
        <v/>
      </c>
      <c r="C4580" s="154"/>
      <c r="D4580" s="155" t="str">
        <f t="shared" si="1375"/>
        <v/>
      </c>
      <c r="E4580" s="269"/>
      <c r="F4580" s="166">
        <f t="shared" si="1376"/>
        <v>0</v>
      </c>
      <c r="G4580" s="270">
        <f t="shared" ref="G4580:G4585" si="1377">ROUND(E4580*F4580,2)</f>
        <v>0</v>
      </c>
    </row>
    <row r="4581" spans="1:7" ht="24" customHeight="1" x14ac:dyDescent="0.2">
      <c r="A4581" s="153" t="str">
        <f t="shared" si="1373"/>
        <v/>
      </c>
      <c r="B4581" s="268" t="str">
        <f t="shared" si="1374"/>
        <v/>
      </c>
      <c r="C4581" s="154"/>
      <c r="D4581" s="155" t="str">
        <f t="shared" si="1375"/>
        <v/>
      </c>
      <c r="E4581" s="269"/>
      <c r="F4581" s="166">
        <f t="shared" si="1376"/>
        <v>0</v>
      </c>
      <c r="G4581" s="270">
        <f t="shared" si="1377"/>
        <v>0</v>
      </c>
    </row>
    <row r="4582" spans="1:7" ht="24" customHeight="1" x14ac:dyDescent="0.2">
      <c r="A4582" s="153" t="str">
        <f t="shared" si="1373"/>
        <v/>
      </c>
      <c r="B4582" s="268" t="str">
        <f t="shared" si="1374"/>
        <v/>
      </c>
      <c r="C4582" s="154"/>
      <c r="D4582" s="155" t="str">
        <f t="shared" si="1375"/>
        <v/>
      </c>
      <c r="E4582" s="269"/>
      <c r="F4582" s="166">
        <f t="shared" si="1376"/>
        <v>0</v>
      </c>
      <c r="G4582" s="270">
        <f t="shared" si="1377"/>
        <v>0</v>
      </c>
    </row>
    <row r="4583" spans="1:7" ht="24" customHeight="1" x14ac:dyDescent="0.2">
      <c r="A4583" s="153" t="str">
        <f t="shared" si="1373"/>
        <v/>
      </c>
      <c r="B4583" s="268" t="str">
        <f t="shared" si="1374"/>
        <v/>
      </c>
      <c r="C4583" s="154"/>
      <c r="D4583" s="155" t="str">
        <f t="shared" si="1375"/>
        <v/>
      </c>
      <c r="E4583" s="269"/>
      <c r="F4583" s="166">
        <f t="shared" si="1376"/>
        <v>0</v>
      </c>
      <c r="G4583" s="270">
        <f t="shared" si="1377"/>
        <v>0</v>
      </c>
    </row>
    <row r="4584" spans="1:7" ht="24" customHeight="1" x14ac:dyDescent="0.2">
      <c r="A4584" s="153" t="str">
        <f t="shared" si="1373"/>
        <v/>
      </c>
      <c r="B4584" s="268" t="str">
        <f t="shared" si="1374"/>
        <v/>
      </c>
      <c r="C4584" s="154"/>
      <c r="D4584" s="155" t="str">
        <f t="shared" si="1375"/>
        <v/>
      </c>
      <c r="E4584" s="269"/>
      <c r="F4584" s="166">
        <f t="shared" si="1376"/>
        <v>0</v>
      </c>
      <c r="G4584" s="270">
        <f t="shared" si="1377"/>
        <v>0</v>
      </c>
    </row>
    <row r="4585" spans="1:7" ht="24" customHeight="1" x14ac:dyDescent="0.2">
      <c r="A4585" s="153" t="str">
        <f t="shared" si="1373"/>
        <v/>
      </c>
      <c r="B4585" s="268" t="str">
        <f t="shared" si="1374"/>
        <v/>
      </c>
      <c r="C4585" s="154"/>
      <c r="D4585" s="155" t="str">
        <f t="shared" si="1375"/>
        <v/>
      </c>
      <c r="E4585" s="269"/>
      <c r="F4585" s="166">
        <f t="shared" si="1376"/>
        <v>0</v>
      </c>
      <c r="G4585" s="270">
        <f t="shared" si="1377"/>
        <v>0</v>
      </c>
    </row>
    <row r="4586" spans="1:7" ht="24" customHeight="1" x14ac:dyDescent="0.2">
      <c r="A4586" s="271"/>
      <c r="B4586" s="241"/>
      <c r="C4586" s="241"/>
      <c r="D4586" s="252"/>
      <c r="E4586" s="253"/>
      <c r="F4586" s="336" t="s">
        <v>39</v>
      </c>
      <c r="G4586" s="273">
        <f>SUBTOTAL(9,G4578:G4585)</f>
        <v>0</v>
      </c>
    </row>
    <row r="4587" spans="1:7" ht="24" customHeight="1" x14ac:dyDescent="0.2">
      <c r="A4587" s="271"/>
      <c r="B4587" s="241"/>
      <c r="C4587" s="274" t="s">
        <v>825</v>
      </c>
      <c r="D4587" s="252"/>
      <c r="E4587" s="253"/>
      <c r="F4587" s="254"/>
      <c r="G4587" s="275"/>
    </row>
    <row r="4588" spans="1:7" ht="24" customHeight="1" x14ac:dyDescent="0.2">
      <c r="A4588" s="153" t="str">
        <f t="shared" ref="A4588:A4596" si="1378">IFERROR(VLOOKUP(C4588,Tabla_Insumos,4,FALSE),"")</f>
        <v/>
      </c>
      <c r="B4588" s="268" t="str">
        <f t="shared" ref="B4588:B4596" si="1379">IFERROR(VLOOKUP(C4588,Tabla_Insumos,5,FALSE),"")</f>
        <v/>
      </c>
      <c r="C4588" s="154"/>
      <c r="D4588" s="155" t="str">
        <f t="shared" ref="D4588:D4596" si="1380">IFERROR(VLOOKUP(C4588,Tabla_Insumos,2,FALSE),"")</f>
        <v/>
      </c>
      <c r="E4588" s="269"/>
      <c r="F4588" s="166">
        <f t="shared" ref="F4588:F4596" si="1381">IFERROR(VLOOKUP(C4588,Tabla_Insumos,3,FALSE),0)</f>
        <v>0</v>
      </c>
      <c r="G4588" s="270">
        <f t="shared" ref="G4588:G4596" si="1382">ROUND(E4588*F4588,2)</f>
        <v>0</v>
      </c>
    </row>
    <row r="4589" spans="1:7" ht="24" customHeight="1" x14ac:dyDescent="0.2">
      <c r="A4589" s="153" t="str">
        <f t="shared" si="1378"/>
        <v/>
      </c>
      <c r="B4589" s="268" t="str">
        <f t="shared" si="1379"/>
        <v/>
      </c>
      <c r="C4589" s="154"/>
      <c r="D4589" s="155" t="str">
        <f t="shared" si="1380"/>
        <v/>
      </c>
      <c r="E4589" s="269"/>
      <c r="F4589" s="166">
        <f t="shared" si="1381"/>
        <v>0</v>
      </c>
      <c r="G4589" s="270">
        <f t="shared" si="1382"/>
        <v>0</v>
      </c>
    </row>
    <row r="4590" spans="1:7" ht="24" customHeight="1" x14ac:dyDescent="0.2">
      <c r="A4590" s="153" t="str">
        <f t="shared" si="1378"/>
        <v/>
      </c>
      <c r="B4590" s="268" t="str">
        <f t="shared" si="1379"/>
        <v/>
      </c>
      <c r="C4590" s="154"/>
      <c r="D4590" s="155" t="str">
        <f t="shared" si="1380"/>
        <v/>
      </c>
      <c r="E4590" s="269"/>
      <c r="F4590" s="166">
        <f t="shared" si="1381"/>
        <v>0</v>
      </c>
      <c r="G4590" s="270">
        <f t="shared" si="1382"/>
        <v>0</v>
      </c>
    </row>
    <row r="4591" spans="1:7" ht="24" customHeight="1" x14ac:dyDescent="0.2">
      <c r="A4591" s="153" t="str">
        <f t="shared" si="1378"/>
        <v/>
      </c>
      <c r="B4591" s="268" t="str">
        <f t="shared" si="1379"/>
        <v/>
      </c>
      <c r="C4591" s="154"/>
      <c r="D4591" s="155" t="str">
        <f t="shared" si="1380"/>
        <v/>
      </c>
      <c r="E4591" s="269"/>
      <c r="F4591" s="166">
        <f t="shared" si="1381"/>
        <v>0</v>
      </c>
      <c r="G4591" s="270">
        <f t="shared" si="1382"/>
        <v>0</v>
      </c>
    </row>
    <row r="4592" spans="1:7" ht="24" customHeight="1" x14ac:dyDescent="0.2">
      <c r="A4592" s="153" t="str">
        <f t="shared" si="1378"/>
        <v/>
      </c>
      <c r="B4592" s="268" t="str">
        <f t="shared" si="1379"/>
        <v/>
      </c>
      <c r="C4592" s="154"/>
      <c r="D4592" s="155" t="str">
        <f t="shared" si="1380"/>
        <v/>
      </c>
      <c r="E4592" s="269"/>
      <c r="F4592" s="166">
        <f t="shared" si="1381"/>
        <v>0</v>
      </c>
      <c r="G4592" s="270">
        <f t="shared" si="1382"/>
        <v>0</v>
      </c>
    </row>
    <row r="4593" spans="1:7" ht="24" customHeight="1" x14ac:dyDescent="0.2">
      <c r="A4593" s="153" t="str">
        <f t="shared" si="1378"/>
        <v/>
      </c>
      <c r="B4593" s="268" t="str">
        <f t="shared" si="1379"/>
        <v/>
      </c>
      <c r="C4593" s="154"/>
      <c r="D4593" s="155" t="str">
        <f t="shared" si="1380"/>
        <v/>
      </c>
      <c r="E4593" s="269"/>
      <c r="F4593" s="166">
        <f t="shared" si="1381"/>
        <v>0</v>
      </c>
      <c r="G4593" s="270">
        <f t="shared" si="1382"/>
        <v>0</v>
      </c>
    </row>
    <row r="4594" spans="1:7" ht="24" customHeight="1" x14ac:dyDescent="0.2">
      <c r="A4594" s="153" t="str">
        <f t="shared" si="1378"/>
        <v/>
      </c>
      <c r="B4594" s="268" t="str">
        <f t="shared" si="1379"/>
        <v/>
      </c>
      <c r="C4594" s="154"/>
      <c r="D4594" s="155" t="str">
        <f t="shared" si="1380"/>
        <v/>
      </c>
      <c r="E4594" s="269"/>
      <c r="F4594" s="166">
        <f t="shared" si="1381"/>
        <v>0</v>
      </c>
      <c r="G4594" s="270">
        <f t="shared" si="1382"/>
        <v>0</v>
      </c>
    </row>
    <row r="4595" spans="1:7" ht="24" customHeight="1" x14ac:dyDescent="0.2">
      <c r="A4595" s="153" t="str">
        <f t="shared" si="1378"/>
        <v/>
      </c>
      <c r="B4595" s="268" t="str">
        <f t="shared" si="1379"/>
        <v/>
      </c>
      <c r="C4595" s="154"/>
      <c r="D4595" s="155" t="str">
        <f t="shared" si="1380"/>
        <v/>
      </c>
      <c r="E4595" s="269"/>
      <c r="F4595" s="166">
        <f t="shared" si="1381"/>
        <v>0</v>
      </c>
      <c r="G4595" s="270">
        <f t="shared" si="1382"/>
        <v>0</v>
      </c>
    </row>
    <row r="4596" spans="1:7" ht="24" customHeight="1" x14ac:dyDescent="0.2">
      <c r="A4596" s="153" t="str">
        <f t="shared" si="1378"/>
        <v/>
      </c>
      <c r="B4596" s="268" t="str">
        <f t="shared" si="1379"/>
        <v/>
      </c>
      <c r="C4596" s="154"/>
      <c r="D4596" s="155" t="str">
        <f t="shared" si="1380"/>
        <v/>
      </c>
      <c r="E4596" s="269"/>
      <c r="F4596" s="166">
        <f t="shared" si="1381"/>
        <v>0</v>
      </c>
      <c r="G4596" s="270">
        <f t="shared" si="1382"/>
        <v>0</v>
      </c>
    </row>
    <row r="4597" spans="1:7" ht="24" customHeight="1" x14ac:dyDescent="0.2">
      <c r="A4597" s="276"/>
      <c r="B4597" s="252"/>
      <c r="C4597" s="241"/>
      <c r="D4597" s="252"/>
      <c r="E4597" s="253"/>
      <c r="F4597" s="336" t="s">
        <v>40</v>
      </c>
      <c r="G4597" s="273">
        <f>SUBTOTAL(9,G4588:G4596)</f>
        <v>0</v>
      </c>
    </row>
    <row r="4598" spans="1:7" ht="24" customHeight="1" thickBot="1" x14ac:dyDescent="0.25">
      <c r="A4598" s="277"/>
      <c r="B4598" s="278"/>
      <c r="C4598" s="279"/>
      <c r="D4598" s="278"/>
      <c r="E4598" s="280"/>
      <c r="F4598" s="281"/>
      <c r="G4598" s="282"/>
    </row>
    <row r="4599" spans="1:7" ht="24" customHeight="1" thickBot="1" x14ac:dyDescent="0.25">
      <c r="A4599" s="283">
        <f>B4557</f>
        <v>0</v>
      </c>
      <c r="B4599" s="284" t="str">
        <f>C4557</f>
        <v/>
      </c>
      <c r="C4599" s="285"/>
      <c r="D4599" s="285" t="s">
        <v>41</v>
      </c>
      <c r="E4599" s="286"/>
      <c r="F4599" s="287" t="s">
        <v>42</v>
      </c>
      <c r="G4599" s="288">
        <f>SUBTOTAL(9,G4562:G4598)</f>
        <v>0</v>
      </c>
    </row>
    <row r="4600" spans="1:7" ht="24" customHeight="1" thickTop="1" thickBot="1" x14ac:dyDescent="0.25"/>
    <row r="4601" spans="1:7" ht="24" customHeight="1" thickTop="1" x14ac:dyDescent="0.2">
      <c r="A4601" s="344" t="s">
        <v>44</v>
      </c>
      <c r="B4601" s="345"/>
      <c r="C4601" s="345"/>
      <c r="D4601" s="345"/>
      <c r="E4601" s="345"/>
      <c r="F4601" s="345"/>
      <c r="G4601" s="346"/>
    </row>
    <row r="4602" spans="1:7" ht="24" customHeight="1" x14ac:dyDescent="0.2">
      <c r="A4602" s="243" t="s">
        <v>821</v>
      </c>
      <c r="B4602" s="244" t="str">
        <f>Comitente</f>
        <v>DIRECCIÓN PROVINCIAL DEL LOTE HOGAR</v>
      </c>
      <c r="C4602" s="238"/>
      <c r="D4602" s="245"/>
      <c r="E4602" s="245"/>
      <c r="F4602" s="246"/>
      <c r="G4602" s="247"/>
    </row>
    <row r="4603" spans="1:7" ht="24" customHeight="1" x14ac:dyDescent="0.2">
      <c r="A4603" s="243" t="s">
        <v>822</v>
      </c>
      <c r="B4603" s="244">
        <f>Contratista</f>
        <v>0</v>
      </c>
      <c r="C4603" s="239"/>
      <c r="D4603" s="239"/>
      <c r="E4603" s="239"/>
      <c r="F4603" s="248"/>
      <c r="G4603" s="249"/>
    </row>
    <row r="4604" spans="1:7" ht="24" customHeight="1" x14ac:dyDescent="0.2">
      <c r="A4604" s="243" t="s">
        <v>31</v>
      </c>
      <c r="B4604" s="244" t="str">
        <f>Obra</f>
        <v>Barrio "VIRGEN DEL ROSARIO" I Etapa</v>
      </c>
      <c r="C4604" s="239"/>
      <c r="D4604" s="239"/>
      <c r="E4604" s="239"/>
      <c r="F4604" s="248" t="s">
        <v>45</v>
      </c>
      <c r="G4604" s="250">
        <f>Fecha_Base</f>
        <v>0</v>
      </c>
    </row>
    <row r="4605" spans="1:7" ht="24" customHeight="1" x14ac:dyDescent="0.2">
      <c r="A4605" s="251" t="s">
        <v>820</v>
      </c>
      <c r="B4605" s="240" t="str">
        <f>Ubicación</f>
        <v>Calle Independencia s/nº  Distrito "La Puntilla" Dpto San Martin</v>
      </c>
      <c r="C4605" s="240"/>
      <c r="D4605" s="252"/>
      <c r="E4605" s="253"/>
      <c r="F4605" s="254"/>
      <c r="G4605" s="255"/>
    </row>
    <row r="4606" spans="1:7" ht="24" customHeight="1" x14ac:dyDescent="0.2">
      <c r="A4606" s="251" t="s">
        <v>46</v>
      </c>
      <c r="B4606" s="256" t="str">
        <f>IFERROR(VALUE(LEFT(B4607,FIND("-",B4607)-1)),"")</f>
        <v/>
      </c>
      <c r="C4606" s="241" t="str">
        <f>IFERROR(VLOOKUP(B4606,T_Computo_Presupuesto,2,FALSE),"")</f>
        <v/>
      </c>
      <c r="E4606" s="253"/>
      <c r="F4606" s="254"/>
      <c r="G4606" s="255"/>
    </row>
    <row r="4607" spans="1:7" ht="24" customHeight="1" x14ac:dyDescent="0.2">
      <c r="A4607" s="251" t="s">
        <v>32</v>
      </c>
      <c r="B4607" s="257"/>
      <c r="C4607" s="241" t="str">
        <f>IFERROR(VLOOKUP(B4607,T_Computo_Presupuesto,2,FALSE),"")</f>
        <v/>
      </c>
      <c r="D4607" s="252"/>
      <c r="E4607" s="253"/>
      <c r="F4607" s="248" t="s">
        <v>33</v>
      </c>
      <c r="G4607" s="258" t="str">
        <f>IFERROR(VLOOKUP(B4607,T_Computo_Presupuesto,4,FALSE),"")</f>
        <v/>
      </c>
    </row>
    <row r="4608" spans="1:7" ht="24" customHeight="1" x14ac:dyDescent="0.2">
      <c r="A4608" s="251"/>
      <c r="B4608" s="240"/>
      <c r="C4608" s="241"/>
      <c r="D4608" s="252"/>
      <c r="E4608" s="253"/>
      <c r="F4608" s="254"/>
      <c r="G4608" s="255"/>
    </row>
    <row r="4609" spans="1:7" ht="24" customHeight="1" x14ac:dyDescent="0.2">
      <c r="A4609" s="366" t="s">
        <v>683</v>
      </c>
      <c r="B4609" s="367"/>
      <c r="C4609" s="368" t="s">
        <v>0</v>
      </c>
      <c r="D4609" s="368" t="s">
        <v>34</v>
      </c>
      <c r="E4609" s="370" t="s">
        <v>35</v>
      </c>
      <c r="F4609" s="372" t="s">
        <v>36</v>
      </c>
      <c r="G4609" s="374" t="s">
        <v>37</v>
      </c>
    </row>
    <row r="4610" spans="1:7" ht="24" customHeight="1" x14ac:dyDescent="0.2">
      <c r="A4610" s="259" t="s">
        <v>684</v>
      </c>
      <c r="B4610" s="260" t="s">
        <v>685</v>
      </c>
      <c r="C4610" s="369"/>
      <c r="D4610" s="369"/>
      <c r="E4610" s="371"/>
      <c r="F4610" s="373"/>
      <c r="G4610" s="375"/>
    </row>
    <row r="4611" spans="1:7" ht="24" customHeight="1" x14ac:dyDescent="0.2">
      <c r="A4611" s="335"/>
      <c r="B4611" s="263"/>
      <c r="C4611" s="334" t="s">
        <v>823</v>
      </c>
      <c r="D4611" s="264"/>
      <c r="E4611" s="265"/>
      <c r="F4611" s="266"/>
      <c r="G4611" s="267"/>
    </row>
    <row r="4612" spans="1:7" ht="24" customHeight="1" x14ac:dyDescent="0.2">
      <c r="A4612" s="153" t="str">
        <f t="shared" ref="A4612:A4625" si="1383">IFERROR(VLOOKUP(C4612,Tabla_Insumos,4,FALSE),"")</f>
        <v/>
      </c>
      <c r="B4612" s="268" t="str">
        <f t="shared" ref="B4612:B4625" si="1384">IFERROR(VLOOKUP(C4612,Tabla_Insumos,5,FALSE),"")</f>
        <v/>
      </c>
      <c r="C4612" s="154"/>
      <c r="D4612" s="155" t="str">
        <f t="shared" ref="D4612:D4625" si="1385">IFERROR(VLOOKUP(C4612,Tabla_Insumos,2,FALSE),"")</f>
        <v/>
      </c>
      <c r="E4612" s="269"/>
      <c r="F4612" s="166">
        <f t="shared" ref="F4612:F4625" si="1386">IFERROR(VLOOKUP(C4612,Tabla_Insumos,3,FALSE),0)</f>
        <v>0</v>
      </c>
      <c r="G4612" s="270">
        <f>ROUND(E4612*F4612,2)</f>
        <v>0</v>
      </c>
    </row>
    <row r="4613" spans="1:7" ht="24" customHeight="1" x14ac:dyDescent="0.2">
      <c r="A4613" s="153" t="str">
        <f t="shared" si="1383"/>
        <v/>
      </c>
      <c r="B4613" s="268" t="str">
        <f t="shared" si="1384"/>
        <v/>
      </c>
      <c r="C4613" s="154"/>
      <c r="D4613" s="155" t="str">
        <f t="shared" si="1385"/>
        <v/>
      </c>
      <c r="E4613" s="269"/>
      <c r="F4613" s="166">
        <f t="shared" si="1386"/>
        <v>0</v>
      </c>
      <c r="G4613" s="270">
        <f t="shared" ref="G4613:G4625" si="1387">ROUND(E4613*F4613,2)</f>
        <v>0</v>
      </c>
    </row>
    <row r="4614" spans="1:7" ht="24" customHeight="1" x14ac:dyDescent="0.2">
      <c r="A4614" s="153" t="str">
        <f t="shared" si="1383"/>
        <v/>
      </c>
      <c r="B4614" s="268" t="str">
        <f t="shared" si="1384"/>
        <v/>
      </c>
      <c r="C4614" s="154"/>
      <c r="D4614" s="155" t="str">
        <f t="shared" si="1385"/>
        <v/>
      </c>
      <c r="E4614" s="269"/>
      <c r="F4614" s="166">
        <f t="shared" si="1386"/>
        <v>0</v>
      </c>
      <c r="G4614" s="270">
        <f t="shared" si="1387"/>
        <v>0</v>
      </c>
    </row>
    <row r="4615" spans="1:7" ht="24" customHeight="1" x14ac:dyDescent="0.2">
      <c r="A4615" s="153" t="str">
        <f t="shared" si="1383"/>
        <v/>
      </c>
      <c r="B4615" s="268" t="str">
        <f t="shared" si="1384"/>
        <v/>
      </c>
      <c r="C4615" s="154"/>
      <c r="D4615" s="155" t="str">
        <f t="shared" si="1385"/>
        <v/>
      </c>
      <c r="E4615" s="269"/>
      <c r="F4615" s="166">
        <f t="shared" si="1386"/>
        <v>0</v>
      </c>
      <c r="G4615" s="270">
        <f t="shared" si="1387"/>
        <v>0</v>
      </c>
    </row>
    <row r="4616" spans="1:7" ht="24" customHeight="1" x14ac:dyDescent="0.2">
      <c r="A4616" s="153" t="str">
        <f t="shared" si="1383"/>
        <v/>
      </c>
      <c r="B4616" s="268" t="str">
        <f t="shared" si="1384"/>
        <v/>
      </c>
      <c r="C4616" s="154"/>
      <c r="D4616" s="155" t="str">
        <f t="shared" si="1385"/>
        <v/>
      </c>
      <c r="E4616" s="269"/>
      <c r="F4616" s="166">
        <f t="shared" si="1386"/>
        <v>0</v>
      </c>
      <c r="G4616" s="270">
        <f t="shared" si="1387"/>
        <v>0</v>
      </c>
    </row>
    <row r="4617" spans="1:7" ht="24" customHeight="1" x14ac:dyDescent="0.2">
      <c r="A4617" s="153" t="str">
        <f t="shared" si="1383"/>
        <v/>
      </c>
      <c r="B4617" s="268" t="str">
        <f t="shared" si="1384"/>
        <v/>
      </c>
      <c r="C4617" s="154"/>
      <c r="D4617" s="155" t="str">
        <f t="shared" si="1385"/>
        <v/>
      </c>
      <c r="E4617" s="269"/>
      <c r="F4617" s="166">
        <f t="shared" si="1386"/>
        <v>0</v>
      </c>
      <c r="G4617" s="270">
        <f t="shared" si="1387"/>
        <v>0</v>
      </c>
    </row>
    <row r="4618" spans="1:7" ht="24" customHeight="1" x14ac:dyDescent="0.2">
      <c r="A4618" s="153" t="str">
        <f t="shared" si="1383"/>
        <v/>
      </c>
      <c r="B4618" s="268" t="str">
        <f t="shared" si="1384"/>
        <v/>
      </c>
      <c r="C4618" s="154"/>
      <c r="D4618" s="155" t="str">
        <f t="shared" si="1385"/>
        <v/>
      </c>
      <c r="E4618" s="269"/>
      <c r="F4618" s="166">
        <f t="shared" si="1386"/>
        <v>0</v>
      </c>
      <c r="G4618" s="270">
        <f t="shared" si="1387"/>
        <v>0</v>
      </c>
    </row>
    <row r="4619" spans="1:7" ht="24" customHeight="1" x14ac:dyDescent="0.2">
      <c r="A4619" s="153" t="str">
        <f t="shared" si="1383"/>
        <v/>
      </c>
      <c r="B4619" s="268" t="str">
        <f t="shared" si="1384"/>
        <v/>
      </c>
      <c r="C4619" s="154"/>
      <c r="D4619" s="155" t="str">
        <f t="shared" si="1385"/>
        <v/>
      </c>
      <c r="E4619" s="269"/>
      <c r="F4619" s="166">
        <f t="shared" si="1386"/>
        <v>0</v>
      </c>
      <c r="G4619" s="270">
        <f t="shared" si="1387"/>
        <v>0</v>
      </c>
    </row>
    <row r="4620" spans="1:7" ht="24" customHeight="1" x14ac:dyDescent="0.2">
      <c r="A4620" s="153" t="str">
        <f t="shared" si="1383"/>
        <v/>
      </c>
      <c r="B4620" s="268" t="str">
        <f t="shared" si="1384"/>
        <v/>
      </c>
      <c r="C4620" s="154"/>
      <c r="D4620" s="155" t="str">
        <f t="shared" si="1385"/>
        <v/>
      </c>
      <c r="E4620" s="269"/>
      <c r="F4620" s="166">
        <f t="shared" si="1386"/>
        <v>0</v>
      </c>
      <c r="G4620" s="270">
        <f t="shared" si="1387"/>
        <v>0</v>
      </c>
    </row>
    <row r="4621" spans="1:7" ht="24" customHeight="1" x14ac:dyDescent="0.2">
      <c r="A4621" s="153" t="str">
        <f t="shared" si="1383"/>
        <v/>
      </c>
      <c r="B4621" s="268" t="str">
        <f t="shared" si="1384"/>
        <v/>
      </c>
      <c r="C4621" s="154"/>
      <c r="D4621" s="155" t="str">
        <f t="shared" si="1385"/>
        <v/>
      </c>
      <c r="E4621" s="269"/>
      <c r="F4621" s="166">
        <f t="shared" si="1386"/>
        <v>0</v>
      </c>
      <c r="G4621" s="270">
        <f t="shared" si="1387"/>
        <v>0</v>
      </c>
    </row>
    <row r="4622" spans="1:7" ht="24" customHeight="1" x14ac:dyDescent="0.2">
      <c r="A4622" s="153" t="str">
        <f t="shared" si="1383"/>
        <v/>
      </c>
      <c r="B4622" s="268" t="str">
        <f t="shared" si="1384"/>
        <v/>
      </c>
      <c r="C4622" s="154"/>
      <c r="D4622" s="155" t="str">
        <f t="shared" si="1385"/>
        <v/>
      </c>
      <c r="E4622" s="269"/>
      <c r="F4622" s="166">
        <f t="shared" si="1386"/>
        <v>0</v>
      </c>
      <c r="G4622" s="270">
        <f t="shared" si="1387"/>
        <v>0</v>
      </c>
    </row>
    <row r="4623" spans="1:7" ht="24" customHeight="1" x14ac:dyDescent="0.2">
      <c r="A4623" s="153" t="str">
        <f t="shared" si="1383"/>
        <v/>
      </c>
      <c r="B4623" s="268" t="str">
        <f t="shared" si="1384"/>
        <v/>
      </c>
      <c r="C4623" s="154"/>
      <c r="D4623" s="155" t="str">
        <f t="shared" si="1385"/>
        <v/>
      </c>
      <c r="E4623" s="269"/>
      <c r="F4623" s="166">
        <f t="shared" si="1386"/>
        <v>0</v>
      </c>
      <c r="G4623" s="270">
        <f t="shared" si="1387"/>
        <v>0</v>
      </c>
    </row>
    <row r="4624" spans="1:7" ht="24" customHeight="1" x14ac:dyDescent="0.2">
      <c r="A4624" s="153" t="str">
        <f t="shared" si="1383"/>
        <v/>
      </c>
      <c r="B4624" s="268" t="str">
        <f t="shared" si="1384"/>
        <v/>
      </c>
      <c r="C4624" s="154"/>
      <c r="D4624" s="155" t="str">
        <f t="shared" si="1385"/>
        <v/>
      </c>
      <c r="E4624" s="269"/>
      <c r="F4624" s="166">
        <f t="shared" si="1386"/>
        <v>0</v>
      </c>
      <c r="G4624" s="270">
        <f t="shared" si="1387"/>
        <v>0</v>
      </c>
    </row>
    <row r="4625" spans="1:7" ht="24" customHeight="1" x14ac:dyDescent="0.2">
      <c r="A4625" s="153" t="str">
        <f t="shared" si="1383"/>
        <v/>
      </c>
      <c r="B4625" s="268" t="str">
        <f t="shared" si="1384"/>
        <v/>
      </c>
      <c r="C4625" s="154"/>
      <c r="D4625" s="155" t="str">
        <f t="shared" si="1385"/>
        <v/>
      </c>
      <c r="E4625" s="269"/>
      <c r="F4625" s="166">
        <f t="shared" si="1386"/>
        <v>0</v>
      </c>
      <c r="G4625" s="270">
        <f t="shared" si="1387"/>
        <v>0</v>
      </c>
    </row>
    <row r="4626" spans="1:7" ht="24" customHeight="1" x14ac:dyDescent="0.2">
      <c r="A4626" s="271"/>
      <c r="B4626" s="241"/>
      <c r="C4626" s="241"/>
      <c r="D4626" s="252"/>
      <c r="E4626" s="253"/>
      <c r="F4626" s="336" t="s">
        <v>38</v>
      </c>
      <c r="G4626" s="273">
        <f>SUBTOTAL(9,G4612:G4625)</f>
        <v>0</v>
      </c>
    </row>
    <row r="4627" spans="1:7" ht="24" customHeight="1" x14ac:dyDescent="0.2">
      <c r="A4627" s="271"/>
      <c r="B4627" s="241"/>
      <c r="C4627" s="274" t="s">
        <v>824</v>
      </c>
      <c r="D4627" s="252"/>
      <c r="E4627" s="253"/>
      <c r="F4627" s="254"/>
      <c r="G4627" s="275"/>
    </row>
    <row r="4628" spans="1:7" ht="24" customHeight="1" x14ac:dyDescent="0.2">
      <c r="A4628" s="153" t="str">
        <f t="shared" ref="A4628:A4635" si="1388">IFERROR(VLOOKUP(C4628,Tabla_Insumos,4,FALSE),"")</f>
        <v/>
      </c>
      <c r="B4628" s="268" t="str">
        <f t="shared" ref="B4628:B4635" si="1389">IFERROR(VLOOKUP(C4628,Tabla_Insumos,5,FALSE),"")</f>
        <v/>
      </c>
      <c r="C4628" s="154"/>
      <c r="D4628" s="155" t="str">
        <f t="shared" ref="D4628:D4635" si="1390">IFERROR(VLOOKUP(C4628,Tabla_Insumos,2,FALSE),"")</f>
        <v/>
      </c>
      <c r="E4628" s="269"/>
      <c r="F4628" s="166">
        <f t="shared" ref="F4628:F4635" si="1391">IFERROR(VLOOKUP(C4628,Tabla_Insumos,3,FALSE),0)</f>
        <v>0</v>
      </c>
      <c r="G4628" s="270">
        <f>ROUND(E4628*F4628,2)</f>
        <v>0</v>
      </c>
    </row>
    <row r="4629" spans="1:7" ht="24" customHeight="1" x14ac:dyDescent="0.2">
      <c r="A4629" s="153" t="str">
        <f t="shared" si="1388"/>
        <v/>
      </c>
      <c r="B4629" s="268" t="str">
        <f t="shared" si="1389"/>
        <v/>
      </c>
      <c r="C4629" s="154"/>
      <c r="D4629" s="155" t="str">
        <f t="shared" si="1390"/>
        <v/>
      </c>
      <c r="E4629" s="269"/>
      <c r="F4629" s="166">
        <f t="shared" si="1391"/>
        <v>0</v>
      </c>
      <c r="G4629" s="270">
        <f>ROUND(E4629*F4629,2)</f>
        <v>0</v>
      </c>
    </row>
    <row r="4630" spans="1:7" ht="24" customHeight="1" x14ac:dyDescent="0.2">
      <c r="A4630" s="153" t="str">
        <f t="shared" si="1388"/>
        <v/>
      </c>
      <c r="B4630" s="268" t="str">
        <f t="shared" si="1389"/>
        <v/>
      </c>
      <c r="C4630" s="154"/>
      <c r="D4630" s="155" t="str">
        <f t="shared" si="1390"/>
        <v/>
      </c>
      <c r="E4630" s="269"/>
      <c r="F4630" s="166">
        <f t="shared" si="1391"/>
        <v>0</v>
      </c>
      <c r="G4630" s="270">
        <f t="shared" ref="G4630:G4635" si="1392">ROUND(E4630*F4630,2)</f>
        <v>0</v>
      </c>
    </row>
    <row r="4631" spans="1:7" ht="24" customHeight="1" x14ac:dyDescent="0.2">
      <c r="A4631" s="153" t="str">
        <f t="shared" si="1388"/>
        <v/>
      </c>
      <c r="B4631" s="268" t="str">
        <f t="shared" si="1389"/>
        <v/>
      </c>
      <c r="C4631" s="154"/>
      <c r="D4631" s="155" t="str">
        <f t="shared" si="1390"/>
        <v/>
      </c>
      <c r="E4631" s="269"/>
      <c r="F4631" s="166">
        <f t="shared" si="1391"/>
        <v>0</v>
      </c>
      <c r="G4631" s="270">
        <f t="shared" si="1392"/>
        <v>0</v>
      </c>
    </row>
    <row r="4632" spans="1:7" ht="24" customHeight="1" x14ac:dyDescent="0.2">
      <c r="A4632" s="153" t="str">
        <f t="shared" si="1388"/>
        <v/>
      </c>
      <c r="B4632" s="268" t="str">
        <f t="shared" si="1389"/>
        <v/>
      </c>
      <c r="C4632" s="154"/>
      <c r="D4632" s="155" t="str">
        <f t="shared" si="1390"/>
        <v/>
      </c>
      <c r="E4632" s="269"/>
      <c r="F4632" s="166">
        <f t="shared" si="1391"/>
        <v>0</v>
      </c>
      <c r="G4632" s="270">
        <f t="shared" si="1392"/>
        <v>0</v>
      </c>
    </row>
    <row r="4633" spans="1:7" ht="24" customHeight="1" x14ac:dyDescent="0.2">
      <c r="A4633" s="153" t="str">
        <f t="shared" si="1388"/>
        <v/>
      </c>
      <c r="B4633" s="268" t="str">
        <f t="shared" si="1389"/>
        <v/>
      </c>
      <c r="C4633" s="154"/>
      <c r="D4633" s="155" t="str">
        <f t="shared" si="1390"/>
        <v/>
      </c>
      <c r="E4633" s="269"/>
      <c r="F4633" s="166">
        <f t="shared" si="1391"/>
        <v>0</v>
      </c>
      <c r="G4633" s="270">
        <f t="shared" si="1392"/>
        <v>0</v>
      </c>
    </row>
    <row r="4634" spans="1:7" ht="24" customHeight="1" x14ac:dyDescent="0.2">
      <c r="A4634" s="153" t="str">
        <f t="shared" si="1388"/>
        <v/>
      </c>
      <c r="B4634" s="268" t="str">
        <f t="shared" si="1389"/>
        <v/>
      </c>
      <c r="C4634" s="154"/>
      <c r="D4634" s="155" t="str">
        <f t="shared" si="1390"/>
        <v/>
      </c>
      <c r="E4634" s="269"/>
      <c r="F4634" s="166">
        <f t="shared" si="1391"/>
        <v>0</v>
      </c>
      <c r="G4634" s="270">
        <f t="shared" si="1392"/>
        <v>0</v>
      </c>
    </row>
    <row r="4635" spans="1:7" ht="24" customHeight="1" x14ac:dyDescent="0.2">
      <c r="A4635" s="153" t="str">
        <f t="shared" si="1388"/>
        <v/>
      </c>
      <c r="B4635" s="268" t="str">
        <f t="shared" si="1389"/>
        <v/>
      </c>
      <c r="C4635" s="154"/>
      <c r="D4635" s="155" t="str">
        <f t="shared" si="1390"/>
        <v/>
      </c>
      <c r="E4635" s="269"/>
      <c r="F4635" s="166">
        <f t="shared" si="1391"/>
        <v>0</v>
      </c>
      <c r="G4635" s="270">
        <f t="shared" si="1392"/>
        <v>0</v>
      </c>
    </row>
    <row r="4636" spans="1:7" ht="24" customHeight="1" x14ac:dyDescent="0.2">
      <c r="A4636" s="271"/>
      <c r="B4636" s="241"/>
      <c r="C4636" s="241"/>
      <c r="D4636" s="252"/>
      <c r="E4636" s="253"/>
      <c r="F4636" s="336" t="s">
        <v>39</v>
      </c>
      <c r="G4636" s="273">
        <f>SUBTOTAL(9,G4628:G4635)</f>
        <v>0</v>
      </c>
    </row>
    <row r="4637" spans="1:7" ht="24" customHeight="1" x14ac:dyDescent="0.2">
      <c r="A4637" s="271"/>
      <c r="B4637" s="241"/>
      <c r="C4637" s="274" t="s">
        <v>825</v>
      </c>
      <c r="D4637" s="252"/>
      <c r="E4637" s="253"/>
      <c r="F4637" s="254"/>
      <c r="G4637" s="275"/>
    </row>
    <row r="4638" spans="1:7" ht="24" customHeight="1" x14ac:dyDescent="0.2">
      <c r="A4638" s="153" t="str">
        <f t="shared" ref="A4638:A4646" si="1393">IFERROR(VLOOKUP(C4638,Tabla_Insumos,4,FALSE),"")</f>
        <v/>
      </c>
      <c r="B4638" s="268" t="str">
        <f t="shared" ref="B4638:B4646" si="1394">IFERROR(VLOOKUP(C4638,Tabla_Insumos,5,FALSE),"")</f>
        <v/>
      </c>
      <c r="C4638" s="154"/>
      <c r="D4638" s="155" t="str">
        <f t="shared" ref="D4638:D4646" si="1395">IFERROR(VLOOKUP(C4638,Tabla_Insumos,2,FALSE),"")</f>
        <v/>
      </c>
      <c r="E4638" s="269"/>
      <c r="F4638" s="166">
        <f t="shared" ref="F4638:F4646" si="1396">IFERROR(VLOOKUP(C4638,Tabla_Insumos,3,FALSE),0)</f>
        <v>0</v>
      </c>
      <c r="G4638" s="270">
        <f t="shared" ref="G4638:G4646" si="1397">ROUND(E4638*F4638,2)</f>
        <v>0</v>
      </c>
    </row>
    <row r="4639" spans="1:7" ht="24" customHeight="1" x14ac:dyDescent="0.2">
      <c r="A4639" s="153" t="str">
        <f t="shared" si="1393"/>
        <v/>
      </c>
      <c r="B4639" s="268" t="str">
        <f t="shared" si="1394"/>
        <v/>
      </c>
      <c r="C4639" s="154"/>
      <c r="D4639" s="155" t="str">
        <f t="shared" si="1395"/>
        <v/>
      </c>
      <c r="E4639" s="269"/>
      <c r="F4639" s="166">
        <f t="shared" si="1396"/>
        <v>0</v>
      </c>
      <c r="G4639" s="270">
        <f t="shared" si="1397"/>
        <v>0</v>
      </c>
    </row>
    <row r="4640" spans="1:7" ht="24" customHeight="1" x14ac:dyDescent="0.2">
      <c r="A4640" s="153" t="str">
        <f t="shared" si="1393"/>
        <v/>
      </c>
      <c r="B4640" s="268" t="str">
        <f t="shared" si="1394"/>
        <v/>
      </c>
      <c r="C4640" s="154"/>
      <c r="D4640" s="155" t="str">
        <f t="shared" si="1395"/>
        <v/>
      </c>
      <c r="E4640" s="269"/>
      <c r="F4640" s="166">
        <f t="shared" si="1396"/>
        <v>0</v>
      </c>
      <c r="G4640" s="270">
        <f t="shared" si="1397"/>
        <v>0</v>
      </c>
    </row>
    <row r="4641" spans="1:7" ht="24" customHeight="1" x14ac:dyDescent="0.2">
      <c r="A4641" s="153" t="str">
        <f t="shared" si="1393"/>
        <v/>
      </c>
      <c r="B4641" s="268" t="str">
        <f t="shared" si="1394"/>
        <v/>
      </c>
      <c r="C4641" s="154"/>
      <c r="D4641" s="155" t="str">
        <f t="shared" si="1395"/>
        <v/>
      </c>
      <c r="E4641" s="269"/>
      <c r="F4641" s="166">
        <f t="shared" si="1396"/>
        <v>0</v>
      </c>
      <c r="G4641" s="270">
        <f t="shared" si="1397"/>
        <v>0</v>
      </c>
    </row>
    <row r="4642" spans="1:7" ht="24" customHeight="1" x14ac:dyDescent="0.2">
      <c r="A4642" s="153" t="str">
        <f t="shared" si="1393"/>
        <v/>
      </c>
      <c r="B4642" s="268" t="str">
        <f t="shared" si="1394"/>
        <v/>
      </c>
      <c r="C4642" s="154"/>
      <c r="D4642" s="155" t="str">
        <f t="shared" si="1395"/>
        <v/>
      </c>
      <c r="E4642" s="269"/>
      <c r="F4642" s="166">
        <f t="shared" si="1396"/>
        <v>0</v>
      </c>
      <c r="G4642" s="270">
        <f t="shared" si="1397"/>
        <v>0</v>
      </c>
    </row>
    <row r="4643" spans="1:7" ht="24" customHeight="1" x14ac:dyDescent="0.2">
      <c r="A4643" s="153" t="str">
        <f t="shared" si="1393"/>
        <v/>
      </c>
      <c r="B4643" s="268" t="str">
        <f t="shared" si="1394"/>
        <v/>
      </c>
      <c r="C4643" s="154"/>
      <c r="D4643" s="155" t="str">
        <f t="shared" si="1395"/>
        <v/>
      </c>
      <c r="E4643" s="269"/>
      <c r="F4643" s="166">
        <f t="shared" si="1396"/>
        <v>0</v>
      </c>
      <c r="G4643" s="270">
        <f t="shared" si="1397"/>
        <v>0</v>
      </c>
    </row>
    <row r="4644" spans="1:7" ht="24" customHeight="1" x14ac:dyDescent="0.2">
      <c r="A4644" s="153" t="str">
        <f t="shared" si="1393"/>
        <v/>
      </c>
      <c r="B4644" s="268" t="str">
        <f t="shared" si="1394"/>
        <v/>
      </c>
      <c r="C4644" s="154"/>
      <c r="D4644" s="155" t="str">
        <f t="shared" si="1395"/>
        <v/>
      </c>
      <c r="E4644" s="269"/>
      <c r="F4644" s="166">
        <f t="shared" si="1396"/>
        <v>0</v>
      </c>
      <c r="G4644" s="270">
        <f t="shared" si="1397"/>
        <v>0</v>
      </c>
    </row>
    <row r="4645" spans="1:7" ht="24" customHeight="1" x14ac:dyDescent="0.2">
      <c r="A4645" s="153" t="str">
        <f t="shared" si="1393"/>
        <v/>
      </c>
      <c r="B4645" s="268" t="str">
        <f t="shared" si="1394"/>
        <v/>
      </c>
      <c r="C4645" s="154"/>
      <c r="D4645" s="155" t="str">
        <f t="shared" si="1395"/>
        <v/>
      </c>
      <c r="E4645" s="269"/>
      <c r="F4645" s="166">
        <f t="shared" si="1396"/>
        <v>0</v>
      </c>
      <c r="G4645" s="270">
        <f t="shared" si="1397"/>
        <v>0</v>
      </c>
    </row>
    <row r="4646" spans="1:7" ht="24" customHeight="1" x14ac:dyDescent="0.2">
      <c r="A4646" s="153" t="str">
        <f t="shared" si="1393"/>
        <v/>
      </c>
      <c r="B4646" s="268" t="str">
        <f t="shared" si="1394"/>
        <v/>
      </c>
      <c r="C4646" s="154"/>
      <c r="D4646" s="155" t="str">
        <f t="shared" si="1395"/>
        <v/>
      </c>
      <c r="E4646" s="269"/>
      <c r="F4646" s="166">
        <f t="shared" si="1396"/>
        <v>0</v>
      </c>
      <c r="G4646" s="270">
        <f t="shared" si="1397"/>
        <v>0</v>
      </c>
    </row>
    <row r="4647" spans="1:7" ht="24" customHeight="1" x14ac:dyDescent="0.2">
      <c r="A4647" s="276"/>
      <c r="B4647" s="252"/>
      <c r="C4647" s="241"/>
      <c r="D4647" s="252"/>
      <c r="E4647" s="253"/>
      <c r="F4647" s="336" t="s">
        <v>40</v>
      </c>
      <c r="G4647" s="273">
        <f>SUBTOTAL(9,G4638:G4646)</f>
        <v>0</v>
      </c>
    </row>
    <row r="4648" spans="1:7" ht="24" customHeight="1" thickBot="1" x14ac:dyDescent="0.25">
      <c r="A4648" s="277"/>
      <c r="B4648" s="278"/>
      <c r="C4648" s="279"/>
      <c r="D4648" s="278"/>
      <c r="E4648" s="280"/>
      <c r="F4648" s="281"/>
      <c r="G4648" s="282"/>
    </row>
    <row r="4649" spans="1:7" ht="24" customHeight="1" thickBot="1" x14ac:dyDescent="0.25">
      <c r="A4649" s="283">
        <f>B4607</f>
        <v>0</v>
      </c>
      <c r="B4649" s="284" t="str">
        <f>C4607</f>
        <v/>
      </c>
      <c r="C4649" s="285"/>
      <c r="D4649" s="285" t="s">
        <v>41</v>
      </c>
      <c r="E4649" s="286"/>
      <c r="F4649" s="287" t="s">
        <v>42</v>
      </c>
      <c r="G4649" s="288">
        <f>SUBTOTAL(9,G4612:G4648)</f>
        <v>0</v>
      </c>
    </row>
    <row r="4650" spans="1:7" ht="24" customHeight="1" thickTop="1" thickBot="1" x14ac:dyDescent="0.25"/>
    <row r="4651" spans="1:7" ht="24" customHeight="1" thickTop="1" x14ac:dyDescent="0.2">
      <c r="A4651" s="344" t="s">
        <v>44</v>
      </c>
      <c r="B4651" s="345"/>
      <c r="C4651" s="345"/>
      <c r="D4651" s="345"/>
      <c r="E4651" s="345"/>
      <c r="F4651" s="345"/>
      <c r="G4651" s="346"/>
    </row>
    <row r="4652" spans="1:7" ht="24" customHeight="1" x14ac:dyDescent="0.2">
      <c r="A4652" s="243" t="s">
        <v>821</v>
      </c>
      <c r="B4652" s="244" t="str">
        <f>Comitente</f>
        <v>DIRECCIÓN PROVINCIAL DEL LOTE HOGAR</v>
      </c>
      <c r="C4652" s="238"/>
      <c r="D4652" s="245"/>
      <c r="E4652" s="245"/>
      <c r="F4652" s="246"/>
      <c r="G4652" s="247"/>
    </row>
    <row r="4653" spans="1:7" ht="24" customHeight="1" x14ac:dyDescent="0.2">
      <c r="A4653" s="243" t="s">
        <v>822</v>
      </c>
      <c r="B4653" s="244">
        <f>Contratista</f>
        <v>0</v>
      </c>
      <c r="C4653" s="239"/>
      <c r="D4653" s="239"/>
      <c r="E4653" s="239"/>
      <c r="F4653" s="248"/>
      <c r="G4653" s="249"/>
    </row>
    <row r="4654" spans="1:7" ht="24" customHeight="1" x14ac:dyDescent="0.2">
      <c r="A4654" s="243" t="s">
        <v>31</v>
      </c>
      <c r="B4654" s="244" t="str">
        <f>Obra</f>
        <v>Barrio "VIRGEN DEL ROSARIO" I Etapa</v>
      </c>
      <c r="C4654" s="239"/>
      <c r="D4654" s="239"/>
      <c r="E4654" s="239"/>
      <c r="F4654" s="248" t="s">
        <v>45</v>
      </c>
      <c r="G4654" s="250">
        <f>Fecha_Base</f>
        <v>0</v>
      </c>
    </row>
    <row r="4655" spans="1:7" ht="24" customHeight="1" x14ac:dyDescent="0.2">
      <c r="A4655" s="251" t="s">
        <v>820</v>
      </c>
      <c r="B4655" s="240" t="str">
        <f>Ubicación</f>
        <v>Calle Independencia s/nº  Distrito "La Puntilla" Dpto San Martin</v>
      </c>
      <c r="C4655" s="240"/>
      <c r="D4655" s="252"/>
      <c r="E4655" s="253"/>
      <c r="F4655" s="254"/>
      <c r="G4655" s="255"/>
    </row>
    <row r="4656" spans="1:7" ht="24" customHeight="1" x14ac:dyDescent="0.2">
      <c r="A4656" s="251" t="s">
        <v>46</v>
      </c>
      <c r="B4656" s="256" t="str">
        <f>IFERROR(VALUE(LEFT(B4657,FIND("-",B4657)-1)),"")</f>
        <v/>
      </c>
      <c r="C4656" s="241" t="str">
        <f>IFERROR(VLOOKUP(B4656,T_Computo_Presupuesto,2,FALSE),"")</f>
        <v/>
      </c>
      <c r="E4656" s="253"/>
      <c r="F4656" s="254"/>
      <c r="G4656" s="255"/>
    </row>
    <row r="4657" spans="1:7" ht="24" customHeight="1" x14ac:dyDescent="0.2">
      <c r="A4657" s="251" t="s">
        <v>32</v>
      </c>
      <c r="B4657" s="256"/>
      <c r="C4657" s="241" t="str">
        <f>IFERROR(VLOOKUP(B4657,T_Computo_Presupuesto,2,FALSE),"")</f>
        <v/>
      </c>
      <c r="D4657" s="252"/>
      <c r="E4657" s="253"/>
      <c r="F4657" s="248" t="s">
        <v>33</v>
      </c>
      <c r="G4657" s="258" t="str">
        <f>IFERROR(VLOOKUP(B4657,T_Computo_Presupuesto,4,FALSE),"")</f>
        <v/>
      </c>
    </row>
    <row r="4658" spans="1:7" ht="24" customHeight="1" x14ac:dyDescent="0.2">
      <c r="A4658" s="251"/>
      <c r="B4658" s="240"/>
      <c r="C4658" s="241"/>
      <c r="D4658" s="252"/>
      <c r="E4658" s="253"/>
      <c r="F4658" s="254"/>
      <c r="G4658" s="255"/>
    </row>
    <row r="4659" spans="1:7" ht="24" customHeight="1" x14ac:dyDescent="0.2">
      <c r="A4659" s="366" t="s">
        <v>683</v>
      </c>
      <c r="B4659" s="367"/>
      <c r="C4659" s="368" t="s">
        <v>0</v>
      </c>
      <c r="D4659" s="368" t="s">
        <v>34</v>
      </c>
      <c r="E4659" s="370" t="s">
        <v>35</v>
      </c>
      <c r="F4659" s="372" t="s">
        <v>36</v>
      </c>
      <c r="G4659" s="374" t="s">
        <v>37</v>
      </c>
    </row>
    <row r="4660" spans="1:7" ht="24" customHeight="1" x14ac:dyDescent="0.2">
      <c r="A4660" s="259" t="s">
        <v>684</v>
      </c>
      <c r="B4660" s="260" t="s">
        <v>685</v>
      </c>
      <c r="C4660" s="369"/>
      <c r="D4660" s="369"/>
      <c r="E4660" s="371"/>
      <c r="F4660" s="373"/>
      <c r="G4660" s="375"/>
    </row>
    <row r="4661" spans="1:7" ht="24" customHeight="1" x14ac:dyDescent="0.2">
      <c r="A4661" s="335"/>
      <c r="B4661" s="263"/>
      <c r="C4661" s="334" t="s">
        <v>823</v>
      </c>
      <c r="D4661" s="264"/>
      <c r="E4661" s="265"/>
      <c r="F4661" s="266"/>
      <c r="G4661" s="267"/>
    </row>
    <row r="4662" spans="1:7" ht="24" customHeight="1" x14ac:dyDescent="0.2">
      <c r="A4662" s="153" t="str">
        <f t="shared" ref="A4662:A4675" si="1398">IFERROR(VLOOKUP(C4662,Tabla_Insumos,4,FALSE),"")</f>
        <v/>
      </c>
      <c r="B4662" s="268" t="str">
        <f t="shared" ref="B4662:B4675" si="1399">IFERROR(VLOOKUP(C4662,Tabla_Insumos,5,FALSE),"")</f>
        <v/>
      </c>
      <c r="C4662" s="154"/>
      <c r="D4662" s="155" t="str">
        <f t="shared" ref="D4662:D4675" si="1400">IFERROR(VLOOKUP(C4662,Tabla_Insumos,2,FALSE),"")</f>
        <v/>
      </c>
      <c r="E4662" s="269"/>
      <c r="F4662" s="166">
        <f t="shared" ref="F4662:F4675" si="1401">IFERROR(VLOOKUP(C4662,Tabla_Insumos,3,FALSE),0)</f>
        <v>0</v>
      </c>
      <c r="G4662" s="270">
        <f>ROUND(E4662*F4662,2)</f>
        <v>0</v>
      </c>
    </row>
    <row r="4663" spans="1:7" ht="24" customHeight="1" x14ac:dyDescent="0.2">
      <c r="A4663" s="153" t="str">
        <f t="shared" si="1398"/>
        <v/>
      </c>
      <c r="B4663" s="268" t="str">
        <f t="shared" si="1399"/>
        <v/>
      </c>
      <c r="C4663" s="154"/>
      <c r="D4663" s="155" t="str">
        <f t="shared" si="1400"/>
        <v/>
      </c>
      <c r="E4663" s="269"/>
      <c r="F4663" s="166">
        <f t="shared" si="1401"/>
        <v>0</v>
      </c>
      <c r="G4663" s="270">
        <f t="shared" ref="G4663:G4675" si="1402">ROUND(E4663*F4663,2)</f>
        <v>0</v>
      </c>
    </row>
    <row r="4664" spans="1:7" ht="24" customHeight="1" x14ac:dyDescent="0.2">
      <c r="A4664" s="153" t="str">
        <f t="shared" si="1398"/>
        <v/>
      </c>
      <c r="B4664" s="268" t="str">
        <f t="shared" si="1399"/>
        <v/>
      </c>
      <c r="C4664" s="154"/>
      <c r="D4664" s="155" t="str">
        <f t="shared" si="1400"/>
        <v/>
      </c>
      <c r="E4664" s="269"/>
      <c r="F4664" s="166">
        <f t="shared" si="1401"/>
        <v>0</v>
      </c>
      <c r="G4664" s="270">
        <f t="shared" si="1402"/>
        <v>0</v>
      </c>
    </row>
    <row r="4665" spans="1:7" ht="24" customHeight="1" x14ac:dyDescent="0.2">
      <c r="A4665" s="153" t="str">
        <f t="shared" si="1398"/>
        <v/>
      </c>
      <c r="B4665" s="268" t="str">
        <f t="shared" si="1399"/>
        <v/>
      </c>
      <c r="C4665" s="154"/>
      <c r="D4665" s="155" t="str">
        <f t="shared" si="1400"/>
        <v/>
      </c>
      <c r="E4665" s="269"/>
      <c r="F4665" s="166">
        <f t="shared" si="1401"/>
        <v>0</v>
      </c>
      <c r="G4665" s="270">
        <f t="shared" si="1402"/>
        <v>0</v>
      </c>
    </row>
    <row r="4666" spans="1:7" ht="24" customHeight="1" x14ac:dyDescent="0.2">
      <c r="A4666" s="153" t="str">
        <f t="shared" si="1398"/>
        <v/>
      </c>
      <c r="B4666" s="268" t="str">
        <f t="shared" si="1399"/>
        <v/>
      </c>
      <c r="C4666" s="154"/>
      <c r="D4666" s="155" t="str">
        <f t="shared" si="1400"/>
        <v/>
      </c>
      <c r="E4666" s="269"/>
      <c r="F4666" s="166">
        <f t="shared" si="1401"/>
        <v>0</v>
      </c>
      <c r="G4666" s="270">
        <f t="shared" si="1402"/>
        <v>0</v>
      </c>
    </row>
    <row r="4667" spans="1:7" ht="24" customHeight="1" x14ac:dyDescent="0.2">
      <c r="A4667" s="153" t="str">
        <f t="shared" si="1398"/>
        <v/>
      </c>
      <c r="B4667" s="268" t="str">
        <f t="shared" si="1399"/>
        <v/>
      </c>
      <c r="C4667" s="154"/>
      <c r="D4667" s="155" t="str">
        <f t="shared" si="1400"/>
        <v/>
      </c>
      <c r="E4667" s="269"/>
      <c r="F4667" s="166">
        <f t="shared" si="1401"/>
        <v>0</v>
      </c>
      <c r="G4667" s="270">
        <f t="shared" si="1402"/>
        <v>0</v>
      </c>
    </row>
    <row r="4668" spans="1:7" ht="24" customHeight="1" x14ac:dyDescent="0.2">
      <c r="A4668" s="153" t="str">
        <f t="shared" si="1398"/>
        <v/>
      </c>
      <c r="B4668" s="268" t="str">
        <f t="shared" si="1399"/>
        <v/>
      </c>
      <c r="C4668" s="154"/>
      <c r="D4668" s="155" t="str">
        <f t="shared" si="1400"/>
        <v/>
      </c>
      <c r="E4668" s="269"/>
      <c r="F4668" s="166">
        <f t="shared" si="1401"/>
        <v>0</v>
      </c>
      <c r="G4668" s="270">
        <f t="shared" si="1402"/>
        <v>0</v>
      </c>
    </row>
    <row r="4669" spans="1:7" ht="24" customHeight="1" x14ac:dyDescent="0.2">
      <c r="A4669" s="153" t="str">
        <f t="shared" si="1398"/>
        <v/>
      </c>
      <c r="B4669" s="268" t="str">
        <f t="shared" si="1399"/>
        <v/>
      </c>
      <c r="C4669" s="154"/>
      <c r="D4669" s="155" t="str">
        <f t="shared" si="1400"/>
        <v/>
      </c>
      <c r="E4669" s="269"/>
      <c r="F4669" s="166">
        <f t="shared" si="1401"/>
        <v>0</v>
      </c>
      <c r="G4669" s="270">
        <f t="shared" si="1402"/>
        <v>0</v>
      </c>
    </row>
    <row r="4670" spans="1:7" ht="24" customHeight="1" x14ac:dyDescent="0.2">
      <c r="A4670" s="153" t="str">
        <f t="shared" si="1398"/>
        <v/>
      </c>
      <c r="B4670" s="268" t="str">
        <f t="shared" si="1399"/>
        <v/>
      </c>
      <c r="C4670" s="154"/>
      <c r="D4670" s="155" t="str">
        <f t="shared" si="1400"/>
        <v/>
      </c>
      <c r="E4670" s="269"/>
      <c r="F4670" s="166">
        <f t="shared" si="1401"/>
        <v>0</v>
      </c>
      <c r="G4670" s="270">
        <f t="shared" si="1402"/>
        <v>0</v>
      </c>
    </row>
    <row r="4671" spans="1:7" ht="24" customHeight="1" x14ac:dyDescent="0.2">
      <c r="A4671" s="153" t="str">
        <f t="shared" si="1398"/>
        <v/>
      </c>
      <c r="B4671" s="268" t="str">
        <f t="shared" si="1399"/>
        <v/>
      </c>
      <c r="C4671" s="154"/>
      <c r="D4671" s="155" t="str">
        <f t="shared" si="1400"/>
        <v/>
      </c>
      <c r="E4671" s="269"/>
      <c r="F4671" s="166">
        <f t="shared" si="1401"/>
        <v>0</v>
      </c>
      <c r="G4671" s="270">
        <f t="shared" si="1402"/>
        <v>0</v>
      </c>
    </row>
    <row r="4672" spans="1:7" ht="24" customHeight="1" x14ac:dyDescent="0.2">
      <c r="A4672" s="153" t="str">
        <f t="shared" si="1398"/>
        <v/>
      </c>
      <c r="B4672" s="268" t="str">
        <f t="shared" si="1399"/>
        <v/>
      </c>
      <c r="C4672" s="154"/>
      <c r="D4672" s="155" t="str">
        <f t="shared" si="1400"/>
        <v/>
      </c>
      <c r="E4672" s="269"/>
      <c r="F4672" s="166">
        <f t="shared" si="1401"/>
        <v>0</v>
      </c>
      <c r="G4672" s="270">
        <f t="shared" si="1402"/>
        <v>0</v>
      </c>
    </row>
    <row r="4673" spans="1:7" ht="24" customHeight="1" x14ac:dyDescent="0.2">
      <c r="A4673" s="153" t="str">
        <f t="shared" si="1398"/>
        <v/>
      </c>
      <c r="B4673" s="268" t="str">
        <f t="shared" si="1399"/>
        <v/>
      </c>
      <c r="C4673" s="154"/>
      <c r="D4673" s="155" t="str">
        <f t="shared" si="1400"/>
        <v/>
      </c>
      <c r="E4673" s="269"/>
      <c r="F4673" s="166">
        <f t="shared" si="1401"/>
        <v>0</v>
      </c>
      <c r="G4673" s="270">
        <f t="shared" si="1402"/>
        <v>0</v>
      </c>
    </row>
    <row r="4674" spans="1:7" ht="24" customHeight="1" x14ac:dyDescent="0.2">
      <c r="A4674" s="153" t="str">
        <f t="shared" si="1398"/>
        <v/>
      </c>
      <c r="B4674" s="268" t="str">
        <f t="shared" si="1399"/>
        <v/>
      </c>
      <c r="C4674" s="154"/>
      <c r="D4674" s="155" t="str">
        <f t="shared" si="1400"/>
        <v/>
      </c>
      <c r="E4674" s="269"/>
      <c r="F4674" s="166">
        <f t="shared" si="1401"/>
        <v>0</v>
      </c>
      <c r="G4674" s="270">
        <f t="shared" si="1402"/>
        <v>0</v>
      </c>
    </row>
    <row r="4675" spans="1:7" ht="24" customHeight="1" x14ac:dyDescent="0.2">
      <c r="A4675" s="153" t="str">
        <f t="shared" si="1398"/>
        <v/>
      </c>
      <c r="B4675" s="268" t="str">
        <f t="shared" si="1399"/>
        <v/>
      </c>
      <c r="C4675" s="154"/>
      <c r="D4675" s="155" t="str">
        <f t="shared" si="1400"/>
        <v/>
      </c>
      <c r="E4675" s="269"/>
      <c r="F4675" s="166">
        <f t="shared" si="1401"/>
        <v>0</v>
      </c>
      <c r="G4675" s="270">
        <f t="shared" si="1402"/>
        <v>0</v>
      </c>
    </row>
    <row r="4676" spans="1:7" ht="24" customHeight="1" x14ac:dyDescent="0.2">
      <c r="A4676" s="271"/>
      <c r="B4676" s="241"/>
      <c r="C4676" s="241"/>
      <c r="D4676" s="252"/>
      <c r="E4676" s="253"/>
      <c r="F4676" s="336" t="s">
        <v>38</v>
      </c>
      <c r="G4676" s="273">
        <f>SUBTOTAL(9,G4662:G4675)</f>
        <v>0</v>
      </c>
    </row>
    <row r="4677" spans="1:7" ht="24" customHeight="1" x14ac:dyDescent="0.2">
      <c r="A4677" s="271"/>
      <c r="B4677" s="241"/>
      <c r="C4677" s="274" t="s">
        <v>824</v>
      </c>
      <c r="D4677" s="252"/>
      <c r="E4677" s="253"/>
      <c r="F4677" s="254"/>
      <c r="G4677" s="275"/>
    </row>
    <row r="4678" spans="1:7" ht="24" customHeight="1" x14ac:dyDescent="0.2">
      <c r="A4678" s="153" t="str">
        <f t="shared" ref="A4678:A4685" si="1403">IFERROR(VLOOKUP(C4678,Tabla_Insumos,4,FALSE),"")</f>
        <v/>
      </c>
      <c r="B4678" s="268" t="str">
        <f t="shared" ref="B4678:B4685" si="1404">IFERROR(VLOOKUP(C4678,Tabla_Insumos,5,FALSE),"")</f>
        <v/>
      </c>
      <c r="C4678" s="154"/>
      <c r="D4678" s="155" t="str">
        <f t="shared" ref="D4678:D4685" si="1405">IFERROR(VLOOKUP(C4678,Tabla_Insumos,2,FALSE),"")</f>
        <v/>
      </c>
      <c r="E4678" s="269"/>
      <c r="F4678" s="166">
        <f t="shared" ref="F4678:F4685" si="1406">IFERROR(VLOOKUP(C4678,Tabla_Insumos,3,FALSE),0)</f>
        <v>0</v>
      </c>
      <c r="G4678" s="270">
        <f>ROUND(E4678*F4678,2)</f>
        <v>0</v>
      </c>
    </row>
    <row r="4679" spans="1:7" ht="24" customHeight="1" x14ac:dyDescent="0.2">
      <c r="A4679" s="153" t="str">
        <f t="shared" si="1403"/>
        <v/>
      </c>
      <c r="B4679" s="268" t="str">
        <f t="shared" si="1404"/>
        <v/>
      </c>
      <c r="C4679" s="154"/>
      <c r="D4679" s="155" t="str">
        <f t="shared" si="1405"/>
        <v/>
      </c>
      <c r="E4679" s="269"/>
      <c r="F4679" s="166">
        <f t="shared" si="1406"/>
        <v>0</v>
      </c>
      <c r="G4679" s="270">
        <f>ROUND(E4679*F4679,2)</f>
        <v>0</v>
      </c>
    </row>
    <row r="4680" spans="1:7" ht="24" customHeight="1" x14ac:dyDescent="0.2">
      <c r="A4680" s="153" t="str">
        <f t="shared" si="1403"/>
        <v/>
      </c>
      <c r="B4680" s="268" t="str">
        <f t="shared" si="1404"/>
        <v/>
      </c>
      <c r="C4680" s="154"/>
      <c r="D4680" s="155" t="str">
        <f t="shared" si="1405"/>
        <v/>
      </c>
      <c r="E4680" s="269"/>
      <c r="F4680" s="166">
        <f t="shared" si="1406"/>
        <v>0</v>
      </c>
      <c r="G4680" s="270">
        <f t="shared" ref="G4680:G4685" si="1407">ROUND(E4680*F4680,2)</f>
        <v>0</v>
      </c>
    </row>
    <row r="4681" spans="1:7" ht="24" customHeight="1" x14ac:dyDescent="0.2">
      <c r="A4681" s="153" t="str">
        <f t="shared" si="1403"/>
        <v/>
      </c>
      <c r="B4681" s="268" t="str">
        <f t="shared" si="1404"/>
        <v/>
      </c>
      <c r="C4681" s="154"/>
      <c r="D4681" s="155" t="str">
        <f t="shared" si="1405"/>
        <v/>
      </c>
      <c r="E4681" s="269"/>
      <c r="F4681" s="166">
        <f t="shared" si="1406"/>
        <v>0</v>
      </c>
      <c r="G4681" s="270">
        <f t="shared" si="1407"/>
        <v>0</v>
      </c>
    </row>
    <row r="4682" spans="1:7" ht="24" customHeight="1" x14ac:dyDescent="0.2">
      <c r="A4682" s="153" t="str">
        <f t="shared" si="1403"/>
        <v/>
      </c>
      <c r="B4682" s="268" t="str">
        <f t="shared" si="1404"/>
        <v/>
      </c>
      <c r="C4682" s="154"/>
      <c r="D4682" s="155" t="str">
        <f t="shared" si="1405"/>
        <v/>
      </c>
      <c r="E4682" s="269"/>
      <c r="F4682" s="166">
        <f t="shared" si="1406"/>
        <v>0</v>
      </c>
      <c r="G4682" s="270">
        <f t="shared" si="1407"/>
        <v>0</v>
      </c>
    </row>
    <row r="4683" spans="1:7" ht="24" customHeight="1" x14ac:dyDescent="0.2">
      <c r="A4683" s="153" t="str">
        <f t="shared" si="1403"/>
        <v/>
      </c>
      <c r="B4683" s="268" t="str">
        <f t="shared" si="1404"/>
        <v/>
      </c>
      <c r="C4683" s="154"/>
      <c r="D4683" s="155" t="str">
        <f t="shared" si="1405"/>
        <v/>
      </c>
      <c r="E4683" s="269"/>
      <c r="F4683" s="166">
        <f t="shared" si="1406"/>
        <v>0</v>
      </c>
      <c r="G4683" s="270">
        <f t="shared" si="1407"/>
        <v>0</v>
      </c>
    </row>
    <row r="4684" spans="1:7" ht="24" customHeight="1" x14ac:dyDescent="0.2">
      <c r="A4684" s="153" t="str">
        <f t="shared" si="1403"/>
        <v/>
      </c>
      <c r="B4684" s="268" t="str">
        <f t="shared" si="1404"/>
        <v/>
      </c>
      <c r="C4684" s="154"/>
      <c r="D4684" s="155" t="str">
        <f t="shared" si="1405"/>
        <v/>
      </c>
      <c r="E4684" s="269"/>
      <c r="F4684" s="166">
        <f t="shared" si="1406"/>
        <v>0</v>
      </c>
      <c r="G4684" s="270">
        <f t="shared" si="1407"/>
        <v>0</v>
      </c>
    </row>
    <row r="4685" spans="1:7" ht="24" customHeight="1" x14ac:dyDescent="0.2">
      <c r="A4685" s="153" t="str">
        <f t="shared" si="1403"/>
        <v/>
      </c>
      <c r="B4685" s="268" t="str">
        <f t="shared" si="1404"/>
        <v/>
      </c>
      <c r="C4685" s="154"/>
      <c r="D4685" s="155" t="str">
        <f t="shared" si="1405"/>
        <v/>
      </c>
      <c r="E4685" s="269"/>
      <c r="F4685" s="166">
        <f t="shared" si="1406"/>
        <v>0</v>
      </c>
      <c r="G4685" s="270">
        <f t="shared" si="1407"/>
        <v>0</v>
      </c>
    </row>
    <row r="4686" spans="1:7" ht="24" customHeight="1" x14ac:dyDescent="0.2">
      <c r="A4686" s="271"/>
      <c r="B4686" s="241"/>
      <c r="C4686" s="241"/>
      <c r="D4686" s="252"/>
      <c r="E4686" s="253"/>
      <c r="F4686" s="336" t="s">
        <v>39</v>
      </c>
      <c r="G4686" s="273">
        <f>SUBTOTAL(9,G4678:G4685)</f>
        <v>0</v>
      </c>
    </row>
    <row r="4687" spans="1:7" ht="24" customHeight="1" x14ac:dyDescent="0.2">
      <c r="A4687" s="271"/>
      <c r="B4687" s="241"/>
      <c r="C4687" s="274" t="s">
        <v>825</v>
      </c>
      <c r="D4687" s="252"/>
      <c r="E4687" s="253"/>
      <c r="F4687" s="254"/>
      <c r="G4687" s="275"/>
    </row>
    <row r="4688" spans="1:7" ht="24" customHeight="1" x14ac:dyDescent="0.2">
      <c r="A4688" s="153" t="str">
        <f t="shared" ref="A4688:A4696" si="1408">IFERROR(VLOOKUP(C4688,Tabla_Insumos,4,FALSE),"")</f>
        <v/>
      </c>
      <c r="B4688" s="268" t="str">
        <f t="shared" ref="B4688:B4696" si="1409">IFERROR(VLOOKUP(C4688,Tabla_Insumos,5,FALSE),"")</f>
        <v/>
      </c>
      <c r="C4688" s="154"/>
      <c r="D4688" s="155" t="str">
        <f t="shared" ref="D4688:D4696" si="1410">IFERROR(VLOOKUP(C4688,Tabla_Insumos,2,FALSE),"")</f>
        <v/>
      </c>
      <c r="E4688" s="269"/>
      <c r="F4688" s="166">
        <f t="shared" ref="F4688:F4696" si="1411">IFERROR(VLOOKUP(C4688,Tabla_Insumos,3,FALSE),0)</f>
        <v>0</v>
      </c>
      <c r="G4688" s="270">
        <f t="shared" ref="G4688:G4696" si="1412">ROUND(E4688*F4688,2)</f>
        <v>0</v>
      </c>
    </row>
    <row r="4689" spans="1:7" ht="24" customHeight="1" x14ac:dyDescent="0.2">
      <c r="A4689" s="153" t="str">
        <f t="shared" si="1408"/>
        <v/>
      </c>
      <c r="B4689" s="268" t="str">
        <f t="shared" si="1409"/>
        <v/>
      </c>
      <c r="C4689" s="154"/>
      <c r="D4689" s="155" t="str">
        <f t="shared" si="1410"/>
        <v/>
      </c>
      <c r="E4689" s="269"/>
      <c r="F4689" s="166">
        <f t="shared" si="1411"/>
        <v>0</v>
      </c>
      <c r="G4689" s="270">
        <f t="shared" si="1412"/>
        <v>0</v>
      </c>
    </row>
    <row r="4690" spans="1:7" ht="24" customHeight="1" x14ac:dyDescent="0.2">
      <c r="A4690" s="153" t="str">
        <f t="shared" si="1408"/>
        <v/>
      </c>
      <c r="B4690" s="268" t="str">
        <f t="shared" si="1409"/>
        <v/>
      </c>
      <c r="C4690" s="154"/>
      <c r="D4690" s="155" t="str">
        <f t="shared" si="1410"/>
        <v/>
      </c>
      <c r="E4690" s="269"/>
      <c r="F4690" s="166">
        <f t="shared" si="1411"/>
        <v>0</v>
      </c>
      <c r="G4690" s="270">
        <f t="shared" si="1412"/>
        <v>0</v>
      </c>
    </row>
    <row r="4691" spans="1:7" ht="24" customHeight="1" x14ac:dyDescent="0.2">
      <c r="A4691" s="153" t="str">
        <f t="shared" si="1408"/>
        <v/>
      </c>
      <c r="B4691" s="268" t="str">
        <f t="shared" si="1409"/>
        <v/>
      </c>
      <c r="C4691" s="154"/>
      <c r="D4691" s="155" t="str">
        <f t="shared" si="1410"/>
        <v/>
      </c>
      <c r="E4691" s="269"/>
      <c r="F4691" s="166">
        <f t="shared" si="1411"/>
        <v>0</v>
      </c>
      <c r="G4691" s="270">
        <f t="shared" si="1412"/>
        <v>0</v>
      </c>
    </row>
    <row r="4692" spans="1:7" ht="24" customHeight="1" x14ac:dyDescent="0.2">
      <c r="A4692" s="153" t="str">
        <f t="shared" si="1408"/>
        <v/>
      </c>
      <c r="B4692" s="268" t="str">
        <f t="shared" si="1409"/>
        <v/>
      </c>
      <c r="C4692" s="154"/>
      <c r="D4692" s="155" t="str">
        <f t="shared" si="1410"/>
        <v/>
      </c>
      <c r="E4692" s="269"/>
      <c r="F4692" s="166">
        <f t="shared" si="1411"/>
        <v>0</v>
      </c>
      <c r="G4692" s="270">
        <f t="shared" si="1412"/>
        <v>0</v>
      </c>
    </row>
    <row r="4693" spans="1:7" ht="24" customHeight="1" x14ac:dyDescent="0.2">
      <c r="A4693" s="153" t="str">
        <f t="shared" si="1408"/>
        <v/>
      </c>
      <c r="B4693" s="268" t="str">
        <f t="shared" si="1409"/>
        <v/>
      </c>
      <c r="C4693" s="154"/>
      <c r="D4693" s="155" t="str">
        <f t="shared" si="1410"/>
        <v/>
      </c>
      <c r="E4693" s="269"/>
      <c r="F4693" s="166">
        <f t="shared" si="1411"/>
        <v>0</v>
      </c>
      <c r="G4693" s="270">
        <f t="shared" si="1412"/>
        <v>0</v>
      </c>
    </row>
    <row r="4694" spans="1:7" ht="24" customHeight="1" x14ac:dyDescent="0.2">
      <c r="A4694" s="153" t="str">
        <f t="shared" si="1408"/>
        <v/>
      </c>
      <c r="B4694" s="268" t="str">
        <f t="shared" si="1409"/>
        <v/>
      </c>
      <c r="C4694" s="154"/>
      <c r="D4694" s="155" t="str">
        <f t="shared" si="1410"/>
        <v/>
      </c>
      <c r="E4694" s="269"/>
      <c r="F4694" s="166">
        <f t="shared" si="1411"/>
        <v>0</v>
      </c>
      <c r="G4694" s="270">
        <f t="shared" si="1412"/>
        <v>0</v>
      </c>
    </row>
    <row r="4695" spans="1:7" ht="24" customHeight="1" x14ac:dyDescent="0.2">
      <c r="A4695" s="153" t="str">
        <f t="shared" si="1408"/>
        <v/>
      </c>
      <c r="B4695" s="268" t="str">
        <f t="shared" si="1409"/>
        <v/>
      </c>
      <c r="C4695" s="154"/>
      <c r="D4695" s="155" t="str">
        <f t="shared" si="1410"/>
        <v/>
      </c>
      <c r="E4695" s="269"/>
      <c r="F4695" s="166">
        <f t="shared" si="1411"/>
        <v>0</v>
      </c>
      <c r="G4695" s="270">
        <f t="shared" si="1412"/>
        <v>0</v>
      </c>
    </row>
    <row r="4696" spans="1:7" ht="24" customHeight="1" x14ac:dyDescent="0.2">
      <c r="A4696" s="153" t="str">
        <f t="shared" si="1408"/>
        <v/>
      </c>
      <c r="B4696" s="268" t="str">
        <f t="shared" si="1409"/>
        <v/>
      </c>
      <c r="C4696" s="154"/>
      <c r="D4696" s="155" t="str">
        <f t="shared" si="1410"/>
        <v/>
      </c>
      <c r="E4696" s="269"/>
      <c r="F4696" s="166">
        <f t="shared" si="1411"/>
        <v>0</v>
      </c>
      <c r="G4696" s="270">
        <f t="shared" si="1412"/>
        <v>0</v>
      </c>
    </row>
    <row r="4697" spans="1:7" ht="24" customHeight="1" x14ac:dyDescent="0.2">
      <c r="A4697" s="276"/>
      <c r="B4697" s="252"/>
      <c r="C4697" s="241"/>
      <c r="D4697" s="252"/>
      <c r="E4697" s="253"/>
      <c r="F4697" s="336" t="s">
        <v>40</v>
      </c>
      <c r="G4697" s="273">
        <f>SUBTOTAL(9,G4688:G4696)</f>
        <v>0</v>
      </c>
    </row>
    <row r="4698" spans="1:7" ht="24" customHeight="1" thickBot="1" x14ac:dyDescent="0.25">
      <c r="A4698" s="277"/>
      <c r="B4698" s="278"/>
      <c r="C4698" s="279"/>
      <c r="D4698" s="278"/>
      <c r="E4698" s="280"/>
      <c r="F4698" s="281"/>
      <c r="G4698" s="282"/>
    </row>
    <row r="4699" spans="1:7" ht="24" customHeight="1" thickBot="1" x14ac:dyDescent="0.25">
      <c r="A4699" s="283">
        <f>B4657</f>
        <v>0</v>
      </c>
      <c r="B4699" s="284" t="str">
        <f>C4657</f>
        <v/>
      </c>
      <c r="C4699" s="285"/>
      <c r="D4699" s="285" t="s">
        <v>41</v>
      </c>
      <c r="E4699" s="286"/>
      <c r="F4699" s="287" t="s">
        <v>42</v>
      </c>
      <c r="G4699" s="288">
        <f>SUBTOTAL(9,G4662:G4698)</f>
        <v>0</v>
      </c>
    </row>
    <row r="4700" spans="1:7" ht="24" customHeight="1" thickTop="1" thickBot="1" x14ac:dyDescent="0.25"/>
    <row r="4701" spans="1:7" ht="24" customHeight="1" thickTop="1" x14ac:dyDescent="0.2">
      <c r="A4701" s="344" t="s">
        <v>44</v>
      </c>
      <c r="B4701" s="345"/>
      <c r="C4701" s="345"/>
      <c r="D4701" s="345"/>
      <c r="E4701" s="345"/>
      <c r="F4701" s="345"/>
      <c r="G4701" s="346"/>
    </row>
    <row r="4702" spans="1:7" ht="24" customHeight="1" x14ac:dyDescent="0.2">
      <c r="A4702" s="243" t="s">
        <v>821</v>
      </c>
      <c r="B4702" s="244" t="str">
        <f>Comitente</f>
        <v>DIRECCIÓN PROVINCIAL DEL LOTE HOGAR</v>
      </c>
      <c r="C4702" s="238"/>
      <c r="D4702" s="245"/>
      <c r="E4702" s="245"/>
      <c r="F4702" s="246"/>
      <c r="G4702" s="247"/>
    </row>
    <row r="4703" spans="1:7" ht="24" customHeight="1" x14ac:dyDescent="0.2">
      <c r="A4703" s="243" t="s">
        <v>822</v>
      </c>
      <c r="B4703" s="244">
        <f>Contratista</f>
        <v>0</v>
      </c>
      <c r="C4703" s="239"/>
      <c r="D4703" s="239"/>
      <c r="E4703" s="239"/>
      <c r="F4703" s="248"/>
      <c r="G4703" s="249"/>
    </row>
    <row r="4704" spans="1:7" ht="24" customHeight="1" x14ac:dyDescent="0.2">
      <c r="A4704" s="243" t="s">
        <v>31</v>
      </c>
      <c r="B4704" s="244" t="str">
        <f>Obra</f>
        <v>Barrio "VIRGEN DEL ROSARIO" I Etapa</v>
      </c>
      <c r="C4704" s="239"/>
      <c r="D4704" s="239"/>
      <c r="E4704" s="239"/>
      <c r="F4704" s="248" t="s">
        <v>45</v>
      </c>
      <c r="G4704" s="250">
        <f>Fecha_Base</f>
        <v>0</v>
      </c>
    </row>
    <row r="4705" spans="1:7" ht="24" customHeight="1" x14ac:dyDescent="0.2">
      <c r="A4705" s="251" t="s">
        <v>820</v>
      </c>
      <c r="B4705" s="240" t="str">
        <f>Ubicación</f>
        <v>Calle Independencia s/nº  Distrito "La Puntilla" Dpto San Martin</v>
      </c>
      <c r="C4705" s="240"/>
      <c r="D4705" s="252"/>
      <c r="E4705" s="253"/>
      <c r="F4705" s="254"/>
      <c r="G4705" s="255"/>
    </row>
    <row r="4706" spans="1:7" ht="24" customHeight="1" x14ac:dyDescent="0.2">
      <c r="A4706" s="251" t="s">
        <v>46</v>
      </c>
      <c r="B4706" s="256" t="str">
        <f>IFERROR(VALUE(LEFT(B4707,FIND("-",B4707)-1)),"")</f>
        <v/>
      </c>
      <c r="C4706" s="241" t="str">
        <f>IFERROR(VLOOKUP(B4706,T_Computo_Presupuesto,2,FALSE),"")</f>
        <v/>
      </c>
      <c r="E4706" s="253"/>
      <c r="F4706" s="254"/>
      <c r="G4706" s="255"/>
    </row>
    <row r="4707" spans="1:7" ht="24" customHeight="1" x14ac:dyDescent="0.2">
      <c r="A4707" s="251" t="s">
        <v>32</v>
      </c>
      <c r="B4707" s="257"/>
      <c r="C4707" s="241" t="str">
        <f>IFERROR(VLOOKUP(B4707,T_Computo_Presupuesto,2,FALSE),"")</f>
        <v/>
      </c>
      <c r="D4707" s="252"/>
      <c r="E4707" s="253"/>
      <c r="F4707" s="248" t="s">
        <v>33</v>
      </c>
      <c r="G4707" s="258" t="str">
        <f>IFERROR(VLOOKUP(B4707,T_Computo_Presupuesto,4,FALSE),"")</f>
        <v/>
      </c>
    </row>
    <row r="4708" spans="1:7" ht="24" customHeight="1" x14ac:dyDescent="0.2">
      <c r="A4708" s="251"/>
      <c r="B4708" s="240"/>
      <c r="C4708" s="241"/>
      <c r="D4708" s="252"/>
      <c r="E4708" s="253"/>
      <c r="F4708" s="254"/>
      <c r="G4708" s="255"/>
    </row>
    <row r="4709" spans="1:7" ht="24" customHeight="1" x14ac:dyDescent="0.2">
      <c r="A4709" s="366" t="s">
        <v>683</v>
      </c>
      <c r="B4709" s="367"/>
      <c r="C4709" s="368" t="s">
        <v>0</v>
      </c>
      <c r="D4709" s="368" t="s">
        <v>34</v>
      </c>
      <c r="E4709" s="370" t="s">
        <v>35</v>
      </c>
      <c r="F4709" s="372" t="s">
        <v>36</v>
      </c>
      <c r="G4709" s="374" t="s">
        <v>37</v>
      </c>
    </row>
    <row r="4710" spans="1:7" ht="24" customHeight="1" x14ac:dyDescent="0.2">
      <c r="A4710" s="259" t="s">
        <v>684</v>
      </c>
      <c r="B4710" s="260" t="s">
        <v>685</v>
      </c>
      <c r="C4710" s="369"/>
      <c r="D4710" s="369"/>
      <c r="E4710" s="371"/>
      <c r="F4710" s="373"/>
      <c r="G4710" s="375"/>
    </row>
    <row r="4711" spans="1:7" ht="24" customHeight="1" x14ac:dyDescent="0.2">
      <c r="A4711" s="335"/>
      <c r="B4711" s="263"/>
      <c r="C4711" s="334" t="s">
        <v>823</v>
      </c>
      <c r="D4711" s="264"/>
      <c r="E4711" s="265"/>
      <c r="F4711" s="266"/>
      <c r="G4711" s="267"/>
    </row>
    <row r="4712" spans="1:7" ht="24" customHeight="1" x14ac:dyDescent="0.2">
      <c r="A4712" s="153" t="str">
        <f t="shared" ref="A4712:A4725" si="1413">IFERROR(VLOOKUP(C4712,Tabla_Insumos,4,FALSE),"")</f>
        <v/>
      </c>
      <c r="B4712" s="268" t="str">
        <f t="shared" ref="B4712:B4725" si="1414">IFERROR(VLOOKUP(C4712,Tabla_Insumos,5,FALSE),"")</f>
        <v/>
      </c>
      <c r="C4712" s="154"/>
      <c r="D4712" s="155" t="str">
        <f t="shared" ref="D4712:D4725" si="1415">IFERROR(VLOOKUP(C4712,Tabla_Insumos,2,FALSE),"")</f>
        <v/>
      </c>
      <c r="E4712" s="269"/>
      <c r="F4712" s="166">
        <f t="shared" ref="F4712:F4725" si="1416">IFERROR(VLOOKUP(C4712,Tabla_Insumos,3,FALSE),0)</f>
        <v>0</v>
      </c>
      <c r="G4712" s="270">
        <f>ROUND(E4712*F4712,2)</f>
        <v>0</v>
      </c>
    </row>
    <row r="4713" spans="1:7" ht="24" customHeight="1" x14ac:dyDescent="0.2">
      <c r="A4713" s="153" t="str">
        <f t="shared" si="1413"/>
        <v/>
      </c>
      <c r="B4713" s="268" t="str">
        <f t="shared" si="1414"/>
        <v/>
      </c>
      <c r="C4713" s="154"/>
      <c r="D4713" s="155" t="str">
        <f t="shared" si="1415"/>
        <v/>
      </c>
      <c r="E4713" s="269"/>
      <c r="F4713" s="166">
        <f t="shared" si="1416"/>
        <v>0</v>
      </c>
      <c r="G4713" s="270">
        <f t="shared" ref="G4713:G4725" si="1417">ROUND(E4713*F4713,2)</f>
        <v>0</v>
      </c>
    </row>
    <row r="4714" spans="1:7" ht="24" customHeight="1" x14ac:dyDescent="0.2">
      <c r="A4714" s="153" t="str">
        <f t="shared" si="1413"/>
        <v/>
      </c>
      <c r="B4714" s="268" t="str">
        <f t="shared" si="1414"/>
        <v/>
      </c>
      <c r="C4714" s="154"/>
      <c r="D4714" s="155" t="str">
        <f t="shared" si="1415"/>
        <v/>
      </c>
      <c r="E4714" s="269"/>
      <c r="F4714" s="166">
        <f t="shared" si="1416"/>
        <v>0</v>
      </c>
      <c r="G4714" s="270">
        <f t="shared" si="1417"/>
        <v>0</v>
      </c>
    </row>
    <row r="4715" spans="1:7" ht="24" customHeight="1" x14ac:dyDescent="0.2">
      <c r="A4715" s="153" t="str">
        <f t="shared" si="1413"/>
        <v/>
      </c>
      <c r="B4715" s="268" t="str">
        <f t="shared" si="1414"/>
        <v/>
      </c>
      <c r="C4715" s="154"/>
      <c r="D4715" s="155" t="str">
        <f t="shared" si="1415"/>
        <v/>
      </c>
      <c r="E4715" s="269"/>
      <c r="F4715" s="166">
        <f t="shared" si="1416"/>
        <v>0</v>
      </c>
      <c r="G4715" s="270">
        <f t="shared" si="1417"/>
        <v>0</v>
      </c>
    </row>
    <row r="4716" spans="1:7" ht="24" customHeight="1" x14ac:dyDescent="0.2">
      <c r="A4716" s="153" t="str">
        <f t="shared" si="1413"/>
        <v/>
      </c>
      <c r="B4716" s="268" t="str">
        <f t="shared" si="1414"/>
        <v/>
      </c>
      <c r="C4716" s="154"/>
      <c r="D4716" s="155" t="str">
        <f t="shared" si="1415"/>
        <v/>
      </c>
      <c r="E4716" s="269"/>
      <c r="F4716" s="166">
        <f t="shared" si="1416"/>
        <v>0</v>
      </c>
      <c r="G4716" s="270">
        <f t="shared" si="1417"/>
        <v>0</v>
      </c>
    </row>
    <row r="4717" spans="1:7" ht="24" customHeight="1" x14ac:dyDescent="0.2">
      <c r="A4717" s="153" t="str">
        <f t="shared" si="1413"/>
        <v/>
      </c>
      <c r="B4717" s="268" t="str">
        <f t="shared" si="1414"/>
        <v/>
      </c>
      <c r="C4717" s="154"/>
      <c r="D4717" s="155" t="str">
        <f t="shared" si="1415"/>
        <v/>
      </c>
      <c r="E4717" s="269"/>
      <c r="F4717" s="166">
        <f t="shared" si="1416"/>
        <v>0</v>
      </c>
      <c r="G4717" s="270">
        <f t="shared" si="1417"/>
        <v>0</v>
      </c>
    </row>
    <row r="4718" spans="1:7" ht="24" customHeight="1" x14ac:dyDescent="0.2">
      <c r="A4718" s="153" t="str">
        <f t="shared" si="1413"/>
        <v/>
      </c>
      <c r="B4718" s="268" t="str">
        <f t="shared" si="1414"/>
        <v/>
      </c>
      <c r="C4718" s="154"/>
      <c r="D4718" s="155" t="str">
        <f t="shared" si="1415"/>
        <v/>
      </c>
      <c r="E4718" s="269"/>
      <c r="F4718" s="166">
        <f t="shared" si="1416"/>
        <v>0</v>
      </c>
      <c r="G4718" s="270">
        <f t="shared" si="1417"/>
        <v>0</v>
      </c>
    </row>
    <row r="4719" spans="1:7" ht="24" customHeight="1" x14ac:dyDescent="0.2">
      <c r="A4719" s="153" t="str">
        <f t="shared" si="1413"/>
        <v/>
      </c>
      <c r="B4719" s="268" t="str">
        <f t="shared" si="1414"/>
        <v/>
      </c>
      <c r="C4719" s="154"/>
      <c r="D4719" s="155" t="str">
        <f t="shared" si="1415"/>
        <v/>
      </c>
      <c r="E4719" s="269"/>
      <c r="F4719" s="166">
        <f t="shared" si="1416"/>
        <v>0</v>
      </c>
      <c r="G4719" s="270">
        <f t="shared" si="1417"/>
        <v>0</v>
      </c>
    </row>
    <row r="4720" spans="1:7" ht="24" customHeight="1" x14ac:dyDescent="0.2">
      <c r="A4720" s="153" t="str">
        <f t="shared" si="1413"/>
        <v/>
      </c>
      <c r="B4720" s="268" t="str">
        <f t="shared" si="1414"/>
        <v/>
      </c>
      <c r="C4720" s="154"/>
      <c r="D4720" s="155" t="str">
        <f t="shared" si="1415"/>
        <v/>
      </c>
      <c r="E4720" s="269"/>
      <c r="F4720" s="166">
        <f t="shared" si="1416"/>
        <v>0</v>
      </c>
      <c r="G4720" s="270">
        <f t="shared" si="1417"/>
        <v>0</v>
      </c>
    </row>
    <row r="4721" spans="1:7" ht="24" customHeight="1" x14ac:dyDescent="0.2">
      <c r="A4721" s="153" t="str">
        <f t="shared" si="1413"/>
        <v/>
      </c>
      <c r="B4721" s="268" t="str">
        <f t="shared" si="1414"/>
        <v/>
      </c>
      <c r="C4721" s="154"/>
      <c r="D4721" s="155" t="str">
        <f t="shared" si="1415"/>
        <v/>
      </c>
      <c r="E4721" s="269"/>
      <c r="F4721" s="166">
        <f t="shared" si="1416"/>
        <v>0</v>
      </c>
      <c r="G4721" s="270">
        <f t="shared" si="1417"/>
        <v>0</v>
      </c>
    </row>
    <row r="4722" spans="1:7" ht="24" customHeight="1" x14ac:dyDescent="0.2">
      <c r="A4722" s="153" t="str">
        <f t="shared" si="1413"/>
        <v/>
      </c>
      <c r="B4722" s="268" t="str">
        <f t="shared" si="1414"/>
        <v/>
      </c>
      <c r="C4722" s="154"/>
      <c r="D4722" s="155" t="str">
        <f t="shared" si="1415"/>
        <v/>
      </c>
      <c r="E4722" s="269"/>
      <c r="F4722" s="166">
        <f t="shared" si="1416"/>
        <v>0</v>
      </c>
      <c r="G4722" s="270">
        <f t="shared" si="1417"/>
        <v>0</v>
      </c>
    </row>
    <row r="4723" spans="1:7" ht="24" customHeight="1" x14ac:dyDescent="0.2">
      <c r="A4723" s="153" t="str">
        <f t="shared" si="1413"/>
        <v/>
      </c>
      <c r="B4723" s="268" t="str">
        <f t="shared" si="1414"/>
        <v/>
      </c>
      <c r="C4723" s="154"/>
      <c r="D4723" s="155" t="str">
        <f t="shared" si="1415"/>
        <v/>
      </c>
      <c r="E4723" s="269"/>
      <c r="F4723" s="166">
        <f t="shared" si="1416"/>
        <v>0</v>
      </c>
      <c r="G4723" s="270">
        <f t="shared" si="1417"/>
        <v>0</v>
      </c>
    </row>
    <row r="4724" spans="1:7" ht="24" customHeight="1" x14ac:dyDescent="0.2">
      <c r="A4724" s="153" t="str">
        <f t="shared" si="1413"/>
        <v/>
      </c>
      <c r="B4724" s="268" t="str">
        <f t="shared" si="1414"/>
        <v/>
      </c>
      <c r="C4724" s="154"/>
      <c r="D4724" s="155" t="str">
        <f t="shared" si="1415"/>
        <v/>
      </c>
      <c r="E4724" s="269"/>
      <c r="F4724" s="166">
        <f t="shared" si="1416"/>
        <v>0</v>
      </c>
      <c r="G4724" s="270">
        <f t="shared" si="1417"/>
        <v>0</v>
      </c>
    </row>
    <row r="4725" spans="1:7" ht="24" customHeight="1" x14ac:dyDescent="0.2">
      <c r="A4725" s="153" t="str">
        <f t="shared" si="1413"/>
        <v/>
      </c>
      <c r="B4725" s="268" t="str">
        <f t="shared" si="1414"/>
        <v/>
      </c>
      <c r="C4725" s="154"/>
      <c r="D4725" s="155" t="str">
        <f t="shared" si="1415"/>
        <v/>
      </c>
      <c r="E4725" s="269"/>
      <c r="F4725" s="166">
        <f t="shared" si="1416"/>
        <v>0</v>
      </c>
      <c r="G4725" s="270">
        <f t="shared" si="1417"/>
        <v>0</v>
      </c>
    </row>
    <row r="4726" spans="1:7" ht="24" customHeight="1" x14ac:dyDescent="0.2">
      <c r="A4726" s="271"/>
      <c r="B4726" s="241"/>
      <c r="C4726" s="241"/>
      <c r="D4726" s="252"/>
      <c r="E4726" s="253"/>
      <c r="F4726" s="336" t="s">
        <v>38</v>
      </c>
      <c r="G4726" s="273">
        <f>SUBTOTAL(9,G4712:G4725)</f>
        <v>0</v>
      </c>
    </row>
    <row r="4727" spans="1:7" ht="24" customHeight="1" x14ac:dyDescent="0.2">
      <c r="A4727" s="271"/>
      <c r="B4727" s="241"/>
      <c r="C4727" s="274" t="s">
        <v>824</v>
      </c>
      <c r="D4727" s="252"/>
      <c r="E4727" s="253"/>
      <c r="F4727" s="254"/>
      <c r="G4727" s="275"/>
    </row>
    <row r="4728" spans="1:7" ht="24" customHeight="1" x14ac:dyDescent="0.2">
      <c r="A4728" s="153" t="str">
        <f t="shared" ref="A4728:A4735" si="1418">IFERROR(VLOOKUP(C4728,Tabla_Insumos,4,FALSE),"")</f>
        <v/>
      </c>
      <c r="B4728" s="268" t="str">
        <f t="shared" ref="B4728:B4735" si="1419">IFERROR(VLOOKUP(C4728,Tabla_Insumos,5,FALSE),"")</f>
        <v/>
      </c>
      <c r="C4728" s="154"/>
      <c r="D4728" s="155" t="str">
        <f t="shared" ref="D4728:D4735" si="1420">IFERROR(VLOOKUP(C4728,Tabla_Insumos,2,FALSE),"")</f>
        <v/>
      </c>
      <c r="E4728" s="269"/>
      <c r="F4728" s="166">
        <f t="shared" ref="F4728:F4735" si="1421">IFERROR(VLOOKUP(C4728,Tabla_Insumos,3,FALSE),0)</f>
        <v>0</v>
      </c>
      <c r="G4728" s="270">
        <f>ROUND(E4728*F4728,2)</f>
        <v>0</v>
      </c>
    </row>
    <row r="4729" spans="1:7" ht="24" customHeight="1" x14ac:dyDescent="0.2">
      <c r="A4729" s="153" t="str">
        <f t="shared" si="1418"/>
        <v/>
      </c>
      <c r="B4729" s="268" t="str">
        <f t="shared" si="1419"/>
        <v/>
      </c>
      <c r="C4729" s="154"/>
      <c r="D4729" s="155" t="str">
        <f t="shared" si="1420"/>
        <v/>
      </c>
      <c r="E4729" s="269"/>
      <c r="F4729" s="166">
        <f t="shared" si="1421"/>
        <v>0</v>
      </c>
      <c r="G4729" s="270">
        <f>ROUND(E4729*F4729,2)</f>
        <v>0</v>
      </c>
    </row>
    <row r="4730" spans="1:7" ht="24" customHeight="1" x14ac:dyDescent="0.2">
      <c r="A4730" s="153" t="str">
        <f t="shared" si="1418"/>
        <v/>
      </c>
      <c r="B4730" s="268" t="str">
        <f t="shared" si="1419"/>
        <v/>
      </c>
      <c r="C4730" s="154"/>
      <c r="D4730" s="155" t="str">
        <f t="shared" si="1420"/>
        <v/>
      </c>
      <c r="E4730" s="269"/>
      <c r="F4730" s="166">
        <f t="shared" si="1421"/>
        <v>0</v>
      </c>
      <c r="G4730" s="270">
        <f t="shared" ref="G4730:G4735" si="1422">ROUND(E4730*F4730,2)</f>
        <v>0</v>
      </c>
    </row>
    <row r="4731" spans="1:7" ht="24" customHeight="1" x14ac:dyDescent="0.2">
      <c r="A4731" s="153" t="str">
        <f t="shared" si="1418"/>
        <v/>
      </c>
      <c r="B4731" s="268" t="str">
        <f t="shared" si="1419"/>
        <v/>
      </c>
      <c r="C4731" s="154"/>
      <c r="D4731" s="155" t="str">
        <f t="shared" si="1420"/>
        <v/>
      </c>
      <c r="E4731" s="269"/>
      <c r="F4731" s="166">
        <f t="shared" si="1421"/>
        <v>0</v>
      </c>
      <c r="G4731" s="270">
        <f t="shared" si="1422"/>
        <v>0</v>
      </c>
    </row>
    <row r="4732" spans="1:7" ht="24" customHeight="1" x14ac:dyDescent="0.2">
      <c r="A4732" s="153" t="str">
        <f t="shared" si="1418"/>
        <v/>
      </c>
      <c r="B4732" s="268" t="str">
        <f t="shared" si="1419"/>
        <v/>
      </c>
      <c r="C4732" s="154"/>
      <c r="D4732" s="155" t="str">
        <f t="shared" si="1420"/>
        <v/>
      </c>
      <c r="E4732" s="269"/>
      <c r="F4732" s="166">
        <f t="shared" si="1421"/>
        <v>0</v>
      </c>
      <c r="G4732" s="270">
        <f t="shared" si="1422"/>
        <v>0</v>
      </c>
    </row>
    <row r="4733" spans="1:7" ht="24" customHeight="1" x14ac:dyDescent="0.2">
      <c r="A4733" s="153" t="str">
        <f t="shared" si="1418"/>
        <v/>
      </c>
      <c r="B4733" s="268" t="str">
        <f t="shared" si="1419"/>
        <v/>
      </c>
      <c r="C4733" s="154"/>
      <c r="D4733" s="155" t="str">
        <f t="shared" si="1420"/>
        <v/>
      </c>
      <c r="E4733" s="269"/>
      <c r="F4733" s="166">
        <f t="shared" si="1421"/>
        <v>0</v>
      </c>
      <c r="G4733" s="270">
        <f t="shared" si="1422"/>
        <v>0</v>
      </c>
    </row>
    <row r="4734" spans="1:7" ht="24" customHeight="1" x14ac:dyDescent="0.2">
      <c r="A4734" s="153" t="str">
        <f t="shared" si="1418"/>
        <v/>
      </c>
      <c r="B4734" s="268" t="str">
        <f t="shared" si="1419"/>
        <v/>
      </c>
      <c r="C4734" s="154"/>
      <c r="D4734" s="155" t="str">
        <f t="shared" si="1420"/>
        <v/>
      </c>
      <c r="E4734" s="269"/>
      <c r="F4734" s="166">
        <f t="shared" si="1421"/>
        <v>0</v>
      </c>
      <c r="G4734" s="270">
        <f t="shared" si="1422"/>
        <v>0</v>
      </c>
    </row>
    <row r="4735" spans="1:7" ht="24" customHeight="1" x14ac:dyDescent="0.2">
      <c r="A4735" s="153" t="str">
        <f t="shared" si="1418"/>
        <v/>
      </c>
      <c r="B4735" s="268" t="str">
        <f t="shared" si="1419"/>
        <v/>
      </c>
      <c r="C4735" s="154"/>
      <c r="D4735" s="155" t="str">
        <f t="shared" si="1420"/>
        <v/>
      </c>
      <c r="E4735" s="269"/>
      <c r="F4735" s="166">
        <f t="shared" si="1421"/>
        <v>0</v>
      </c>
      <c r="G4735" s="270">
        <f t="shared" si="1422"/>
        <v>0</v>
      </c>
    </row>
    <row r="4736" spans="1:7" ht="24" customHeight="1" x14ac:dyDescent="0.2">
      <c r="A4736" s="271"/>
      <c r="B4736" s="241"/>
      <c r="C4736" s="241"/>
      <c r="D4736" s="252"/>
      <c r="E4736" s="253"/>
      <c r="F4736" s="336" t="s">
        <v>39</v>
      </c>
      <c r="G4736" s="273">
        <f>SUBTOTAL(9,G4728:G4735)</f>
        <v>0</v>
      </c>
    </row>
    <row r="4737" spans="1:7" ht="24" customHeight="1" x14ac:dyDescent="0.2">
      <c r="A4737" s="271"/>
      <c r="B4737" s="241"/>
      <c r="C4737" s="274" t="s">
        <v>825</v>
      </c>
      <c r="D4737" s="252"/>
      <c r="E4737" s="253"/>
      <c r="F4737" s="254"/>
      <c r="G4737" s="275"/>
    </row>
    <row r="4738" spans="1:7" ht="24" customHeight="1" x14ac:dyDescent="0.2">
      <c r="A4738" s="153" t="str">
        <f t="shared" ref="A4738:A4746" si="1423">IFERROR(VLOOKUP(C4738,Tabla_Insumos,4,FALSE),"")</f>
        <v/>
      </c>
      <c r="B4738" s="268" t="str">
        <f t="shared" ref="B4738:B4746" si="1424">IFERROR(VLOOKUP(C4738,Tabla_Insumos,5,FALSE),"")</f>
        <v/>
      </c>
      <c r="C4738" s="154"/>
      <c r="D4738" s="155" t="str">
        <f t="shared" ref="D4738:D4746" si="1425">IFERROR(VLOOKUP(C4738,Tabla_Insumos,2,FALSE),"")</f>
        <v/>
      </c>
      <c r="E4738" s="269"/>
      <c r="F4738" s="166">
        <f t="shared" ref="F4738:F4746" si="1426">IFERROR(VLOOKUP(C4738,Tabla_Insumos,3,FALSE),0)</f>
        <v>0</v>
      </c>
      <c r="G4738" s="270">
        <f t="shared" ref="G4738:G4746" si="1427">ROUND(E4738*F4738,2)</f>
        <v>0</v>
      </c>
    </row>
    <row r="4739" spans="1:7" ht="24" customHeight="1" x14ac:dyDescent="0.2">
      <c r="A4739" s="153" t="str">
        <f t="shared" si="1423"/>
        <v/>
      </c>
      <c r="B4739" s="268" t="str">
        <f t="shared" si="1424"/>
        <v/>
      </c>
      <c r="C4739" s="154"/>
      <c r="D4739" s="155" t="str">
        <f t="shared" si="1425"/>
        <v/>
      </c>
      <c r="E4739" s="269"/>
      <c r="F4739" s="166">
        <f t="shared" si="1426"/>
        <v>0</v>
      </c>
      <c r="G4739" s="270">
        <f t="shared" si="1427"/>
        <v>0</v>
      </c>
    </row>
    <row r="4740" spans="1:7" ht="24" customHeight="1" x14ac:dyDescent="0.2">
      <c r="A4740" s="153" t="str">
        <f t="shared" si="1423"/>
        <v/>
      </c>
      <c r="B4740" s="268" t="str">
        <f t="shared" si="1424"/>
        <v/>
      </c>
      <c r="C4740" s="154"/>
      <c r="D4740" s="155" t="str">
        <f t="shared" si="1425"/>
        <v/>
      </c>
      <c r="E4740" s="269"/>
      <c r="F4740" s="166">
        <f t="shared" si="1426"/>
        <v>0</v>
      </c>
      <c r="G4740" s="270">
        <f t="shared" si="1427"/>
        <v>0</v>
      </c>
    </row>
    <row r="4741" spans="1:7" ht="24" customHeight="1" x14ac:dyDescent="0.2">
      <c r="A4741" s="153" t="str">
        <f t="shared" si="1423"/>
        <v/>
      </c>
      <c r="B4741" s="268" t="str">
        <f t="shared" si="1424"/>
        <v/>
      </c>
      <c r="C4741" s="154"/>
      <c r="D4741" s="155" t="str">
        <f t="shared" si="1425"/>
        <v/>
      </c>
      <c r="E4741" s="269"/>
      <c r="F4741" s="166">
        <f t="shared" si="1426"/>
        <v>0</v>
      </c>
      <c r="G4741" s="270">
        <f t="shared" si="1427"/>
        <v>0</v>
      </c>
    </row>
    <row r="4742" spans="1:7" ht="24" customHeight="1" x14ac:dyDescent="0.2">
      <c r="A4742" s="153" t="str">
        <f t="shared" si="1423"/>
        <v/>
      </c>
      <c r="B4742" s="268" t="str">
        <f t="shared" si="1424"/>
        <v/>
      </c>
      <c r="C4742" s="154"/>
      <c r="D4742" s="155" t="str">
        <f t="shared" si="1425"/>
        <v/>
      </c>
      <c r="E4742" s="269"/>
      <c r="F4742" s="166">
        <f t="shared" si="1426"/>
        <v>0</v>
      </c>
      <c r="G4742" s="270">
        <f t="shared" si="1427"/>
        <v>0</v>
      </c>
    </row>
    <row r="4743" spans="1:7" ht="24" customHeight="1" x14ac:dyDescent="0.2">
      <c r="A4743" s="153" t="str">
        <f t="shared" si="1423"/>
        <v/>
      </c>
      <c r="B4743" s="268" t="str">
        <f t="shared" si="1424"/>
        <v/>
      </c>
      <c r="C4743" s="154"/>
      <c r="D4743" s="155" t="str">
        <f t="shared" si="1425"/>
        <v/>
      </c>
      <c r="E4743" s="269"/>
      <c r="F4743" s="166">
        <f t="shared" si="1426"/>
        <v>0</v>
      </c>
      <c r="G4743" s="270">
        <f t="shared" si="1427"/>
        <v>0</v>
      </c>
    </row>
    <row r="4744" spans="1:7" ht="24" customHeight="1" x14ac:dyDescent="0.2">
      <c r="A4744" s="153" t="str">
        <f t="shared" si="1423"/>
        <v/>
      </c>
      <c r="B4744" s="268" t="str">
        <f t="shared" si="1424"/>
        <v/>
      </c>
      <c r="C4744" s="154"/>
      <c r="D4744" s="155" t="str">
        <f t="shared" si="1425"/>
        <v/>
      </c>
      <c r="E4744" s="269"/>
      <c r="F4744" s="166">
        <f t="shared" si="1426"/>
        <v>0</v>
      </c>
      <c r="G4744" s="270">
        <f t="shared" si="1427"/>
        <v>0</v>
      </c>
    </row>
    <row r="4745" spans="1:7" ht="24" customHeight="1" x14ac:dyDescent="0.2">
      <c r="A4745" s="153" t="str">
        <f t="shared" si="1423"/>
        <v/>
      </c>
      <c r="B4745" s="268" t="str">
        <f t="shared" si="1424"/>
        <v/>
      </c>
      <c r="C4745" s="154"/>
      <c r="D4745" s="155" t="str">
        <f t="shared" si="1425"/>
        <v/>
      </c>
      <c r="E4745" s="269"/>
      <c r="F4745" s="166">
        <f t="shared" si="1426"/>
        <v>0</v>
      </c>
      <c r="G4745" s="270">
        <f t="shared" si="1427"/>
        <v>0</v>
      </c>
    </row>
    <row r="4746" spans="1:7" ht="24" customHeight="1" x14ac:dyDescent="0.2">
      <c r="A4746" s="153" t="str">
        <f t="shared" si="1423"/>
        <v/>
      </c>
      <c r="B4746" s="268" t="str">
        <f t="shared" si="1424"/>
        <v/>
      </c>
      <c r="C4746" s="154"/>
      <c r="D4746" s="155" t="str">
        <f t="shared" si="1425"/>
        <v/>
      </c>
      <c r="E4746" s="269"/>
      <c r="F4746" s="166">
        <f t="shared" si="1426"/>
        <v>0</v>
      </c>
      <c r="G4746" s="270">
        <f t="shared" si="1427"/>
        <v>0</v>
      </c>
    </row>
    <row r="4747" spans="1:7" ht="24" customHeight="1" x14ac:dyDescent="0.2">
      <c r="A4747" s="276"/>
      <c r="B4747" s="252"/>
      <c r="C4747" s="241"/>
      <c r="D4747" s="252"/>
      <c r="E4747" s="253"/>
      <c r="F4747" s="336" t="s">
        <v>40</v>
      </c>
      <c r="G4747" s="273">
        <f>SUBTOTAL(9,G4738:G4746)</f>
        <v>0</v>
      </c>
    </row>
    <row r="4748" spans="1:7" ht="24" customHeight="1" thickBot="1" x14ac:dyDescent="0.25">
      <c r="A4748" s="277"/>
      <c r="B4748" s="278"/>
      <c r="C4748" s="279"/>
      <c r="D4748" s="278"/>
      <c r="E4748" s="280"/>
      <c r="F4748" s="281"/>
      <c r="G4748" s="282"/>
    </row>
    <row r="4749" spans="1:7" ht="24" customHeight="1" thickBot="1" x14ac:dyDescent="0.25">
      <c r="A4749" s="283">
        <f>B4707</f>
        <v>0</v>
      </c>
      <c r="B4749" s="284" t="str">
        <f>C4707</f>
        <v/>
      </c>
      <c r="C4749" s="285"/>
      <c r="D4749" s="285" t="s">
        <v>41</v>
      </c>
      <c r="E4749" s="286"/>
      <c r="F4749" s="287" t="s">
        <v>42</v>
      </c>
      <c r="G4749" s="288">
        <f>SUBTOTAL(9,G4712:G4748)</f>
        <v>0</v>
      </c>
    </row>
    <row r="4750" spans="1:7" ht="24" customHeight="1" thickTop="1" thickBot="1" x14ac:dyDescent="0.25"/>
    <row r="4751" spans="1:7" ht="24" customHeight="1" thickTop="1" x14ac:dyDescent="0.2">
      <c r="A4751" s="344" t="s">
        <v>44</v>
      </c>
      <c r="B4751" s="345"/>
      <c r="C4751" s="345"/>
      <c r="D4751" s="345"/>
      <c r="E4751" s="345"/>
      <c r="F4751" s="345"/>
      <c r="G4751" s="346"/>
    </row>
    <row r="4752" spans="1:7" ht="24" customHeight="1" x14ac:dyDescent="0.2">
      <c r="A4752" s="243" t="s">
        <v>821</v>
      </c>
      <c r="B4752" s="244" t="str">
        <f>Comitente</f>
        <v>DIRECCIÓN PROVINCIAL DEL LOTE HOGAR</v>
      </c>
      <c r="C4752" s="238"/>
      <c r="D4752" s="245"/>
      <c r="E4752" s="245"/>
      <c r="F4752" s="246"/>
      <c r="G4752" s="247"/>
    </row>
    <row r="4753" spans="1:7" ht="24" customHeight="1" x14ac:dyDescent="0.2">
      <c r="A4753" s="243" t="s">
        <v>822</v>
      </c>
      <c r="B4753" s="244">
        <f>Contratista</f>
        <v>0</v>
      </c>
      <c r="C4753" s="239"/>
      <c r="D4753" s="239"/>
      <c r="E4753" s="239"/>
      <c r="F4753" s="248"/>
      <c r="G4753" s="249"/>
    </row>
    <row r="4754" spans="1:7" ht="24" customHeight="1" x14ac:dyDescent="0.2">
      <c r="A4754" s="243" t="s">
        <v>31</v>
      </c>
      <c r="B4754" s="244" t="str">
        <f>Obra</f>
        <v>Barrio "VIRGEN DEL ROSARIO" I Etapa</v>
      </c>
      <c r="C4754" s="239"/>
      <c r="D4754" s="239"/>
      <c r="E4754" s="239"/>
      <c r="F4754" s="248" t="s">
        <v>45</v>
      </c>
      <c r="G4754" s="250">
        <f>Fecha_Base</f>
        <v>0</v>
      </c>
    </row>
    <row r="4755" spans="1:7" ht="24" customHeight="1" x14ac:dyDescent="0.2">
      <c r="A4755" s="251" t="s">
        <v>820</v>
      </c>
      <c r="B4755" s="240" t="str">
        <f>Ubicación</f>
        <v>Calle Independencia s/nº  Distrito "La Puntilla" Dpto San Martin</v>
      </c>
      <c r="C4755" s="240"/>
      <c r="D4755" s="252"/>
      <c r="E4755" s="253"/>
      <c r="F4755" s="254"/>
      <c r="G4755" s="255"/>
    </row>
    <row r="4756" spans="1:7" ht="24" customHeight="1" x14ac:dyDescent="0.2">
      <c r="A4756" s="251" t="s">
        <v>46</v>
      </c>
      <c r="B4756" s="256" t="str">
        <f>IFERROR(VALUE(LEFT(B4757,FIND("-",B4757)-1)),"")</f>
        <v/>
      </c>
      <c r="C4756" s="241" t="str">
        <f>IFERROR(VLOOKUP(B4756,T_Computo_Presupuesto,2,FALSE),"")</f>
        <v/>
      </c>
      <c r="E4756" s="253"/>
      <c r="F4756" s="254"/>
      <c r="G4756" s="255"/>
    </row>
    <row r="4757" spans="1:7" ht="24" customHeight="1" x14ac:dyDescent="0.2">
      <c r="A4757" s="251" t="s">
        <v>32</v>
      </c>
      <c r="B4757" s="257"/>
      <c r="C4757" s="241" t="str">
        <f>IFERROR(VLOOKUP(B4757,T_Computo_Presupuesto,2,FALSE),"")</f>
        <v/>
      </c>
      <c r="D4757" s="252"/>
      <c r="E4757" s="253"/>
      <c r="F4757" s="248" t="s">
        <v>33</v>
      </c>
      <c r="G4757" s="258" t="str">
        <f>IFERROR(VLOOKUP(B4757,T_Computo_Presupuesto,4,FALSE),"")</f>
        <v/>
      </c>
    </row>
    <row r="4758" spans="1:7" ht="24" customHeight="1" x14ac:dyDescent="0.2">
      <c r="A4758" s="251"/>
      <c r="B4758" s="240"/>
      <c r="C4758" s="241"/>
      <c r="D4758" s="252"/>
      <c r="E4758" s="253"/>
      <c r="F4758" s="254"/>
      <c r="G4758" s="255"/>
    </row>
    <row r="4759" spans="1:7" ht="24" customHeight="1" x14ac:dyDescent="0.2">
      <c r="A4759" s="366" t="s">
        <v>683</v>
      </c>
      <c r="B4759" s="367"/>
      <c r="C4759" s="368" t="s">
        <v>0</v>
      </c>
      <c r="D4759" s="368" t="s">
        <v>34</v>
      </c>
      <c r="E4759" s="370" t="s">
        <v>35</v>
      </c>
      <c r="F4759" s="372" t="s">
        <v>36</v>
      </c>
      <c r="G4759" s="374" t="s">
        <v>37</v>
      </c>
    </row>
    <row r="4760" spans="1:7" ht="24" customHeight="1" x14ac:dyDescent="0.2">
      <c r="A4760" s="259" t="s">
        <v>684</v>
      </c>
      <c r="B4760" s="260" t="s">
        <v>685</v>
      </c>
      <c r="C4760" s="369"/>
      <c r="D4760" s="369"/>
      <c r="E4760" s="371"/>
      <c r="F4760" s="373"/>
      <c r="G4760" s="375"/>
    </row>
    <row r="4761" spans="1:7" ht="24" customHeight="1" x14ac:dyDescent="0.2">
      <c r="A4761" s="335"/>
      <c r="B4761" s="263"/>
      <c r="C4761" s="334" t="s">
        <v>823</v>
      </c>
      <c r="D4761" s="264"/>
      <c r="E4761" s="265"/>
      <c r="F4761" s="266"/>
      <c r="G4761" s="267"/>
    </row>
    <row r="4762" spans="1:7" ht="24" customHeight="1" x14ac:dyDescent="0.2">
      <c r="A4762" s="153" t="str">
        <f t="shared" ref="A4762:A4775" si="1428">IFERROR(VLOOKUP(C4762,Tabla_Insumos,4,FALSE),"")</f>
        <v/>
      </c>
      <c r="B4762" s="268" t="str">
        <f t="shared" ref="B4762:B4775" si="1429">IFERROR(VLOOKUP(C4762,Tabla_Insumos,5,FALSE),"")</f>
        <v/>
      </c>
      <c r="C4762" s="154"/>
      <c r="D4762" s="155" t="str">
        <f t="shared" ref="D4762:D4775" si="1430">IFERROR(VLOOKUP(C4762,Tabla_Insumos,2,FALSE),"")</f>
        <v/>
      </c>
      <c r="E4762" s="269"/>
      <c r="F4762" s="166">
        <f t="shared" ref="F4762:F4775" si="1431">IFERROR(VLOOKUP(C4762,Tabla_Insumos,3,FALSE),0)</f>
        <v>0</v>
      </c>
      <c r="G4762" s="270">
        <f>ROUND(E4762*F4762,2)</f>
        <v>0</v>
      </c>
    </row>
    <row r="4763" spans="1:7" ht="24" customHeight="1" x14ac:dyDescent="0.2">
      <c r="A4763" s="153" t="str">
        <f t="shared" si="1428"/>
        <v/>
      </c>
      <c r="B4763" s="268" t="str">
        <f t="shared" si="1429"/>
        <v/>
      </c>
      <c r="C4763" s="154"/>
      <c r="D4763" s="155" t="str">
        <f t="shared" si="1430"/>
        <v/>
      </c>
      <c r="E4763" s="269"/>
      <c r="F4763" s="166">
        <f t="shared" si="1431"/>
        <v>0</v>
      </c>
      <c r="G4763" s="270">
        <f t="shared" ref="G4763:G4775" si="1432">ROUND(E4763*F4763,2)</f>
        <v>0</v>
      </c>
    </row>
    <row r="4764" spans="1:7" ht="24" customHeight="1" x14ac:dyDescent="0.2">
      <c r="A4764" s="153" t="str">
        <f t="shared" si="1428"/>
        <v/>
      </c>
      <c r="B4764" s="268" t="str">
        <f t="shared" si="1429"/>
        <v/>
      </c>
      <c r="C4764" s="154"/>
      <c r="D4764" s="155" t="str">
        <f t="shared" si="1430"/>
        <v/>
      </c>
      <c r="E4764" s="269"/>
      <c r="F4764" s="166">
        <f t="shared" si="1431"/>
        <v>0</v>
      </c>
      <c r="G4764" s="270">
        <f t="shared" si="1432"/>
        <v>0</v>
      </c>
    </row>
    <row r="4765" spans="1:7" ht="24" customHeight="1" x14ac:dyDescent="0.2">
      <c r="A4765" s="153" t="str">
        <f t="shared" si="1428"/>
        <v/>
      </c>
      <c r="B4765" s="268" t="str">
        <f t="shared" si="1429"/>
        <v/>
      </c>
      <c r="C4765" s="154"/>
      <c r="D4765" s="155" t="str">
        <f t="shared" si="1430"/>
        <v/>
      </c>
      <c r="E4765" s="269"/>
      <c r="F4765" s="166">
        <f t="shared" si="1431"/>
        <v>0</v>
      </c>
      <c r="G4765" s="270">
        <f t="shared" si="1432"/>
        <v>0</v>
      </c>
    </row>
    <row r="4766" spans="1:7" ht="24" customHeight="1" x14ac:dyDescent="0.2">
      <c r="A4766" s="153" t="str">
        <f t="shared" si="1428"/>
        <v/>
      </c>
      <c r="B4766" s="268" t="str">
        <f t="shared" si="1429"/>
        <v/>
      </c>
      <c r="C4766" s="154"/>
      <c r="D4766" s="155" t="str">
        <f t="shared" si="1430"/>
        <v/>
      </c>
      <c r="E4766" s="269"/>
      <c r="F4766" s="166">
        <f t="shared" si="1431"/>
        <v>0</v>
      </c>
      <c r="G4766" s="270">
        <f t="shared" si="1432"/>
        <v>0</v>
      </c>
    </row>
    <row r="4767" spans="1:7" ht="24" customHeight="1" x14ac:dyDescent="0.2">
      <c r="A4767" s="153" t="str">
        <f t="shared" si="1428"/>
        <v/>
      </c>
      <c r="B4767" s="268" t="str">
        <f t="shared" si="1429"/>
        <v/>
      </c>
      <c r="C4767" s="154"/>
      <c r="D4767" s="155" t="str">
        <f t="shared" si="1430"/>
        <v/>
      </c>
      <c r="E4767" s="269"/>
      <c r="F4767" s="166">
        <f t="shared" si="1431"/>
        <v>0</v>
      </c>
      <c r="G4767" s="270">
        <f t="shared" si="1432"/>
        <v>0</v>
      </c>
    </row>
    <row r="4768" spans="1:7" ht="24" customHeight="1" x14ac:dyDescent="0.2">
      <c r="A4768" s="153" t="str">
        <f t="shared" si="1428"/>
        <v/>
      </c>
      <c r="B4768" s="268" t="str">
        <f t="shared" si="1429"/>
        <v/>
      </c>
      <c r="C4768" s="154"/>
      <c r="D4768" s="155" t="str">
        <f t="shared" si="1430"/>
        <v/>
      </c>
      <c r="E4768" s="269"/>
      <c r="F4768" s="166">
        <f t="shared" si="1431"/>
        <v>0</v>
      </c>
      <c r="G4768" s="270">
        <f t="shared" si="1432"/>
        <v>0</v>
      </c>
    </row>
    <row r="4769" spans="1:7" ht="24" customHeight="1" x14ac:dyDescent="0.2">
      <c r="A4769" s="153" t="str">
        <f t="shared" si="1428"/>
        <v/>
      </c>
      <c r="B4769" s="268" t="str">
        <f t="shared" si="1429"/>
        <v/>
      </c>
      <c r="C4769" s="154"/>
      <c r="D4769" s="155" t="str">
        <f t="shared" si="1430"/>
        <v/>
      </c>
      <c r="E4769" s="269"/>
      <c r="F4769" s="166">
        <f t="shared" si="1431"/>
        <v>0</v>
      </c>
      <c r="G4769" s="270">
        <f t="shared" si="1432"/>
        <v>0</v>
      </c>
    </row>
    <row r="4770" spans="1:7" ht="24" customHeight="1" x14ac:dyDescent="0.2">
      <c r="A4770" s="153" t="str">
        <f t="shared" si="1428"/>
        <v/>
      </c>
      <c r="B4770" s="268" t="str">
        <f t="shared" si="1429"/>
        <v/>
      </c>
      <c r="C4770" s="154"/>
      <c r="D4770" s="155" t="str">
        <f t="shared" si="1430"/>
        <v/>
      </c>
      <c r="E4770" s="269"/>
      <c r="F4770" s="166">
        <f t="shared" si="1431"/>
        <v>0</v>
      </c>
      <c r="G4770" s="270">
        <f t="shared" si="1432"/>
        <v>0</v>
      </c>
    </row>
    <row r="4771" spans="1:7" ht="24" customHeight="1" x14ac:dyDescent="0.2">
      <c r="A4771" s="153" t="str">
        <f t="shared" si="1428"/>
        <v/>
      </c>
      <c r="B4771" s="268" t="str">
        <f t="shared" si="1429"/>
        <v/>
      </c>
      <c r="C4771" s="154"/>
      <c r="D4771" s="155" t="str">
        <f t="shared" si="1430"/>
        <v/>
      </c>
      <c r="E4771" s="269"/>
      <c r="F4771" s="166">
        <f t="shared" si="1431"/>
        <v>0</v>
      </c>
      <c r="G4771" s="270">
        <f t="shared" si="1432"/>
        <v>0</v>
      </c>
    </row>
    <row r="4772" spans="1:7" ht="24" customHeight="1" x14ac:dyDescent="0.2">
      <c r="A4772" s="153" t="str">
        <f t="shared" si="1428"/>
        <v/>
      </c>
      <c r="B4772" s="268" t="str">
        <f t="shared" si="1429"/>
        <v/>
      </c>
      <c r="C4772" s="154"/>
      <c r="D4772" s="155" t="str">
        <f t="shared" si="1430"/>
        <v/>
      </c>
      <c r="E4772" s="269"/>
      <c r="F4772" s="166">
        <f t="shared" si="1431"/>
        <v>0</v>
      </c>
      <c r="G4772" s="270">
        <f t="shared" si="1432"/>
        <v>0</v>
      </c>
    </row>
    <row r="4773" spans="1:7" ht="24" customHeight="1" x14ac:dyDescent="0.2">
      <c r="A4773" s="153" t="str">
        <f t="shared" si="1428"/>
        <v/>
      </c>
      <c r="B4773" s="268" t="str">
        <f t="shared" si="1429"/>
        <v/>
      </c>
      <c r="C4773" s="154"/>
      <c r="D4773" s="155" t="str">
        <f t="shared" si="1430"/>
        <v/>
      </c>
      <c r="E4773" s="269"/>
      <c r="F4773" s="166">
        <f t="shared" si="1431"/>
        <v>0</v>
      </c>
      <c r="G4773" s="270">
        <f t="shared" si="1432"/>
        <v>0</v>
      </c>
    </row>
    <row r="4774" spans="1:7" ht="24" customHeight="1" x14ac:dyDescent="0.2">
      <c r="A4774" s="153" t="str">
        <f t="shared" si="1428"/>
        <v/>
      </c>
      <c r="B4774" s="268" t="str">
        <f t="shared" si="1429"/>
        <v/>
      </c>
      <c r="C4774" s="154"/>
      <c r="D4774" s="155" t="str">
        <f t="shared" si="1430"/>
        <v/>
      </c>
      <c r="E4774" s="269"/>
      <c r="F4774" s="166">
        <f t="shared" si="1431"/>
        <v>0</v>
      </c>
      <c r="G4774" s="270">
        <f t="shared" si="1432"/>
        <v>0</v>
      </c>
    </row>
    <row r="4775" spans="1:7" ht="24" customHeight="1" x14ac:dyDescent="0.2">
      <c r="A4775" s="153" t="str">
        <f t="shared" si="1428"/>
        <v/>
      </c>
      <c r="B4775" s="268" t="str">
        <f t="shared" si="1429"/>
        <v/>
      </c>
      <c r="C4775" s="154"/>
      <c r="D4775" s="155" t="str">
        <f t="shared" si="1430"/>
        <v/>
      </c>
      <c r="E4775" s="269"/>
      <c r="F4775" s="166">
        <f t="shared" si="1431"/>
        <v>0</v>
      </c>
      <c r="G4775" s="270">
        <f t="shared" si="1432"/>
        <v>0</v>
      </c>
    </row>
    <row r="4776" spans="1:7" ht="24" customHeight="1" x14ac:dyDescent="0.2">
      <c r="A4776" s="271"/>
      <c r="B4776" s="241"/>
      <c r="C4776" s="241"/>
      <c r="D4776" s="252"/>
      <c r="E4776" s="253"/>
      <c r="F4776" s="336" t="s">
        <v>38</v>
      </c>
      <c r="G4776" s="273">
        <f>SUBTOTAL(9,G4762:G4775)</f>
        <v>0</v>
      </c>
    </row>
    <row r="4777" spans="1:7" ht="24" customHeight="1" x14ac:dyDescent="0.2">
      <c r="A4777" s="271"/>
      <c r="B4777" s="241"/>
      <c r="C4777" s="274" t="s">
        <v>824</v>
      </c>
      <c r="D4777" s="252"/>
      <c r="E4777" s="253"/>
      <c r="F4777" s="254"/>
      <c r="G4777" s="275"/>
    </row>
    <row r="4778" spans="1:7" ht="24" customHeight="1" x14ac:dyDescent="0.2">
      <c r="A4778" s="153" t="str">
        <f t="shared" ref="A4778:A4785" si="1433">IFERROR(VLOOKUP(C4778,Tabla_Insumos,4,FALSE),"")</f>
        <v/>
      </c>
      <c r="B4778" s="268" t="str">
        <f t="shared" ref="B4778:B4785" si="1434">IFERROR(VLOOKUP(C4778,Tabla_Insumos,5,FALSE),"")</f>
        <v/>
      </c>
      <c r="C4778" s="154"/>
      <c r="D4778" s="155" t="str">
        <f t="shared" ref="D4778:D4785" si="1435">IFERROR(VLOOKUP(C4778,Tabla_Insumos,2,FALSE),"")</f>
        <v/>
      </c>
      <c r="E4778" s="269">
        <v>0</v>
      </c>
      <c r="F4778" s="166">
        <f t="shared" ref="F4778:F4785" si="1436">IFERROR(VLOOKUP(C4778,Tabla_Insumos,3,FALSE),0)</f>
        <v>0</v>
      </c>
      <c r="G4778" s="270">
        <f>ROUND(E4778*F4778,2)</f>
        <v>0</v>
      </c>
    </row>
    <row r="4779" spans="1:7" ht="24" customHeight="1" x14ac:dyDescent="0.2">
      <c r="A4779" s="153" t="str">
        <f t="shared" si="1433"/>
        <v/>
      </c>
      <c r="B4779" s="268" t="str">
        <f t="shared" si="1434"/>
        <v/>
      </c>
      <c r="C4779" s="154"/>
      <c r="D4779" s="155" t="str">
        <f t="shared" si="1435"/>
        <v/>
      </c>
      <c r="E4779" s="269"/>
      <c r="F4779" s="166">
        <f t="shared" si="1436"/>
        <v>0</v>
      </c>
      <c r="G4779" s="270">
        <f>ROUND(E4779*F4779,2)</f>
        <v>0</v>
      </c>
    </row>
    <row r="4780" spans="1:7" ht="24" customHeight="1" x14ac:dyDescent="0.2">
      <c r="A4780" s="153" t="str">
        <f t="shared" si="1433"/>
        <v/>
      </c>
      <c r="B4780" s="268" t="str">
        <f t="shared" si="1434"/>
        <v/>
      </c>
      <c r="C4780" s="154"/>
      <c r="D4780" s="155" t="str">
        <f t="shared" si="1435"/>
        <v/>
      </c>
      <c r="E4780" s="269">
        <v>0</v>
      </c>
      <c r="F4780" s="166">
        <f t="shared" si="1436"/>
        <v>0</v>
      </c>
      <c r="G4780" s="270">
        <f t="shared" ref="G4780:G4785" si="1437">ROUND(E4780*F4780,2)</f>
        <v>0</v>
      </c>
    </row>
    <row r="4781" spans="1:7" ht="24" customHeight="1" x14ac:dyDescent="0.2">
      <c r="A4781" s="153" t="str">
        <f t="shared" si="1433"/>
        <v/>
      </c>
      <c r="B4781" s="268" t="str">
        <f t="shared" si="1434"/>
        <v/>
      </c>
      <c r="C4781" s="154"/>
      <c r="D4781" s="155" t="str">
        <f t="shared" si="1435"/>
        <v/>
      </c>
      <c r="E4781" s="269"/>
      <c r="F4781" s="166">
        <f t="shared" si="1436"/>
        <v>0</v>
      </c>
      <c r="G4781" s="270">
        <f t="shared" si="1437"/>
        <v>0</v>
      </c>
    </row>
    <row r="4782" spans="1:7" ht="24" customHeight="1" x14ac:dyDescent="0.2">
      <c r="A4782" s="153" t="str">
        <f t="shared" si="1433"/>
        <v/>
      </c>
      <c r="B4782" s="268" t="str">
        <f t="shared" si="1434"/>
        <v/>
      </c>
      <c r="C4782" s="154"/>
      <c r="D4782" s="155" t="str">
        <f t="shared" si="1435"/>
        <v/>
      </c>
      <c r="E4782" s="269"/>
      <c r="F4782" s="166">
        <f t="shared" si="1436"/>
        <v>0</v>
      </c>
      <c r="G4782" s="270">
        <f t="shared" si="1437"/>
        <v>0</v>
      </c>
    </row>
    <row r="4783" spans="1:7" ht="24" customHeight="1" x14ac:dyDescent="0.2">
      <c r="A4783" s="153" t="str">
        <f t="shared" si="1433"/>
        <v/>
      </c>
      <c r="B4783" s="268" t="str">
        <f t="shared" si="1434"/>
        <v/>
      </c>
      <c r="C4783" s="154"/>
      <c r="D4783" s="155" t="str">
        <f t="shared" si="1435"/>
        <v/>
      </c>
      <c r="E4783" s="269"/>
      <c r="F4783" s="166">
        <f t="shared" si="1436"/>
        <v>0</v>
      </c>
      <c r="G4783" s="270">
        <f t="shared" si="1437"/>
        <v>0</v>
      </c>
    </row>
    <row r="4784" spans="1:7" ht="24" customHeight="1" x14ac:dyDescent="0.2">
      <c r="A4784" s="153" t="str">
        <f t="shared" si="1433"/>
        <v/>
      </c>
      <c r="B4784" s="268" t="str">
        <f t="shared" si="1434"/>
        <v/>
      </c>
      <c r="C4784" s="154"/>
      <c r="D4784" s="155" t="str">
        <f t="shared" si="1435"/>
        <v/>
      </c>
      <c r="E4784" s="269"/>
      <c r="F4784" s="166">
        <f t="shared" si="1436"/>
        <v>0</v>
      </c>
      <c r="G4784" s="270">
        <f t="shared" si="1437"/>
        <v>0</v>
      </c>
    </row>
    <row r="4785" spans="1:7" ht="24" customHeight="1" x14ac:dyDescent="0.2">
      <c r="A4785" s="153" t="str">
        <f t="shared" si="1433"/>
        <v/>
      </c>
      <c r="B4785" s="268" t="str">
        <f t="shared" si="1434"/>
        <v/>
      </c>
      <c r="C4785" s="154"/>
      <c r="D4785" s="155" t="str">
        <f t="shared" si="1435"/>
        <v/>
      </c>
      <c r="E4785" s="269"/>
      <c r="F4785" s="166">
        <f t="shared" si="1436"/>
        <v>0</v>
      </c>
      <c r="G4785" s="270">
        <f t="shared" si="1437"/>
        <v>0</v>
      </c>
    </row>
    <row r="4786" spans="1:7" ht="24" customHeight="1" x14ac:dyDescent="0.2">
      <c r="A4786" s="271"/>
      <c r="B4786" s="241"/>
      <c r="C4786" s="241"/>
      <c r="D4786" s="252"/>
      <c r="E4786" s="253"/>
      <c r="F4786" s="336" t="s">
        <v>39</v>
      </c>
      <c r="G4786" s="273">
        <f>SUBTOTAL(9,G4778:G4785)</f>
        <v>0</v>
      </c>
    </row>
    <row r="4787" spans="1:7" ht="24" customHeight="1" x14ac:dyDescent="0.2">
      <c r="A4787" s="271"/>
      <c r="B4787" s="241"/>
      <c r="C4787" s="274" t="s">
        <v>825</v>
      </c>
      <c r="D4787" s="252"/>
      <c r="E4787" s="253"/>
      <c r="F4787" s="254"/>
      <c r="G4787" s="275"/>
    </row>
    <row r="4788" spans="1:7" ht="24" customHeight="1" x14ac:dyDescent="0.2">
      <c r="A4788" s="153" t="str">
        <f t="shared" ref="A4788:A4796" si="1438">IFERROR(VLOOKUP(C4788,Tabla_Insumos,4,FALSE),"")</f>
        <v/>
      </c>
      <c r="B4788" s="268" t="str">
        <f t="shared" ref="B4788:B4796" si="1439">IFERROR(VLOOKUP(C4788,Tabla_Insumos,5,FALSE),"")</f>
        <v/>
      </c>
      <c r="C4788" s="154"/>
      <c r="D4788" s="155" t="str">
        <f t="shared" ref="D4788:D4796" si="1440">IFERROR(VLOOKUP(C4788,Tabla_Insumos,2,FALSE),"")</f>
        <v/>
      </c>
      <c r="E4788" s="269"/>
      <c r="F4788" s="166">
        <f t="shared" ref="F4788:F4796" si="1441">IFERROR(VLOOKUP(C4788,Tabla_Insumos,3,FALSE),0)</f>
        <v>0</v>
      </c>
      <c r="G4788" s="270">
        <f t="shared" ref="G4788:G4796" si="1442">ROUND(E4788*F4788,2)</f>
        <v>0</v>
      </c>
    </row>
    <row r="4789" spans="1:7" ht="24" customHeight="1" x14ac:dyDescent="0.2">
      <c r="A4789" s="153" t="str">
        <f t="shared" si="1438"/>
        <v/>
      </c>
      <c r="B4789" s="268" t="str">
        <f t="shared" si="1439"/>
        <v/>
      </c>
      <c r="C4789" s="154"/>
      <c r="D4789" s="155" t="str">
        <f t="shared" si="1440"/>
        <v/>
      </c>
      <c r="E4789" s="269"/>
      <c r="F4789" s="166">
        <f t="shared" si="1441"/>
        <v>0</v>
      </c>
      <c r="G4789" s="270">
        <f t="shared" si="1442"/>
        <v>0</v>
      </c>
    </row>
    <row r="4790" spans="1:7" ht="24" customHeight="1" x14ac:dyDescent="0.2">
      <c r="A4790" s="153" t="str">
        <f t="shared" si="1438"/>
        <v/>
      </c>
      <c r="B4790" s="268" t="str">
        <f t="shared" si="1439"/>
        <v/>
      </c>
      <c r="C4790" s="154"/>
      <c r="D4790" s="155" t="str">
        <f t="shared" si="1440"/>
        <v/>
      </c>
      <c r="E4790" s="269"/>
      <c r="F4790" s="166">
        <f t="shared" si="1441"/>
        <v>0</v>
      </c>
      <c r="G4790" s="270">
        <f t="shared" si="1442"/>
        <v>0</v>
      </c>
    </row>
    <row r="4791" spans="1:7" ht="24" customHeight="1" x14ac:dyDescent="0.2">
      <c r="A4791" s="153" t="str">
        <f t="shared" si="1438"/>
        <v/>
      </c>
      <c r="B4791" s="268" t="str">
        <f t="shared" si="1439"/>
        <v/>
      </c>
      <c r="C4791" s="154"/>
      <c r="D4791" s="155" t="str">
        <f t="shared" si="1440"/>
        <v/>
      </c>
      <c r="E4791" s="269"/>
      <c r="F4791" s="166">
        <f t="shared" si="1441"/>
        <v>0</v>
      </c>
      <c r="G4791" s="270">
        <f t="shared" si="1442"/>
        <v>0</v>
      </c>
    </row>
    <row r="4792" spans="1:7" ht="24" customHeight="1" x14ac:dyDescent="0.2">
      <c r="A4792" s="153" t="str">
        <f t="shared" si="1438"/>
        <v/>
      </c>
      <c r="B4792" s="268" t="str">
        <f t="shared" si="1439"/>
        <v/>
      </c>
      <c r="C4792" s="154"/>
      <c r="D4792" s="155" t="str">
        <f t="shared" si="1440"/>
        <v/>
      </c>
      <c r="E4792" s="269"/>
      <c r="F4792" s="166">
        <f t="shared" si="1441"/>
        <v>0</v>
      </c>
      <c r="G4792" s="270">
        <f t="shared" si="1442"/>
        <v>0</v>
      </c>
    </row>
    <row r="4793" spans="1:7" ht="24" customHeight="1" x14ac:dyDescent="0.2">
      <c r="A4793" s="153" t="str">
        <f t="shared" si="1438"/>
        <v/>
      </c>
      <c r="B4793" s="268" t="str">
        <f t="shared" si="1439"/>
        <v/>
      </c>
      <c r="C4793" s="154"/>
      <c r="D4793" s="155" t="str">
        <f t="shared" si="1440"/>
        <v/>
      </c>
      <c r="E4793" s="269"/>
      <c r="F4793" s="166">
        <f t="shared" si="1441"/>
        <v>0</v>
      </c>
      <c r="G4793" s="270">
        <f t="shared" si="1442"/>
        <v>0</v>
      </c>
    </row>
    <row r="4794" spans="1:7" ht="24" customHeight="1" x14ac:dyDescent="0.2">
      <c r="A4794" s="153" t="str">
        <f t="shared" si="1438"/>
        <v/>
      </c>
      <c r="B4794" s="268" t="str">
        <f t="shared" si="1439"/>
        <v/>
      </c>
      <c r="C4794" s="154"/>
      <c r="D4794" s="155" t="str">
        <f t="shared" si="1440"/>
        <v/>
      </c>
      <c r="E4794" s="269"/>
      <c r="F4794" s="166">
        <f t="shared" si="1441"/>
        <v>0</v>
      </c>
      <c r="G4794" s="270">
        <f t="shared" si="1442"/>
        <v>0</v>
      </c>
    </row>
    <row r="4795" spans="1:7" ht="24" customHeight="1" x14ac:dyDescent="0.2">
      <c r="A4795" s="153" t="str">
        <f t="shared" si="1438"/>
        <v/>
      </c>
      <c r="B4795" s="268" t="str">
        <f t="shared" si="1439"/>
        <v/>
      </c>
      <c r="C4795" s="154"/>
      <c r="D4795" s="155" t="str">
        <f t="shared" si="1440"/>
        <v/>
      </c>
      <c r="E4795" s="269"/>
      <c r="F4795" s="166">
        <f t="shared" si="1441"/>
        <v>0</v>
      </c>
      <c r="G4795" s="270">
        <f t="shared" si="1442"/>
        <v>0</v>
      </c>
    </row>
    <row r="4796" spans="1:7" ht="24" customHeight="1" x14ac:dyDescent="0.2">
      <c r="A4796" s="153" t="str">
        <f t="shared" si="1438"/>
        <v/>
      </c>
      <c r="B4796" s="268" t="str">
        <f t="shared" si="1439"/>
        <v/>
      </c>
      <c r="C4796" s="154"/>
      <c r="D4796" s="155" t="str">
        <f t="shared" si="1440"/>
        <v/>
      </c>
      <c r="E4796" s="269"/>
      <c r="F4796" s="166">
        <f t="shared" si="1441"/>
        <v>0</v>
      </c>
      <c r="G4796" s="270">
        <f t="shared" si="1442"/>
        <v>0</v>
      </c>
    </row>
    <row r="4797" spans="1:7" ht="24" customHeight="1" x14ac:dyDescent="0.2">
      <c r="A4797" s="276"/>
      <c r="B4797" s="252"/>
      <c r="C4797" s="241"/>
      <c r="D4797" s="252"/>
      <c r="E4797" s="253"/>
      <c r="F4797" s="336" t="s">
        <v>40</v>
      </c>
      <c r="G4797" s="273">
        <f>SUBTOTAL(9,G4788:G4796)</f>
        <v>0</v>
      </c>
    </row>
    <row r="4798" spans="1:7" ht="24" customHeight="1" thickBot="1" x14ac:dyDescent="0.25">
      <c r="A4798" s="277"/>
      <c r="B4798" s="278"/>
      <c r="C4798" s="279"/>
      <c r="D4798" s="278"/>
      <c r="E4798" s="280"/>
      <c r="F4798" s="281"/>
      <c r="G4798" s="282"/>
    </row>
    <row r="4799" spans="1:7" ht="24" customHeight="1" thickBot="1" x14ac:dyDescent="0.25">
      <c r="A4799" s="283">
        <f>B4757</f>
        <v>0</v>
      </c>
      <c r="B4799" s="284" t="str">
        <f>C4757</f>
        <v/>
      </c>
      <c r="C4799" s="285"/>
      <c r="D4799" s="285" t="s">
        <v>41</v>
      </c>
      <c r="E4799" s="286"/>
      <c r="F4799" s="287" t="s">
        <v>42</v>
      </c>
      <c r="G4799" s="288">
        <f>SUBTOTAL(9,G4762:G4798)</f>
        <v>0</v>
      </c>
    </row>
    <row r="4800" spans="1:7" ht="24" customHeight="1" thickTop="1" thickBot="1" x14ac:dyDescent="0.25"/>
    <row r="4801" spans="1:7" ht="24" customHeight="1" thickTop="1" x14ac:dyDescent="0.2">
      <c r="A4801" s="344" t="s">
        <v>44</v>
      </c>
      <c r="B4801" s="345"/>
      <c r="C4801" s="345"/>
      <c r="D4801" s="345"/>
      <c r="E4801" s="345"/>
      <c r="F4801" s="345"/>
      <c r="G4801" s="346"/>
    </row>
    <row r="4802" spans="1:7" ht="24" customHeight="1" x14ac:dyDescent="0.2">
      <c r="A4802" s="243" t="s">
        <v>821</v>
      </c>
      <c r="B4802" s="244" t="str">
        <f>Comitente</f>
        <v>DIRECCIÓN PROVINCIAL DEL LOTE HOGAR</v>
      </c>
      <c r="C4802" s="238"/>
      <c r="D4802" s="245"/>
      <c r="E4802" s="245"/>
      <c r="F4802" s="246"/>
      <c r="G4802" s="247"/>
    </row>
    <row r="4803" spans="1:7" ht="24" customHeight="1" x14ac:dyDescent="0.2">
      <c r="A4803" s="243" t="s">
        <v>822</v>
      </c>
      <c r="B4803" s="244">
        <f>Contratista</f>
        <v>0</v>
      </c>
      <c r="C4803" s="239"/>
      <c r="D4803" s="239"/>
      <c r="E4803" s="239"/>
      <c r="F4803" s="248"/>
      <c r="G4803" s="249"/>
    </row>
    <row r="4804" spans="1:7" ht="24" customHeight="1" x14ac:dyDescent="0.2">
      <c r="A4804" s="243" t="s">
        <v>31</v>
      </c>
      <c r="B4804" s="244" t="str">
        <f>Obra</f>
        <v>Barrio "VIRGEN DEL ROSARIO" I Etapa</v>
      </c>
      <c r="C4804" s="239"/>
      <c r="D4804" s="239"/>
      <c r="E4804" s="239"/>
      <c r="F4804" s="248" t="s">
        <v>45</v>
      </c>
      <c r="G4804" s="250">
        <f>Fecha_Base</f>
        <v>0</v>
      </c>
    </row>
    <row r="4805" spans="1:7" ht="24" customHeight="1" x14ac:dyDescent="0.2">
      <c r="A4805" s="251" t="s">
        <v>820</v>
      </c>
      <c r="B4805" s="240" t="str">
        <f>Ubicación</f>
        <v>Calle Independencia s/nº  Distrito "La Puntilla" Dpto San Martin</v>
      </c>
      <c r="C4805" s="240"/>
      <c r="D4805" s="252"/>
      <c r="E4805" s="253"/>
      <c r="F4805" s="254"/>
      <c r="G4805" s="255"/>
    </row>
    <row r="4806" spans="1:7" ht="24" customHeight="1" x14ac:dyDescent="0.2">
      <c r="A4806" s="251" t="s">
        <v>46</v>
      </c>
      <c r="B4806" s="256" t="str">
        <f>IFERROR(VALUE(LEFT(B4807,FIND("-",B4807)-1)),"")</f>
        <v/>
      </c>
      <c r="C4806" s="241" t="str">
        <f>IFERROR(VLOOKUP(B4806,T_Computo_Presupuesto,2,FALSE),"")</f>
        <v/>
      </c>
      <c r="E4806" s="253"/>
      <c r="F4806" s="254"/>
      <c r="G4806" s="255"/>
    </row>
    <row r="4807" spans="1:7" ht="24" customHeight="1" x14ac:dyDescent="0.2">
      <c r="A4807" s="251" t="s">
        <v>32</v>
      </c>
      <c r="B4807" s="257"/>
      <c r="C4807" s="241" t="str">
        <f>IFERROR(VLOOKUP(B4807,T_Computo_Presupuesto,2,FALSE),"")</f>
        <v/>
      </c>
      <c r="D4807" s="252"/>
      <c r="E4807" s="253"/>
      <c r="F4807" s="248" t="s">
        <v>33</v>
      </c>
      <c r="G4807" s="258" t="str">
        <f>IFERROR(VLOOKUP(B4807,T_Computo_Presupuesto,4,FALSE),"")</f>
        <v/>
      </c>
    </row>
    <row r="4808" spans="1:7" ht="24" customHeight="1" x14ac:dyDescent="0.2">
      <c r="A4808" s="251"/>
      <c r="B4808" s="240"/>
      <c r="C4808" s="241"/>
      <c r="D4808" s="252"/>
      <c r="E4808" s="253"/>
      <c r="F4808" s="254"/>
      <c r="G4808" s="255"/>
    </row>
    <row r="4809" spans="1:7" ht="24" customHeight="1" x14ac:dyDescent="0.2">
      <c r="A4809" s="366" t="s">
        <v>683</v>
      </c>
      <c r="B4809" s="367"/>
      <c r="C4809" s="368" t="s">
        <v>0</v>
      </c>
      <c r="D4809" s="368" t="s">
        <v>34</v>
      </c>
      <c r="E4809" s="370" t="s">
        <v>35</v>
      </c>
      <c r="F4809" s="372" t="s">
        <v>36</v>
      </c>
      <c r="G4809" s="374" t="s">
        <v>37</v>
      </c>
    </row>
    <row r="4810" spans="1:7" ht="24" customHeight="1" x14ac:dyDescent="0.2">
      <c r="A4810" s="259" t="s">
        <v>684</v>
      </c>
      <c r="B4810" s="260" t="s">
        <v>685</v>
      </c>
      <c r="C4810" s="369"/>
      <c r="D4810" s="369"/>
      <c r="E4810" s="371"/>
      <c r="F4810" s="373"/>
      <c r="G4810" s="375"/>
    </row>
    <row r="4811" spans="1:7" ht="24" customHeight="1" x14ac:dyDescent="0.2">
      <c r="A4811" s="335"/>
      <c r="B4811" s="263"/>
      <c r="C4811" s="334" t="s">
        <v>823</v>
      </c>
      <c r="D4811" s="264"/>
      <c r="E4811" s="265"/>
      <c r="F4811" s="266"/>
      <c r="G4811" s="267"/>
    </row>
    <row r="4812" spans="1:7" ht="24" customHeight="1" x14ac:dyDescent="0.2">
      <c r="A4812" s="153" t="str">
        <f t="shared" ref="A4812:A4825" si="1443">IFERROR(VLOOKUP(C4812,Tabla_Insumos,4,FALSE),"")</f>
        <v/>
      </c>
      <c r="B4812" s="268" t="str">
        <f t="shared" ref="B4812:B4825" si="1444">IFERROR(VLOOKUP(C4812,Tabla_Insumos,5,FALSE),"")</f>
        <v/>
      </c>
      <c r="C4812" s="154"/>
      <c r="D4812" s="155" t="str">
        <f t="shared" ref="D4812:D4825" si="1445">IFERROR(VLOOKUP(C4812,Tabla_Insumos,2,FALSE),"")</f>
        <v/>
      </c>
      <c r="E4812" s="269"/>
      <c r="F4812" s="165">
        <f t="shared" ref="F4812:F4825" si="1446">IFERROR(VLOOKUP(C4812,Tabla_Insumos,3,FALSE),0)</f>
        <v>0</v>
      </c>
      <c r="G4812" s="270">
        <f>ROUND(E4812*F4812,2)</f>
        <v>0</v>
      </c>
    </row>
    <row r="4813" spans="1:7" ht="24" customHeight="1" x14ac:dyDescent="0.2">
      <c r="A4813" s="153" t="str">
        <f t="shared" si="1443"/>
        <v/>
      </c>
      <c r="B4813" s="268" t="str">
        <f t="shared" si="1444"/>
        <v/>
      </c>
      <c r="C4813" s="154"/>
      <c r="D4813" s="155" t="str">
        <f t="shared" si="1445"/>
        <v/>
      </c>
      <c r="E4813" s="269"/>
      <c r="F4813" s="165">
        <f t="shared" si="1446"/>
        <v>0</v>
      </c>
      <c r="G4813" s="270">
        <f t="shared" ref="G4813:G4825" si="1447">ROUND(E4813*F4813,2)</f>
        <v>0</v>
      </c>
    </row>
    <row r="4814" spans="1:7" ht="24" customHeight="1" x14ac:dyDescent="0.2">
      <c r="A4814" s="153" t="str">
        <f t="shared" si="1443"/>
        <v/>
      </c>
      <c r="B4814" s="268" t="str">
        <f t="shared" si="1444"/>
        <v/>
      </c>
      <c r="C4814" s="154"/>
      <c r="D4814" s="155" t="str">
        <f t="shared" si="1445"/>
        <v/>
      </c>
      <c r="E4814" s="269"/>
      <c r="F4814" s="165">
        <f t="shared" si="1446"/>
        <v>0</v>
      </c>
      <c r="G4814" s="270">
        <f t="shared" si="1447"/>
        <v>0</v>
      </c>
    </row>
    <row r="4815" spans="1:7" ht="24" customHeight="1" x14ac:dyDescent="0.2">
      <c r="A4815" s="153" t="str">
        <f t="shared" si="1443"/>
        <v/>
      </c>
      <c r="B4815" s="268" t="str">
        <f t="shared" si="1444"/>
        <v/>
      </c>
      <c r="C4815" s="154"/>
      <c r="D4815" s="155" t="str">
        <f t="shared" si="1445"/>
        <v/>
      </c>
      <c r="E4815" s="269"/>
      <c r="F4815" s="165">
        <f t="shared" si="1446"/>
        <v>0</v>
      </c>
      <c r="G4815" s="270">
        <f t="shared" si="1447"/>
        <v>0</v>
      </c>
    </row>
    <row r="4816" spans="1:7" ht="24" customHeight="1" x14ac:dyDescent="0.2">
      <c r="A4816" s="153" t="str">
        <f t="shared" si="1443"/>
        <v/>
      </c>
      <c r="B4816" s="268" t="str">
        <f t="shared" si="1444"/>
        <v/>
      </c>
      <c r="C4816" s="154"/>
      <c r="D4816" s="155" t="str">
        <f t="shared" si="1445"/>
        <v/>
      </c>
      <c r="E4816" s="269"/>
      <c r="F4816" s="165">
        <f t="shared" si="1446"/>
        <v>0</v>
      </c>
      <c r="G4816" s="270">
        <f t="shared" si="1447"/>
        <v>0</v>
      </c>
    </row>
    <row r="4817" spans="1:7" ht="24" customHeight="1" x14ac:dyDescent="0.2">
      <c r="A4817" s="153" t="str">
        <f t="shared" si="1443"/>
        <v/>
      </c>
      <c r="B4817" s="268" t="str">
        <f t="shared" si="1444"/>
        <v/>
      </c>
      <c r="C4817" s="154"/>
      <c r="D4817" s="155" t="str">
        <f t="shared" si="1445"/>
        <v/>
      </c>
      <c r="E4817" s="269"/>
      <c r="F4817" s="165">
        <f t="shared" si="1446"/>
        <v>0</v>
      </c>
      <c r="G4817" s="270">
        <f t="shared" si="1447"/>
        <v>0</v>
      </c>
    </row>
    <row r="4818" spans="1:7" ht="24" customHeight="1" x14ac:dyDescent="0.2">
      <c r="A4818" s="153" t="str">
        <f t="shared" si="1443"/>
        <v/>
      </c>
      <c r="B4818" s="268" t="str">
        <f t="shared" si="1444"/>
        <v/>
      </c>
      <c r="C4818" s="154"/>
      <c r="D4818" s="155" t="str">
        <f t="shared" si="1445"/>
        <v/>
      </c>
      <c r="E4818" s="269"/>
      <c r="F4818" s="165">
        <f t="shared" si="1446"/>
        <v>0</v>
      </c>
      <c r="G4818" s="270">
        <f t="shared" si="1447"/>
        <v>0</v>
      </c>
    </row>
    <row r="4819" spans="1:7" ht="24" customHeight="1" x14ac:dyDescent="0.2">
      <c r="A4819" s="153" t="str">
        <f t="shared" si="1443"/>
        <v/>
      </c>
      <c r="B4819" s="268" t="str">
        <f t="shared" si="1444"/>
        <v/>
      </c>
      <c r="C4819" s="154"/>
      <c r="D4819" s="155" t="str">
        <f t="shared" si="1445"/>
        <v/>
      </c>
      <c r="E4819" s="269"/>
      <c r="F4819" s="165">
        <f t="shared" si="1446"/>
        <v>0</v>
      </c>
      <c r="G4819" s="270">
        <f t="shared" si="1447"/>
        <v>0</v>
      </c>
    </row>
    <row r="4820" spans="1:7" ht="24" customHeight="1" x14ac:dyDescent="0.2">
      <c r="A4820" s="153" t="str">
        <f t="shared" si="1443"/>
        <v/>
      </c>
      <c r="B4820" s="268" t="str">
        <f t="shared" si="1444"/>
        <v/>
      </c>
      <c r="C4820" s="154"/>
      <c r="D4820" s="155" t="str">
        <f t="shared" si="1445"/>
        <v/>
      </c>
      <c r="E4820" s="269"/>
      <c r="F4820" s="165">
        <f t="shared" si="1446"/>
        <v>0</v>
      </c>
      <c r="G4820" s="270">
        <f t="shared" si="1447"/>
        <v>0</v>
      </c>
    </row>
    <row r="4821" spans="1:7" ht="24" customHeight="1" x14ac:dyDescent="0.2">
      <c r="A4821" s="153" t="str">
        <f t="shared" si="1443"/>
        <v/>
      </c>
      <c r="B4821" s="268" t="str">
        <f t="shared" si="1444"/>
        <v/>
      </c>
      <c r="C4821" s="154"/>
      <c r="D4821" s="155" t="str">
        <f t="shared" si="1445"/>
        <v/>
      </c>
      <c r="E4821" s="269"/>
      <c r="F4821" s="165">
        <f t="shared" si="1446"/>
        <v>0</v>
      </c>
      <c r="G4821" s="270">
        <f t="shared" si="1447"/>
        <v>0</v>
      </c>
    </row>
    <row r="4822" spans="1:7" ht="24" customHeight="1" x14ac:dyDescent="0.2">
      <c r="A4822" s="153" t="str">
        <f t="shared" si="1443"/>
        <v/>
      </c>
      <c r="B4822" s="268" t="str">
        <f t="shared" si="1444"/>
        <v/>
      </c>
      <c r="C4822" s="154"/>
      <c r="D4822" s="155" t="str">
        <f t="shared" si="1445"/>
        <v/>
      </c>
      <c r="E4822" s="269"/>
      <c r="F4822" s="165">
        <f t="shared" si="1446"/>
        <v>0</v>
      </c>
      <c r="G4822" s="270">
        <f t="shared" si="1447"/>
        <v>0</v>
      </c>
    </row>
    <row r="4823" spans="1:7" ht="24" customHeight="1" x14ac:dyDescent="0.2">
      <c r="A4823" s="153" t="str">
        <f t="shared" si="1443"/>
        <v/>
      </c>
      <c r="B4823" s="268" t="str">
        <f t="shared" si="1444"/>
        <v/>
      </c>
      <c r="C4823" s="154"/>
      <c r="D4823" s="155" t="str">
        <f t="shared" si="1445"/>
        <v/>
      </c>
      <c r="E4823" s="269"/>
      <c r="F4823" s="165">
        <f t="shared" si="1446"/>
        <v>0</v>
      </c>
      <c r="G4823" s="270">
        <f t="shared" si="1447"/>
        <v>0</v>
      </c>
    </row>
    <row r="4824" spans="1:7" ht="24" customHeight="1" x14ac:dyDescent="0.2">
      <c r="A4824" s="153" t="str">
        <f t="shared" si="1443"/>
        <v/>
      </c>
      <c r="B4824" s="268" t="str">
        <f t="shared" si="1444"/>
        <v/>
      </c>
      <c r="C4824" s="154"/>
      <c r="D4824" s="155" t="str">
        <f t="shared" si="1445"/>
        <v/>
      </c>
      <c r="E4824" s="269"/>
      <c r="F4824" s="165">
        <f t="shared" si="1446"/>
        <v>0</v>
      </c>
      <c r="G4824" s="270">
        <f t="shared" si="1447"/>
        <v>0</v>
      </c>
    </row>
    <row r="4825" spans="1:7" ht="24" customHeight="1" x14ac:dyDescent="0.2">
      <c r="A4825" s="153" t="str">
        <f t="shared" si="1443"/>
        <v/>
      </c>
      <c r="B4825" s="268" t="str">
        <f t="shared" si="1444"/>
        <v/>
      </c>
      <c r="C4825" s="154"/>
      <c r="D4825" s="155" t="str">
        <f t="shared" si="1445"/>
        <v/>
      </c>
      <c r="E4825" s="269"/>
      <c r="F4825" s="166">
        <f t="shared" si="1446"/>
        <v>0</v>
      </c>
      <c r="G4825" s="270">
        <f t="shared" si="1447"/>
        <v>0</v>
      </c>
    </row>
    <row r="4826" spans="1:7" ht="24" customHeight="1" x14ac:dyDescent="0.2">
      <c r="A4826" s="271"/>
      <c r="B4826" s="241"/>
      <c r="C4826" s="241"/>
      <c r="D4826" s="252"/>
      <c r="E4826" s="253"/>
      <c r="F4826" s="336" t="s">
        <v>38</v>
      </c>
      <c r="G4826" s="273">
        <f>SUBTOTAL(9,G4812:G4825)</f>
        <v>0</v>
      </c>
    </row>
    <row r="4827" spans="1:7" ht="24" customHeight="1" x14ac:dyDescent="0.2">
      <c r="A4827" s="271"/>
      <c r="B4827" s="241"/>
      <c r="C4827" s="274" t="s">
        <v>824</v>
      </c>
      <c r="D4827" s="252"/>
      <c r="E4827" s="253"/>
      <c r="F4827" s="254"/>
      <c r="G4827" s="275"/>
    </row>
    <row r="4828" spans="1:7" ht="24" customHeight="1" x14ac:dyDescent="0.2">
      <c r="A4828" s="153" t="str">
        <f t="shared" ref="A4828:A4835" si="1448">IFERROR(VLOOKUP(C4828,Tabla_Insumos,4,FALSE),"")</f>
        <v/>
      </c>
      <c r="B4828" s="268" t="str">
        <f t="shared" ref="B4828:B4835" si="1449">IFERROR(VLOOKUP(C4828,Tabla_Insumos,5,FALSE),"")</f>
        <v/>
      </c>
      <c r="C4828" s="154"/>
      <c r="D4828" s="155" t="str">
        <f t="shared" ref="D4828:D4835" si="1450">IFERROR(VLOOKUP(C4828,Tabla_Insumos,2,FALSE),"")</f>
        <v/>
      </c>
      <c r="E4828" s="269"/>
      <c r="F4828" s="167">
        <f t="shared" ref="F4828:F4835" si="1451">IFERROR(VLOOKUP(C4828,Tabla_Insumos,3,FALSE),0)</f>
        <v>0</v>
      </c>
      <c r="G4828" s="270">
        <f>ROUND(E4828*F4828,2)</f>
        <v>0</v>
      </c>
    </row>
    <row r="4829" spans="1:7" ht="24" customHeight="1" x14ac:dyDescent="0.2">
      <c r="A4829" s="153" t="str">
        <f t="shared" si="1448"/>
        <v/>
      </c>
      <c r="B4829" s="268" t="str">
        <f t="shared" si="1449"/>
        <v/>
      </c>
      <c r="C4829" s="154"/>
      <c r="D4829" s="155" t="str">
        <f t="shared" si="1450"/>
        <v/>
      </c>
      <c r="E4829" s="269"/>
      <c r="F4829" s="167">
        <f t="shared" si="1451"/>
        <v>0</v>
      </c>
      <c r="G4829" s="270">
        <f>ROUND(E4829*F4829,2)</f>
        <v>0</v>
      </c>
    </row>
    <row r="4830" spans="1:7" ht="24" customHeight="1" x14ac:dyDescent="0.2">
      <c r="A4830" s="153" t="str">
        <f t="shared" si="1448"/>
        <v/>
      </c>
      <c r="B4830" s="268" t="str">
        <f t="shared" si="1449"/>
        <v/>
      </c>
      <c r="C4830" s="154"/>
      <c r="D4830" s="155" t="str">
        <f t="shared" si="1450"/>
        <v/>
      </c>
      <c r="E4830" s="269"/>
      <c r="F4830" s="167">
        <f t="shared" si="1451"/>
        <v>0</v>
      </c>
      <c r="G4830" s="270">
        <f t="shared" ref="G4830:G4835" si="1452">ROUND(E4830*F4830,2)</f>
        <v>0</v>
      </c>
    </row>
    <row r="4831" spans="1:7" ht="24" customHeight="1" x14ac:dyDescent="0.2">
      <c r="A4831" s="153" t="str">
        <f t="shared" si="1448"/>
        <v/>
      </c>
      <c r="B4831" s="268" t="str">
        <f t="shared" si="1449"/>
        <v/>
      </c>
      <c r="C4831" s="154"/>
      <c r="D4831" s="155" t="str">
        <f t="shared" si="1450"/>
        <v/>
      </c>
      <c r="E4831" s="269"/>
      <c r="F4831" s="167">
        <f t="shared" si="1451"/>
        <v>0</v>
      </c>
      <c r="G4831" s="270">
        <f t="shared" si="1452"/>
        <v>0</v>
      </c>
    </row>
    <row r="4832" spans="1:7" ht="24" customHeight="1" x14ac:dyDescent="0.2">
      <c r="A4832" s="153" t="str">
        <f t="shared" si="1448"/>
        <v/>
      </c>
      <c r="B4832" s="268" t="str">
        <f t="shared" si="1449"/>
        <v/>
      </c>
      <c r="C4832" s="154"/>
      <c r="D4832" s="155" t="str">
        <f t="shared" si="1450"/>
        <v/>
      </c>
      <c r="E4832" s="269"/>
      <c r="F4832" s="165">
        <f t="shared" si="1451"/>
        <v>0</v>
      </c>
      <c r="G4832" s="270">
        <f t="shared" si="1452"/>
        <v>0</v>
      </c>
    </row>
    <row r="4833" spans="1:7" ht="24" customHeight="1" x14ac:dyDescent="0.2">
      <c r="A4833" s="153" t="str">
        <f t="shared" si="1448"/>
        <v/>
      </c>
      <c r="B4833" s="268" t="str">
        <f t="shared" si="1449"/>
        <v/>
      </c>
      <c r="C4833" s="154"/>
      <c r="D4833" s="155" t="str">
        <f t="shared" si="1450"/>
        <v/>
      </c>
      <c r="E4833" s="269"/>
      <c r="F4833" s="165">
        <f t="shared" si="1451"/>
        <v>0</v>
      </c>
      <c r="G4833" s="270">
        <f t="shared" si="1452"/>
        <v>0</v>
      </c>
    </row>
    <row r="4834" spans="1:7" ht="24" customHeight="1" x14ac:dyDescent="0.2">
      <c r="A4834" s="153" t="str">
        <f t="shared" si="1448"/>
        <v/>
      </c>
      <c r="B4834" s="268" t="str">
        <f t="shared" si="1449"/>
        <v/>
      </c>
      <c r="C4834" s="154"/>
      <c r="D4834" s="155" t="str">
        <f t="shared" si="1450"/>
        <v/>
      </c>
      <c r="E4834" s="269"/>
      <c r="F4834" s="165">
        <f t="shared" si="1451"/>
        <v>0</v>
      </c>
      <c r="G4834" s="270">
        <f t="shared" si="1452"/>
        <v>0</v>
      </c>
    </row>
    <row r="4835" spans="1:7" ht="24" customHeight="1" x14ac:dyDescent="0.2">
      <c r="A4835" s="153" t="str">
        <f t="shared" si="1448"/>
        <v/>
      </c>
      <c r="B4835" s="268" t="str">
        <f t="shared" si="1449"/>
        <v/>
      </c>
      <c r="C4835" s="154"/>
      <c r="D4835" s="155" t="str">
        <f t="shared" si="1450"/>
        <v/>
      </c>
      <c r="E4835" s="269"/>
      <c r="F4835" s="165">
        <f t="shared" si="1451"/>
        <v>0</v>
      </c>
      <c r="G4835" s="270">
        <f t="shared" si="1452"/>
        <v>0</v>
      </c>
    </row>
    <row r="4836" spans="1:7" ht="24" customHeight="1" x14ac:dyDescent="0.2">
      <c r="A4836" s="271"/>
      <c r="B4836" s="241"/>
      <c r="C4836" s="241"/>
      <c r="D4836" s="252"/>
      <c r="E4836" s="253"/>
      <c r="F4836" s="336" t="s">
        <v>39</v>
      </c>
      <c r="G4836" s="273">
        <f>SUBTOTAL(9,G4828:G4835)</f>
        <v>0</v>
      </c>
    </row>
    <row r="4837" spans="1:7" ht="24" customHeight="1" x14ac:dyDescent="0.2">
      <c r="A4837" s="271"/>
      <c r="B4837" s="241"/>
      <c r="C4837" s="274" t="s">
        <v>825</v>
      </c>
      <c r="D4837" s="252"/>
      <c r="E4837" s="253"/>
      <c r="F4837" s="254"/>
      <c r="G4837" s="275"/>
    </row>
    <row r="4838" spans="1:7" ht="24" customHeight="1" x14ac:dyDescent="0.2">
      <c r="A4838" s="153" t="str">
        <f t="shared" ref="A4838:A4846" si="1453">IFERROR(VLOOKUP(C4838,Tabla_Insumos,4,FALSE),"")</f>
        <v/>
      </c>
      <c r="B4838" s="268" t="str">
        <f t="shared" ref="B4838:B4846" si="1454">IFERROR(VLOOKUP(C4838,Tabla_Insumos,5,FALSE),"")</f>
        <v/>
      </c>
      <c r="C4838" s="154"/>
      <c r="D4838" s="155" t="str">
        <f t="shared" ref="D4838:D4846" si="1455">IFERROR(VLOOKUP(C4838,Tabla_Insumos,2,FALSE),"")</f>
        <v/>
      </c>
      <c r="E4838" s="269"/>
      <c r="F4838" s="165">
        <f t="shared" ref="F4838:F4846" si="1456">IFERROR(VLOOKUP(C4838,Tabla_Insumos,3,FALSE),0)</f>
        <v>0</v>
      </c>
      <c r="G4838" s="270">
        <f t="shared" ref="G4838:G4846" si="1457">ROUND(E4838*F4838,2)</f>
        <v>0</v>
      </c>
    </row>
    <row r="4839" spans="1:7" ht="24" customHeight="1" x14ac:dyDescent="0.2">
      <c r="A4839" s="153" t="str">
        <f t="shared" si="1453"/>
        <v/>
      </c>
      <c r="B4839" s="268" t="str">
        <f t="shared" si="1454"/>
        <v/>
      </c>
      <c r="C4839" s="154"/>
      <c r="D4839" s="155" t="str">
        <f t="shared" si="1455"/>
        <v/>
      </c>
      <c r="E4839" s="269"/>
      <c r="F4839" s="165">
        <f t="shared" si="1456"/>
        <v>0</v>
      </c>
      <c r="G4839" s="270">
        <f t="shared" si="1457"/>
        <v>0</v>
      </c>
    </row>
    <row r="4840" spans="1:7" ht="24" customHeight="1" x14ac:dyDescent="0.2">
      <c r="A4840" s="153" t="str">
        <f t="shared" si="1453"/>
        <v/>
      </c>
      <c r="B4840" s="268" t="str">
        <f t="shared" si="1454"/>
        <v/>
      </c>
      <c r="C4840" s="154"/>
      <c r="D4840" s="155" t="str">
        <f t="shared" si="1455"/>
        <v/>
      </c>
      <c r="E4840" s="269"/>
      <c r="F4840" s="165">
        <f t="shared" si="1456"/>
        <v>0</v>
      </c>
      <c r="G4840" s="270">
        <f t="shared" si="1457"/>
        <v>0</v>
      </c>
    </row>
    <row r="4841" spans="1:7" ht="24" customHeight="1" x14ac:dyDescent="0.2">
      <c r="A4841" s="153" t="str">
        <f t="shared" si="1453"/>
        <v/>
      </c>
      <c r="B4841" s="268" t="str">
        <f t="shared" si="1454"/>
        <v/>
      </c>
      <c r="C4841" s="154"/>
      <c r="D4841" s="155" t="str">
        <f t="shared" si="1455"/>
        <v/>
      </c>
      <c r="E4841" s="269"/>
      <c r="F4841" s="165">
        <f t="shared" si="1456"/>
        <v>0</v>
      </c>
      <c r="G4841" s="270">
        <f t="shared" si="1457"/>
        <v>0</v>
      </c>
    </row>
    <row r="4842" spans="1:7" ht="24" customHeight="1" x14ac:dyDescent="0.2">
      <c r="A4842" s="153" t="str">
        <f t="shared" si="1453"/>
        <v/>
      </c>
      <c r="B4842" s="268" t="str">
        <f t="shared" si="1454"/>
        <v/>
      </c>
      <c r="C4842" s="154"/>
      <c r="D4842" s="155" t="str">
        <f t="shared" si="1455"/>
        <v/>
      </c>
      <c r="E4842" s="269"/>
      <c r="F4842" s="165">
        <f t="shared" si="1456"/>
        <v>0</v>
      </c>
      <c r="G4842" s="270">
        <f t="shared" si="1457"/>
        <v>0</v>
      </c>
    </row>
    <row r="4843" spans="1:7" ht="24" customHeight="1" x14ac:dyDescent="0.2">
      <c r="A4843" s="153" t="str">
        <f t="shared" si="1453"/>
        <v/>
      </c>
      <c r="B4843" s="268" t="str">
        <f t="shared" si="1454"/>
        <v/>
      </c>
      <c r="C4843" s="154"/>
      <c r="D4843" s="155" t="str">
        <f t="shared" si="1455"/>
        <v/>
      </c>
      <c r="E4843" s="269"/>
      <c r="F4843" s="165">
        <f t="shared" si="1456"/>
        <v>0</v>
      </c>
      <c r="G4843" s="270">
        <f t="shared" si="1457"/>
        <v>0</v>
      </c>
    </row>
    <row r="4844" spans="1:7" ht="24" customHeight="1" x14ac:dyDescent="0.2">
      <c r="A4844" s="153" t="str">
        <f t="shared" si="1453"/>
        <v/>
      </c>
      <c r="B4844" s="268" t="str">
        <f t="shared" si="1454"/>
        <v/>
      </c>
      <c r="C4844" s="154"/>
      <c r="D4844" s="155" t="str">
        <f t="shared" si="1455"/>
        <v/>
      </c>
      <c r="E4844" s="269"/>
      <c r="F4844" s="165">
        <f t="shared" si="1456"/>
        <v>0</v>
      </c>
      <c r="G4844" s="270">
        <f t="shared" si="1457"/>
        <v>0</v>
      </c>
    </row>
    <row r="4845" spans="1:7" ht="24" customHeight="1" x14ac:dyDescent="0.2">
      <c r="A4845" s="153" t="str">
        <f t="shared" si="1453"/>
        <v/>
      </c>
      <c r="B4845" s="268" t="str">
        <f t="shared" si="1454"/>
        <v/>
      </c>
      <c r="C4845" s="154"/>
      <c r="D4845" s="155" t="str">
        <f t="shared" si="1455"/>
        <v/>
      </c>
      <c r="E4845" s="269"/>
      <c r="F4845" s="165">
        <f t="shared" si="1456"/>
        <v>0</v>
      </c>
      <c r="G4845" s="270">
        <f t="shared" si="1457"/>
        <v>0</v>
      </c>
    </row>
    <row r="4846" spans="1:7" ht="24" customHeight="1" x14ac:dyDescent="0.2">
      <c r="A4846" s="153" t="str">
        <f t="shared" si="1453"/>
        <v/>
      </c>
      <c r="B4846" s="268" t="str">
        <f t="shared" si="1454"/>
        <v/>
      </c>
      <c r="C4846" s="154"/>
      <c r="D4846" s="155" t="str">
        <f t="shared" si="1455"/>
        <v/>
      </c>
      <c r="E4846" s="269"/>
      <c r="F4846" s="165">
        <f t="shared" si="1456"/>
        <v>0</v>
      </c>
      <c r="G4846" s="270">
        <f t="shared" si="1457"/>
        <v>0</v>
      </c>
    </row>
    <row r="4847" spans="1:7" ht="24" customHeight="1" x14ac:dyDescent="0.2">
      <c r="A4847" s="276"/>
      <c r="B4847" s="252"/>
      <c r="C4847" s="241"/>
      <c r="D4847" s="252"/>
      <c r="E4847" s="253"/>
      <c r="F4847" s="336" t="s">
        <v>40</v>
      </c>
      <c r="G4847" s="273">
        <f>SUBTOTAL(9,G4838:G4846)</f>
        <v>0</v>
      </c>
    </row>
    <row r="4848" spans="1:7" ht="24" customHeight="1" thickBot="1" x14ac:dyDescent="0.25">
      <c r="A4848" s="277"/>
      <c r="B4848" s="278"/>
      <c r="C4848" s="279"/>
      <c r="D4848" s="278"/>
      <c r="E4848" s="280"/>
      <c r="F4848" s="281"/>
      <c r="G4848" s="282"/>
    </row>
    <row r="4849" spans="1:7" ht="24" customHeight="1" thickBot="1" x14ac:dyDescent="0.25">
      <c r="A4849" s="283">
        <f>B4807</f>
        <v>0</v>
      </c>
      <c r="B4849" s="284" t="str">
        <f>C4807</f>
        <v/>
      </c>
      <c r="C4849" s="285"/>
      <c r="D4849" s="285" t="s">
        <v>41</v>
      </c>
      <c r="E4849" s="286"/>
      <c r="F4849" s="287" t="s">
        <v>42</v>
      </c>
      <c r="G4849" s="288">
        <f>SUBTOTAL(9,G4812:G4848)</f>
        <v>0</v>
      </c>
    </row>
    <row r="4850" spans="1:7" ht="24" customHeight="1" thickTop="1" thickBot="1" x14ac:dyDescent="0.25"/>
    <row r="4851" spans="1:7" ht="24" customHeight="1" thickTop="1" x14ac:dyDescent="0.2">
      <c r="A4851" s="344" t="s">
        <v>44</v>
      </c>
      <c r="B4851" s="345"/>
      <c r="C4851" s="345"/>
      <c r="D4851" s="345"/>
      <c r="E4851" s="345"/>
      <c r="F4851" s="345"/>
      <c r="G4851" s="346"/>
    </row>
    <row r="4852" spans="1:7" ht="24" customHeight="1" x14ac:dyDescent="0.2">
      <c r="A4852" s="243" t="s">
        <v>821</v>
      </c>
      <c r="B4852" s="244" t="str">
        <f>Comitente</f>
        <v>DIRECCIÓN PROVINCIAL DEL LOTE HOGAR</v>
      </c>
      <c r="C4852" s="238"/>
      <c r="D4852" s="245"/>
      <c r="E4852" s="245"/>
      <c r="F4852" s="246"/>
      <c r="G4852" s="247"/>
    </row>
    <row r="4853" spans="1:7" ht="24" customHeight="1" x14ac:dyDescent="0.2">
      <c r="A4853" s="243" t="s">
        <v>822</v>
      </c>
      <c r="B4853" s="244">
        <f>Contratista</f>
        <v>0</v>
      </c>
      <c r="C4853" s="239"/>
      <c r="D4853" s="239"/>
      <c r="E4853" s="239"/>
      <c r="F4853" s="248"/>
      <c r="G4853" s="249"/>
    </row>
    <row r="4854" spans="1:7" ht="24" customHeight="1" x14ac:dyDescent="0.2">
      <c r="A4854" s="243" t="s">
        <v>31</v>
      </c>
      <c r="B4854" s="244" t="str">
        <f>Obra</f>
        <v>Barrio "VIRGEN DEL ROSARIO" I Etapa</v>
      </c>
      <c r="C4854" s="239"/>
      <c r="D4854" s="239"/>
      <c r="E4854" s="239"/>
      <c r="F4854" s="248" t="s">
        <v>45</v>
      </c>
      <c r="G4854" s="250">
        <f>Fecha_Base</f>
        <v>0</v>
      </c>
    </row>
    <row r="4855" spans="1:7" ht="24" customHeight="1" x14ac:dyDescent="0.2">
      <c r="A4855" s="251" t="s">
        <v>820</v>
      </c>
      <c r="B4855" s="240" t="str">
        <f>Ubicación</f>
        <v>Calle Independencia s/nº  Distrito "La Puntilla" Dpto San Martin</v>
      </c>
      <c r="C4855" s="240"/>
      <c r="D4855" s="252"/>
      <c r="E4855" s="253"/>
      <c r="F4855" s="254"/>
      <c r="G4855" s="255"/>
    </row>
    <row r="4856" spans="1:7" ht="24" customHeight="1" x14ac:dyDescent="0.2">
      <c r="A4856" s="251" t="s">
        <v>46</v>
      </c>
      <c r="B4856" s="256" t="str">
        <f>IFERROR(VALUE(LEFT(B4857,FIND("-",B4857)-1)),"")</f>
        <v/>
      </c>
      <c r="C4856" s="241" t="str">
        <f>IFERROR(VLOOKUP(B4856,T_Computo_Presupuesto,2,FALSE),"")</f>
        <v/>
      </c>
      <c r="E4856" s="253"/>
      <c r="F4856" s="254"/>
      <c r="G4856" s="255"/>
    </row>
    <row r="4857" spans="1:7" ht="24" customHeight="1" x14ac:dyDescent="0.2">
      <c r="A4857" s="251" t="s">
        <v>32</v>
      </c>
      <c r="B4857" s="257"/>
      <c r="C4857" s="241" t="str">
        <f>IFERROR(VLOOKUP(B4857,T_Computo_Presupuesto,2,FALSE),"")</f>
        <v/>
      </c>
      <c r="D4857" s="252"/>
      <c r="E4857" s="253"/>
      <c r="F4857" s="248" t="s">
        <v>33</v>
      </c>
      <c r="G4857" s="258" t="str">
        <f>IFERROR(VLOOKUP(B4857,T_Computo_Presupuesto,4,FALSE),"")</f>
        <v/>
      </c>
    </row>
    <row r="4858" spans="1:7" ht="24" customHeight="1" x14ac:dyDescent="0.2">
      <c r="A4858" s="251"/>
      <c r="B4858" s="240"/>
      <c r="C4858" s="241"/>
      <c r="D4858" s="252"/>
      <c r="E4858" s="253"/>
      <c r="F4858" s="254"/>
      <c r="G4858" s="255"/>
    </row>
    <row r="4859" spans="1:7" ht="24" customHeight="1" x14ac:dyDescent="0.2">
      <c r="A4859" s="366" t="s">
        <v>683</v>
      </c>
      <c r="B4859" s="367"/>
      <c r="C4859" s="368" t="s">
        <v>0</v>
      </c>
      <c r="D4859" s="368" t="s">
        <v>34</v>
      </c>
      <c r="E4859" s="370" t="s">
        <v>35</v>
      </c>
      <c r="F4859" s="372" t="s">
        <v>36</v>
      </c>
      <c r="G4859" s="374" t="s">
        <v>37</v>
      </c>
    </row>
    <row r="4860" spans="1:7" ht="24" customHeight="1" x14ac:dyDescent="0.2">
      <c r="A4860" s="259" t="s">
        <v>684</v>
      </c>
      <c r="B4860" s="260" t="s">
        <v>685</v>
      </c>
      <c r="C4860" s="369"/>
      <c r="D4860" s="369"/>
      <c r="E4860" s="371"/>
      <c r="F4860" s="373"/>
      <c r="G4860" s="375"/>
    </row>
    <row r="4861" spans="1:7" ht="24" customHeight="1" x14ac:dyDescent="0.2">
      <c r="A4861" s="335"/>
      <c r="B4861" s="263"/>
      <c r="C4861" s="334" t="s">
        <v>823</v>
      </c>
      <c r="D4861" s="264"/>
      <c r="E4861" s="265"/>
      <c r="F4861" s="266"/>
      <c r="G4861" s="267"/>
    </row>
    <row r="4862" spans="1:7" ht="24" customHeight="1" x14ac:dyDescent="0.2">
      <c r="A4862" s="153" t="str">
        <f t="shared" ref="A4862:A4875" si="1458">IFERROR(VLOOKUP(C4862,Tabla_Insumos,4,FALSE),"")</f>
        <v/>
      </c>
      <c r="B4862" s="268" t="str">
        <f t="shared" ref="B4862:B4875" si="1459">IFERROR(VLOOKUP(C4862,Tabla_Insumos,5,FALSE),"")</f>
        <v/>
      </c>
      <c r="C4862" s="154"/>
      <c r="D4862" s="155" t="str">
        <f t="shared" ref="D4862:D4875" si="1460">IFERROR(VLOOKUP(C4862,Tabla_Insumos,2,FALSE),"")</f>
        <v/>
      </c>
      <c r="E4862" s="269"/>
      <c r="F4862" s="166">
        <f t="shared" ref="F4862:F4875" si="1461">IFERROR(VLOOKUP(C4862,Tabla_Insumos,3,FALSE),0)</f>
        <v>0</v>
      </c>
      <c r="G4862" s="270">
        <f>ROUND(E4862*F4862,2)</f>
        <v>0</v>
      </c>
    </row>
    <row r="4863" spans="1:7" ht="24" customHeight="1" x14ac:dyDescent="0.2">
      <c r="A4863" s="153" t="str">
        <f t="shared" si="1458"/>
        <v/>
      </c>
      <c r="B4863" s="268" t="str">
        <f t="shared" si="1459"/>
        <v/>
      </c>
      <c r="C4863" s="154"/>
      <c r="D4863" s="155" t="str">
        <f t="shared" si="1460"/>
        <v/>
      </c>
      <c r="E4863" s="269"/>
      <c r="F4863" s="166">
        <f t="shared" si="1461"/>
        <v>0</v>
      </c>
      <c r="G4863" s="270">
        <f t="shared" ref="G4863:G4875" si="1462">ROUND(E4863*F4863,2)</f>
        <v>0</v>
      </c>
    </row>
    <row r="4864" spans="1:7" ht="24" customHeight="1" x14ac:dyDescent="0.2">
      <c r="A4864" s="153" t="str">
        <f t="shared" si="1458"/>
        <v/>
      </c>
      <c r="B4864" s="268" t="str">
        <f t="shared" si="1459"/>
        <v/>
      </c>
      <c r="C4864" s="154"/>
      <c r="D4864" s="155" t="str">
        <f t="shared" si="1460"/>
        <v/>
      </c>
      <c r="E4864" s="269"/>
      <c r="F4864" s="166">
        <f t="shared" si="1461"/>
        <v>0</v>
      </c>
      <c r="G4864" s="270">
        <f t="shared" si="1462"/>
        <v>0</v>
      </c>
    </row>
    <row r="4865" spans="1:7" ht="24" customHeight="1" x14ac:dyDescent="0.2">
      <c r="A4865" s="153" t="str">
        <f t="shared" si="1458"/>
        <v/>
      </c>
      <c r="B4865" s="268" t="str">
        <f t="shared" si="1459"/>
        <v/>
      </c>
      <c r="C4865" s="154"/>
      <c r="D4865" s="155" t="str">
        <f t="shared" si="1460"/>
        <v/>
      </c>
      <c r="E4865" s="269"/>
      <c r="F4865" s="166">
        <f t="shared" si="1461"/>
        <v>0</v>
      </c>
      <c r="G4865" s="270">
        <f t="shared" si="1462"/>
        <v>0</v>
      </c>
    </row>
    <row r="4866" spans="1:7" ht="24" customHeight="1" x14ac:dyDescent="0.2">
      <c r="A4866" s="153" t="str">
        <f t="shared" si="1458"/>
        <v/>
      </c>
      <c r="B4866" s="268" t="str">
        <f t="shared" si="1459"/>
        <v/>
      </c>
      <c r="C4866" s="154"/>
      <c r="D4866" s="155" t="str">
        <f t="shared" si="1460"/>
        <v/>
      </c>
      <c r="E4866" s="269"/>
      <c r="F4866" s="166">
        <f t="shared" si="1461"/>
        <v>0</v>
      </c>
      <c r="G4866" s="270">
        <f t="shared" si="1462"/>
        <v>0</v>
      </c>
    </row>
    <row r="4867" spans="1:7" ht="24" customHeight="1" x14ac:dyDescent="0.2">
      <c r="A4867" s="153" t="str">
        <f t="shared" si="1458"/>
        <v/>
      </c>
      <c r="B4867" s="268" t="str">
        <f t="shared" si="1459"/>
        <v/>
      </c>
      <c r="C4867" s="154"/>
      <c r="D4867" s="155" t="str">
        <f t="shared" si="1460"/>
        <v/>
      </c>
      <c r="E4867" s="269"/>
      <c r="F4867" s="166">
        <f t="shared" si="1461"/>
        <v>0</v>
      </c>
      <c r="G4867" s="270">
        <f t="shared" si="1462"/>
        <v>0</v>
      </c>
    </row>
    <row r="4868" spans="1:7" ht="24" customHeight="1" x14ac:dyDescent="0.2">
      <c r="A4868" s="153" t="str">
        <f t="shared" si="1458"/>
        <v/>
      </c>
      <c r="B4868" s="268" t="str">
        <f t="shared" si="1459"/>
        <v/>
      </c>
      <c r="C4868" s="154"/>
      <c r="D4868" s="155" t="str">
        <f t="shared" si="1460"/>
        <v/>
      </c>
      <c r="E4868" s="269"/>
      <c r="F4868" s="166">
        <f t="shared" si="1461"/>
        <v>0</v>
      </c>
      <c r="G4868" s="270">
        <f t="shared" si="1462"/>
        <v>0</v>
      </c>
    </row>
    <row r="4869" spans="1:7" ht="24" customHeight="1" x14ac:dyDescent="0.2">
      <c r="A4869" s="153" t="str">
        <f t="shared" si="1458"/>
        <v/>
      </c>
      <c r="B4869" s="268" t="str">
        <f t="shared" si="1459"/>
        <v/>
      </c>
      <c r="C4869" s="154"/>
      <c r="D4869" s="155" t="str">
        <f t="shared" si="1460"/>
        <v/>
      </c>
      <c r="E4869" s="269"/>
      <c r="F4869" s="166">
        <f t="shared" si="1461"/>
        <v>0</v>
      </c>
      <c r="G4869" s="270">
        <f t="shared" si="1462"/>
        <v>0</v>
      </c>
    </row>
    <row r="4870" spans="1:7" ht="24" customHeight="1" x14ac:dyDescent="0.2">
      <c r="A4870" s="153" t="str">
        <f t="shared" si="1458"/>
        <v/>
      </c>
      <c r="B4870" s="268" t="str">
        <f t="shared" si="1459"/>
        <v/>
      </c>
      <c r="C4870" s="154"/>
      <c r="D4870" s="155" t="str">
        <f t="shared" si="1460"/>
        <v/>
      </c>
      <c r="E4870" s="269"/>
      <c r="F4870" s="166">
        <f t="shared" si="1461"/>
        <v>0</v>
      </c>
      <c r="G4870" s="270">
        <f t="shared" si="1462"/>
        <v>0</v>
      </c>
    </row>
    <row r="4871" spans="1:7" ht="24" customHeight="1" x14ac:dyDescent="0.2">
      <c r="A4871" s="153" t="str">
        <f t="shared" si="1458"/>
        <v/>
      </c>
      <c r="B4871" s="268" t="str">
        <f t="shared" si="1459"/>
        <v/>
      </c>
      <c r="C4871" s="154"/>
      <c r="D4871" s="155" t="str">
        <f t="shared" si="1460"/>
        <v/>
      </c>
      <c r="E4871" s="269"/>
      <c r="F4871" s="166">
        <f t="shared" si="1461"/>
        <v>0</v>
      </c>
      <c r="G4871" s="270">
        <f t="shared" si="1462"/>
        <v>0</v>
      </c>
    </row>
    <row r="4872" spans="1:7" ht="24" customHeight="1" x14ac:dyDescent="0.2">
      <c r="A4872" s="153" t="str">
        <f t="shared" si="1458"/>
        <v/>
      </c>
      <c r="B4872" s="268" t="str">
        <f t="shared" si="1459"/>
        <v/>
      </c>
      <c r="C4872" s="154"/>
      <c r="D4872" s="155" t="str">
        <f t="shared" si="1460"/>
        <v/>
      </c>
      <c r="E4872" s="269"/>
      <c r="F4872" s="166">
        <f t="shared" si="1461"/>
        <v>0</v>
      </c>
      <c r="G4872" s="270">
        <f t="shared" si="1462"/>
        <v>0</v>
      </c>
    </row>
    <row r="4873" spans="1:7" ht="24" customHeight="1" x14ac:dyDescent="0.2">
      <c r="A4873" s="153" t="str">
        <f t="shared" si="1458"/>
        <v/>
      </c>
      <c r="B4873" s="268" t="str">
        <f t="shared" si="1459"/>
        <v/>
      </c>
      <c r="C4873" s="154"/>
      <c r="D4873" s="155" t="str">
        <f t="shared" si="1460"/>
        <v/>
      </c>
      <c r="E4873" s="269"/>
      <c r="F4873" s="166">
        <f t="shared" si="1461"/>
        <v>0</v>
      </c>
      <c r="G4873" s="270">
        <f t="shared" si="1462"/>
        <v>0</v>
      </c>
    </row>
    <row r="4874" spans="1:7" ht="24" customHeight="1" x14ac:dyDescent="0.2">
      <c r="A4874" s="153" t="str">
        <f t="shared" si="1458"/>
        <v/>
      </c>
      <c r="B4874" s="268" t="str">
        <f t="shared" si="1459"/>
        <v/>
      </c>
      <c r="C4874" s="154"/>
      <c r="D4874" s="155" t="str">
        <f t="shared" si="1460"/>
        <v/>
      </c>
      <c r="E4874" s="269"/>
      <c r="F4874" s="166">
        <f t="shared" si="1461"/>
        <v>0</v>
      </c>
      <c r="G4874" s="270">
        <f t="shared" si="1462"/>
        <v>0</v>
      </c>
    </row>
    <row r="4875" spans="1:7" ht="24" customHeight="1" x14ac:dyDescent="0.2">
      <c r="A4875" s="153" t="str">
        <f t="shared" si="1458"/>
        <v/>
      </c>
      <c r="B4875" s="268" t="str">
        <f t="shared" si="1459"/>
        <v/>
      </c>
      <c r="C4875" s="154"/>
      <c r="D4875" s="155" t="str">
        <f t="shared" si="1460"/>
        <v/>
      </c>
      <c r="E4875" s="269"/>
      <c r="F4875" s="166">
        <f t="shared" si="1461"/>
        <v>0</v>
      </c>
      <c r="G4875" s="270">
        <f t="shared" si="1462"/>
        <v>0</v>
      </c>
    </row>
    <row r="4876" spans="1:7" ht="24" customHeight="1" x14ac:dyDescent="0.2">
      <c r="A4876" s="271"/>
      <c r="B4876" s="241"/>
      <c r="C4876" s="241"/>
      <c r="D4876" s="252"/>
      <c r="E4876" s="253"/>
      <c r="F4876" s="336" t="s">
        <v>38</v>
      </c>
      <c r="G4876" s="273">
        <f>SUBTOTAL(9,G4862:G4875)</f>
        <v>0</v>
      </c>
    </row>
    <row r="4877" spans="1:7" ht="24" customHeight="1" x14ac:dyDescent="0.2">
      <c r="A4877" s="271"/>
      <c r="B4877" s="241"/>
      <c r="C4877" s="274" t="s">
        <v>824</v>
      </c>
      <c r="D4877" s="252"/>
      <c r="E4877" s="253"/>
      <c r="F4877" s="254"/>
      <c r="G4877" s="275"/>
    </row>
    <row r="4878" spans="1:7" ht="24" customHeight="1" x14ac:dyDescent="0.2">
      <c r="A4878" s="153" t="str">
        <f t="shared" ref="A4878:A4885" si="1463">IFERROR(VLOOKUP(C4878,Tabla_Insumos,4,FALSE),"")</f>
        <v/>
      </c>
      <c r="B4878" s="268" t="str">
        <f t="shared" ref="B4878:B4885" si="1464">IFERROR(VLOOKUP(C4878,Tabla_Insumos,5,FALSE),"")</f>
        <v/>
      </c>
      <c r="C4878" s="154"/>
      <c r="D4878" s="155" t="str">
        <f t="shared" ref="D4878:D4885" si="1465">IFERROR(VLOOKUP(C4878,Tabla_Insumos,2,FALSE),"")</f>
        <v/>
      </c>
      <c r="E4878" s="269"/>
      <c r="F4878" s="166">
        <f t="shared" ref="F4878:F4885" si="1466">IFERROR(VLOOKUP(C4878,Tabla_Insumos,3,FALSE),0)</f>
        <v>0</v>
      </c>
      <c r="G4878" s="270">
        <f>ROUND(E4878*F4878,2)</f>
        <v>0</v>
      </c>
    </row>
    <row r="4879" spans="1:7" ht="24" customHeight="1" x14ac:dyDescent="0.2">
      <c r="A4879" s="153" t="str">
        <f t="shared" si="1463"/>
        <v/>
      </c>
      <c r="B4879" s="268" t="str">
        <f t="shared" si="1464"/>
        <v/>
      </c>
      <c r="C4879" s="154"/>
      <c r="D4879" s="155" t="str">
        <f t="shared" si="1465"/>
        <v/>
      </c>
      <c r="E4879" s="269"/>
      <c r="F4879" s="166">
        <f t="shared" si="1466"/>
        <v>0</v>
      </c>
      <c r="G4879" s="270">
        <f>ROUND(E4879*F4879,2)</f>
        <v>0</v>
      </c>
    </row>
    <row r="4880" spans="1:7" ht="24" customHeight="1" x14ac:dyDescent="0.2">
      <c r="A4880" s="153" t="str">
        <f t="shared" si="1463"/>
        <v/>
      </c>
      <c r="B4880" s="268" t="str">
        <f t="shared" si="1464"/>
        <v/>
      </c>
      <c r="C4880" s="154"/>
      <c r="D4880" s="155" t="str">
        <f t="shared" si="1465"/>
        <v/>
      </c>
      <c r="E4880" s="269"/>
      <c r="F4880" s="166">
        <f t="shared" si="1466"/>
        <v>0</v>
      </c>
      <c r="G4880" s="270">
        <f t="shared" ref="G4880:G4885" si="1467">ROUND(E4880*F4880,2)</f>
        <v>0</v>
      </c>
    </row>
    <row r="4881" spans="1:7" ht="24" customHeight="1" x14ac:dyDescent="0.2">
      <c r="A4881" s="153" t="str">
        <f t="shared" si="1463"/>
        <v/>
      </c>
      <c r="B4881" s="268" t="str">
        <f t="shared" si="1464"/>
        <v/>
      </c>
      <c r="C4881" s="154"/>
      <c r="D4881" s="155" t="str">
        <f t="shared" si="1465"/>
        <v/>
      </c>
      <c r="E4881" s="269"/>
      <c r="F4881" s="166">
        <f t="shared" si="1466"/>
        <v>0</v>
      </c>
      <c r="G4881" s="270">
        <f t="shared" si="1467"/>
        <v>0</v>
      </c>
    </row>
    <row r="4882" spans="1:7" ht="24" customHeight="1" x14ac:dyDescent="0.2">
      <c r="A4882" s="153" t="str">
        <f t="shared" si="1463"/>
        <v/>
      </c>
      <c r="B4882" s="268" t="str">
        <f t="shared" si="1464"/>
        <v/>
      </c>
      <c r="C4882" s="154"/>
      <c r="D4882" s="155" t="str">
        <f t="shared" si="1465"/>
        <v/>
      </c>
      <c r="E4882" s="269"/>
      <c r="F4882" s="166">
        <f t="shared" si="1466"/>
        <v>0</v>
      </c>
      <c r="G4882" s="270">
        <f t="shared" si="1467"/>
        <v>0</v>
      </c>
    </row>
    <row r="4883" spans="1:7" ht="24" customHeight="1" x14ac:dyDescent="0.2">
      <c r="A4883" s="153" t="str">
        <f t="shared" si="1463"/>
        <v/>
      </c>
      <c r="B4883" s="268" t="str">
        <f t="shared" si="1464"/>
        <v/>
      </c>
      <c r="C4883" s="154"/>
      <c r="D4883" s="155" t="str">
        <f t="shared" si="1465"/>
        <v/>
      </c>
      <c r="E4883" s="269"/>
      <c r="F4883" s="166">
        <f t="shared" si="1466"/>
        <v>0</v>
      </c>
      <c r="G4883" s="270">
        <f t="shared" si="1467"/>
        <v>0</v>
      </c>
    </row>
    <row r="4884" spans="1:7" ht="24" customHeight="1" x14ac:dyDescent="0.2">
      <c r="A4884" s="153" t="str">
        <f t="shared" si="1463"/>
        <v/>
      </c>
      <c r="B4884" s="268" t="str">
        <f t="shared" si="1464"/>
        <v/>
      </c>
      <c r="C4884" s="154"/>
      <c r="D4884" s="155" t="str">
        <f t="shared" si="1465"/>
        <v/>
      </c>
      <c r="E4884" s="269"/>
      <c r="F4884" s="166">
        <f t="shared" si="1466"/>
        <v>0</v>
      </c>
      <c r="G4884" s="270">
        <f t="shared" si="1467"/>
        <v>0</v>
      </c>
    </row>
    <row r="4885" spans="1:7" ht="24" customHeight="1" x14ac:dyDescent="0.2">
      <c r="A4885" s="153" t="str">
        <f t="shared" si="1463"/>
        <v/>
      </c>
      <c r="B4885" s="268" t="str">
        <f t="shared" si="1464"/>
        <v/>
      </c>
      <c r="C4885" s="154"/>
      <c r="D4885" s="155" t="str">
        <f t="shared" si="1465"/>
        <v/>
      </c>
      <c r="E4885" s="269"/>
      <c r="F4885" s="166">
        <f t="shared" si="1466"/>
        <v>0</v>
      </c>
      <c r="G4885" s="270">
        <f t="shared" si="1467"/>
        <v>0</v>
      </c>
    </row>
    <row r="4886" spans="1:7" ht="24" customHeight="1" x14ac:dyDescent="0.2">
      <c r="A4886" s="271"/>
      <c r="B4886" s="241"/>
      <c r="C4886" s="241"/>
      <c r="D4886" s="252"/>
      <c r="E4886" s="253"/>
      <c r="F4886" s="336" t="s">
        <v>39</v>
      </c>
      <c r="G4886" s="273">
        <f>SUBTOTAL(9,G4878:G4885)</f>
        <v>0</v>
      </c>
    </row>
    <row r="4887" spans="1:7" ht="24" customHeight="1" x14ac:dyDescent="0.2">
      <c r="A4887" s="271"/>
      <c r="B4887" s="241"/>
      <c r="C4887" s="274" t="s">
        <v>825</v>
      </c>
      <c r="D4887" s="252"/>
      <c r="E4887" s="253"/>
      <c r="F4887" s="254"/>
      <c r="G4887" s="275"/>
    </row>
    <row r="4888" spans="1:7" ht="24" customHeight="1" x14ac:dyDescent="0.2">
      <c r="A4888" s="153" t="str">
        <f t="shared" ref="A4888:A4896" si="1468">IFERROR(VLOOKUP(C4888,Tabla_Insumos,4,FALSE),"")</f>
        <v/>
      </c>
      <c r="B4888" s="268" t="str">
        <f t="shared" ref="B4888:B4896" si="1469">IFERROR(VLOOKUP(C4888,Tabla_Insumos,5,FALSE),"")</f>
        <v/>
      </c>
      <c r="C4888" s="154"/>
      <c r="D4888" s="155" t="str">
        <f t="shared" ref="D4888:D4896" si="1470">IFERROR(VLOOKUP(C4888,Tabla_Insumos,2,FALSE),"")</f>
        <v/>
      </c>
      <c r="E4888" s="269"/>
      <c r="F4888" s="166">
        <f t="shared" ref="F4888:F4896" si="1471">IFERROR(VLOOKUP(C4888,Tabla_Insumos,3,FALSE),0)</f>
        <v>0</v>
      </c>
      <c r="G4888" s="270">
        <f t="shared" ref="G4888:G4896" si="1472">ROUND(E4888*F4888,2)</f>
        <v>0</v>
      </c>
    </row>
    <row r="4889" spans="1:7" ht="24" customHeight="1" x14ac:dyDescent="0.2">
      <c r="A4889" s="153" t="str">
        <f t="shared" si="1468"/>
        <v/>
      </c>
      <c r="B4889" s="268" t="str">
        <f t="shared" si="1469"/>
        <v/>
      </c>
      <c r="C4889" s="154"/>
      <c r="D4889" s="155" t="str">
        <f t="shared" si="1470"/>
        <v/>
      </c>
      <c r="E4889" s="269"/>
      <c r="F4889" s="166">
        <f t="shared" si="1471"/>
        <v>0</v>
      </c>
      <c r="G4889" s="270">
        <f t="shared" si="1472"/>
        <v>0</v>
      </c>
    </row>
    <row r="4890" spans="1:7" ht="24" customHeight="1" x14ac:dyDescent="0.2">
      <c r="A4890" s="153" t="str">
        <f t="shared" si="1468"/>
        <v/>
      </c>
      <c r="B4890" s="268" t="str">
        <f t="shared" si="1469"/>
        <v/>
      </c>
      <c r="C4890" s="154"/>
      <c r="D4890" s="155" t="str">
        <f t="shared" si="1470"/>
        <v/>
      </c>
      <c r="E4890" s="269"/>
      <c r="F4890" s="166">
        <f t="shared" si="1471"/>
        <v>0</v>
      </c>
      <c r="G4890" s="270">
        <f t="shared" si="1472"/>
        <v>0</v>
      </c>
    </row>
    <row r="4891" spans="1:7" ht="24" customHeight="1" x14ac:dyDescent="0.2">
      <c r="A4891" s="153" t="str">
        <f t="shared" si="1468"/>
        <v/>
      </c>
      <c r="B4891" s="268" t="str">
        <f t="shared" si="1469"/>
        <v/>
      </c>
      <c r="C4891" s="154"/>
      <c r="D4891" s="155" t="str">
        <f t="shared" si="1470"/>
        <v/>
      </c>
      <c r="E4891" s="269"/>
      <c r="F4891" s="166">
        <f t="shared" si="1471"/>
        <v>0</v>
      </c>
      <c r="G4891" s="270">
        <f t="shared" si="1472"/>
        <v>0</v>
      </c>
    </row>
    <row r="4892" spans="1:7" ht="24" customHeight="1" x14ac:dyDescent="0.2">
      <c r="A4892" s="153" t="str">
        <f t="shared" si="1468"/>
        <v/>
      </c>
      <c r="B4892" s="268" t="str">
        <f t="shared" si="1469"/>
        <v/>
      </c>
      <c r="C4892" s="154"/>
      <c r="D4892" s="155" t="str">
        <f t="shared" si="1470"/>
        <v/>
      </c>
      <c r="E4892" s="269"/>
      <c r="F4892" s="166">
        <f t="shared" si="1471"/>
        <v>0</v>
      </c>
      <c r="G4892" s="270">
        <f t="shared" si="1472"/>
        <v>0</v>
      </c>
    </row>
    <row r="4893" spans="1:7" ht="24" customHeight="1" x14ac:dyDescent="0.2">
      <c r="A4893" s="153" t="str">
        <f t="shared" si="1468"/>
        <v/>
      </c>
      <c r="B4893" s="268" t="str">
        <f t="shared" si="1469"/>
        <v/>
      </c>
      <c r="C4893" s="154"/>
      <c r="D4893" s="155" t="str">
        <f t="shared" si="1470"/>
        <v/>
      </c>
      <c r="E4893" s="269"/>
      <c r="F4893" s="166">
        <f t="shared" si="1471"/>
        <v>0</v>
      </c>
      <c r="G4893" s="270">
        <f t="shared" si="1472"/>
        <v>0</v>
      </c>
    </row>
    <row r="4894" spans="1:7" ht="24" customHeight="1" x14ac:dyDescent="0.2">
      <c r="A4894" s="153" t="str">
        <f t="shared" si="1468"/>
        <v/>
      </c>
      <c r="B4894" s="268" t="str">
        <f t="shared" si="1469"/>
        <v/>
      </c>
      <c r="C4894" s="154"/>
      <c r="D4894" s="155" t="str">
        <f t="shared" si="1470"/>
        <v/>
      </c>
      <c r="E4894" s="269"/>
      <c r="F4894" s="166">
        <f t="shared" si="1471"/>
        <v>0</v>
      </c>
      <c r="G4894" s="270">
        <f t="shared" si="1472"/>
        <v>0</v>
      </c>
    </row>
    <row r="4895" spans="1:7" ht="24" customHeight="1" x14ac:dyDescent="0.2">
      <c r="A4895" s="153" t="str">
        <f t="shared" si="1468"/>
        <v/>
      </c>
      <c r="B4895" s="268" t="str">
        <f t="shared" si="1469"/>
        <v/>
      </c>
      <c r="C4895" s="154"/>
      <c r="D4895" s="155" t="str">
        <f t="shared" si="1470"/>
        <v/>
      </c>
      <c r="E4895" s="269"/>
      <c r="F4895" s="166">
        <f t="shared" si="1471"/>
        <v>0</v>
      </c>
      <c r="G4895" s="270">
        <f t="shared" si="1472"/>
        <v>0</v>
      </c>
    </row>
    <row r="4896" spans="1:7" ht="24" customHeight="1" x14ac:dyDescent="0.2">
      <c r="A4896" s="153" t="str">
        <f t="shared" si="1468"/>
        <v/>
      </c>
      <c r="B4896" s="268" t="str">
        <f t="shared" si="1469"/>
        <v/>
      </c>
      <c r="C4896" s="154"/>
      <c r="D4896" s="155" t="str">
        <f t="shared" si="1470"/>
        <v/>
      </c>
      <c r="E4896" s="269"/>
      <c r="F4896" s="166">
        <f t="shared" si="1471"/>
        <v>0</v>
      </c>
      <c r="G4896" s="270">
        <f t="shared" si="1472"/>
        <v>0</v>
      </c>
    </row>
    <row r="4897" spans="1:7" ht="24" customHeight="1" x14ac:dyDescent="0.2">
      <c r="A4897" s="276"/>
      <c r="B4897" s="252"/>
      <c r="C4897" s="241"/>
      <c r="D4897" s="252"/>
      <c r="E4897" s="253"/>
      <c r="F4897" s="336" t="s">
        <v>40</v>
      </c>
      <c r="G4897" s="273">
        <f>SUBTOTAL(9,G4888:G4896)</f>
        <v>0</v>
      </c>
    </row>
    <row r="4898" spans="1:7" ht="24" customHeight="1" thickBot="1" x14ac:dyDescent="0.25">
      <c r="A4898" s="277"/>
      <c r="B4898" s="278"/>
      <c r="C4898" s="279"/>
      <c r="D4898" s="278"/>
      <c r="E4898" s="280"/>
      <c r="F4898" s="281"/>
      <c r="G4898" s="282"/>
    </row>
    <row r="4899" spans="1:7" ht="24" customHeight="1" thickBot="1" x14ac:dyDescent="0.25">
      <c r="A4899" s="283">
        <f>B4857</f>
        <v>0</v>
      </c>
      <c r="B4899" s="284" t="str">
        <f>C4857</f>
        <v/>
      </c>
      <c r="C4899" s="285"/>
      <c r="D4899" s="285" t="s">
        <v>41</v>
      </c>
      <c r="E4899" s="286"/>
      <c r="F4899" s="287" t="s">
        <v>42</v>
      </c>
      <c r="G4899" s="288">
        <f>SUBTOTAL(9,G4862:G4898)</f>
        <v>0</v>
      </c>
    </row>
    <row r="4900" spans="1:7" ht="24" customHeight="1" thickTop="1" thickBot="1" x14ac:dyDescent="0.25"/>
    <row r="4901" spans="1:7" ht="24" customHeight="1" thickTop="1" x14ac:dyDescent="0.2">
      <c r="A4901" s="344" t="s">
        <v>44</v>
      </c>
      <c r="B4901" s="345"/>
      <c r="C4901" s="345"/>
      <c r="D4901" s="345"/>
      <c r="E4901" s="345"/>
      <c r="F4901" s="345"/>
      <c r="G4901" s="346"/>
    </row>
    <row r="4902" spans="1:7" ht="24" customHeight="1" x14ac:dyDescent="0.2">
      <c r="A4902" s="243" t="s">
        <v>821</v>
      </c>
      <c r="B4902" s="244" t="str">
        <f>Comitente</f>
        <v>DIRECCIÓN PROVINCIAL DEL LOTE HOGAR</v>
      </c>
      <c r="C4902" s="238"/>
      <c r="D4902" s="245"/>
      <c r="E4902" s="245"/>
      <c r="F4902" s="246"/>
      <c r="G4902" s="247"/>
    </row>
    <row r="4903" spans="1:7" ht="24" customHeight="1" x14ac:dyDescent="0.2">
      <c r="A4903" s="243" t="s">
        <v>822</v>
      </c>
      <c r="B4903" s="244">
        <f>Contratista</f>
        <v>0</v>
      </c>
      <c r="C4903" s="239"/>
      <c r="D4903" s="239"/>
      <c r="E4903" s="239"/>
      <c r="F4903" s="248"/>
      <c r="G4903" s="249"/>
    </row>
    <row r="4904" spans="1:7" ht="24" customHeight="1" x14ac:dyDescent="0.2">
      <c r="A4904" s="243" t="s">
        <v>31</v>
      </c>
      <c r="B4904" s="244" t="str">
        <f>Obra</f>
        <v>Barrio "VIRGEN DEL ROSARIO" I Etapa</v>
      </c>
      <c r="C4904" s="239"/>
      <c r="D4904" s="239"/>
      <c r="E4904" s="239"/>
      <c r="F4904" s="248" t="s">
        <v>45</v>
      </c>
      <c r="G4904" s="250">
        <f>Fecha_Base</f>
        <v>0</v>
      </c>
    </row>
    <row r="4905" spans="1:7" ht="24" customHeight="1" x14ac:dyDescent="0.2">
      <c r="A4905" s="251" t="s">
        <v>820</v>
      </c>
      <c r="B4905" s="240" t="str">
        <f>Ubicación</f>
        <v>Calle Independencia s/nº  Distrito "La Puntilla" Dpto San Martin</v>
      </c>
      <c r="C4905" s="240"/>
      <c r="D4905" s="252"/>
      <c r="E4905" s="253"/>
      <c r="F4905" s="254"/>
      <c r="G4905" s="255"/>
    </row>
    <row r="4906" spans="1:7" ht="24" customHeight="1" x14ac:dyDescent="0.2">
      <c r="A4906" s="251" t="s">
        <v>46</v>
      </c>
      <c r="B4906" s="256" t="str">
        <f>IFERROR(VALUE(LEFT(B4907,FIND("-",B4907)-1)),"")</f>
        <v/>
      </c>
      <c r="C4906" s="241" t="str">
        <f>IFERROR(VLOOKUP(B4906,T_Computo_Presupuesto,2,FALSE),"")</f>
        <v/>
      </c>
      <c r="E4906" s="253"/>
      <c r="F4906" s="254"/>
      <c r="G4906" s="255"/>
    </row>
    <row r="4907" spans="1:7" ht="24" customHeight="1" x14ac:dyDescent="0.2">
      <c r="A4907" s="251" t="s">
        <v>32</v>
      </c>
      <c r="B4907" s="257"/>
      <c r="C4907" s="241" t="str">
        <f>IFERROR(VLOOKUP(B4907,T_Computo_Presupuesto,2,FALSE),"")</f>
        <v/>
      </c>
      <c r="D4907" s="252"/>
      <c r="E4907" s="253"/>
      <c r="F4907" s="248" t="s">
        <v>33</v>
      </c>
      <c r="G4907" s="258" t="str">
        <f>IFERROR(VLOOKUP(B4907,T_Computo_Presupuesto,4,FALSE),"")</f>
        <v/>
      </c>
    </row>
    <row r="4908" spans="1:7" ht="24" customHeight="1" x14ac:dyDescent="0.2">
      <c r="A4908" s="251"/>
      <c r="B4908" s="240"/>
      <c r="C4908" s="241"/>
      <c r="D4908" s="252"/>
      <c r="E4908" s="253"/>
      <c r="F4908" s="254"/>
      <c r="G4908" s="255"/>
    </row>
    <row r="4909" spans="1:7" ht="24" customHeight="1" x14ac:dyDescent="0.2">
      <c r="A4909" s="366" t="s">
        <v>683</v>
      </c>
      <c r="B4909" s="367"/>
      <c r="C4909" s="368" t="s">
        <v>0</v>
      </c>
      <c r="D4909" s="368" t="s">
        <v>34</v>
      </c>
      <c r="E4909" s="370" t="s">
        <v>35</v>
      </c>
      <c r="F4909" s="372" t="s">
        <v>36</v>
      </c>
      <c r="G4909" s="374" t="s">
        <v>37</v>
      </c>
    </row>
    <row r="4910" spans="1:7" ht="24" customHeight="1" x14ac:dyDescent="0.2">
      <c r="A4910" s="259" t="s">
        <v>684</v>
      </c>
      <c r="B4910" s="260" t="s">
        <v>685</v>
      </c>
      <c r="C4910" s="369"/>
      <c r="D4910" s="369"/>
      <c r="E4910" s="371"/>
      <c r="F4910" s="373"/>
      <c r="G4910" s="375"/>
    </row>
    <row r="4911" spans="1:7" ht="24" customHeight="1" x14ac:dyDescent="0.2">
      <c r="A4911" s="335"/>
      <c r="B4911" s="263"/>
      <c r="C4911" s="334" t="s">
        <v>823</v>
      </c>
      <c r="D4911" s="264"/>
      <c r="E4911" s="265"/>
      <c r="F4911" s="266"/>
      <c r="G4911" s="267"/>
    </row>
    <row r="4912" spans="1:7" ht="24" customHeight="1" x14ac:dyDescent="0.2">
      <c r="A4912" s="153" t="str">
        <f t="shared" ref="A4912:A4925" si="1473">IFERROR(VLOOKUP(C4912,Tabla_Insumos,4,FALSE),"")</f>
        <v/>
      </c>
      <c r="B4912" s="268" t="str">
        <f t="shared" ref="B4912:B4925" si="1474">IFERROR(VLOOKUP(C4912,Tabla_Insumos,5,FALSE),"")</f>
        <v/>
      </c>
      <c r="C4912" s="154"/>
      <c r="D4912" s="155" t="str">
        <f t="shared" ref="D4912:D4925" si="1475">IFERROR(VLOOKUP(C4912,Tabla_Insumos,2,FALSE),"")</f>
        <v/>
      </c>
      <c r="E4912" s="269"/>
      <c r="F4912" s="166">
        <f t="shared" ref="F4912:F4925" si="1476">IFERROR(VLOOKUP(C4912,Tabla_Insumos,3,FALSE),0)</f>
        <v>0</v>
      </c>
      <c r="G4912" s="270">
        <f>ROUND(E4912*F4912,2)</f>
        <v>0</v>
      </c>
    </row>
    <row r="4913" spans="1:7" ht="24" customHeight="1" x14ac:dyDescent="0.2">
      <c r="A4913" s="153" t="str">
        <f t="shared" si="1473"/>
        <v/>
      </c>
      <c r="B4913" s="268" t="str">
        <f t="shared" si="1474"/>
        <v/>
      </c>
      <c r="C4913" s="154"/>
      <c r="D4913" s="155" t="str">
        <f t="shared" si="1475"/>
        <v/>
      </c>
      <c r="E4913" s="269"/>
      <c r="F4913" s="166">
        <f t="shared" si="1476"/>
        <v>0</v>
      </c>
      <c r="G4913" s="270">
        <f t="shared" ref="G4913:G4925" si="1477">ROUND(E4913*F4913,2)</f>
        <v>0</v>
      </c>
    </row>
    <row r="4914" spans="1:7" ht="24" customHeight="1" x14ac:dyDescent="0.2">
      <c r="A4914" s="153" t="str">
        <f t="shared" si="1473"/>
        <v/>
      </c>
      <c r="B4914" s="268" t="str">
        <f t="shared" si="1474"/>
        <v/>
      </c>
      <c r="C4914" s="154"/>
      <c r="D4914" s="155" t="str">
        <f t="shared" si="1475"/>
        <v/>
      </c>
      <c r="E4914" s="269"/>
      <c r="F4914" s="166">
        <f t="shared" si="1476"/>
        <v>0</v>
      </c>
      <c r="G4914" s="270">
        <f t="shared" si="1477"/>
        <v>0</v>
      </c>
    </row>
    <row r="4915" spans="1:7" ht="24" customHeight="1" x14ac:dyDescent="0.2">
      <c r="A4915" s="153" t="str">
        <f t="shared" si="1473"/>
        <v/>
      </c>
      <c r="B4915" s="268" t="str">
        <f t="shared" si="1474"/>
        <v/>
      </c>
      <c r="C4915" s="154"/>
      <c r="D4915" s="155" t="str">
        <f t="shared" si="1475"/>
        <v/>
      </c>
      <c r="E4915" s="269"/>
      <c r="F4915" s="166">
        <f t="shared" si="1476"/>
        <v>0</v>
      </c>
      <c r="G4915" s="270">
        <f t="shared" si="1477"/>
        <v>0</v>
      </c>
    </row>
    <row r="4916" spans="1:7" ht="24" customHeight="1" x14ac:dyDescent="0.2">
      <c r="A4916" s="153" t="str">
        <f t="shared" si="1473"/>
        <v/>
      </c>
      <c r="B4916" s="268" t="str">
        <f t="shared" si="1474"/>
        <v/>
      </c>
      <c r="C4916" s="154"/>
      <c r="D4916" s="155" t="str">
        <f t="shared" si="1475"/>
        <v/>
      </c>
      <c r="E4916" s="269"/>
      <c r="F4916" s="166">
        <f t="shared" si="1476"/>
        <v>0</v>
      </c>
      <c r="G4916" s="270">
        <f t="shared" si="1477"/>
        <v>0</v>
      </c>
    </row>
    <row r="4917" spans="1:7" ht="24" customHeight="1" x14ac:dyDescent="0.2">
      <c r="A4917" s="153" t="str">
        <f t="shared" si="1473"/>
        <v/>
      </c>
      <c r="B4917" s="268" t="str">
        <f t="shared" si="1474"/>
        <v/>
      </c>
      <c r="C4917" s="154"/>
      <c r="D4917" s="155" t="str">
        <f t="shared" si="1475"/>
        <v/>
      </c>
      <c r="E4917" s="269"/>
      <c r="F4917" s="166">
        <f t="shared" si="1476"/>
        <v>0</v>
      </c>
      <c r="G4917" s="270">
        <f t="shared" si="1477"/>
        <v>0</v>
      </c>
    </row>
    <row r="4918" spans="1:7" ht="24" customHeight="1" x14ac:dyDescent="0.2">
      <c r="A4918" s="153" t="str">
        <f t="shared" si="1473"/>
        <v/>
      </c>
      <c r="B4918" s="268" t="str">
        <f t="shared" si="1474"/>
        <v/>
      </c>
      <c r="C4918" s="154"/>
      <c r="D4918" s="155" t="str">
        <f t="shared" si="1475"/>
        <v/>
      </c>
      <c r="E4918" s="269"/>
      <c r="F4918" s="166">
        <f t="shared" si="1476"/>
        <v>0</v>
      </c>
      <c r="G4918" s="270">
        <f t="shared" si="1477"/>
        <v>0</v>
      </c>
    </row>
    <row r="4919" spans="1:7" ht="24" customHeight="1" x14ac:dyDescent="0.2">
      <c r="A4919" s="153" t="str">
        <f t="shared" si="1473"/>
        <v/>
      </c>
      <c r="B4919" s="268" t="str">
        <f t="shared" si="1474"/>
        <v/>
      </c>
      <c r="C4919" s="154"/>
      <c r="D4919" s="155" t="str">
        <f t="shared" si="1475"/>
        <v/>
      </c>
      <c r="E4919" s="269"/>
      <c r="F4919" s="166">
        <f t="shared" si="1476"/>
        <v>0</v>
      </c>
      <c r="G4919" s="270">
        <f t="shared" si="1477"/>
        <v>0</v>
      </c>
    </row>
    <row r="4920" spans="1:7" ht="24" customHeight="1" x14ac:dyDescent="0.2">
      <c r="A4920" s="153" t="str">
        <f t="shared" si="1473"/>
        <v/>
      </c>
      <c r="B4920" s="268" t="str">
        <f t="shared" si="1474"/>
        <v/>
      </c>
      <c r="C4920" s="154"/>
      <c r="D4920" s="155" t="str">
        <f t="shared" si="1475"/>
        <v/>
      </c>
      <c r="E4920" s="269"/>
      <c r="F4920" s="166">
        <f t="shared" si="1476"/>
        <v>0</v>
      </c>
      <c r="G4920" s="270">
        <f t="shared" si="1477"/>
        <v>0</v>
      </c>
    </row>
    <row r="4921" spans="1:7" ht="24" customHeight="1" x14ac:dyDescent="0.2">
      <c r="A4921" s="153" t="str">
        <f t="shared" si="1473"/>
        <v/>
      </c>
      <c r="B4921" s="268" t="str">
        <f t="shared" si="1474"/>
        <v/>
      </c>
      <c r="C4921" s="154"/>
      <c r="D4921" s="155" t="str">
        <f t="shared" si="1475"/>
        <v/>
      </c>
      <c r="E4921" s="269"/>
      <c r="F4921" s="166">
        <f t="shared" si="1476"/>
        <v>0</v>
      </c>
      <c r="G4921" s="270">
        <f t="shared" si="1477"/>
        <v>0</v>
      </c>
    </row>
    <row r="4922" spans="1:7" ht="24" customHeight="1" x14ac:dyDescent="0.2">
      <c r="A4922" s="153" t="str">
        <f t="shared" si="1473"/>
        <v/>
      </c>
      <c r="B4922" s="268" t="str">
        <f t="shared" si="1474"/>
        <v/>
      </c>
      <c r="C4922" s="154"/>
      <c r="D4922" s="155" t="str">
        <f t="shared" si="1475"/>
        <v/>
      </c>
      <c r="E4922" s="269"/>
      <c r="F4922" s="166">
        <f t="shared" si="1476"/>
        <v>0</v>
      </c>
      <c r="G4922" s="270">
        <f t="shared" si="1477"/>
        <v>0</v>
      </c>
    </row>
    <row r="4923" spans="1:7" ht="24" customHeight="1" x14ac:dyDescent="0.2">
      <c r="A4923" s="153" t="str">
        <f t="shared" si="1473"/>
        <v/>
      </c>
      <c r="B4923" s="268" t="str">
        <f t="shared" si="1474"/>
        <v/>
      </c>
      <c r="C4923" s="154"/>
      <c r="D4923" s="155" t="str">
        <f t="shared" si="1475"/>
        <v/>
      </c>
      <c r="E4923" s="269"/>
      <c r="F4923" s="166">
        <f t="shared" si="1476"/>
        <v>0</v>
      </c>
      <c r="G4923" s="270">
        <f t="shared" si="1477"/>
        <v>0</v>
      </c>
    </row>
    <row r="4924" spans="1:7" ht="24" customHeight="1" x14ac:dyDescent="0.2">
      <c r="A4924" s="153" t="str">
        <f t="shared" si="1473"/>
        <v/>
      </c>
      <c r="B4924" s="268" t="str">
        <f t="shared" si="1474"/>
        <v/>
      </c>
      <c r="C4924" s="154"/>
      <c r="D4924" s="155" t="str">
        <f t="shared" si="1475"/>
        <v/>
      </c>
      <c r="E4924" s="269"/>
      <c r="F4924" s="166">
        <f t="shared" si="1476"/>
        <v>0</v>
      </c>
      <c r="G4924" s="270">
        <f t="shared" si="1477"/>
        <v>0</v>
      </c>
    </row>
    <row r="4925" spans="1:7" ht="24" customHeight="1" x14ac:dyDescent="0.2">
      <c r="A4925" s="153" t="str">
        <f t="shared" si="1473"/>
        <v/>
      </c>
      <c r="B4925" s="268" t="str">
        <f t="shared" si="1474"/>
        <v/>
      </c>
      <c r="C4925" s="154"/>
      <c r="D4925" s="155" t="str">
        <f t="shared" si="1475"/>
        <v/>
      </c>
      <c r="E4925" s="269"/>
      <c r="F4925" s="166">
        <f t="shared" si="1476"/>
        <v>0</v>
      </c>
      <c r="G4925" s="270">
        <f t="shared" si="1477"/>
        <v>0</v>
      </c>
    </row>
    <row r="4926" spans="1:7" ht="24" customHeight="1" x14ac:dyDescent="0.2">
      <c r="A4926" s="271"/>
      <c r="B4926" s="241"/>
      <c r="C4926" s="241"/>
      <c r="D4926" s="252"/>
      <c r="E4926" s="253"/>
      <c r="F4926" s="336" t="s">
        <v>38</v>
      </c>
      <c r="G4926" s="273">
        <f>SUBTOTAL(9,G4912:G4925)</f>
        <v>0</v>
      </c>
    </row>
    <row r="4927" spans="1:7" ht="24" customHeight="1" x14ac:dyDescent="0.2">
      <c r="A4927" s="271"/>
      <c r="B4927" s="241"/>
      <c r="C4927" s="274" t="s">
        <v>824</v>
      </c>
      <c r="D4927" s="252"/>
      <c r="E4927" s="253"/>
      <c r="F4927" s="254"/>
      <c r="G4927" s="275"/>
    </row>
    <row r="4928" spans="1:7" ht="24" customHeight="1" x14ac:dyDescent="0.2">
      <c r="A4928" s="153" t="str">
        <f t="shared" ref="A4928:A4935" si="1478">IFERROR(VLOOKUP(C4928,Tabla_Insumos,4,FALSE),"")</f>
        <v/>
      </c>
      <c r="B4928" s="268" t="str">
        <f t="shared" ref="B4928:B4935" si="1479">IFERROR(VLOOKUP(C4928,Tabla_Insumos,5,FALSE),"")</f>
        <v/>
      </c>
      <c r="C4928" s="154"/>
      <c r="D4928" s="155" t="str">
        <f t="shared" ref="D4928:D4935" si="1480">IFERROR(VLOOKUP(C4928,Tabla_Insumos,2,FALSE),"")</f>
        <v/>
      </c>
      <c r="E4928" s="269"/>
      <c r="F4928" s="166">
        <f t="shared" ref="F4928:F4935" si="1481">IFERROR(VLOOKUP(C4928,Tabla_Insumos,3,FALSE),0)</f>
        <v>0</v>
      </c>
      <c r="G4928" s="270">
        <f>ROUND(E4928*F4928,2)</f>
        <v>0</v>
      </c>
    </row>
    <row r="4929" spans="1:7" ht="24" customHeight="1" x14ac:dyDescent="0.2">
      <c r="A4929" s="153" t="str">
        <f t="shared" si="1478"/>
        <v/>
      </c>
      <c r="B4929" s="268" t="str">
        <f t="shared" si="1479"/>
        <v/>
      </c>
      <c r="C4929" s="154"/>
      <c r="D4929" s="155" t="str">
        <f t="shared" si="1480"/>
        <v/>
      </c>
      <c r="E4929" s="269"/>
      <c r="F4929" s="166">
        <f t="shared" si="1481"/>
        <v>0</v>
      </c>
      <c r="G4929" s="270">
        <f>ROUND(E4929*F4929,2)</f>
        <v>0</v>
      </c>
    </row>
    <row r="4930" spans="1:7" ht="24" customHeight="1" x14ac:dyDescent="0.2">
      <c r="A4930" s="153" t="str">
        <f t="shared" si="1478"/>
        <v/>
      </c>
      <c r="B4930" s="268" t="str">
        <f t="shared" si="1479"/>
        <v/>
      </c>
      <c r="C4930" s="154"/>
      <c r="D4930" s="155" t="str">
        <f t="shared" si="1480"/>
        <v/>
      </c>
      <c r="E4930" s="269"/>
      <c r="F4930" s="166">
        <f t="shared" si="1481"/>
        <v>0</v>
      </c>
      <c r="G4930" s="270">
        <f t="shared" ref="G4930:G4935" si="1482">ROUND(E4930*F4930,2)</f>
        <v>0</v>
      </c>
    </row>
    <row r="4931" spans="1:7" ht="24" customHeight="1" x14ac:dyDescent="0.2">
      <c r="A4931" s="153" t="str">
        <f t="shared" si="1478"/>
        <v/>
      </c>
      <c r="B4931" s="268" t="str">
        <f t="shared" si="1479"/>
        <v/>
      </c>
      <c r="C4931" s="154"/>
      <c r="D4931" s="155" t="str">
        <f t="shared" si="1480"/>
        <v/>
      </c>
      <c r="E4931" s="269"/>
      <c r="F4931" s="166">
        <f t="shared" si="1481"/>
        <v>0</v>
      </c>
      <c r="G4931" s="270">
        <f t="shared" si="1482"/>
        <v>0</v>
      </c>
    </row>
    <row r="4932" spans="1:7" ht="24" customHeight="1" x14ac:dyDescent="0.2">
      <c r="A4932" s="153" t="str">
        <f t="shared" si="1478"/>
        <v/>
      </c>
      <c r="B4932" s="268" t="str">
        <f t="shared" si="1479"/>
        <v/>
      </c>
      <c r="C4932" s="154"/>
      <c r="D4932" s="155" t="str">
        <f t="shared" si="1480"/>
        <v/>
      </c>
      <c r="E4932" s="269"/>
      <c r="F4932" s="166">
        <f t="shared" si="1481"/>
        <v>0</v>
      </c>
      <c r="G4932" s="270">
        <f t="shared" si="1482"/>
        <v>0</v>
      </c>
    </row>
    <row r="4933" spans="1:7" ht="24" customHeight="1" x14ac:dyDescent="0.2">
      <c r="A4933" s="153" t="str">
        <f t="shared" si="1478"/>
        <v/>
      </c>
      <c r="B4933" s="268" t="str">
        <f t="shared" si="1479"/>
        <v/>
      </c>
      <c r="C4933" s="154"/>
      <c r="D4933" s="155" t="str">
        <f t="shared" si="1480"/>
        <v/>
      </c>
      <c r="E4933" s="269"/>
      <c r="F4933" s="166">
        <f t="shared" si="1481"/>
        <v>0</v>
      </c>
      <c r="G4933" s="270">
        <f t="shared" si="1482"/>
        <v>0</v>
      </c>
    </row>
    <row r="4934" spans="1:7" ht="24" customHeight="1" x14ac:dyDescent="0.2">
      <c r="A4934" s="153" t="str">
        <f t="shared" si="1478"/>
        <v/>
      </c>
      <c r="B4934" s="268" t="str">
        <f t="shared" si="1479"/>
        <v/>
      </c>
      <c r="C4934" s="154"/>
      <c r="D4934" s="155" t="str">
        <f t="shared" si="1480"/>
        <v/>
      </c>
      <c r="E4934" s="269"/>
      <c r="F4934" s="166">
        <f t="shared" si="1481"/>
        <v>0</v>
      </c>
      <c r="G4934" s="270">
        <f t="shared" si="1482"/>
        <v>0</v>
      </c>
    </row>
    <row r="4935" spans="1:7" ht="24" customHeight="1" x14ac:dyDescent="0.2">
      <c r="A4935" s="153" t="str">
        <f t="shared" si="1478"/>
        <v/>
      </c>
      <c r="B4935" s="268" t="str">
        <f t="shared" si="1479"/>
        <v/>
      </c>
      <c r="C4935" s="154"/>
      <c r="D4935" s="155" t="str">
        <f t="shared" si="1480"/>
        <v/>
      </c>
      <c r="E4935" s="269"/>
      <c r="F4935" s="166">
        <f t="shared" si="1481"/>
        <v>0</v>
      </c>
      <c r="G4935" s="270">
        <f t="shared" si="1482"/>
        <v>0</v>
      </c>
    </row>
    <row r="4936" spans="1:7" ht="24" customHeight="1" x14ac:dyDescent="0.2">
      <c r="A4936" s="271"/>
      <c r="B4936" s="241"/>
      <c r="C4936" s="241"/>
      <c r="D4936" s="252"/>
      <c r="E4936" s="253"/>
      <c r="F4936" s="336" t="s">
        <v>39</v>
      </c>
      <c r="G4936" s="273">
        <f>SUBTOTAL(9,G4928:G4935)</f>
        <v>0</v>
      </c>
    </row>
    <row r="4937" spans="1:7" ht="24" customHeight="1" x14ac:dyDescent="0.2">
      <c r="A4937" s="271"/>
      <c r="B4937" s="241"/>
      <c r="C4937" s="274" t="s">
        <v>825</v>
      </c>
      <c r="D4937" s="252"/>
      <c r="E4937" s="253"/>
      <c r="F4937" s="254"/>
      <c r="G4937" s="275"/>
    </row>
    <row r="4938" spans="1:7" ht="24" customHeight="1" x14ac:dyDescent="0.2">
      <c r="A4938" s="153" t="str">
        <f t="shared" ref="A4938:A4946" si="1483">IFERROR(VLOOKUP(C4938,Tabla_Insumos,4,FALSE),"")</f>
        <v/>
      </c>
      <c r="B4938" s="268" t="str">
        <f t="shared" ref="B4938:B4946" si="1484">IFERROR(VLOOKUP(C4938,Tabla_Insumos,5,FALSE),"")</f>
        <v/>
      </c>
      <c r="C4938" s="154"/>
      <c r="D4938" s="155" t="str">
        <f t="shared" ref="D4938:D4946" si="1485">IFERROR(VLOOKUP(C4938,Tabla_Insumos,2,FALSE),"")</f>
        <v/>
      </c>
      <c r="E4938" s="269"/>
      <c r="F4938" s="166">
        <f t="shared" ref="F4938:F4946" si="1486">IFERROR(VLOOKUP(C4938,Tabla_Insumos,3,FALSE),0)</f>
        <v>0</v>
      </c>
      <c r="G4938" s="270">
        <f t="shared" ref="G4938:G4946" si="1487">ROUND(E4938*F4938,2)</f>
        <v>0</v>
      </c>
    </row>
    <row r="4939" spans="1:7" ht="24" customHeight="1" x14ac:dyDescent="0.2">
      <c r="A4939" s="153" t="str">
        <f t="shared" si="1483"/>
        <v/>
      </c>
      <c r="B4939" s="268" t="str">
        <f t="shared" si="1484"/>
        <v/>
      </c>
      <c r="C4939" s="154"/>
      <c r="D4939" s="155" t="str">
        <f t="shared" si="1485"/>
        <v/>
      </c>
      <c r="E4939" s="269"/>
      <c r="F4939" s="166">
        <f t="shared" si="1486"/>
        <v>0</v>
      </c>
      <c r="G4939" s="270">
        <f t="shared" si="1487"/>
        <v>0</v>
      </c>
    </row>
    <row r="4940" spans="1:7" ht="24" customHeight="1" x14ac:dyDescent="0.2">
      <c r="A4940" s="153" t="str">
        <f t="shared" si="1483"/>
        <v/>
      </c>
      <c r="B4940" s="268" t="str">
        <f t="shared" si="1484"/>
        <v/>
      </c>
      <c r="C4940" s="154"/>
      <c r="D4940" s="155" t="str">
        <f t="shared" si="1485"/>
        <v/>
      </c>
      <c r="E4940" s="269"/>
      <c r="F4940" s="166">
        <f t="shared" si="1486"/>
        <v>0</v>
      </c>
      <c r="G4940" s="270">
        <f t="shared" si="1487"/>
        <v>0</v>
      </c>
    </row>
    <row r="4941" spans="1:7" ht="24" customHeight="1" x14ac:dyDescent="0.2">
      <c r="A4941" s="153" t="str">
        <f t="shared" si="1483"/>
        <v/>
      </c>
      <c r="B4941" s="268" t="str">
        <f t="shared" si="1484"/>
        <v/>
      </c>
      <c r="C4941" s="154"/>
      <c r="D4941" s="155" t="str">
        <f t="shared" si="1485"/>
        <v/>
      </c>
      <c r="E4941" s="269"/>
      <c r="F4941" s="166">
        <f t="shared" si="1486"/>
        <v>0</v>
      </c>
      <c r="G4941" s="270">
        <f t="shared" si="1487"/>
        <v>0</v>
      </c>
    </row>
    <row r="4942" spans="1:7" ht="24" customHeight="1" x14ac:dyDescent="0.2">
      <c r="A4942" s="153" t="str">
        <f t="shared" si="1483"/>
        <v/>
      </c>
      <c r="B4942" s="268" t="str">
        <f t="shared" si="1484"/>
        <v/>
      </c>
      <c r="C4942" s="154"/>
      <c r="D4942" s="155" t="str">
        <f t="shared" si="1485"/>
        <v/>
      </c>
      <c r="E4942" s="269"/>
      <c r="F4942" s="166">
        <f t="shared" si="1486"/>
        <v>0</v>
      </c>
      <c r="G4942" s="270">
        <f t="shared" si="1487"/>
        <v>0</v>
      </c>
    </row>
    <row r="4943" spans="1:7" ht="24" customHeight="1" x14ac:dyDescent="0.2">
      <c r="A4943" s="153" t="str">
        <f t="shared" si="1483"/>
        <v/>
      </c>
      <c r="B4943" s="268" t="str">
        <f t="shared" si="1484"/>
        <v/>
      </c>
      <c r="C4943" s="154"/>
      <c r="D4943" s="155" t="str">
        <f t="shared" si="1485"/>
        <v/>
      </c>
      <c r="E4943" s="269"/>
      <c r="F4943" s="166">
        <f t="shared" si="1486"/>
        <v>0</v>
      </c>
      <c r="G4943" s="270">
        <f t="shared" si="1487"/>
        <v>0</v>
      </c>
    </row>
    <row r="4944" spans="1:7" ht="24" customHeight="1" x14ac:dyDescent="0.2">
      <c r="A4944" s="153" t="str">
        <f t="shared" si="1483"/>
        <v/>
      </c>
      <c r="B4944" s="268" t="str">
        <f t="shared" si="1484"/>
        <v/>
      </c>
      <c r="C4944" s="154"/>
      <c r="D4944" s="155" t="str">
        <f t="shared" si="1485"/>
        <v/>
      </c>
      <c r="E4944" s="269"/>
      <c r="F4944" s="166">
        <f t="shared" si="1486"/>
        <v>0</v>
      </c>
      <c r="G4944" s="270">
        <f t="shared" si="1487"/>
        <v>0</v>
      </c>
    </row>
    <row r="4945" spans="1:7" ht="24" customHeight="1" x14ac:dyDescent="0.2">
      <c r="A4945" s="153" t="str">
        <f t="shared" si="1483"/>
        <v/>
      </c>
      <c r="B4945" s="268" t="str">
        <f t="shared" si="1484"/>
        <v/>
      </c>
      <c r="C4945" s="154"/>
      <c r="D4945" s="155" t="str">
        <f t="shared" si="1485"/>
        <v/>
      </c>
      <c r="E4945" s="269"/>
      <c r="F4945" s="166">
        <f t="shared" si="1486"/>
        <v>0</v>
      </c>
      <c r="G4945" s="270">
        <f t="shared" si="1487"/>
        <v>0</v>
      </c>
    </row>
    <row r="4946" spans="1:7" ht="24" customHeight="1" x14ac:dyDescent="0.2">
      <c r="A4946" s="153" t="str">
        <f t="shared" si="1483"/>
        <v/>
      </c>
      <c r="B4946" s="268" t="str">
        <f t="shared" si="1484"/>
        <v/>
      </c>
      <c r="C4946" s="154"/>
      <c r="D4946" s="155" t="str">
        <f t="shared" si="1485"/>
        <v/>
      </c>
      <c r="E4946" s="269"/>
      <c r="F4946" s="166">
        <f t="shared" si="1486"/>
        <v>0</v>
      </c>
      <c r="G4946" s="270">
        <f t="shared" si="1487"/>
        <v>0</v>
      </c>
    </row>
    <row r="4947" spans="1:7" ht="24" customHeight="1" x14ac:dyDescent="0.2">
      <c r="A4947" s="276"/>
      <c r="B4947" s="252"/>
      <c r="C4947" s="241"/>
      <c r="D4947" s="252"/>
      <c r="E4947" s="253"/>
      <c r="F4947" s="336" t="s">
        <v>40</v>
      </c>
      <c r="G4947" s="273">
        <f>SUBTOTAL(9,G4938:G4946)</f>
        <v>0</v>
      </c>
    </row>
    <row r="4948" spans="1:7" ht="24" customHeight="1" thickBot="1" x14ac:dyDescent="0.25">
      <c r="A4948" s="277"/>
      <c r="B4948" s="278"/>
      <c r="C4948" s="279"/>
      <c r="D4948" s="278"/>
      <c r="E4948" s="280"/>
      <c r="F4948" s="281"/>
      <c r="G4948" s="282"/>
    </row>
    <row r="4949" spans="1:7" ht="24" customHeight="1" thickBot="1" x14ac:dyDescent="0.25">
      <c r="A4949" s="283">
        <f>B4907</f>
        <v>0</v>
      </c>
      <c r="B4949" s="284" t="str">
        <f>C4907</f>
        <v/>
      </c>
      <c r="C4949" s="285"/>
      <c r="D4949" s="285" t="s">
        <v>41</v>
      </c>
      <c r="E4949" s="286"/>
      <c r="F4949" s="287" t="s">
        <v>42</v>
      </c>
      <c r="G4949" s="288">
        <f>SUBTOTAL(9,G4912:G4948)</f>
        <v>0</v>
      </c>
    </row>
    <row r="4950" spans="1:7" ht="24" customHeight="1" thickTop="1" thickBot="1" x14ac:dyDescent="0.25"/>
    <row r="4951" spans="1:7" ht="24" customHeight="1" thickTop="1" x14ac:dyDescent="0.2">
      <c r="A4951" s="344" t="s">
        <v>44</v>
      </c>
      <c r="B4951" s="345"/>
      <c r="C4951" s="345"/>
      <c r="D4951" s="345"/>
      <c r="E4951" s="345"/>
      <c r="F4951" s="345"/>
      <c r="G4951" s="346"/>
    </row>
    <row r="4952" spans="1:7" ht="24" customHeight="1" x14ac:dyDescent="0.2">
      <c r="A4952" s="243" t="s">
        <v>821</v>
      </c>
      <c r="B4952" s="244" t="str">
        <f>Comitente</f>
        <v>DIRECCIÓN PROVINCIAL DEL LOTE HOGAR</v>
      </c>
      <c r="C4952" s="238"/>
      <c r="D4952" s="245"/>
      <c r="E4952" s="245"/>
      <c r="F4952" s="246"/>
      <c r="G4952" s="247"/>
    </row>
    <row r="4953" spans="1:7" ht="24" customHeight="1" x14ac:dyDescent="0.2">
      <c r="A4953" s="243" t="s">
        <v>822</v>
      </c>
      <c r="B4953" s="244">
        <f>Contratista</f>
        <v>0</v>
      </c>
      <c r="C4953" s="239"/>
      <c r="D4953" s="239"/>
      <c r="E4953" s="239"/>
      <c r="F4953" s="248"/>
      <c r="G4953" s="249"/>
    </row>
    <row r="4954" spans="1:7" ht="24" customHeight="1" x14ac:dyDescent="0.2">
      <c r="A4954" s="243" t="s">
        <v>31</v>
      </c>
      <c r="B4954" s="244" t="str">
        <f>Obra</f>
        <v>Barrio "VIRGEN DEL ROSARIO" I Etapa</v>
      </c>
      <c r="C4954" s="239"/>
      <c r="D4954" s="239"/>
      <c r="E4954" s="239"/>
      <c r="F4954" s="248" t="s">
        <v>45</v>
      </c>
      <c r="G4954" s="250">
        <f>Fecha_Base</f>
        <v>0</v>
      </c>
    </row>
    <row r="4955" spans="1:7" ht="24" customHeight="1" x14ac:dyDescent="0.2">
      <c r="A4955" s="251" t="s">
        <v>820</v>
      </c>
      <c r="B4955" s="240" t="str">
        <f>Ubicación</f>
        <v>Calle Independencia s/nº  Distrito "La Puntilla" Dpto San Martin</v>
      </c>
      <c r="C4955" s="240"/>
      <c r="D4955" s="252"/>
      <c r="E4955" s="253"/>
      <c r="F4955" s="254"/>
      <c r="G4955" s="255"/>
    </row>
    <row r="4956" spans="1:7" ht="24" customHeight="1" x14ac:dyDescent="0.2">
      <c r="A4956" s="251" t="s">
        <v>46</v>
      </c>
      <c r="B4956" s="256" t="str">
        <f>IFERROR(VALUE(LEFT(B4957,FIND("-",B4957)-1)),"")</f>
        <v/>
      </c>
      <c r="C4956" s="241" t="str">
        <f>IFERROR(VLOOKUP(B4956,T_Computo_Presupuesto,2,FALSE),"")</f>
        <v/>
      </c>
      <c r="E4956" s="253"/>
      <c r="F4956" s="254"/>
      <c r="G4956" s="255"/>
    </row>
    <row r="4957" spans="1:7" ht="24" customHeight="1" x14ac:dyDescent="0.2">
      <c r="A4957" s="251" t="s">
        <v>32</v>
      </c>
      <c r="B4957" s="256"/>
      <c r="C4957" s="241" t="str">
        <f>IFERROR(VLOOKUP(B4957,T_Computo_Presupuesto,2,FALSE),"")</f>
        <v/>
      </c>
      <c r="D4957" s="252"/>
      <c r="E4957" s="253"/>
      <c r="F4957" s="248" t="s">
        <v>33</v>
      </c>
      <c r="G4957" s="258" t="str">
        <f>IFERROR(VLOOKUP(B4957,T_Computo_Presupuesto,4,FALSE),"")</f>
        <v/>
      </c>
    </row>
    <row r="4958" spans="1:7" ht="24" customHeight="1" x14ac:dyDescent="0.2">
      <c r="A4958" s="251"/>
      <c r="B4958" s="240"/>
      <c r="C4958" s="241"/>
      <c r="D4958" s="252"/>
      <c r="E4958" s="253"/>
      <c r="F4958" s="254"/>
      <c r="G4958" s="255"/>
    </row>
    <row r="4959" spans="1:7" ht="24" customHeight="1" x14ac:dyDescent="0.2">
      <c r="A4959" s="366" t="s">
        <v>683</v>
      </c>
      <c r="B4959" s="367"/>
      <c r="C4959" s="368" t="s">
        <v>0</v>
      </c>
      <c r="D4959" s="368" t="s">
        <v>34</v>
      </c>
      <c r="E4959" s="370" t="s">
        <v>35</v>
      </c>
      <c r="F4959" s="372" t="s">
        <v>36</v>
      </c>
      <c r="G4959" s="374" t="s">
        <v>37</v>
      </c>
    </row>
    <row r="4960" spans="1:7" ht="24" customHeight="1" x14ac:dyDescent="0.2">
      <c r="A4960" s="259" t="s">
        <v>684</v>
      </c>
      <c r="B4960" s="260" t="s">
        <v>685</v>
      </c>
      <c r="C4960" s="369"/>
      <c r="D4960" s="369"/>
      <c r="E4960" s="371"/>
      <c r="F4960" s="373"/>
      <c r="G4960" s="375"/>
    </row>
    <row r="4961" spans="1:7" ht="24" customHeight="1" x14ac:dyDescent="0.2">
      <c r="A4961" s="335"/>
      <c r="B4961" s="263"/>
      <c r="C4961" s="334" t="s">
        <v>823</v>
      </c>
      <c r="D4961" s="264"/>
      <c r="E4961" s="265"/>
      <c r="F4961" s="266"/>
      <c r="G4961" s="267"/>
    </row>
    <row r="4962" spans="1:7" ht="24" customHeight="1" x14ac:dyDescent="0.2">
      <c r="A4962" s="153" t="str">
        <f t="shared" ref="A4962:A4975" si="1488">IFERROR(VLOOKUP(C4962,Tabla_Insumos,4,FALSE),"")</f>
        <v/>
      </c>
      <c r="B4962" s="268" t="str">
        <f t="shared" ref="B4962:B4975" si="1489">IFERROR(VLOOKUP(C4962,Tabla_Insumos,5,FALSE),"")</f>
        <v/>
      </c>
      <c r="C4962" s="154"/>
      <c r="D4962" s="155" t="str">
        <f t="shared" ref="D4962:D4975" si="1490">IFERROR(VLOOKUP(C4962,Tabla_Insumos,2,FALSE),"")</f>
        <v/>
      </c>
      <c r="E4962" s="269"/>
      <c r="F4962" s="166">
        <f t="shared" ref="F4962:F4975" si="1491">IFERROR(VLOOKUP(C4962,Tabla_Insumos,3,FALSE),0)</f>
        <v>0</v>
      </c>
      <c r="G4962" s="270">
        <f>ROUND(E4962*F4962,2)</f>
        <v>0</v>
      </c>
    </row>
    <row r="4963" spans="1:7" ht="24" customHeight="1" x14ac:dyDescent="0.2">
      <c r="A4963" s="153" t="str">
        <f t="shared" si="1488"/>
        <v/>
      </c>
      <c r="B4963" s="268" t="str">
        <f t="shared" si="1489"/>
        <v/>
      </c>
      <c r="C4963" s="154"/>
      <c r="D4963" s="155" t="str">
        <f t="shared" si="1490"/>
        <v/>
      </c>
      <c r="E4963" s="269"/>
      <c r="F4963" s="166">
        <f t="shared" si="1491"/>
        <v>0</v>
      </c>
      <c r="G4963" s="270">
        <f t="shared" ref="G4963:G4975" si="1492">ROUND(E4963*F4963,2)</f>
        <v>0</v>
      </c>
    </row>
    <row r="4964" spans="1:7" ht="24" customHeight="1" x14ac:dyDescent="0.2">
      <c r="A4964" s="153" t="str">
        <f t="shared" si="1488"/>
        <v/>
      </c>
      <c r="B4964" s="268" t="str">
        <f t="shared" si="1489"/>
        <v/>
      </c>
      <c r="C4964" s="154"/>
      <c r="D4964" s="155" t="str">
        <f t="shared" si="1490"/>
        <v/>
      </c>
      <c r="E4964" s="269"/>
      <c r="F4964" s="166">
        <f t="shared" si="1491"/>
        <v>0</v>
      </c>
      <c r="G4964" s="270">
        <f t="shared" si="1492"/>
        <v>0</v>
      </c>
    </row>
    <row r="4965" spans="1:7" ht="24" customHeight="1" x14ac:dyDescent="0.2">
      <c r="A4965" s="153" t="str">
        <f t="shared" si="1488"/>
        <v/>
      </c>
      <c r="B4965" s="268" t="str">
        <f t="shared" si="1489"/>
        <v/>
      </c>
      <c r="C4965" s="154"/>
      <c r="D4965" s="155" t="str">
        <f t="shared" si="1490"/>
        <v/>
      </c>
      <c r="E4965" s="269"/>
      <c r="F4965" s="166">
        <f t="shared" si="1491"/>
        <v>0</v>
      </c>
      <c r="G4965" s="270">
        <f t="shared" si="1492"/>
        <v>0</v>
      </c>
    </row>
    <row r="4966" spans="1:7" ht="24" customHeight="1" x14ac:dyDescent="0.2">
      <c r="A4966" s="153" t="str">
        <f t="shared" si="1488"/>
        <v/>
      </c>
      <c r="B4966" s="268" t="str">
        <f t="shared" si="1489"/>
        <v/>
      </c>
      <c r="C4966" s="154"/>
      <c r="D4966" s="155" t="str">
        <f t="shared" si="1490"/>
        <v/>
      </c>
      <c r="E4966" s="269"/>
      <c r="F4966" s="166">
        <f t="shared" si="1491"/>
        <v>0</v>
      </c>
      <c r="G4966" s="270">
        <f t="shared" si="1492"/>
        <v>0</v>
      </c>
    </row>
    <row r="4967" spans="1:7" ht="24" customHeight="1" x14ac:dyDescent="0.2">
      <c r="A4967" s="153" t="str">
        <f t="shared" si="1488"/>
        <v/>
      </c>
      <c r="B4967" s="268" t="str">
        <f t="shared" si="1489"/>
        <v/>
      </c>
      <c r="C4967" s="154"/>
      <c r="D4967" s="155" t="str">
        <f t="shared" si="1490"/>
        <v/>
      </c>
      <c r="E4967" s="269"/>
      <c r="F4967" s="166">
        <f t="shared" si="1491"/>
        <v>0</v>
      </c>
      <c r="G4967" s="270">
        <f t="shared" si="1492"/>
        <v>0</v>
      </c>
    </row>
    <row r="4968" spans="1:7" ht="24" customHeight="1" x14ac:dyDescent="0.2">
      <c r="A4968" s="153" t="str">
        <f t="shared" si="1488"/>
        <v/>
      </c>
      <c r="B4968" s="268" t="str">
        <f t="shared" si="1489"/>
        <v/>
      </c>
      <c r="C4968" s="154"/>
      <c r="D4968" s="155" t="str">
        <f t="shared" si="1490"/>
        <v/>
      </c>
      <c r="E4968" s="269"/>
      <c r="F4968" s="166">
        <f t="shared" si="1491"/>
        <v>0</v>
      </c>
      <c r="G4968" s="270">
        <f t="shared" si="1492"/>
        <v>0</v>
      </c>
    </row>
    <row r="4969" spans="1:7" ht="24" customHeight="1" x14ac:dyDescent="0.2">
      <c r="A4969" s="153" t="str">
        <f t="shared" si="1488"/>
        <v/>
      </c>
      <c r="B4969" s="268" t="str">
        <f t="shared" si="1489"/>
        <v/>
      </c>
      <c r="C4969" s="154"/>
      <c r="D4969" s="155" t="str">
        <f t="shared" si="1490"/>
        <v/>
      </c>
      <c r="E4969" s="269"/>
      <c r="F4969" s="166">
        <f t="shared" si="1491"/>
        <v>0</v>
      </c>
      <c r="G4969" s="270">
        <f t="shared" si="1492"/>
        <v>0</v>
      </c>
    </row>
    <row r="4970" spans="1:7" ht="24" customHeight="1" x14ac:dyDescent="0.2">
      <c r="A4970" s="153" t="str">
        <f t="shared" si="1488"/>
        <v/>
      </c>
      <c r="B4970" s="268" t="str">
        <f t="shared" si="1489"/>
        <v/>
      </c>
      <c r="C4970" s="154"/>
      <c r="D4970" s="155" t="str">
        <f t="shared" si="1490"/>
        <v/>
      </c>
      <c r="E4970" s="269"/>
      <c r="F4970" s="166">
        <f t="shared" si="1491"/>
        <v>0</v>
      </c>
      <c r="G4970" s="270">
        <f t="shared" si="1492"/>
        <v>0</v>
      </c>
    </row>
    <row r="4971" spans="1:7" ht="24" customHeight="1" x14ac:dyDescent="0.2">
      <c r="A4971" s="153" t="str">
        <f t="shared" si="1488"/>
        <v/>
      </c>
      <c r="B4971" s="268" t="str">
        <f t="shared" si="1489"/>
        <v/>
      </c>
      <c r="C4971" s="154"/>
      <c r="D4971" s="155" t="str">
        <f t="shared" si="1490"/>
        <v/>
      </c>
      <c r="E4971" s="269"/>
      <c r="F4971" s="166">
        <f t="shared" si="1491"/>
        <v>0</v>
      </c>
      <c r="G4971" s="270">
        <f t="shared" si="1492"/>
        <v>0</v>
      </c>
    </row>
    <row r="4972" spans="1:7" ht="24" customHeight="1" x14ac:dyDescent="0.2">
      <c r="A4972" s="153" t="str">
        <f t="shared" si="1488"/>
        <v/>
      </c>
      <c r="B4972" s="268" t="str">
        <f t="shared" si="1489"/>
        <v/>
      </c>
      <c r="C4972" s="154"/>
      <c r="D4972" s="155" t="str">
        <f t="shared" si="1490"/>
        <v/>
      </c>
      <c r="E4972" s="269"/>
      <c r="F4972" s="166">
        <f t="shared" si="1491"/>
        <v>0</v>
      </c>
      <c r="G4972" s="270">
        <f t="shared" si="1492"/>
        <v>0</v>
      </c>
    </row>
    <row r="4973" spans="1:7" ht="24" customHeight="1" x14ac:dyDescent="0.2">
      <c r="A4973" s="153" t="str">
        <f t="shared" si="1488"/>
        <v/>
      </c>
      <c r="B4973" s="268" t="str">
        <f t="shared" si="1489"/>
        <v/>
      </c>
      <c r="C4973" s="154"/>
      <c r="D4973" s="155" t="str">
        <f t="shared" si="1490"/>
        <v/>
      </c>
      <c r="E4973" s="269"/>
      <c r="F4973" s="166">
        <f t="shared" si="1491"/>
        <v>0</v>
      </c>
      <c r="G4973" s="270">
        <f t="shared" si="1492"/>
        <v>0</v>
      </c>
    </row>
    <row r="4974" spans="1:7" ht="24" customHeight="1" x14ac:dyDescent="0.2">
      <c r="A4974" s="153" t="str">
        <f t="shared" si="1488"/>
        <v/>
      </c>
      <c r="B4974" s="268" t="str">
        <f t="shared" si="1489"/>
        <v/>
      </c>
      <c r="C4974" s="154"/>
      <c r="D4974" s="155" t="str">
        <f t="shared" si="1490"/>
        <v/>
      </c>
      <c r="E4974" s="269"/>
      <c r="F4974" s="166">
        <f t="shared" si="1491"/>
        <v>0</v>
      </c>
      <c r="G4974" s="270">
        <f t="shared" si="1492"/>
        <v>0</v>
      </c>
    </row>
    <row r="4975" spans="1:7" ht="24" customHeight="1" x14ac:dyDescent="0.2">
      <c r="A4975" s="153" t="str">
        <f t="shared" si="1488"/>
        <v/>
      </c>
      <c r="B4975" s="268" t="str">
        <f t="shared" si="1489"/>
        <v/>
      </c>
      <c r="C4975" s="154"/>
      <c r="D4975" s="155" t="str">
        <f t="shared" si="1490"/>
        <v/>
      </c>
      <c r="E4975" s="269"/>
      <c r="F4975" s="166">
        <f t="shared" si="1491"/>
        <v>0</v>
      </c>
      <c r="G4975" s="270">
        <f t="shared" si="1492"/>
        <v>0</v>
      </c>
    </row>
    <row r="4976" spans="1:7" ht="24" customHeight="1" x14ac:dyDescent="0.2">
      <c r="A4976" s="271"/>
      <c r="B4976" s="241"/>
      <c r="C4976" s="241"/>
      <c r="D4976" s="252"/>
      <c r="E4976" s="253"/>
      <c r="F4976" s="336" t="s">
        <v>38</v>
      </c>
      <c r="G4976" s="273">
        <f>SUBTOTAL(9,G4962:G4975)</f>
        <v>0</v>
      </c>
    </row>
    <row r="4977" spans="1:7" ht="24" customHeight="1" x14ac:dyDescent="0.2">
      <c r="A4977" s="271"/>
      <c r="B4977" s="241"/>
      <c r="C4977" s="274" t="s">
        <v>824</v>
      </c>
      <c r="D4977" s="252"/>
      <c r="E4977" s="253"/>
      <c r="F4977" s="254"/>
      <c r="G4977" s="275"/>
    </row>
    <row r="4978" spans="1:7" ht="24" customHeight="1" x14ac:dyDescent="0.2">
      <c r="A4978" s="153" t="str">
        <f t="shared" ref="A4978:A4985" si="1493">IFERROR(VLOOKUP(C4978,Tabla_Insumos,4,FALSE),"")</f>
        <v/>
      </c>
      <c r="B4978" s="268" t="str">
        <f t="shared" ref="B4978:B4985" si="1494">IFERROR(VLOOKUP(C4978,Tabla_Insumos,5,FALSE),"")</f>
        <v/>
      </c>
      <c r="C4978" s="154"/>
      <c r="D4978" s="155" t="str">
        <f t="shared" ref="D4978:D4985" si="1495">IFERROR(VLOOKUP(C4978,Tabla_Insumos,2,FALSE),"")</f>
        <v/>
      </c>
      <c r="E4978" s="269"/>
      <c r="F4978" s="166">
        <f t="shared" ref="F4978:F4985" si="1496">IFERROR(VLOOKUP(C4978,Tabla_Insumos,3,FALSE),0)</f>
        <v>0</v>
      </c>
      <c r="G4978" s="270">
        <f>ROUND(E4978*F4978,2)</f>
        <v>0</v>
      </c>
    </row>
    <row r="4979" spans="1:7" ht="24" customHeight="1" x14ac:dyDescent="0.2">
      <c r="A4979" s="153" t="str">
        <f t="shared" si="1493"/>
        <v/>
      </c>
      <c r="B4979" s="268" t="str">
        <f t="shared" si="1494"/>
        <v/>
      </c>
      <c r="C4979" s="154"/>
      <c r="D4979" s="155" t="str">
        <f t="shared" si="1495"/>
        <v/>
      </c>
      <c r="E4979" s="269"/>
      <c r="F4979" s="166">
        <f t="shared" si="1496"/>
        <v>0</v>
      </c>
      <c r="G4979" s="270">
        <f>ROUND(E4979*F4979,2)</f>
        <v>0</v>
      </c>
    </row>
    <row r="4980" spans="1:7" ht="24" customHeight="1" x14ac:dyDescent="0.2">
      <c r="A4980" s="153" t="str">
        <f t="shared" si="1493"/>
        <v/>
      </c>
      <c r="B4980" s="268" t="str">
        <f t="shared" si="1494"/>
        <v/>
      </c>
      <c r="C4980" s="154"/>
      <c r="D4980" s="155" t="str">
        <f t="shared" si="1495"/>
        <v/>
      </c>
      <c r="E4980" s="269"/>
      <c r="F4980" s="166">
        <f t="shared" si="1496"/>
        <v>0</v>
      </c>
      <c r="G4980" s="270">
        <f t="shared" ref="G4980:G4985" si="1497">ROUND(E4980*F4980,2)</f>
        <v>0</v>
      </c>
    </row>
    <row r="4981" spans="1:7" ht="24" customHeight="1" x14ac:dyDescent="0.2">
      <c r="A4981" s="153" t="str">
        <f t="shared" si="1493"/>
        <v/>
      </c>
      <c r="B4981" s="268" t="str">
        <f t="shared" si="1494"/>
        <v/>
      </c>
      <c r="C4981" s="154"/>
      <c r="D4981" s="155" t="str">
        <f t="shared" si="1495"/>
        <v/>
      </c>
      <c r="E4981" s="269"/>
      <c r="F4981" s="166">
        <f t="shared" si="1496"/>
        <v>0</v>
      </c>
      <c r="G4981" s="270">
        <f t="shared" si="1497"/>
        <v>0</v>
      </c>
    </row>
    <row r="4982" spans="1:7" ht="24" customHeight="1" x14ac:dyDescent="0.2">
      <c r="A4982" s="153" t="str">
        <f t="shared" si="1493"/>
        <v/>
      </c>
      <c r="B4982" s="268" t="str">
        <f t="shared" si="1494"/>
        <v/>
      </c>
      <c r="C4982" s="154"/>
      <c r="D4982" s="155" t="str">
        <f t="shared" si="1495"/>
        <v/>
      </c>
      <c r="E4982" s="269"/>
      <c r="F4982" s="166">
        <f t="shared" si="1496"/>
        <v>0</v>
      </c>
      <c r="G4982" s="270">
        <f t="shared" si="1497"/>
        <v>0</v>
      </c>
    </row>
    <row r="4983" spans="1:7" ht="24" customHeight="1" x14ac:dyDescent="0.2">
      <c r="A4983" s="153" t="str">
        <f t="shared" si="1493"/>
        <v/>
      </c>
      <c r="B4983" s="268" t="str">
        <f t="shared" si="1494"/>
        <v/>
      </c>
      <c r="C4983" s="154"/>
      <c r="D4983" s="155" t="str">
        <f t="shared" si="1495"/>
        <v/>
      </c>
      <c r="E4983" s="269"/>
      <c r="F4983" s="166">
        <f t="shared" si="1496"/>
        <v>0</v>
      </c>
      <c r="G4983" s="270">
        <f t="shared" si="1497"/>
        <v>0</v>
      </c>
    </row>
    <row r="4984" spans="1:7" ht="24" customHeight="1" x14ac:dyDescent="0.2">
      <c r="A4984" s="153" t="str">
        <f t="shared" si="1493"/>
        <v/>
      </c>
      <c r="B4984" s="268" t="str">
        <f t="shared" si="1494"/>
        <v/>
      </c>
      <c r="C4984" s="154"/>
      <c r="D4984" s="155" t="str">
        <f t="shared" si="1495"/>
        <v/>
      </c>
      <c r="E4984" s="269"/>
      <c r="F4984" s="166">
        <f t="shared" si="1496"/>
        <v>0</v>
      </c>
      <c r="G4984" s="270">
        <f t="shared" si="1497"/>
        <v>0</v>
      </c>
    </row>
    <row r="4985" spans="1:7" ht="24" customHeight="1" x14ac:dyDescent="0.2">
      <c r="A4985" s="153" t="str">
        <f t="shared" si="1493"/>
        <v/>
      </c>
      <c r="B4985" s="268" t="str">
        <f t="shared" si="1494"/>
        <v/>
      </c>
      <c r="C4985" s="154"/>
      <c r="D4985" s="155" t="str">
        <f t="shared" si="1495"/>
        <v/>
      </c>
      <c r="E4985" s="269"/>
      <c r="F4985" s="166">
        <f t="shared" si="1496"/>
        <v>0</v>
      </c>
      <c r="G4985" s="270">
        <f t="shared" si="1497"/>
        <v>0</v>
      </c>
    </row>
    <row r="4986" spans="1:7" ht="24" customHeight="1" x14ac:dyDescent="0.2">
      <c r="A4986" s="271"/>
      <c r="B4986" s="241"/>
      <c r="C4986" s="241"/>
      <c r="D4986" s="252"/>
      <c r="E4986" s="253"/>
      <c r="F4986" s="336" t="s">
        <v>39</v>
      </c>
      <c r="G4986" s="273">
        <f>SUBTOTAL(9,G4978:G4985)</f>
        <v>0</v>
      </c>
    </row>
    <row r="4987" spans="1:7" ht="24" customHeight="1" x14ac:dyDescent="0.2">
      <c r="A4987" s="271"/>
      <c r="B4987" s="241"/>
      <c r="C4987" s="274" t="s">
        <v>825</v>
      </c>
      <c r="D4987" s="252"/>
      <c r="E4987" s="253"/>
      <c r="F4987" s="254"/>
      <c r="G4987" s="275"/>
    </row>
    <row r="4988" spans="1:7" ht="24" customHeight="1" x14ac:dyDescent="0.2">
      <c r="A4988" s="153" t="str">
        <f t="shared" ref="A4988:A4996" si="1498">IFERROR(VLOOKUP(C4988,Tabla_Insumos,4,FALSE),"")</f>
        <v/>
      </c>
      <c r="B4988" s="268" t="str">
        <f t="shared" ref="B4988:B4996" si="1499">IFERROR(VLOOKUP(C4988,Tabla_Insumos,5,FALSE),"")</f>
        <v/>
      </c>
      <c r="C4988" s="154"/>
      <c r="D4988" s="155" t="str">
        <f t="shared" ref="D4988:D4996" si="1500">IFERROR(VLOOKUP(C4988,Tabla_Insumos,2,FALSE),"")</f>
        <v/>
      </c>
      <c r="E4988" s="269"/>
      <c r="F4988" s="166">
        <f t="shared" ref="F4988:F4996" si="1501">IFERROR(VLOOKUP(C4988,Tabla_Insumos,3,FALSE),0)</f>
        <v>0</v>
      </c>
      <c r="G4988" s="270">
        <f t="shared" ref="G4988:G4996" si="1502">ROUND(E4988*F4988,2)</f>
        <v>0</v>
      </c>
    </row>
    <row r="4989" spans="1:7" ht="24" customHeight="1" x14ac:dyDescent="0.2">
      <c r="A4989" s="153" t="str">
        <f t="shared" si="1498"/>
        <v/>
      </c>
      <c r="B4989" s="268" t="str">
        <f t="shared" si="1499"/>
        <v/>
      </c>
      <c r="C4989" s="154"/>
      <c r="D4989" s="155" t="str">
        <f t="shared" si="1500"/>
        <v/>
      </c>
      <c r="E4989" s="269"/>
      <c r="F4989" s="166">
        <f t="shared" si="1501"/>
        <v>0</v>
      </c>
      <c r="G4989" s="270">
        <f t="shared" si="1502"/>
        <v>0</v>
      </c>
    </row>
    <row r="4990" spans="1:7" ht="24" customHeight="1" x14ac:dyDescent="0.2">
      <c r="A4990" s="153" t="str">
        <f t="shared" si="1498"/>
        <v/>
      </c>
      <c r="B4990" s="268" t="str">
        <f t="shared" si="1499"/>
        <v/>
      </c>
      <c r="C4990" s="154"/>
      <c r="D4990" s="155" t="str">
        <f t="shared" si="1500"/>
        <v/>
      </c>
      <c r="E4990" s="269"/>
      <c r="F4990" s="166">
        <f t="shared" si="1501"/>
        <v>0</v>
      </c>
      <c r="G4990" s="270">
        <f t="shared" si="1502"/>
        <v>0</v>
      </c>
    </row>
    <row r="4991" spans="1:7" ht="24" customHeight="1" x14ac:dyDescent="0.2">
      <c r="A4991" s="153" t="str">
        <f t="shared" si="1498"/>
        <v/>
      </c>
      <c r="B4991" s="268" t="str">
        <f t="shared" si="1499"/>
        <v/>
      </c>
      <c r="C4991" s="154"/>
      <c r="D4991" s="155" t="str">
        <f t="shared" si="1500"/>
        <v/>
      </c>
      <c r="E4991" s="269"/>
      <c r="F4991" s="166">
        <f t="shared" si="1501"/>
        <v>0</v>
      </c>
      <c r="G4991" s="270">
        <f t="shared" si="1502"/>
        <v>0</v>
      </c>
    </row>
    <row r="4992" spans="1:7" ht="24" customHeight="1" x14ac:dyDescent="0.2">
      <c r="A4992" s="153" t="str">
        <f t="shared" si="1498"/>
        <v/>
      </c>
      <c r="B4992" s="268" t="str">
        <f t="shared" si="1499"/>
        <v/>
      </c>
      <c r="C4992" s="154"/>
      <c r="D4992" s="155" t="str">
        <f t="shared" si="1500"/>
        <v/>
      </c>
      <c r="E4992" s="269"/>
      <c r="F4992" s="166">
        <f t="shared" si="1501"/>
        <v>0</v>
      </c>
      <c r="G4992" s="270">
        <f t="shared" si="1502"/>
        <v>0</v>
      </c>
    </row>
    <row r="4993" spans="1:7" ht="24" customHeight="1" x14ac:dyDescent="0.2">
      <c r="A4993" s="153" t="str">
        <f t="shared" si="1498"/>
        <v/>
      </c>
      <c r="B4993" s="268" t="str">
        <f t="shared" si="1499"/>
        <v/>
      </c>
      <c r="C4993" s="154"/>
      <c r="D4993" s="155" t="str">
        <f t="shared" si="1500"/>
        <v/>
      </c>
      <c r="E4993" s="269"/>
      <c r="F4993" s="166">
        <f t="shared" si="1501"/>
        <v>0</v>
      </c>
      <c r="G4993" s="270">
        <f t="shared" si="1502"/>
        <v>0</v>
      </c>
    </row>
    <row r="4994" spans="1:7" ht="24" customHeight="1" x14ac:dyDescent="0.2">
      <c r="A4994" s="153" t="str">
        <f t="shared" si="1498"/>
        <v/>
      </c>
      <c r="B4994" s="268" t="str">
        <f t="shared" si="1499"/>
        <v/>
      </c>
      <c r="C4994" s="154"/>
      <c r="D4994" s="155" t="str">
        <f t="shared" si="1500"/>
        <v/>
      </c>
      <c r="E4994" s="269"/>
      <c r="F4994" s="166">
        <f t="shared" si="1501"/>
        <v>0</v>
      </c>
      <c r="G4994" s="270">
        <f t="shared" si="1502"/>
        <v>0</v>
      </c>
    </row>
    <row r="4995" spans="1:7" ht="24" customHeight="1" x14ac:dyDescent="0.2">
      <c r="A4995" s="153" t="str">
        <f t="shared" si="1498"/>
        <v/>
      </c>
      <c r="B4995" s="268" t="str">
        <f t="shared" si="1499"/>
        <v/>
      </c>
      <c r="C4995" s="154"/>
      <c r="D4995" s="155" t="str">
        <f t="shared" si="1500"/>
        <v/>
      </c>
      <c r="E4995" s="269"/>
      <c r="F4995" s="166">
        <f t="shared" si="1501"/>
        <v>0</v>
      </c>
      <c r="G4995" s="270">
        <f t="shared" si="1502"/>
        <v>0</v>
      </c>
    </row>
    <row r="4996" spans="1:7" ht="24" customHeight="1" x14ac:dyDescent="0.2">
      <c r="A4996" s="153" t="str">
        <f t="shared" si="1498"/>
        <v/>
      </c>
      <c r="B4996" s="268" t="str">
        <f t="shared" si="1499"/>
        <v/>
      </c>
      <c r="C4996" s="154"/>
      <c r="D4996" s="155" t="str">
        <f t="shared" si="1500"/>
        <v/>
      </c>
      <c r="E4996" s="269"/>
      <c r="F4996" s="166">
        <f t="shared" si="1501"/>
        <v>0</v>
      </c>
      <c r="G4996" s="270">
        <f t="shared" si="1502"/>
        <v>0</v>
      </c>
    </row>
    <row r="4997" spans="1:7" ht="24" customHeight="1" x14ac:dyDescent="0.2">
      <c r="A4997" s="276"/>
      <c r="B4997" s="252"/>
      <c r="C4997" s="241"/>
      <c r="D4997" s="252"/>
      <c r="E4997" s="253"/>
      <c r="F4997" s="336" t="s">
        <v>40</v>
      </c>
      <c r="G4997" s="273">
        <f>SUBTOTAL(9,G4988:G4996)</f>
        <v>0</v>
      </c>
    </row>
    <row r="4998" spans="1:7" ht="24" customHeight="1" thickBot="1" x14ac:dyDescent="0.25">
      <c r="A4998" s="277"/>
      <c r="B4998" s="278"/>
      <c r="C4998" s="279"/>
      <c r="D4998" s="278"/>
      <c r="E4998" s="280"/>
      <c r="F4998" s="281"/>
      <c r="G4998" s="282"/>
    </row>
    <row r="4999" spans="1:7" ht="24" customHeight="1" thickBot="1" x14ac:dyDescent="0.25">
      <c r="A4999" s="283">
        <f>B4957</f>
        <v>0</v>
      </c>
      <c r="B4999" s="284" t="str">
        <f>C4957</f>
        <v/>
      </c>
      <c r="C4999" s="285"/>
      <c r="D4999" s="285" t="s">
        <v>41</v>
      </c>
      <c r="E4999" s="286"/>
      <c r="F4999" s="287" t="s">
        <v>42</v>
      </c>
      <c r="G4999" s="288">
        <f>SUBTOTAL(9,G4962:G4998)</f>
        <v>0</v>
      </c>
    </row>
    <row r="5000" spans="1:7" ht="24" customHeight="1" thickTop="1" thickBot="1" x14ac:dyDescent="0.25"/>
    <row r="5001" spans="1:7" ht="24" customHeight="1" thickTop="1" x14ac:dyDescent="0.2">
      <c r="A5001" s="344" t="s">
        <v>44</v>
      </c>
      <c r="B5001" s="345"/>
      <c r="C5001" s="345"/>
      <c r="D5001" s="345"/>
      <c r="E5001" s="345"/>
      <c r="F5001" s="345"/>
      <c r="G5001" s="346"/>
    </row>
    <row r="5002" spans="1:7" ht="24" customHeight="1" x14ac:dyDescent="0.2">
      <c r="A5002" s="243" t="s">
        <v>821</v>
      </c>
      <c r="B5002" s="244" t="str">
        <f>Comitente</f>
        <v>DIRECCIÓN PROVINCIAL DEL LOTE HOGAR</v>
      </c>
      <c r="C5002" s="238"/>
      <c r="D5002" s="245"/>
      <c r="E5002" s="245"/>
      <c r="F5002" s="246"/>
      <c r="G5002" s="247"/>
    </row>
    <row r="5003" spans="1:7" ht="24" customHeight="1" x14ac:dyDescent="0.2">
      <c r="A5003" s="243" t="s">
        <v>822</v>
      </c>
      <c r="B5003" s="244">
        <f>Contratista</f>
        <v>0</v>
      </c>
      <c r="C5003" s="239"/>
      <c r="D5003" s="239"/>
      <c r="E5003" s="239"/>
      <c r="F5003" s="248"/>
      <c r="G5003" s="249"/>
    </row>
    <row r="5004" spans="1:7" ht="24" customHeight="1" x14ac:dyDescent="0.2">
      <c r="A5004" s="243" t="s">
        <v>31</v>
      </c>
      <c r="B5004" s="244" t="str">
        <f>Obra</f>
        <v>Barrio "VIRGEN DEL ROSARIO" I Etapa</v>
      </c>
      <c r="C5004" s="239"/>
      <c r="D5004" s="239"/>
      <c r="E5004" s="239"/>
      <c r="F5004" s="248" t="s">
        <v>45</v>
      </c>
      <c r="G5004" s="250">
        <f>Fecha_Base</f>
        <v>0</v>
      </c>
    </row>
    <row r="5005" spans="1:7" ht="24" customHeight="1" x14ac:dyDescent="0.2">
      <c r="A5005" s="251" t="s">
        <v>820</v>
      </c>
      <c r="B5005" s="240" t="str">
        <f>Ubicación</f>
        <v>Calle Independencia s/nº  Distrito "La Puntilla" Dpto San Martin</v>
      </c>
      <c r="C5005" s="240"/>
      <c r="D5005" s="252"/>
      <c r="E5005" s="253"/>
      <c r="F5005" s="254"/>
      <c r="G5005" s="255"/>
    </row>
    <row r="5006" spans="1:7" ht="24" customHeight="1" x14ac:dyDescent="0.2">
      <c r="A5006" s="251" t="s">
        <v>46</v>
      </c>
      <c r="B5006" s="256" t="str">
        <f>IFERROR(VALUE(LEFT(B5007,FIND("-",B5007)-1)),"")</f>
        <v/>
      </c>
      <c r="C5006" s="241" t="str">
        <f>IFERROR(VLOOKUP(B5006,T_Computo_Presupuesto,2,FALSE),"")</f>
        <v/>
      </c>
      <c r="E5006" s="253"/>
      <c r="F5006" s="254"/>
      <c r="G5006" s="255"/>
    </row>
    <row r="5007" spans="1:7" ht="24" customHeight="1" x14ac:dyDescent="0.2">
      <c r="A5007" s="251" t="s">
        <v>32</v>
      </c>
      <c r="B5007" s="257"/>
      <c r="C5007" s="241" t="str">
        <f>IFERROR(VLOOKUP(B5007,T_Computo_Presupuesto,2,FALSE),"")</f>
        <v/>
      </c>
      <c r="D5007" s="252"/>
      <c r="E5007" s="253"/>
      <c r="F5007" s="248" t="s">
        <v>33</v>
      </c>
      <c r="G5007" s="258" t="str">
        <f>IFERROR(VLOOKUP(B5007,T_Computo_Presupuesto,4,FALSE),"")</f>
        <v/>
      </c>
    </row>
    <row r="5008" spans="1:7" ht="24" customHeight="1" x14ac:dyDescent="0.2">
      <c r="A5008" s="251"/>
      <c r="B5008" s="240"/>
      <c r="C5008" s="241"/>
      <c r="D5008" s="252"/>
      <c r="E5008" s="253"/>
      <c r="F5008" s="254"/>
      <c r="G5008" s="255"/>
    </row>
    <row r="5009" spans="1:7" ht="24" customHeight="1" x14ac:dyDescent="0.2">
      <c r="A5009" s="366" t="s">
        <v>683</v>
      </c>
      <c r="B5009" s="367"/>
      <c r="C5009" s="368" t="s">
        <v>0</v>
      </c>
      <c r="D5009" s="368" t="s">
        <v>34</v>
      </c>
      <c r="E5009" s="370" t="s">
        <v>35</v>
      </c>
      <c r="F5009" s="372" t="s">
        <v>36</v>
      </c>
      <c r="G5009" s="374" t="s">
        <v>37</v>
      </c>
    </row>
    <row r="5010" spans="1:7" ht="24" customHeight="1" x14ac:dyDescent="0.2">
      <c r="A5010" s="259" t="s">
        <v>684</v>
      </c>
      <c r="B5010" s="260" t="s">
        <v>685</v>
      </c>
      <c r="C5010" s="369"/>
      <c r="D5010" s="369"/>
      <c r="E5010" s="371"/>
      <c r="F5010" s="373"/>
      <c r="G5010" s="375"/>
    </row>
    <row r="5011" spans="1:7" ht="24" customHeight="1" x14ac:dyDescent="0.2">
      <c r="A5011" s="335"/>
      <c r="B5011" s="263"/>
      <c r="C5011" s="334" t="s">
        <v>823</v>
      </c>
      <c r="D5011" s="264"/>
      <c r="E5011" s="265"/>
      <c r="F5011" s="266"/>
      <c r="G5011" s="267"/>
    </row>
    <row r="5012" spans="1:7" ht="24" customHeight="1" x14ac:dyDescent="0.2">
      <c r="A5012" s="153" t="str">
        <f t="shared" ref="A5012:A5025" si="1503">IFERROR(VLOOKUP(C5012,Tabla_Insumos,4,FALSE),"")</f>
        <v/>
      </c>
      <c r="B5012" s="268" t="str">
        <f t="shared" ref="B5012:B5025" si="1504">IFERROR(VLOOKUP(C5012,Tabla_Insumos,5,FALSE),"")</f>
        <v/>
      </c>
      <c r="C5012" s="154"/>
      <c r="D5012" s="155" t="str">
        <f t="shared" ref="D5012:D5025" si="1505">IFERROR(VLOOKUP(C5012,Tabla_Insumos,2,FALSE),"")</f>
        <v/>
      </c>
      <c r="E5012" s="269"/>
      <c r="F5012" s="166">
        <f t="shared" ref="F5012:F5025" si="1506">IFERROR(VLOOKUP(C5012,Tabla_Insumos,3,FALSE),0)</f>
        <v>0</v>
      </c>
      <c r="G5012" s="270">
        <f>ROUND(E5012*F5012,2)</f>
        <v>0</v>
      </c>
    </row>
    <row r="5013" spans="1:7" ht="24" customHeight="1" x14ac:dyDescent="0.2">
      <c r="A5013" s="153" t="str">
        <f t="shared" si="1503"/>
        <v/>
      </c>
      <c r="B5013" s="268" t="str">
        <f t="shared" si="1504"/>
        <v/>
      </c>
      <c r="C5013" s="154"/>
      <c r="D5013" s="155" t="str">
        <f t="shared" si="1505"/>
        <v/>
      </c>
      <c r="E5013" s="269"/>
      <c r="F5013" s="166">
        <f t="shared" si="1506"/>
        <v>0</v>
      </c>
      <c r="G5013" s="270">
        <f t="shared" ref="G5013:G5025" si="1507">ROUND(E5013*F5013,2)</f>
        <v>0</v>
      </c>
    </row>
    <row r="5014" spans="1:7" ht="24" customHeight="1" x14ac:dyDescent="0.2">
      <c r="A5014" s="153" t="str">
        <f t="shared" si="1503"/>
        <v/>
      </c>
      <c r="B5014" s="268" t="str">
        <f t="shared" si="1504"/>
        <v/>
      </c>
      <c r="C5014" s="154"/>
      <c r="D5014" s="155" t="str">
        <f t="shared" si="1505"/>
        <v/>
      </c>
      <c r="E5014" s="269"/>
      <c r="F5014" s="166">
        <f t="shared" si="1506"/>
        <v>0</v>
      </c>
      <c r="G5014" s="270">
        <f t="shared" si="1507"/>
        <v>0</v>
      </c>
    </row>
    <row r="5015" spans="1:7" ht="24" customHeight="1" x14ac:dyDescent="0.2">
      <c r="A5015" s="153" t="str">
        <f t="shared" si="1503"/>
        <v/>
      </c>
      <c r="B5015" s="268" t="str">
        <f t="shared" si="1504"/>
        <v/>
      </c>
      <c r="C5015" s="154"/>
      <c r="D5015" s="155" t="str">
        <f t="shared" si="1505"/>
        <v/>
      </c>
      <c r="E5015" s="269"/>
      <c r="F5015" s="166">
        <f t="shared" si="1506"/>
        <v>0</v>
      </c>
      <c r="G5015" s="270">
        <f t="shared" si="1507"/>
        <v>0</v>
      </c>
    </row>
    <row r="5016" spans="1:7" ht="24" customHeight="1" x14ac:dyDescent="0.2">
      <c r="A5016" s="153" t="str">
        <f t="shared" si="1503"/>
        <v/>
      </c>
      <c r="B5016" s="268" t="str">
        <f t="shared" si="1504"/>
        <v/>
      </c>
      <c r="C5016" s="154"/>
      <c r="D5016" s="155" t="str">
        <f t="shared" si="1505"/>
        <v/>
      </c>
      <c r="E5016" s="269"/>
      <c r="F5016" s="166">
        <f t="shared" si="1506"/>
        <v>0</v>
      </c>
      <c r="G5016" s="270">
        <f t="shared" si="1507"/>
        <v>0</v>
      </c>
    </row>
    <row r="5017" spans="1:7" ht="24" customHeight="1" x14ac:dyDescent="0.2">
      <c r="A5017" s="153" t="str">
        <f t="shared" si="1503"/>
        <v/>
      </c>
      <c r="B5017" s="268" t="str">
        <f t="shared" si="1504"/>
        <v/>
      </c>
      <c r="C5017" s="154"/>
      <c r="D5017" s="155" t="str">
        <f t="shared" si="1505"/>
        <v/>
      </c>
      <c r="E5017" s="269"/>
      <c r="F5017" s="166">
        <f t="shared" si="1506"/>
        <v>0</v>
      </c>
      <c r="G5017" s="270">
        <f t="shared" si="1507"/>
        <v>0</v>
      </c>
    </row>
    <row r="5018" spans="1:7" ht="24" customHeight="1" x14ac:dyDescent="0.2">
      <c r="A5018" s="153" t="str">
        <f t="shared" si="1503"/>
        <v/>
      </c>
      <c r="B5018" s="268" t="str">
        <f t="shared" si="1504"/>
        <v/>
      </c>
      <c r="C5018" s="154"/>
      <c r="D5018" s="155" t="str">
        <f t="shared" si="1505"/>
        <v/>
      </c>
      <c r="E5018" s="269"/>
      <c r="F5018" s="166">
        <f t="shared" si="1506"/>
        <v>0</v>
      </c>
      <c r="G5018" s="270">
        <f t="shared" si="1507"/>
        <v>0</v>
      </c>
    </row>
    <row r="5019" spans="1:7" ht="24" customHeight="1" x14ac:dyDescent="0.2">
      <c r="A5019" s="153" t="str">
        <f t="shared" si="1503"/>
        <v/>
      </c>
      <c r="B5019" s="268" t="str">
        <f t="shared" si="1504"/>
        <v/>
      </c>
      <c r="C5019" s="154"/>
      <c r="D5019" s="155" t="str">
        <f t="shared" si="1505"/>
        <v/>
      </c>
      <c r="E5019" s="269"/>
      <c r="F5019" s="166">
        <f t="shared" si="1506"/>
        <v>0</v>
      </c>
      <c r="G5019" s="270">
        <f t="shared" si="1507"/>
        <v>0</v>
      </c>
    </row>
    <row r="5020" spans="1:7" ht="24" customHeight="1" x14ac:dyDescent="0.2">
      <c r="A5020" s="153" t="str">
        <f t="shared" si="1503"/>
        <v/>
      </c>
      <c r="B5020" s="268" t="str">
        <f t="shared" si="1504"/>
        <v/>
      </c>
      <c r="C5020" s="154"/>
      <c r="D5020" s="155" t="str">
        <f t="shared" si="1505"/>
        <v/>
      </c>
      <c r="E5020" s="269"/>
      <c r="F5020" s="166">
        <f t="shared" si="1506"/>
        <v>0</v>
      </c>
      <c r="G5020" s="270">
        <f t="shared" si="1507"/>
        <v>0</v>
      </c>
    </row>
    <row r="5021" spans="1:7" ht="24" customHeight="1" x14ac:dyDescent="0.2">
      <c r="A5021" s="153" t="str">
        <f t="shared" si="1503"/>
        <v/>
      </c>
      <c r="B5021" s="268" t="str">
        <f t="shared" si="1504"/>
        <v/>
      </c>
      <c r="C5021" s="154"/>
      <c r="D5021" s="155" t="str">
        <f t="shared" si="1505"/>
        <v/>
      </c>
      <c r="E5021" s="269"/>
      <c r="F5021" s="166">
        <f t="shared" si="1506"/>
        <v>0</v>
      </c>
      <c r="G5021" s="270">
        <f t="shared" si="1507"/>
        <v>0</v>
      </c>
    </row>
    <row r="5022" spans="1:7" ht="24" customHeight="1" x14ac:dyDescent="0.2">
      <c r="A5022" s="153" t="str">
        <f t="shared" si="1503"/>
        <v/>
      </c>
      <c r="B5022" s="268" t="str">
        <f t="shared" si="1504"/>
        <v/>
      </c>
      <c r="C5022" s="154"/>
      <c r="D5022" s="155" t="str">
        <f t="shared" si="1505"/>
        <v/>
      </c>
      <c r="E5022" s="269"/>
      <c r="F5022" s="166">
        <f t="shared" si="1506"/>
        <v>0</v>
      </c>
      <c r="G5022" s="270">
        <f t="shared" si="1507"/>
        <v>0</v>
      </c>
    </row>
    <row r="5023" spans="1:7" ht="24" customHeight="1" x14ac:dyDescent="0.2">
      <c r="A5023" s="153" t="str">
        <f t="shared" si="1503"/>
        <v/>
      </c>
      <c r="B5023" s="268" t="str">
        <f t="shared" si="1504"/>
        <v/>
      </c>
      <c r="C5023" s="154"/>
      <c r="D5023" s="155" t="str">
        <f t="shared" si="1505"/>
        <v/>
      </c>
      <c r="E5023" s="269"/>
      <c r="F5023" s="166">
        <f t="shared" si="1506"/>
        <v>0</v>
      </c>
      <c r="G5023" s="270">
        <f t="shared" si="1507"/>
        <v>0</v>
      </c>
    </row>
    <row r="5024" spans="1:7" ht="24" customHeight="1" x14ac:dyDescent="0.2">
      <c r="A5024" s="153" t="str">
        <f t="shared" si="1503"/>
        <v/>
      </c>
      <c r="B5024" s="268" t="str">
        <f t="shared" si="1504"/>
        <v/>
      </c>
      <c r="C5024" s="154"/>
      <c r="D5024" s="155" t="str">
        <f t="shared" si="1505"/>
        <v/>
      </c>
      <c r="E5024" s="269"/>
      <c r="F5024" s="166">
        <f t="shared" si="1506"/>
        <v>0</v>
      </c>
      <c r="G5024" s="270">
        <f t="shared" si="1507"/>
        <v>0</v>
      </c>
    </row>
    <row r="5025" spans="1:7" ht="24" customHeight="1" x14ac:dyDescent="0.2">
      <c r="A5025" s="153" t="str">
        <f t="shared" si="1503"/>
        <v/>
      </c>
      <c r="B5025" s="268" t="str">
        <f t="shared" si="1504"/>
        <v/>
      </c>
      <c r="C5025" s="154"/>
      <c r="D5025" s="155" t="str">
        <f t="shared" si="1505"/>
        <v/>
      </c>
      <c r="E5025" s="269"/>
      <c r="F5025" s="166">
        <f t="shared" si="1506"/>
        <v>0</v>
      </c>
      <c r="G5025" s="270">
        <f t="shared" si="1507"/>
        <v>0</v>
      </c>
    </row>
    <row r="5026" spans="1:7" ht="24" customHeight="1" x14ac:dyDescent="0.2">
      <c r="A5026" s="271"/>
      <c r="B5026" s="241"/>
      <c r="C5026" s="241"/>
      <c r="D5026" s="252"/>
      <c r="E5026" s="253"/>
      <c r="F5026" s="336" t="s">
        <v>38</v>
      </c>
      <c r="G5026" s="273">
        <f>SUBTOTAL(9,G5012:G5025)</f>
        <v>0</v>
      </c>
    </row>
    <row r="5027" spans="1:7" ht="24" customHeight="1" x14ac:dyDescent="0.2">
      <c r="A5027" s="271"/>
      <c r="B5027" s="241"/>
      <c r="C5027" s="274" t="s">
        <v>824</v>
      </c>
      <c r="D5027" s="252"/>
      <c r="E5027" s="253"/>
      <c r="F5027" s="254"/>
      <c r="G5027" s="275"/>
    </row>
    <row r="5028" spans="1:7" ht="24" customHeight="1" x14ac:dyDescent="0.2">
      <c r="A5028" s="153" t="str">
        <f t="shared" ref="A5028:A5035" si="1508">IFERROR(VLOOKUP(C5028,Tabla_Insumos,4,FALSE),"")</f>
        <v/>
      </c>
      <c r="B5028" s="268" t="str">
        <f t="shared" ref="B5028:B5035" si="1509">IFERROR(VLOOKUP(C5028,Tabla_Insumos,5,FALSE),"")</f>
        <v/>
      </c>
      <c r="C5028" s="154"/>
      <c r="D5028" s="155" t="str">
        <f t="shared" ref="D5028:D5035" si="1510">IFERROR(VLOOKUP(C5028,Tabla_Insumos,2,FALSE),"")</f>
        <v/>
      </c>
      <c r="E5028" s="269"/>
      <c r="F5028" s="166">
        <f t="shared" ref="F5028:F5035" si="1511">IFERROR(VLOOKUP(C5028,Tabla_Insumos,3,FALSE),0)</f>
        <v>0</v>
      </c>
      <c r="G5028" s="270">
        <f>ROUND(E5028*F5028,2)</f>
        <v>0</v>
      </c>
    </row>
    <row r="5029" spans="1:7" ht="24" customHeight="1" x14ac:dyDescent="0.2">
      <c r="A5029" s="153" t="str">
        <f t="shared" si="1508"/>
        <v/>
      </c>
      <c r="B5029" s="268" t="str">
        <f t="shared" si="1509"/>
        <v/>
      </c>
      <c r="C5029" s="154"/>
      <c r="D5029" s="155" t="str">
        <f t="shared" si="1510"/>
        <v/>
      </c>
      <c r="E5029" s="269"/>
      <c r="F5029" s="166">
        <f t="shared" si="1511"/>
        <v>0</v>
      </c>
      <c r="G5029" s="270">
        <f>ROUND(E5029*F5029,2)</f>
        <v>0</v>
      </c>
    </row>
    <row r="5030" spans="1:7" ht="24" customHeight="1" x14ac:dyDescent="0.2">
      <c r="A5030" s="153" t="str">
        <f t="shared" si="1508"/>
        <v/>
      </c>
      <c r="B5030" s="268" t="str">
        <f t="shared" si="1509"/>
        <v/>
      </c>
      <c r="C5030" s="154"/>
      <c r="D5030" s="155" t="str">
        <f t="shared" si="1510"/>
        <v/>
      </c>
      <c r="E5030" s="269"/>
      <c r="F5030" s="166">
        <f t="shared" si="1511"/>
        <v>0</v>
      </c>
      <c r="G5030" s="270">
        <f t="shared" ref="G5030:G5035" si="1512">ROUND(E5030*F5030,2)</f>
        <v>0</v>
      </c>
    </row>
    <row r="5031" spans="1:7" ht="24" customHeight="1" x14ac:dyDescent="0.2">
      <c r="A5031" s="153" t="str">
        <f t="shared" si="1508"/>
        <v/>
      </c>
      <c r="B5031" s="268" t="str">
        <f t="shared" si="1509"/>
        <v/>
      </c>
      <c r="C5031" s="154"/>
      <c r="D5031" s="155" t="str">
        <f t="shared" si="1510"/>
        <v/>
      </c>
      <c r="E5031" s="269"/>
      <c r="F5031" s="166">
        <f t="shared" si="1511"/>
        <v>0</v>
      </c>
      <c r="G5031" s="270">
        <f t="shared" si="1512"/>
        <v>0</v>
      </c>
    </row>
    <row r="5032" spans="1:7" ht="24" customHeight="1" x14ac:dyDescent="0.2">
      <c r="A5032" s="153" t="str">
        <f t="shared" si="1508"/>
        <v/>
      </c>
      <c r="B5032" s="268" t="str">
        <f t="shared" si="1509"/>
        <v/>
      </c>
      <c r="C5032" s="154"/>
      <c r="D5032" s="155" t="str">
        <f t="shared" si="1510"/>
        <v/>
      </c>
      <c r="E5032" s="269"/>
      <c r="F5032" s="166">
        <f t="shared" si="1511"/>
        <v>0</v>
      </c>
      <c r="G5032" s="270">
        <f t="shared" si="1512"/>
        <v>0</v>
      </c>
    </row>
    <row r="5033" spans="1:7" ht="24" customHeight="1" x14ac:dyDescent="0.2">
      <c r="A5033" s="153" t="str">
        <f t="shared" si="1508"/>
        <v/>
      </c>
      <c r="B5033" s="268" t="str">
        <f t="shared" si="1509"/>
        <v/>
      </c>
      <c r="C5033" s="154"/>
      <c r="D5033" s="155" t="str">
        <f t="shared" si="1510"/>
        <v/>
      </c>
      <c r="E5033" s="269"/>
      <c r="F5033" s="166">
        <f t="shared" si="1511"/>
        <v>0</v>
      </c>
      <c r="G5033" s="270">
        <f t="shared" si="1512"/>
        <v>0</v>
      </c>
    </row>
    <row r="5034" spans="1:7" ht="24" customHeight="1" x14ac:dyDescent="0.2">
      <c r="A5034" s="153" t="str">
        <f t="shared" si="1508"/>
        <v/>
      </c>
      <c r="B5034" s="268" t="str">
        <f t="shared" si="1509"/>
        <v/>
      </c>
      <c r="C5034" s="154"/>
      <c r="D5034" s="155" t="str">
        <f t="shared" si="1510"/>
        <v/>
      </c>
      <c r="E5034" s="269"/>
      <c r="F5034" s="166">
        <f t="shared" si="1511"/>
        <v>0</v>
      </c>
      <c r="G5034" s="270">
        <f t="shared" si="1512"/>
        <v>0</v>
      </c>
    </row>
    <row r="5035" spans="1:7" ht="24" customHeight="1" x14ac:dyDescent="0.2">
      <c r="A5035" s="153" t="str">
        <f t="shared" si="1508"/>
        <v/>
      </c>
      <c r="B5035" s="268" t="str">
        <f t="shared" si="1509"/>
        <v/>
      </c>
      <c r="C5035" s="154"/>
      <c r="D5035" s="155" t="str">
        <f t="shared" si="1510"/>
        <v/>
      </c>
      <c r="E5035" s="269"/>
      <c r="F5035" s="166">
        <f t="shared" si="1511"/>
        <v>0</v>
      </c>
      <c r="G5035" s="270">
        <f t="shared" si="1512"/>
        <v>0</v>
      </c>
    </row>
    <row r="5036" spans="1:7" ht="24" customHeight="1" x14ac:dyDescent="0.2">
      <c r="A5036" s="271"/>
      <c r="B5036" s="241"/>
      <c r="C5036" s="241"/>
      <c r="D5036" s="252"/>
      <c r="E5036" s="253"/>
      <c r="F5036" s="336" t="s">
        <v>39</v>
      </c>
      <c r="G5036" s="273">
        <f>SUBTOTAL(9,G5028:G5035)</f>
        <v>0</v>
      </c>
    </row>
    <row r="5037" spans="1:7" ht="24" customHeight="1" x14ac:dyDescent="0.2">
      <c r="A5037" s="271"/>
      <c r="B5037" s="241"/>
      <c r="C5037" s="274" t="s">
        <v>825</v>
      </c>
      <c r="D5037" s="252"/>
      <c r="E5037" s="253"/>
      <c r="F5037" s="254"/>
      <c r="G5037" s="275"/>
    </row>
    <row r="5038" spans="1:7" ht="24" customHeight="1" x14ac:dyDescent="0.2">
      <c r="A5038" s="153" t="str">
        <f t="shared" ref="A5038:A5046" si="1513">IFERROR(VLOOKUP(C5038,Tabla_Insumos,4,FALSE),"")</f>
        <v/>
      </c>
      <c r="B5038" s="268" t="str">
        <f t="shared" ref="B5038:B5046" si="1514">IFERROR(VLOOKUP(C5038,Tabla_Insumos,5,FALSE),"")</f>
        <v/>
      </c>
      <c r="C5038" s="154"/>
      <c r="D5038" s="155" t="str">
        <f t="shared" ref="D5038:D5046" si="1515">IFERROR(VLOOKUP(C5038,Tabla_Insumos,2,FALSE),"")</f>
        <v/>
      </c>
      <c r="E5038" s="269"/>
      <c r="F5038" s="166">
        <f t="shared" ref="F5038:F5046" si="1516">IFERROR(VLOOKUP(C5038,Tabla_Insumos,3,FALSE),0)</f>
        <v>0</v>
      </c>
      <c r="G5038" s="270">
        <f t="shared" ref="G5038:G5046" si="1517">ROUND(E5038*F5038,2)</f>
        <v>0</v>
      </c>
    </row>
    <row r="5039" spans="1:7" ht="24" customHeight="1" x14ac:dyDescent="0.2">
      <c r="A5039" s="153" t="str">
        <f t="shared" si="1513"/>
        <v/>
      </c>
      <c r="B5039" s="268" t="str">
        <f t="shared" si="1514"/>
        <v/>
      </c>
      <c r="C5039" s="154"/>
      <c r="D5039" s="155" t="str">
        <f t="shared" si="1515"/>
        <v/>
      </c>
      <c r="E5039" s="269"/>
      <c r="F5039" s="166">
        <f t="shared" si="1516"/>
        <v>0</v>
      </c>
      <c r="G5039" s="270">
        <f t="shared" si="1517"/>
        <v>0</v>
      </c>
    </row>
    <row r="5040" spans="1:7" ht="24" customHeight="1" x14ac:dyDescent="0.2">
      <c r="A5040" s="153" t="str">
        <f t="shared" si="1513"/>
        <v/>
      </c>
      <c r="B5040" s="268" t="str">
        <f t="shared" si="1514"/>
        <v/>
      </c>
      <c r="C5040" s="154"/>
      <c r="D5040" s="155" t="str">
        <f t="shared" si="1515"/>
        <v/>
      </c>
      <c r="E5040" s="269"/>
      <c r="F5040" s="166">
        <f t="shared" si="1516"/>
        <v>0</v>
      </c>
      <c r="G5040" s="270">
        <f t="shared" si="1517"/>
        <v>0</v>
      </c>
    </row>
    <row r="5041" spans="1:7" ht="24" customHeight="1" x14ac:dyDescent="0.2">
      <c r="A5041" s="153" t="str">
        <f t="shared" si="1513"/>
        <v/>
      </c>
      <c r="B5041" s="268" t="str">
        <f t="shared" si="1514"/>
        <v/>
      </c>
      <c r="C5041" s="154"/>
      <c r="D5041" s="155" t="str">
        <f t="shared" si="1515"/>
        <v/>
      </c>
      <c r="E5041" s="269"/>
      <c r="F5041" s="166">
        <f t="shared" si="1516"/>
        <v>0</v>
      </c>
      <c r="G5041" s="270">
        <f t="shared" si="1517"/>
        <v>0</v>
      </c>
    </row>
    <row r="5042" spans="1:7" ht="24" customHeight="1" x14ac:dyDescent="0.2">
      <c r="A5042" s="153" t="str">
        <f t="shared" si="1513"/>
        <v/>
      </c>
      <c r="B5042" s="268" t="str">
        <f t="shared" si="1514"/>
        <v/>
      </c>
      <c r="C5042" s="154"/>
      <c r="D5042" s="155" t="str">
        <f t="shared" si="1515"/>
        <v/>
      </c>
      <c r="E5042" s="269"/>
      <c r="F5042" s="166">
        <f t="shared" si="1516"/>
        <v>0</v>
      </c>
      <c r="G5042" s="270">
        <f t="shared" si="1517"/>
        <v>0</v>
      </c>
    </row>
    <row r="5043" spans="1:7" ht="24" customHeight="1" x14ac:dyDescent="0.2">
      <c r="A5043" s="153" t="str">
        <f t="shared" si="1513"/>
        <v/>
      </c>
      <c r="B5043" s="268" t="str">
        <f t="shared" si="1514"/>
        <v/>
      </c>
      <c r="C5043" s="154"/>
      <c r="D5043" s="155" t="str">
        <f t="shared" si="1515"/>
        <v/>
      </c>
      <c r="E5043" s="269"/>
      <c r="F5043" s="166">
        <f t="shared" si="1516"/>
        <v>0</v>
      </c>
      <c r="G5043" s="270">
        <f t="shared" si="1517"/>
        <v>0</v>
      </c>
    </row>
    <row r="5044" spans="1:7" ht="24" customHeight="1" x14ac:dyDescent="0.2">
      <c r="A5044" s="153" t="str">
        <f t="shared" si="1513"/>
        <v/>
      </c>
      <c r="B5044" s="268" t="str">
        <f t="shared" si="1514"/>
        <v/>
      </c>
      <c r="C5044" s="154"/>
      <c r="D5044" s="155" t="str">
        <f t="shared" si="1515"/>
        <v/>
      </c>
      <c r="E5044" s="269"/>
      <c r="F5044" s="166">
        <f t="shared" si="1516"/>
        <v>0</v>
      </c>
      <c r="G5044" s="270">
        <f t="shared" si="1517"/>
        <v>0</v>
      </c>
    </row>
    <row r="5045" spans="1:7" ht="24" customHeight="1" x14ac:dyDescent="0.2">
      <c r="A5045" s="153" t="str">
        <f t="shared" si="1513"/>
        <v/>
      </c>
      <c r="B5045" s="268" t="str">
        <f t="shared" si="1514"/>
        <v/>
      </c>
      <c r="C5045" s="154"/>
      <c r="D5045" s="155" t="str">
        <f t="shared" si="1515"/>
        <v/>
      </c>
      <c r="E5045" s="269"/>
      <c r="F5045" s="166">
        <f t="shared" si="1516"/>
        <v>0</v>
      </c>
      <c r="G5045" s="270">
        <f t="shared" si="1517"/>
        <v>0</v>
      </c>
    </row>
    <row r="5046" spans="1:7" ht="24" customHeight="1" x14ac:dyDescent="0.2">
      <c r="A5046" s="153" t="str">
        <f t="shared" si="1513"/>
        <v/>
      </c>
      <c r="B5046" s="268" t="str">
        <f t="shared" si="1514"/>
        <v/>
      </c>
      <c r="C5046" s="154"/>
      <c r="D5046" s="155" t="str">
        <f t="shared" si="1515"/>
        <v/>
      </c>
      <c r="E5046" s="269"/>
      <c r="F5046" s="166">
        <f t="shared" si="1516"/>
        <v>0</v>
      </c>
      <c r="G5046" s="270">
        <f t="shared" si="1517"/>
        <v>0</v>
      </c>
    </row>
    <row r="5047" spans="1:7" ht="24" customHeight="1" x14ac:dyDescent="0.2">
      <c r="A5047" s="276"/>
      <c r="B5047" s="252"/>
      <c r="C5047" s="241"/>
      <c r="D5047" s="252"/>
      <c r="E5047" s="253"/>
      <c r="F5047" s="336" t="s">
        <v>40</v>
      </c>
      <c r="G5047" s="273">
        <f>SUBTOTAL(9,G5038:G5046)</f>
        <v>0</v>
      </c>
    </row>
    <row r="5048" spans="1:7" ht="24" customHeight="1" thickBot="1" x14ac:dyDescent="0.25">
      <c r="A5048" s="277"/>
      <c r="B5048" s="278"/>
      <c r="C5048" s="279"/>
      <c r="D5048" s="278"/>
      <c r="E5048" s="280"/>
      <c r="F5048" s="281"/>
      <c r="G5048" s="282"/>
    </row>
    <row r="5049" spans="1:7" ht="24" customHeight="1" thickBot="1" x14ac:dyDescent="0.25">
      <c r="A5049" s="283">
        <f>B5007</f>
        <v>0</v>
      </c>
      <c r="B5049" s="284" t="str">
        <f>C5007</f>
        <v/>
      </c>
      <c r="C5049" s="285"/>
      <c r="D5049" s="285" t="s">
        <v>41</v>
      </c>
      <c r="E5049" s="286"/>
      <c r="F5049" s="287" t="s">
        <v>42</v>
      </c>
      <c r="G5049" s="288">
        <f>SUBTOTAL(9,G5012:G5048)</f>
        <v>0</v>
      </c>
    </row>
    <row r="5050" spans="1:7" ht="24" customHeight="1" thickTop="1" thickBot="1" x14ac:dyDescent="0.25"/>
    <row r="5051" spans="1:7" ht="24" customHeight="1" thickTop="1" x14ac:dyDescent="0.2">
      <c r="A5051" s="344" t="s">
        <v>44</v>
      </c>
      <c r="B5051" s="345"/>
      <c r="C5051" s="345"/>
      <c r="D5051" s="345"/>
      <c r="E5051" s="345"/>
      <c r="F5051" s="345"/>
      <c r="G5051" s="346"/>
    </row>
    <row r="5052" spans="1:7" ht="24" customHeight="1" x14ac:dyDescent="0.2">
      <c r="A5052" s="243" t="s">
        <v>821</v>
      </c>
      <c r="B5052" s="244" t="str">
        <f>Comitente</f>
        <v>DIRECCIÓN PROVINCIAL DEL LOTE HOGAR</v>
      </c>
      <c r="C5052" s="238"/>
      <c r="D5052" s="245"/>
      <c r="E5052" s="245"/>
      <c r="F5052" s="246"/>
      <c r="G5052" s="247"/>
    </row>
    <row r="5053" spans="1:7" ht="24" customHeight="1" x14ac:dyDescent="0.2">
      <c r="A5053" s="243" t="s">
        <v>822</v>
      </c>
      <c r="B5053" s="244">
        <f>Contratista</f>
        <v>0</v>
      </c>
      <c r="C5053" s="239"/>
      <c r="D5053" s="239"/>
      <c r="E5053" s="239"/>
      <c r="F5053" s="248"/>
      <c r="G5053" s="249"/>
    </row>
    <row r="5054" spans="1:7" ht="24" customHeight="1" x14ac:dyDescent="0.2">
      <c r="A5054" s="243" t="s">
        <v>31</v>
      </c>
      <c r="B5054" s="244" t="str">
        <f>Obra</f>
        <v>Barrio "VIRGEN DEL ROSARIO" I Etapa</v>
      </c>
      <c r="C5054" s="239"/>
      <c r="D5054" s="239"/>
      <c r="E5054" s="239"/>
      <c r="F5054" s="248" t="s">
        <v>45</v>
      </c>
      <c r="G5054" s="250">
        <f>Fecha_Base</f>
        <v>0</v>
      </c>
    </row>
    <row r="5055" spans="1:7" ht="24" customHeight="1" x14ac:dyDescent="0.2">
      <c r="A5055" s="251" t="s">
        <v>820</v>
      </c>
      <c r="B5055" s="240" t="str">
        <f>Ubicación</f>
        <v>Calle Independencia s/nº  Distrito "La Puntilla" Dpto San Martin</v>
      </c>
      <c r="C5055" s="240"/>
      <c r="D5055" s="252"/>
      <c r="E5055" s="253"/>
      <c r="F5055" s="254"/>
      <c r="G5055" s="255"/>
    </row>
    <row r="5056" spans="1:7" ht="24" customHeight="1" x14ac:dyDescent="0.2">
      <c r="A5056" s="251" t="s">
        <v>46</v>
      </c>
      <c r="B5056" s="256" t="str">
        <f>IFERROR(VALUE(LEFT(B5057,FIND("-",B5057)-1)),"")</f>
        <v/>
      </c>
      <c r="C5056" s="241" t="str">
        <f>IFERROR(VLOOKUP(B5056,T_Computo_Presupuesto,2,FALSE),"")</f>
        <v/>
      </c>
      <c r="E5056" s="253"/>
      <c r="F5056" s="254"/>
      <c r="G5056" s="255"/>
    </row>
    <row r="5057" spans="1:7" ht="24" customHeight="1" x14ac:dyDescent="0.2">
      <c r="A5057" s="251" t="s">
        <v>32</v>
      </c>
      <c r="B5057" s="257"/>
      <c r="C5057" s="241" t="str">
        <f>IFERROR(VLOOKUP(B5057,T_Computo_Presupuesto,2,FALSE),"")</f>
        <v/>
      </c>
      <c r="D5057" s="252"/>
      <c r="E5057" s="253"/>
      <c r="F5057" s="248" t="s">
        <v>33</v>
      </c>
      <c r="G5057" s="258" t="str">
        <f>IFERROR(VLOOKUP(B5057,T_Computo_Presupuesto,4,FALSE),"")</f>
        <v/>
      </c>
    </row>
    <row r="5058" spans="1:7" ht="24" customHeight="1" x14ac:dyDescent="0.2">
      <c r="A5058" s="251"/>
      <c r="B5058" s="240"/>
      <c r="C5058" s="241"/>
      <c r="D5058" s="252"/>
      <c r="E5058" s="253"/>
      <c r="F5058" s="254"/>
      <c r="G5058" s="255"/>
    </row>
    <row r="5059" spans="1:7" ht="24" customHeight="1" x14ac:dyDescent="0.2">
      <c r="A5059" s="366" t="s">
        <v>683</v>
      </c>
      <c r="B5059" s="367"/>
      <c r="C5059" s="368" t="s">
        <v>0</v>
      </c>
      <c r="D5059" s="368" t="s">
        <v>34</v>
      </c>
      <c r="E5059" s="370" t="s">
        <v>35</v>
      </c>
      <c r="F5059" s="372" t="s">
        <v>36</v>
      </c>
      <c r="G5059" s="374" t="s">
        <v>37</v>
      </c>
    </row>
    <row r="5060" spans="1:7" ht="24" customHeight="1" x14ac:dyDescent="0.2">
      <c r="A5060" s="259" t="s">
        <v>684</v>
      </c>
      <c r="B5060" s="260" t="s">
        <v>685</v>
      </c>
      <c r="C5060" s="369"/>
      <c r="D5060" s="369"/>
      <c r="E5060" s="371"/>
      <c r="F5060" s="373"/>
      <c r="G5060" s="375"/>
    </row>
    <row r="5061" spans="1:7" ht="24" customHeight="1" x14ac:dyDescent="0.2">
      <c r="A5061" s="335"/>
      <c r="B5061" s="263"/>
      <c r="C5061" s="334" t="s">
        <v>823</v>
      </c>
      <c r="D5061" s="264"/>
      <c r="E5061" s="265"/>
      <c r="F5061" s="266"/>
      <c r="G5061" s="267"/>
    </row>
    <row r="5062" spans="1:7" ht="24" customHeight="1" x14ac:dyDescent="0.2">
      <c r="A5062" s="153" t="str">
        <f t="shared" ref="A5062:A5075" si="1518">IFERROR(VLOOKUP(C5062,Tabla_Insumos,4,FALSE),"")</f>
        <v/>
      </c>
      <c r="B5062" s="268" t="str">
        <f t="shared" ref="B5062:B5075" si="1519">IFERROR(VLOOKUP(C5062,Tabla_Insumos,5,FALSE),"")</f>
        <v/>
      </c>
      <c r="C5062" s="154"/>
      <c r="D5062" s="155" t="str">
        <f t="shared" ref="D5062:D5075" si="1520">IFERROR(VLOOKUP(C5062,Tabla_Insumos,2,FALSE),"")</f>
        <v/>
      </c>
      <c r="E5062" s="269"/>
      <c r="F5062" s="166">
        <f t="shared" ref="F5062:F5075" si="1521">IFERROR(VLOOKUP(C5062,Tabla_Insumos,3,FALSE),0)</f>
        <v>0</v>
      </c>
      <c r="G5062" s="270">
        <f>ROUND(E5062*F5062,2)</f>
        <v>0</v>
      </c>
    </row>
    <row r="5063" spans="1:7" ht="24" customHeight="1" x14ac:dyDescent="0.2">
      <c r="A5063" s="153" t="str">
        <f t="shared" si="1518"/>
        <v/>
      </c>
      <c r="B5063" s="268" t="str">
        <f t="shared" si="1519"/>
        <v/>
      </c>
      <c r="C5063" s="154"/>
      <c r="D5063" s="155" t="str">
        <f t="shared" si="1520"/>
        <v/>
      </c>
      <c r="E5063" s="269"/>
      <c r="F5063" s="166">
        <f t="shared" si="1521"/>
        <v>0</v>
      </c>
      <c r="G5063" s="270">
        <f t="shared" ref="G5063:G5075" si="1522">ROUND(E5063*F5063,2)</f>
        <v>0</v>
      </c>
    </row>
    <row r="5064" spans="1:7" ht="24" customHeight="1" x14ac:dyDescent="0.2">
      <c r="A5064" s="153" t="str">
        <f t="shared" si="1518"/>
        <v/>
      </c>
      <c r="B5064" s="268" t="str">
        <f t="shared" si="1519"/>
        <v/>
      </c>
      <c r="C5064" s="154"/>
      <c r="D5064" s="155" t="str">
        <f t="shared" si="1520"/>
        <v/>
      </c>
      <c r="E5064" s="269"/>
      <c r="F5064" s="166">
        <f t="shared" si="1521"/>
        <v>0</v>
      </c>
      <c r="G5064" s="270">
        <f t="shared" si="1522"/>
        <v>0</v>
      </c>
    </row>
    <row r="5065" spans="1:7" ht="24" customHeight="1" x14ac:dyDescent="0.2">
      <c r="A5065" s="153" t="str">
        <f t="shared" si="1518"/>
        <v/>
      </c>
      <c r="B5065" s="268" t="str">
        <f t="shared" si="1519"/>
        <v/>
      </c>
      <c r="C5065" s="154"/>
      <c r="D5065" s="155" t="str">
        <f t="shared" si="1520"/>
        <v/>
      </c>
      <c r="E5065" s="269"/>
      <c r="F5065" s="166">
        <f t="shared" si="1521"/>
        <v>0</v>
      </c>
      <c r="G5065" s="270">
        <f t="shared" si="1522"/>
        <v>0</v>
      </c>
    </row>
    <row r="5066" spans="1:7" ht="24" customHeight="1" x14ac:dyDescent="0.2">
      <c r="A5066" s="153" t="str">
        <f t="shared" si="1518"/>
        <v/>
      </c>
      <c r="B5066" s="268" t="str">
        <f t="shared" si="1519"/>
        <v/>
      </c>
      <c r="C5066" s="154"/>
      <c r="D5066" s="155" t="str">
        <f t="shared" si="1520"/>
        <v/>
      </c>
      <c r="E5066" s="269"/>
      <c r="F5066" s="166">
        <f t="shared" si="1521"/>
        <v>0</v>
      </c>
      <c r="G5066" s="270">
        <f t="shared" si="1522"/>
        <v>0</v>
      </c>
    </row>
    <row r="5067" spans="1:7" ht="24" customHeight="1" x14ac:dyDescent="0.2">
      <c r="A5067" s="153" t="str">
        <f t="shared" si="1518"/>
        <v/>
      </c>
      <c r="B5067" s="268" t="str">
        <f t="shared" si="1519"/>
        <v/>
      </c>
      <c r="C5067" s="154"/>
      <c r="D5067" s="155" t="str">
        <f t="shared" si="1520"/>
        <v/>
      </c>
      <c r="E5067" s="269"/>
      <c r="F5067" s="166">
        <f t="shared" si="1521"/>
        <v>0</v>
      </c>
      <c r="G5067" s="270">
        <f t="shared" si="1522"/>
        <v>0</v>
      </c>
    </row>
    <row r="5068" spans="1:7" ht="24" customHeight="1" x14ac:dyDescent="0.2">
      <c r="A5068" s="153" t="str">
        <f t="shared" si="1518"/>
        <v/>
      </c>
      <c r="B5068" s="268" t="str">
        <f t="shared" si="1519"/>
        <v/>
      </c>
      <c r="C5068" s="154"/>
      <c r="D5068" s="155" t="str">
        <f t="shared" si="1520"/>
        <v/>
      </c>
      <c r="E5068" s="269"/>
      <c r="F5068" s="166">
        <f t="shared" si="1521"/>
        <v>0</v>
      </c>
      <c r="G5068" s="270">
        <f t="shared" si="1522"/>
        <v>0</v>
      </c>
    </row>
    <row r="5069" spans="1:7" ht="24" customHeight="1" x14ac:dyDescent="0.2">
      <c r="A5069" s="153" t="str">
        <f t="shared" si="1518"/>
        <v/>
      </c>
      <c r="B5069" s="268" t="str">
        <f t="shared" si="1519"/>
        <v/>
      </c>
      <c r="C5069" s="154"/>
      <c r="D5069" s="155" t="str">
        <f t="shared" si="1520"/>
        <v/>
      </c>
      <c r="E5069" s="269"/>
      <c r="F5069" s="166">
        <f t="shared" si="1521"/>
        <v>0</v>
      </c>
      <c r="G5069" s="270">
        <f t="shared" si="1522"/>
        <v>0</v>
      </c>
    </row>
    <row r="5070" spans="1:7" ht="24" customHeight="1" x14ac:dyDescent="0.2">
      <c r="A5070" s="153" t="str">
        <f t="shared" si="1518"/>
        <v/>
      </c>
      <c r="B5070" s="268" t="str">
        <f t="shared" si="1519"/>
        <v/>
      </c>
      <c r="C5070" s="154"/>
      <c r="D5070" s="155" t="str">
        <f t="shared" si="1520"/>
        <v/>
      </c>
      <c r="E5070" s="269"/>
      <c r="F5070" s="166">
        <f t="shared" si="1521"/>
        <v>0</v>
      </c>
      <c r="G5070" s="270">
        <f t="shared" si="1522"/>
        <v>0</v>
      </c>
    </row>
    <row r="5071" spans="1:7" ht="24" customHeight="1" x14ac:dyDescent="0.2">
      <c r="A5071" s="153" t="str">
        <f t="shared" si="1518"/>
        <v/>
      </c>
      <c r="B5071" s="268" t="str">
        <f t="shared" si="1519"/>
        <v/>
      </c>
      <c r="C5071" s="154"/>
      <c r="D5071" s="155" t="str">
        <f t="shared" si="1520"/>
        <v/>
      </c>
      <c r="E5071" s="269"/>
      <c r="F5071" s="166">
        <f t="shared" si="1521"/>
        <v>0</v>
      </c>
      <c r="G5071" s="270">
        <f t="shared" si="1522"/>
        <v>0</v>
      </c>
    </row>
    <row r="5072" spans="1:7" ht="24" customHeight="1" x14ac:dyDescent="0.2">
      <c r="A5072" s="153" t="str">
        <f t="shared" si="1518"/>
        <v/>
      </c>
      <c r="B5072" s="268" t="str">
        <f t="shared" si="1519"/>
        <v/>
      </c>
      <c r="C5072" s="154"/>
      <c r="D5072" s="155" t="str">
        <f t="shared" si="1520"/>
        <v/>
      </c>
      <c r="E5072" s="269"/>
      <c r="F5072" s="166">
        <f t="shared" si="1521"/>
        <v>0</v>
      </c>
      <c r="G5072" s="270">
        <f t="shared" si="1522"/>
        <v>0</v>
      </c>
    </row>
    <row r="5073" spans="1:7" ht="24" customHeight="1" x14ac:dyDescent="0.2">
      <c r="A5073" s="153" t="str">
        <f t="shared" si="1518"/>
        <v/>
      </c>
      <c r="B5073" s="268" t="str">
        <f t="shared" si="1519"/>
        <v/>
      </c>
      <c r="C5073" s="154"/>
      <c r="D5073" s="155" t="str">
        <f t="shared" si="1520"/>
        <v/>
      </c>
      <c r="E5073" s="269"/>
      <c r="F5073" s="166">
        <f t="shared" si="1521"/>
        <v>0</v>
      </c>
      <c r="G5073" s="270">
        <f t="shared" si="1522"/>
        <v>0</v>
      </c>
    </row>
    <row r="5074" spans="1:7" ht="24" customHeight="1" x14ac:dyDescent="0.2">
      <c r="A5074" s="153" t="str">
        <f t="shared" si="1518"/>
        <v/>
      </c>
      <c r="B5074" s="268" t="str">
        <f t="shared" si="1519"/>
        <v/>
      </c>
      <c r="C5074" s="154"/>
      <c r="D5074" s="155" t="str">
        <f t="shared" si="1520"/>
        <v/>
      </c>
      <c r="E5074" s="269"/>
      <c r="F5074" s="166">
        <f t="shared" si="1521"/>
        <v>0</v>
      </c>
      <c r="G5074" s="270">
        <f t="shared" si="1522"/>
        <v>0</v>
      </c>
    </row>
    <row r="5075" spans="1:7" ht="24" customHeight="1" x14ac:dyDescent="0.2">
      <c r="A5075" s="153" t="str">
        <f t="shared" si="1518"/>
        <v/>
      </c>
      <c r="B5075" s="268" t="str">
        <f t="shared" si="1519"/>
        <v/>
      </c>
      <c r="C5075" s="154"/>
      <c r="D5075" s="155" t="str">
        <f t="shared" si="1520"/>
        <v/>
      </c>
      <c r="E5075" s="269"/>
      <c r="F5075" s="166">
        <f t="shared" si="1521"/>
        <v>0</v>
      </c>
      <c r="G5075" s="270">
        <f t="shared" si="1522"/>
        <v>0</v>
      </c>
    </row>
    <row r="5076" spans="1:7" ht="24" customHeight="1" x14ac:dyDescent="0.2">
      <c r="A5076" s="271"/>
      <c r="B5076" s="241"/>
      <c r="C5076" s="241"/>
      <c r="D5076" s="252"/>
      <c r="E5076" s="253"/>
      <c r="F5076" s="336" t="s">
        <v>38</v>
      </c>
      <c r="G5076" s="273">
        <f>SUBTOTAL(9,G5062:G5075)</f>
        <v>0</v>
      </c>
    </row>
    <row r="5077" spans="1:7" ht="24" customHeight="1" x14ac:dyDescent="0.2">
      <c r="A5077" s="271"/>
      <c r="B5077" s="241"/>
      <c r="C5077" s="274" t="s">
        <v>824</v>
      </c>
      <c r="D5077" s="252"/>
      <c r="E5077" s="253"/>
      <c r="F5077" s="254"/>
      <c r="G5077" s="275"/>
    </row>
    <row r="5078" spans="1:7" ht="24" customHeight="1" x14ac:dyDescent="0.2">
      <c r="A5078" s="153" t="str">
        <f t="shared" ref="A5078:A5085" si="1523">IFERROR(VLOOKUP(C5078,Tabla_Insumos,4,FALSE),"")</f>
        <v/>
      </c>
      <c r="B5078" s="268" t="str">
        <f t="shared" ref="B5078:B5085" si="1524">IFERROR(VLOOKUP(C5078,Tabla_Insumos,5,FALSE),"")</f>
        <v/>
      </c>
      <c r="C5078" s="154"/>
      <c r="D5078" s="155" t="str">
        <f t="shared" ref="D5078:D5085" si="1525">IFERROR(VLOOKUP(C5078,Tabla_Insumos,2,FALSE),"")</f>
        <v/>
      </c>
      <c r="E5078" s="269">
        <v>0</v>
      </c>
      <c r="F5078" s="166">
        <f t="shared" ref="F5078:F5085" si="1526">IFERROR(VLOOKUP(C5078,Tabla_Insumos,3,FALSE),0)</f>
        <v>0</v>
      </c>
      <c r="G5078" s="270">
        <f>ROUND(E5078*F5078,2)</f>
        <v>0</v>
      </c>
    </row>
    <row r="5079" spans="1:7" ht="24" customHeight="1" x14ac:dyDescent="0.2">
      <c r="A5079" s="153" t="str">
        <f t="shared" si="1523"/>
        <v/>
      </c>
      <c r="B5079" s="268" t="str">
        <f t="shared" si="1524"/>
        <v/>
      </c>
      <c r="C5079" s="154"/>
      <c r="D5079" s="155" t="str">
        <f t="shared" si="1525"/>
        <v/>
      </c>
      <c r="E5079" s="269"/>
      <c r="F5079" s="166">
        <f t="shared" si="1526"/>
        <v>0</v>
      </c>
      <c r="G5079" s="270">
        <f>ROUND(E5079*F5079,2)</f>
        <v>0</v>
      </c>
    </row>
    <row r="5080" spans="1:7" ht="24" customHeight="1" x14ac:dyDescent="0.2">
      <c r="A5080" s="153" t="str">
        <f t="shared" si="1523"/>
        <v/>
      </c>
      <c r="B5080" s="268" t="str">
        <f t="shared" si="1524"/>
        <v/>
      </c>
      <c r="C5080" s="154"/>
      <c r="D5080" s="155" t="str">
        <f t="shared" si="1525"/>
        <v/>
      </c>
      <c r="E5080" s="269">
        <v>0</v>
      </c>
      <c r="F5080" s="166">
        <f t="shared" si="1526"/>
        <v>0</v>
      </c>
      <c r="G5080" s="270">
        <f t="shared" ref="G5080:G5085" si="1527">ROUND(E5080*F5080,2)</f>
        <v>0</v>
      </c>
    </row>
    <row r="5081" spans="1:7" ht="24" customHeight="1" x14ac:dyDescent="0.2">
      <c r="A5081" s="153" t="str">
        <f t="shared" si="1523"/>
        <v/>
      </c>
      <c r="B5081" s="268" t="str">
        <f t="shared" si="1524"/>
        <v/>
      </c>
      <c r="C5081" s="154"/>
      <c r="D5081" s="155" t="str">
        <f t="shared" si="1525"/>
        <v/>
      </c>
      <c r="E5081" s="269"/>
      <c r="F5081" s="166">
        <f t="shared" si="1526"/>
        <v>0</v>
      </c>
      <c r="G5081" s="270">
        <f t="shared" si="1527"/>
        <v>0</v>
      </c>
    </row>
    <row r="5082" spans="1:7" ht="24" customHeight="1" x14ac:dyDescent="0.2">
      <c r="A5082" s="153" t="str">
        <f t="shared" si="1523"/>
        <v/>
      </c>
      <c r="B5082" s="268" t="str">
        <f t="shared" si="1524"/>
        <v/>
      </c>
      <c r="C5082" s="154"/>
      <c r="D5082" s="155" t="str">
        <f t="shared" si="1525"/>
        <v/>
      </c>
      <c r="E5082" s="269"/>
      <c r="F5082" s="166">
        <f t="shared" si="1526"/>
        <v>0</v>
      </c>
      <c r="G5082" s="270">
        <f t="shared" si="1527"/>
        <v>0</v>
      </c>
    </row>
    <row r="5083" spans="1:7" ht="24" customHeight="1" x14ac:dyDescent="0.2">
      <c r="A5083" s="153" t="str">
        <f t="shared" si="1523"/>
        <v/>
      </c>
      <c r="B5083" s="268" t="str">
        <f t="shared" si="1524"/>
        <v/>
      </c>
      <c r="C5083" s="154"/>
      <c r="D5083" s="155" t="str">
        <f t="shared" si="1525"/>
        <v/>
      </c>
      <c r="E5083" s="269"/>
      <c r="F5083" s="166">
        <f t="shared" si="1526"/>
        <v>0</v>
      </c>
      <c r="G5083" s="270">
        <f t="shared" si="1527"/>
        <v>0</v>
      </c>
    </row>
    <row r="5084" spans="1:7" ht="24" customHeight="1" x14ac:dyDescent="0.2">
      <c r="A5084" s="153" t="str">
        <f t="shared" si="1523"/>
        <v/>
      </c>
      <c r="B5084" s="268" t="str">
        <f t="shared" si="1524"/>
        <v/>
      </c>
      <c r="C5084" s="154"/>
      <c r="D5084" s="155" t="str">
        <f t="shared" si="1525"/>
        <v/>
      </c>
      <c r="E5084" s="269"/>
      <c r="F5084" s="166">
        <f t="shared" si="1526"/>
        <v>0</v>
      </c>
      <c r="G5084" s="270">
        <f t="shared" si="1527"/>
        <v>0</v>
      </c>
    </row>
    <row r="5085" spans="1:7" ht="24" customHeight="1" x14ac:dyDescent="0.2">
      <c r="A5085" s="153" t="str">
        <f t="shared" si="1523"/>
        <v/>
      </c>
      <c r="B5085" s="268" t="str">
        <f t="shared" si="1524"/>
        <v/>
      </c>
      <c r="C5085" s="154"/>
      <c r="D5085" s="155" t="str">
        <f t="shared" si="1525"/>
        <v/>
      </c>
      <c r="E5085" s="269"/>
      <c r="F5085" s="166">
        <f t="shared" si="1526"/>
        <v>0</v>
      </c>
      <c r="G5085" s="270">
        <f t="shared" si="1527"/>
        <v>0</v>
      </c>
    </row>
    <row r="5086" spans="1:7" ht="24" customHeight="1" x14ac:dyDescent="0.2">
      <c r="A5086" s="271"/>
      <c r="B5086" s="241"/>
      <c r="C5086" s="241"/>
      <c r="D5086" s="252"/>
      <c r="E5086" s="253"/>
      <c r="F5086" s="336" t="s">
        <v>39</v>
      </c>
      <c r="G5086" s="273">
        <f>SUBTOTAL(9,G5078:G5085)</f>
        <v>0</v>
      </c>
    </row>
    <row r="5087" spans="1:7" ht="24" customHeight="1" x14ac:dyDescent="0.2">
      <c r="A5087" s="271"/>
      <c r="B5087" s="241"/>
      <c r="C5087" s="274" t="s">
        <v>825</v>
      </c>
      <c r="D5087" s="252"/>
      <c r="E5087" s="253"/>
      <c r="F5087" s="254"/>
      <c r="G5087" s="275"/>
    </row>
    <row r="5088" spans="1:7" ht="24" customHeight="1" x14ac:dyDescent="0.2">
      <c r="A5088" s="153" t="str">
        <f t="shared" ref="A5088:A5096" si="1528">IFERROR(VLOOKUP(C5088,Tabla_Insumos,4,FALSE),"")</f>
        <v/>
      </c>
      <c r="B5088" s="268" t="str">
        <f t="shared" ref="B5088:B5096" si="1529">IFERROR(VLOOKUP(C5088,Tabla_Insumos,5,FALSE),"")</f>
        <v/>
      </c>
      <c r="C5088" s="154"/>
      <c r="D5088" s="155" t="str">
        <f t="shared" ref="D5088:D5096" si="1530">IFERROR(VLOOKUP(C5088,Tabla_Insumos,2,FALSE),"")</f>
        <v/>
      </c>
      <c r="E5088" s="269"/>
      <c r="F5088" s="166">
        <f t="shared" ref="F5088:F5096" si="1531">IFERROR(VLOOKUP(C5088,Tabla_Insumos,3,FALSE),0)</f>
        <v>0</v>
      </c>
      <c r="G5088" s="270">
        <f t="shared" ref="G5088:G5096" si="1532">ROUND(E5088*F5088,2)</f>
        <v>0</v>
      </c>
    </row>
    <row r="5089" spans="1:7" ht="24" customHeight="1" x14ac:dyDescent="0.2">
      <c r="A5089" s="153" t="str">
        <f t="shared" si="1528"/>
        <v/>
      </c>
      <c r="B5089" s="268" t="str">
        <f t="shared" si="1529"/>
        <v/>
      </c>
      <c r="C5089" s="154"/>
      <c r="D5089" s="155" t="str">
        <f t="shared" si="1530"/>
        <v/>
      </c>
      <c r="E5089" s="269"/>
      <c r="F5089" s="166">
        <f t="shared" si="1531"/>
        <v>0</v>
      </c>
      <c r="G5089" s="270">
        <f t="shared" si="1532"/>
        <v>0</v>
      </c>
    </row>
    <row r="5090" spans="1:7" ht="24" customHeight="1" x14ac:dyDescent="0.2">
      <c r="A5090" s="153" t="str">
        <f t="shared" si="1528"/>
        <v/>
      </c>
      <c r="B5090" s="268" t="str">
        <f t="shared" si="1529"/>
        <v/>
      </c>
      <c r="C5090" s="154"/>
      <c r="D5090" s="155" t="str">
        <f t="shared" si="1530"/>
        <v/>
      </c>
      <c r="E5090" s="269"/>
      <c r="F5090" s="166">
        <f t="shared" si="1531"/>
        <v>0</v>
      </c>
      <c r="G5090" s="270">
        <f t="shared" si="1532"/>
        <v>0</v>
      </c>
    </row>
    <row r="5091" spans="1:7" ht="24" customHeight="1" x14ac:dyDescent="0.2">
      <c r="A5091" s="153" t="str">
        <f t="shared" si="1528"/>
        <v/>
      </c>
      <c r="B5091" s="268" t="str">
        <f t="shared" si="1529"/>
        <v/>
      </c>
      <c r="C5091" s="154"/>
      <c r="D5091" s="155" t="str">
        <f t="shared" si="1530"/>
        <v/>
      </c>
      <c r="E5091" s="269"/>
      <c r="F5091" s="166">
        <f t="shared" si="1531"/>
        <v>0</v>
      </c>
      <c r="G5091" s="270">
        <f t="shared" si="1532"/>
        <v>0</v>
      </c>
    </row>
    <row r="5092" spans="1:7" ht="24" customHeight="1" x14ac:dyDescent="0.2">
      <c r="A5092" s="153" t="str">
        <f t="shared" si="1528"/>
        <v/>
      </c>
      <c r="B5092" s="268" t="str">
        <f t="shared" si="1529"/>
        <v/>
      </c>
      <c r="C5092" s="154"/>
      <c r="D5092" s="155" t="str">
        <f t="shared" si="1530"/>
        <v/>
      </c>
      <c r="E5092" s="269"/>
      <c r="F5092" s="166">
        <f t="shared" si="1531"/>
        <v>0</v>
      </c>
      <c r="G5092" s="270">
        <f t="shared" si="1532"/>
        <v>0</v>
      </c>
    </row>
    <row r="5093" spans="1:7" ht="24" customHeight="1" x14ac:dyDescent="0.2">
      <c r="A5093" s="153" t="str">
        <f t="shared" si="1528"/>
        <v/>
      </c>
      <c r="B5093" s="268" t="str">
        <f t="shared" si="1529"/>
        <v/>
      </c>
      <c r="C5093" s="154"/>
      <c r="D5093" s="155" t="str">
        <f t="shared" si="1530"/>
        <v/>
      </c>
      <c r="E5093" s="269"/>
      <c r="F5093" s="166">
        <f t="shared" si="1531"/>
        <v>0</v>
      </c>
      <c r="G5093" s="270">
        <f t="shared" si="1532"/>
        <v>0</v>
      </c>
    </row>
    <row r="5094" spans="1:7" ht="24" customHeight="1" x14ac:dyDescent="0.2">
      <c r="A5094" s="153" t="str">
        <f t="shared" si="1528"/>
        <v/>
      </c>
      <c r="B5094" s="268" t="str">
        <f t="shared" si="1529"/>
        <v/>
      </c>
      <c r="C5094" s="154"/>
      <c r="D5094" s="155" t="str">
        <f t="shared" si="1530"/>
        <v/>
      </c>
      <c r="E5094" s="269"/>
      <c r="F5094" s="166">
        <f t="shared" si="1531"/>
        <v>0</v>
      </c>
      <c r="G5094" s="270">
        <f t="shared" si="1532"/>
        <v>0</v>
      </c>
    </row>
    <row r="5095" spans="1:7" ht="24" customHeight="1" x14ac:dyDescent="0.2">
      <c r="A5095" s="153" t="str">
        <f t="shared" si="1528"/>
        <v/>
      </c>
      <c r="B5095" s="268" t="str">
        <f t="shared" si="1529"/>
        <v/>
      </c>
      <c r="C5095" s="154"/>
      <c r="D5095" s="155" t="str">
        <f t="shared" si="1530"/>
        <v/>
      </c>
      <c r="E5095" s="269"/>
      <c r="F5095" s="166">
        <f t="shared" si="1531"/>
        <v>0</v>
      </c>
      <c r="G5095" s="270">
        <f t="shared" si="1532"/>
        <v>0</v>
      </c>
    </row>
    <row r="5096" spans="1:7" ht="24" customHeight="1" x14ac:dyDescent="0.2">
      <c r="A5096" s="153" t="str">
        <f t="shared" si="1528"/>
        <v/>
      </c>
      <c r="B5096" s="268" t="str">
        <f t="shared" si="1529"/>
        <v/>
      </c>
      <c r="C5096" s="154"/>
      <c r="D5096" s="155" t="str">
        <f t="shared" si="1530"/>
        <v/>
      </c>
      <c r="E5096" s="269"/>
      <c r="F5096" s="166">
        <f t="shared" si="1531"/>
        <v>0</v>
      </c>
      <c r="G5096" s="270">
        <f t="shared" si="1532"/>
        <v>0</v>
      </c>
    </row>
    <row r="5097" spans="1:7" ht="24" customHeight="1" x14ac:dyDescent="0.2">
      <c r="A5097" s="276"/>
      <c r="B5097" s="252"/>
      <c r="C5097" s="241"/>
      <c r="D5097" s="252"/>
      <c r="E5097" s="253"/>
      <c r="F5097" s="336" t="s">
        <v>40</v>
      </c>
      <c r="G5097" s="273">
        <f>SUBTOTAL(9,G5088:G5096)</f>
        <v>0</v>
      </c>
    </row>
    <row r="5098" spans="1:7" ht="24" customHeight="1" thickBot="1" x14ac:dyDescent="0.25">
      <c r="A5098" s="277"/>
      <c r="B5098" s="278"/>
      <c r="C5098" s="279"/>
      <c r="D5098" s="278"/>
      <c r="E5098" s="280"/>
      <c r="F5098" s="281"/>
      <c r="G5098" s="282"/>
    </row>
    <row r="5099" spans="1:7" ht="24" customHeight="1" thickBot="1" x14ac:dyDescent="0.25">
      <c r="A5099" s="283">
        <f>B5057</f>
        <v>0</v>
      </c>
      <c r="B5099" s="284" t="str">
        <f>C5057</f>
        <v/>
      </c>
      <c r="C5099" s="285"/>
      <c r="D5099" s="285" t="s">
        <v>41</v>
      </c>
      <c r="E5099" s="286"/>
      <c r="F5099" s="287" t="s">
        <v>42</v>
      </c>
      <c r="G5099" s="288">
        <f>SUBTOTAL(9,G5062:G5098)</f>
        <v>0</v>
      </c>
    </row>
    <row r="5100" spans="1:7" ht="24" customHeight="1" thickTop="1" thickBot="1" x14ac:dyDescent="0.25"/>
    <row r="5101" spans="1:7" ht="24" customHeight="1" thickTop="1" x14ac:dyDescent="0.2">
      <c r="A5101" s="344" t="s">
        <v>44</v>
      </c>
      <c r="B5101" s="345"/>
      <c r="C5101" s="345"/>
      <c r="D5101" s="345"/>
      <c r="E5101" s="345"/>
      <c r="F5101" s="345"/>
      <c r="G5101" s="346"/>
    </row>
    <row r="5102" spans="1:7" ht="24" customHeight="1" x14ac:dyDescent="0.2">
      <c r="A5102" s="243" t="s">
        <v>821</v>
      </c>
      <c r="B5102" s="244" t="str">
        <f>Comitente</f>
        <v>DIRECCIÓN PROVINCIAL DEL LOTE HOGAR</v>
      </c>
      <c r="C5102" s="238"/>
      <c r="D5102" s="245"/>
      <c r="E5102" s="245"/>
      <c r="F5102" s="246"/>
      <c r="G5102" s="247"/>
    </row>
    <row r="5103" spans="1:7" ht="24" customHeight="1" x14ac:dyDescent="0.2">
      <c r="A5103" s="243" t="s">
        <v>822</v>
      </c>
      <c r="B5103" s="244">
        <f>Contratista</f>
        <v>0</v>
      </c>
      <c r="C5103" s="239"/>
      <c r="D5103" s="239"/>
      <c r="E5103" s="239"/>
      <c r="F5103" s="248"/>
      <c r="G5103" s="249"/>
    </row>
    <row r="5104" spans="1:7" ht="24" customHeight="1" x14ac:dyDescent="0.2">
      <c r="A5104" s="243" t="s">
        <v>31</v>
      </c>
      <c r="B5104" s="244" t="str">
        <f>Obra</f>
        <v>Barrio "VIRGEN DEL ROSARIO" I Etapa</v>
      </c>
      <c r="C5104" s="239"/>
      <c r="D5104" s="239"/>
      <c r="E5104" s="239"/>
      <c r="F5104" s="248" t="s">
        <v>45</v>
      </c>
      <c r="G5104" s="250">
        <f>Fecha_Base</f>
        <v>0</v>
      </c>
    </row>
    <row r="5105" spans="1:7" ht="24" customHeight="1" x14ac:dyDescent="0.2">
      <c r="A5105" s="251" t="s">
        <v>820</v>
      </c>
      <c r="B5105" s="240" t="str">
        <f>Ubicación</f>
        <v>Calle Independencia s/nº  Distrito "La Puntilla" Dpto San Martin</v>
      </c>
      <c r="C5105" s="240"/>
      <c r="D5105" s="252"/>
      <c r="E5105" s="253"/>
      <c r="F5105" s="254"/>
      <c r="G5105" s="255"/>
    </row>
    <row r="5106" spans="1:7" ht="24" customHeight="1" x14ac:dyDescent="0.2">
      <c r="A5106" s="251" t="s">
        <v>46</v>
      </c>
      <c r="B5106" s="256" t="str">
        <f>IFERROR(VALUE(LEFT(B5107,FIND("-",B5107)-1)),"")</f>
        <v/>
      </c>
      <c r="C5106" s="241" t="str">
        <f>IFERROR(VLOOKUP(B5106,T_Computo_Presupuesto,2,FALSE),"")</f>
        <v/>
      </c>
      <c r="E5106" s="253"/>
      <c r="F5106" s="254"/>
      <c r="G5106" s="255"/>
    </row>
    <row r="5107" spans="1:7" ht="24" customHeight="1" x14ac:dyDescent="0.2">
      <c r="A5107" s="251" t="s">
        <v>32</v>
      </c>
      <c r="B5107" s="257"/>
      <c r="C5107" s="241" t="str">
        <f>IFERROR(VLOOKUP(B5107,T_Computo_Presupuesto,2,FALSE),"")</f>
        <v/>
      </c>
      <c r="D5107" s="252"/>
      <c r="E5107" s="253"/>
      <c r="F5107" s="248" t="s">
        <v>33</v>
      </c>
      <c r="G5107" s="258" t="str">
        <f>IFERROR(VLOOKUP(B5107,T_Computo_Presupuesto,4,FALSE),"")</f>
        <v/>
      </c>
    </row>
    <row r="5108" spans="1:7" ht="24" customHeight="1" x14ac:dyDescent="0.2">
      <c r="A5108" s="251"/>
      <c r="B5108" s="240"/>
      <c r="C5108" s="241"/>
      <c r="D5108" s="252"/>
      <c r="E5108" s="253"/>
      <c r="F5108" s="254"/>
      <c r="G5108" s="255"/>
    </row>
    <row r="5109" spans="1:7" ht="24" customHeight="1" x14ac:dyDescent="0.2">
      <c r="A5109" s="366" t="s">
        <v>683</v>
      </c>
      <c r="B5109" s="367"/>
      <c r="C5109" s="368" t="s">
        <v>0</v>
      </c>
      <c r="D5109" s="368" t="s">
        <v>34</v>
      </c>
      <c r="E5109" s="370" t="s">
        <v>35</v>
      </c>
      <c r="F5109" s="372" t="s">
        <v>36</v>
      </c>
      <c r="G5109" s="374" t="s">
        <v>37</v>
      </c>
    </row>
    <row r="5110" spans="1:7" ht="24" customHeight="1" x14ac:dyDescent="0.2">
      <c r="A5110" s="259" t="s">
        <v>684</v>
      </c>
      <c r="B5110" s="260" t="s">
        <v>685</v>
      </c>
      <c r="C5110" s="369"/>
      <c r="D5110" s="369"/>
      <c r="E5110" s="371"/>
      <c r="F5110" s="373"/>
      <c r="G5110" s="375"/>
    </row>
    <row r="5111" spans="1:7" ht="24" customHeight="1" x14ac:dyDescent="0.2">
      <c r="A5111" s="335"/>
      <c r="B5111" s="263"/>
      <c r="C5111" s="334" t="s">
        <v>823</v>
      </c>
      <c r="D5111" s="264"/>
      <c r="E5111" s="265"/>
      <c r="F5111" s="266"/>
      <c r="G5111" s="267"/>
    </row>
    <row r="5112" spans="1:7" ht="24" customHeight="1" x14ac:dyDescent="0.2">
      <c r="A5112" s="153" t="str">
        <f t="shared" ref="A5112:A5125" si="1533">IFERROR(VLOOKUP(C5112,Tabla_Insumos,4,FALSE),"")</f>
        <v/>
      </c>
      <c r="B5112" s="268" t="str">
        <f t="shared" ref="B5112:B5125" si="1534">IFERROR(VLOOKUP(C5112,Tabla_Insumos,5,FALSE),"")</f>
        <v/>
      </c>
      <c r="C5112" s="154"/>
      <c r="D5112" s="155" t="str">
        <f t="shared" ref="D5112:D5125" si="1535">IFERROR(VLOOKUP(C5112,Tabla_Insumos,2,FALSE),"")</f>
        <v/>
      </c>
      <c r="E5112" s="269"/>
      <c r="F5112" s="165">
        <f t="shared" ref="F5112:F5125" si="1536">IFERROR(VLOOKUP(C5112,Tabla_Insumos,3,FALSE),0)</f>
        <v>0</v>
      </c>
      <c r="G5112" s="270">
        <f>ROUND(E5112*F5112,2)</f>
        <v>0</v>
      </c>
    </row>
    <row r="5113" spans="1:7" ht="24" customHeight="1" x14ac:dyDescent="0.2">
      <c r="A5113" s="153" t="str">
        <f t="shared" si="1533"/>
        <v/>
      </c>
      <c r="B5113" s="268" t="str">
        <f t="shared" si="1534"/>
        <v/>
      </c>
      <c r="C5113" s="154"/>
      <c r="D5113" s="155" t="str">
        <f t="shared" si="1535"/>
        <v/>
      </c>
      <c r="E5113" s="269"/>
      <c r="F5113" s="165">
        <f t="shared" si="1536"/>
        <v>0</v>
      </c>
      <c r="G5113" s="270">
        <f t="shared" ref="G5113:G5125" si="1537">ROUND(E5113*F5113,2)</f>
        <v>0</v>
      </c>
    </row>
    <row r="5114" spans="1:7" ht="24" customHeight="1" x14ac:dyDescent="0.2">
      <c r="A5114" s="153" t="str">
        <f t="shared" si="1533"/>
        <v/>
      </c>
      <c r="B5114" s="268" t="str">
        <f t="shared" si="1534"/>
        <v/>
      </c>
      <c r="C5114" s="154"/>
      <c r="D5114" s="155" t="str">
        <f t="shared" si="1535"/>
        <v/>
      </c>
      <c r="E5114" s="269"/>
      <c r="F5114" s="165">
        <f t="shared" si="1536"/>
        <v>0</v>
      </c>
      <c r="G5114" s="270">
        <f t="shared" si="1537"/>
        <v>0</v>
      </c>
    </row>
    <row r="5115" spans="1:7" ht="24" customHeight="1" x14ac:dyDescent="0.2">
      <c r="A5115" s="153" t="str">
        <f t="shared" si="1533"/>
        <v/>
      </c>
      <c r="B5115" s="268" t="str">
        <f t="shared" si="1534"/>
        <v/>
      </c>
      <c r="C5115" s="154"/>
      <c r="D5115" s="155" t="str">
        <f t="shared" si="1535"/>
        <v/>
      </c>
      <c r="E5115" s="269"/>
      <c r="F5115" s="165">
        <f t="shared" si="1536"/>
        <v>0</v>
      </c>
      <c r="G5115" s="270">
        <f t="shared" si="1537"/>
        <v>0</v>
      </c>
    </row>
    <row r="5116" spans="1:7" ht="24" customHeight="1" x14ac:dyDescent="0.2">
      <c r="A5116" s="153" t="str">
        <f t="shared" si="1533"/>
        <v/>
      </c>
      <c r="B5116" s="268" t="str">
        <f t="shared" si="1534"/>
        <v/>
      </c>
      <c r="C5116" s="154"/>
      <c r="D5116" s="155" t="str">
        <f t="shared" si="1535"/>
        <v/>
      </c>
      <c r="E5116" s="269"/>
      <c r="F5116" s="165">
        <f t="shared" si="1536"/>
        <v>0</v>
      </c>
      <c r="G5116" s="270">
        <f t="shared" si="1537"/>
        <v>0</v>
      </c>
    </row>
    <row r="5117" spans="1:7" ht="24" customHeight="1" x14ac:dyDescent="0.2">
      <c r="A5117" s="153" t="str">
        <f t="shared" si="1533"/>
        <v/>
      </c>
      <c r="B5117" s="268" t="str">
        <f t="shared" si="1534"/>
        <v/>
      </c>
      <c r="C5117" s="154"/>
      <c r="D5117" s="155" t="str">
        <f t="shared" si="1535"/>
        <v/>
      </c>
      <c r="E5117" s="269"/>
      <c r="F5117" s="165">
        <f t="shared" si="1536"/>
        <v>0</v>
      </c>
      <c r="G5117" s="270">
        <f t="shared" si="1537"/>
        <v>0</v>
      </c>
    </row>
    <row r="5118" spans="1:7" ht="24" customHeight="1" x14ac:dyDescent="0.2">
      <c r="A5118" s="153" t="str">
        <f t="shared" si="1533"/>
        <v/>
      </c>
      <c r="B5118" s="268" t="str">
        <f t="shared" si="1534"/>
        <v/>
      </c>
      <c r="C5118" s="154"/>
      <c r="D5118" s="155" t="str">
        <f t="shared" si="1535"/>
        <v/>
      </c>
      <c r="E5118" s="269"/>
      <c r="F5118" s="165">
        <f t="shared" si="1536"/>
        <v>0</v>
      </c>
      <c r="G5118" s="270">
        <f t="shared" si="1537"/>
        <v>0</v>
      </c>
    </row>
    <row r="5119" spans="1:7" ht="24" customHeight="1" x14ac:dyDescent="0.2">
      <c r="A5119" s="153" t="str">
        <f t="shared" si="1533"/>
        <v/>
      </c>
      <c r="B5119" s="268" t="str">
        <f t="shared" si="1534"/>
        <v/>
      </c>
      <c r="C5119" s="154"/>
      <c r="D5119" s="155" t="str">
        <f t="shared" si="1535"/>
        <v/>
      </c>
      <c r="E5119" s="269"/>
      <c r="F5119" s="165">
        <f t="shared" si="1536"/>
        <v>0</v>
      </c>
      <c r="G5119" s="270">
        <f t="shared" si="1537"/>
        <v>0</v>
      </c>
    </row>
    <row r="5120" spans="1:7" ht="24" customHeight="1" x14ac:dyDescent="0.2">
      <c r="A5120" s="153" t="str">
        <f t="shared" si="1533"/>
        <v/>
      </c>
      <c r="B5120" s="268" t="str">
        <f t="shared" si="1534"/>
        <v/>
      </c>
      <c r="C5120" s="154"/>
      <c r="D5120" s="155" t="str">
        <f t="shared" si="1535"/>
        <v/>
      </c>
      <c r="E5120" s="269"/>
      <c r="F5120" s="165">
        <f t="shared" si="1536"/>
        <v>0</v>
      </c>
      <c r="G5120" s="270">
        <f t="shared" si="1537"/>
        <v>0</v>
      </c>
    </row>
    <row r="5121" spans="1:7" ht="24" customHeight="1" x14ac:dyDescent="0.2">
      <c r="A5121" s="153" t="str">
        <f t="shared" si="1533"/>
        <v/>
      </c>
      <c r="B5121" s="268" t="str">
        <f t="shared" si="1534"/>
        <v/>
      </c>
      <c r="C5121" s="154"/>
      <c r="D5121" s="155" t="str">
        <f t="shared" si="1535"/>
        <v/>
      </c>
      <c r="E5121" s="269"/>
      <c r="F5121" s="165">
        <f t="shared" si="1536"/>
        <v>0</v>
      </c>
      <c r="G5121" s="270">
        <f t="shared" si="1537"/>
        <v>0</v>
      </c>
    </row>
    <row r="5122" spans="1:7" ht="24" customHeight="1" x14ac:dyDescent="0.2">
      <c r="A5122" s="153" t="str">
        <f t="shared" si="1533"/>
        <v/>
      </c>
      <c r="B5122" s="268" t="str">
        <f t="shared" si="1534"/>
        <v/>
      </c>
      <c r="C5122" s="154"/>
      <c r="D5122" s="155" t="str">
        <f t="shared" si="1535"/>
        <v/>
      </c>
      <c r="E5122" s="269"/>
      <c r="F5122" s="165">
        <f t="shared" si="1536"/>
        <v>0</v>
      </c>
      <c r="G5122" s="270">
        <f t="shared" si="1537"/>
        <v>0</v>
      </c>
    </row>
    <row r="5123" spans="1:7" ht="24" customHeight="1" x14ac:dyDescent="0.2">
      <c r="A5123" s="153" t="str">
        <f t="shared" si="1533"/>
        <v/>
      </c>
      <c r="B5123" s="268" t="str">
        <f t="shared" si="1534"/>
        <v/>
      </c>
      <c r="C5123" s="154"/>
      <c r="D5123" s="155" t="str">
        <f t="shared" si="1535"/>
        <v/>
      </c>
      <c r="E5123" s="269"/>
      <c r="F5123" s="165">
        <f t="shared" si="1536"/>
        <v>0</v>
      </c>
      <c r="G5123" s="270">
        <f t="shared" si="1537"/>
        <v>0</v>
      </c>
    </row>
    <row r="5124" spans="1:7" ht="24" customHeight="1" x14ac:dyDescent="0.2">
      <c r="A5124" s="153" t="str">
        <f t="shared" si="1533"/>
        <v/>
      </c>
      <c r="B5124" s="268" t="str">
        <f t="shared" si="1534"/>
        <v/>
      </c>
      <c r="C5124" s="154"/>
      <c r="D5124" s="155" t="str">
        <f t="shared" si="1535"/>
        <v/>
      </c>
      <c r="E5124" s="269"/>
      <c r="F5124" s="165">
        <f t="shared" si="1536"/>
        <v>0</v>
      </c>
      <c r="G5124" s="270">
        <f t="shared" si="1537"/>
        <v>0</v>
      </c>
    </row>
    <row r="5125" spans="1:7" ht="24" customHeight="1" x14ac:dyDescent="0.2">
      <c r="A5125" s="153" t="str">
        <f t="shared" si="1533"/>
        <v/>
      </c>
      <c r="B5125" s="268" t="str">
        <f t="shared" si="1534"/>
        <v/>
      </c>
      <c r="C5125" s="154"/>
      <c r="D5125" s="155" t="str">
        <f t="shared" si="1535"/>
        <v/>
      </c>
      <c r="E5125" s="269"/>
      <c r="F5125" s="166">
        <f t="shared" si="1536"/>
        <v>0</v>
      </c>
      <c r="G5125" s="270">
        <f t="shared" si="1537"/>
        <v>0</v>
      </c>
    </row>
    <row r="5126" spans="1:7" ht="24" customHeight="1" x14ac:dyDescent="0.2">
      <c r="A5126" s="271"/>
      <c r="B5126" s="241"/>
      <c r="C5126" s="241"/>
      <c r="D5126" s="252"/>
      <c r="E5126" s="253"/>
      <c r="F5126" s="336" t="s">
        <v>38</v>
      </c>
      <c r="G5126" s="273">
        <f>SUBTOTAL(9,G5112:G5125)</f>
        <v>0</v>
      </c>
    </row>
    <row r="5127" spans="1:7" ht="24" customHeight="1" x14ac:dyDescent="0.2">
      <c r="A5127" s="271"/>
      <c r="B5127" s="241"/>
      <c r="C5127" s="274" t="s">
        <v>824</v>
      </c>
      <c r="D5127" s="252"/>
      <c r="E5127" s="253"/>
      <c r="F5127" s="254"/>
      <c r="G5127" s="275"/>
    </row>
    <row r="5128" spans="1:7" ht="24" customHeight="1" x14ac:dyDescent="0.2">
      <c r="A5128" s="153" t="str">
        <f t="shared" ref="A5128:A5135" si="1538">IFERROR(VLOOKUP(C5128,Tabla_Insumos,4,FALSE),"")</f>
        <v/>
      </c>
      <c r="B5128" s="268" t="str">
        <f t="shared" ref="B5128:B5135" si="1539">IFERROR(VLOOKUP(C5128,Tabla_Insumos,5,FALSE),"")</f>
        <v/>
      </c>
      <c r="C5128" s="154"/>
      <c r="D5128" s="155" t="str">
        <f t="shared" ref="D5128:D5135" si="1540">IFERROR(VLOOKUP(C5128,Tabla_Insumos,2,FALSE),"")</f>
        <v/>
      </c>
      <c r="E5128" s="269"/>
      <c r="F5128" s="167">
        <f t="shared" ref="F5128:F5135" si="1541">IFERROR(VLOOKUP(C5128,Tabla_Insumos,3,FALSE),0)</f>
        <v>0</v>
      </c>
      <c r="G5128" s="270">
        <f>ROUND(E5128*F5128,2)</f>
        <v>0</v>
      </c>
    </row>
    <row r="5129" spans="1:7" ht="24" customHeight="1" x14ac:dyDescent="0.2">
      <c r="A5129" s="153" t="str">
        <f t="shared" si="1538"/>
        <v/>
      </c>
      <c r="B5129" s="268" t="str">
        <f t="shared" si="1539"/>
        <v/>
      </c>
      <c r="C5129" s="154"/>
      <c r="D5129" s="155" t="str">
        <f t="shared" si="1540"/>
        <v/>
      </c>
      <c r="E5129" s="269"/>
      <c r="F5129" s="167">
        <f t="shared" si="1541"/>
        <v>0</v>
      </c>
      <c r="G5129" s="270">
        <f>ROUND(E5129*F5129,2)</f>
        <v>0</v>
      </c>
    </row>
    <row r="5130" spans="1:7" ht="24" customHeight="1" x14ac:dyDescent="0.2">
      <c r="A5130" s="153" t="str">
        <f t="shared" si="1538"/>
        <v/>
      </c>
      <c r="B5130" s="268" t="str">
        <f t="shared" si="1539"/>
        <v/>
      </c>
      <c r="C5130" s="154"/>
      <c r="D5130" s="155" t="str">
        <f t="shared" si="1540"/>
        <v/>
      </c>
      <c r="E5130" s="269"/>
      <c r="F5130" s="167">
        <f t="shared" si="1541"/>
        <v>0</v>
      </c>
      <c r="G5130" s="270">
        <f t="shared" ref="G5130:G5135" si="1542">ROUND(E5130*F5130,2)</f>
        <v>0</v>
      </c>
    </row>
    <row r="5131" spans="1:7" ht="24" customHeight="1" x14ac:dyDescent="0.2">
      <c r="A5131" s="153" t="str">
        <f t="shared" si="1538"/>
        <v/>
      </c>
      <c r="B5131" s="268" t="str">
        <f t="shared" si="1539"/>
        <v/>
      </c>
      <c r="C5131" s="154"/>
      <c r="D5131" s="155" t="str">
        <f t="shared" si="1540"/>
        <v/>
      </c>
      <c r="E5131" s="269"/>
      <c r="F5131" s="167">
        <f t="shared" si="1541"/>
        <v>0</v>
      </c>
      <c r="G5131" s="270">
        <f t="shared" si="1542"/>
        <v>0</v>
      </c>
    </row>
    <row r="5132" spans="1:7" ht="24" customHeight="1" x14ac:dyDescent="0.2">
      <c r="A5132" s="153" t="str">
        <f t="shared" si="1538"/>
        <v/>
      </c>
      <c r="B5132" s="268" t="str">
        <f t="shared" si="1539"/>
        <v/>
      </c>
      <c r="C5132" s="154"/>
      <c r="D5132" s="155" t="str">
        <f t="shared" si="1540"/>
        <v/>
      </c>
      <c r="E5132" s="269"/>
      <c r="F5132" s="165">
        <f t="shared" si="1541"/>
        <v>0</v>
      </c>
      <c r="G5132" s="270">
        <f t="shared" si="1542"/>
        <v>0</v>
      </c>
    </row>
    <row r="5133" spans="1:7" ht="24" customHeight="1" x14ac:dyDescent="0.2">
      <c r="A5133" s="153" t="str">
        <f t="shared" si="1538"/>
        <v/>
      </c>
      <c r="B5133" s="268" t="str">
        <f t="shared" si="1539"/>
        <v/>
      </c>
      <c r="C5133" s="154"/>
      <c r="D5133" s="155" t="str">
        <f t="shared" si="1540"/>
        <v/>
      </c>
      <c r="E5133" s="269"/>
      <c r="F5133" s="165">
        <f t="shared" si="1541"/>
        <v>0</v>
      </c>
      <c r="G5133" s="270">
        <f t="shared" si="1542"/>
        <v>0</v>
      </c>
    </row>
    <row r="5134" spans="1:7" ht="24" customHeight="1" x14ac:dyDescent="0.2">
      <c r="A5134" s="153" t="str">
        <f t="shared" si="1538"/>
        <v/>
      </c>
      <c r="B5134" s="268" t="str">
        <f t="shared" si="1539"/>
        <v/>
      </c>
      <c r="C5134" s="154"/>
      <c r="D5134" s="155" t="str">
        <f t="shared" si="1540"/>
        <v/>
      </c>
      <c r="E5134" s="269"/>
      <c r="F5134" s="165">
        <f t="shared" si="1541"/>
        <v>0</v>
      </c>
      <c r="G5134" s="270">
        <f t="shared" si="1542"/>
        <v>0</v>
      </c>
    </row>
    <row r="5135" spans="1:7" ht="24" customHeight="1" x14ac:dyDescent="0.2">
      <c r="A5135" s="153" t="str">
        <f t="shared" si="1538"/>
        <v/>
      </c>
      <c r="B5135" s="268" t="str">
        <f t="shared" si="1539"/>
        <v/>
      </c>
      <c r="C5135" s="154"/>
      <c r="D5135" s="155" t="str">
        <f t="shared" si="1540"/>
        <v/>
      </c>
      <c r="E5135" s="269"/>
      <c r="F5135" s="165">
        <f t="shared" si="1541"/>
        <v>0</v>
      </c>
      <c r="G5135" s="270">
        <f t="shared" si="1542"/>
        <v>0</v>
      </c>
    </row>
    <row r="5136" spans="1:7" ht="24" customHeight="1" x14ac:dyDescent="0.2">
      <c r="A5136" s="271"/>
      <c r="B5136" s="241"/>
      <c r="C5136" s="241"/>
      <c r="D5136" s="252"/>
      <c r="E5136" s="253"/>
      <c r="F5136" s="336" t="s">
        <v>39</v>
      </c>
      <c r="G5136" s="273">
        <f>SUBTOTAL(9,G5128:G5135)</f>
        <v>0</v>
      </c>
    </row>
    <row r="5137" spans="1:7" ht="24" customHeight="1" x14ac:dyDescent="0.2">
      <c r="A5137" s="271"/>
      <c r="B5137" s="241"/>
      <c r="C5137" s="274" t="s">
        <v>825</v>
      </c>
      <c r="D5137" s="252"/>
      <c r="E5137" s="253"/>
      <c r="F5137" s="254"/>
      <c r="G5137" s="275"/>
    </row>
    <row r="5138" spans="1:7" ht="24" customHeight="1" x14ac:dyDescent="0.2">
      <c r="A5138" s="153" t="str">
        <f t="shared" ref="A5138:A5146" si="1543">IFERROR(VLOOKUP(C5138,Tabla_Insumos,4,FALSE),"")</f>
        <v/>
      </c>
      <c r="B5138" s="268" t="str">
        <f t="shared" ref="B5138:B5146" si="1544">IFERROR(VLOOKUP(C5138,Tabla_Insumos,5,FALSE),"")</f>
        <v/>
      </c>
      <c r="C5138" s="154"/>
      <c r="D5138" s="155" t="str">
        <f t="shared" ref="D5138:D5146" si="1545">IFERROR(VLOOKUP(C5138,Tabla_Insumos,2,FALSE),"")</f>
        <v/>
      </c>
      <c r="E5138" s="269"/>
      <c r="F5138" s="165">
        <f t="shared" ref="F5138:F5146" si="1546">IFERROR(VLOOKUP(C5138,Tabla_Insumos,3,FALSE),0)</f>
        <v>0</v>
      </c>
      <c r="G5138" s="270">
        <f t="shared" ref="G5138:G5146" si="1547">ROUND(E5138*F5138,2)</f>
        <v>0</v>
      </c>
    </row>
    <row r="5139" spans="1:7" ht="24" customHeight="1" x14ac:dyDescent="0.2">
      <c r="A5139" s="153" t="str">
        <f t="shared" si="1543"/>
        <v/>
      </c>
      <c r="B5139" s="268" t="str">
        <f t="shared" si="1544"/>
        <v/>
      </c>
      <c r="C5139" s="154"/>
      <c r="D5139" s="155" t="str">
        <f t="shared" si="1545"/>
        <v/>
      </c>
      <c r="E5139" s="269"/>
      <c r="F5139" s="165">
        <f t="shared" si="1546"/>
        <v>0</v>
      </c>
      <c r="G5139" s="270">
        <f t="shared" si="1547"/>
        <v>0</v>
      </c>
    </row>
    <row r="5140" spans="1:7" ht="24" customHeight="1" x14ac:dyDescent="0.2">
      <c r="A5140" s="153" t="str">
        <f t="shared" si="1543"/>
        <v/>
      </c>
      <c r="B5140" s="268" t="str">
        <f t="shared" si="1544"/>
        <v/>
      </c>
      <c r="C5140" s="154"/>
      <c r="D5140" s="155" t="str">
        <f t="shared" si="1545"/>
        <v/>
      </c>
      <c r="E5140" s="269"/>
      <c r="F5140" s="165">
        <f t="shared" si="1546"/>
        <v>0</v>
      </c>
      <c r="G5140" s="270">
        <f t="shared" si="1547"/>
        <v>0</v>
      </c>
    </row>
    <row r="5141" spans="1:7" ht="24" customHeight="1" x14ac:dyDescent="0.2">
      <c r="A5141" s="153" t="str">
        <f t="shared" si="1543"/>
        <v/>
      </c>
      <c r="B5141" s="268" t="str">
        <f t="shared" si="1544"/>
        <v/>
      </c>
      <c r="C5141" s="154"/>
      <c r="D5141" s="155" t="str">
        <f t="shared" si="1545"/>
        <v/>
      </c>
      <c r="E5141" s="269"/>
      <c r="F5141" s="165">
        <f t="shared" si="1546"/>
        <v>0</v>
      </c>
      <c r="G5141" s="270">
        <f t="shared" si="1547"/>
        <v>0</v>
      </c>
    </row>
    <row r="5142" spans="1:7" ht="24" customHeight="1" x14ac:dyDescent="0.2">
      <c r="A5142" s="153" t="str">
        <f t="shared" si="1543"/>
        <v/>
      </c>
      <c r="B5142" s="268" t="str">
        <f t="shared" si="1544"/>
        <v/>
      </c>
      <c r="C5142" s="154"/>
      <c r="D5142" s="155" t="str">
        <f t="shared" si="1545"/>
        <v/>
      </c>
      <c r="E5142" s="269"/>
      <c r="F5142" s="165">
        <f t="shared" si="1546"/>
        <v>0</v>
      </c>
      <c r="G5142" s="270">
        <f t="shared" si="1547"/>
        <v>0</v>
      </c>
    </row>
    <row r="5143" spans="1:7" ht="24" customHeight="1" x14ac:dyDescent="0.2">
      <c r="A5143" s="153" t="str">
        <f t="shared" si="1543"/>
        <v/>
      </c>
      <c r="B5143" s="268" t="str">
        <f t="shared" si="1544"/>
        <v/>
      </c>
      <c r="C5143" s="154"/>
      <c r="D5143" s="155" t="str">
        <f t="shared" si="1545"/>
        <v/>
      </c>
      <c r="E5143" s="269"/>
      <c r="F5143" s="165">
        <f t="shared" si="1546"/>
        <v>0</v>
      </c>
      <c r="G5143" s="270">
        <f t="shared" si="1547"/>
        <v>0</v>
      </c>
    </row>
    <row r="5144" spans="1:7" ht="24" customHeight="1" x14ac:dyDescent="0.2">
      <c r="A5144" s="153" t="str">
        <f t="shared" si="1543"/>
        <v/>
      </c>
      <c r="B5144" s="268" t="str">
        <f t="shared" si="1544"/>
        <v/>
      </c>
      <c r="C5144" s="154"/>
      <c r="D5144" s="155" t="str">
        <f t="shared" si="1545"/>
        <v/>
      </c>
      <c r="E5144" s="269"/>
      <c r="F5144" s="165">
        <f t="shared" si="1546"/>
        <v>0</v>
      </c>
      <c r="G5144" s="270">
        <f t="shared" si="1547"/>
        <v>0</v>
      </c>
    </row>
    <row r="5145" spans="1:7" ht="24" customHeight="1" x14ac:dyDescent="0.2">
      <c r="A5145" s="153" t="str">
        <f t="shared" si="1543"/>
        <v/>
      </c>
      <c r="B5145" s="268" t="str">
        <f t="shared" si="1544"/>
        <v/>
      </c>
      <c r="C5145" s="154"/>
      <c r="D5145" s="155" t="str">
        <f t="shared" si="1545"/>
        <v/>
      </c>
      <c r="E5145" s="269"/>
      <c r="F5145" s="165">
        <f t="shared" si="1546"/>
        <v>0</v>
      </c>
      <c r="G5145" s="270">
        <f t="shared" si="1547"/>
        <v>0</v>
      </c>
    </row>
    <row r="5146" spans="1:7" ht="24" customHeight="1" x14ac:dyDescent="0.2">
      <c r="A5146" s="153" t="str">
        <f t="shared" si="1543"/>
        <v/>
      </c>
      <c r="B5146" s="268" t="str">
        <f t="shared" si="1544"/>
        <v/>
      </c>
      <c r="C5146" s="154"/>
      <c r="D5146" s="155" t="str">
        <f t="shared" si="1545"/>
        <v/>
      </c>
      <c r="E5146" s="269"/>
      <c r="F5146" s="165">
        <f t="shared" si="1546"/>
        <v>0</v>
      </c>
      <c r="G5146" s="270">
        <f t="shared" si="1547"/>
        <v>0</v>
      </c>
    </row>
    <row r="5147" spans="1:7" ht="24" customHeight="1" x14ac:dyDescent="0.2">
      <c r="A5147" s="276"/>
      <c r="B5147" s="252"/>
      <c r="C5147" s="241"/>
      <c r="D5147" s="252"/>
      <c r="E5147" s="253"/>
      <c r="F5147" s="336" t="s">
        <v>40</v>
      </c>
      <c r="G5147" s="273">
        <f>SUBTOTAL(9,G5138:G5146)</f>
        <v>0</v>
      </c>
    </row>
    <row r="5148" spans="1:7" ht="24" customHeight="1" thickBot="1" x14ac:dyDescent="0.25">
      <c r="A5148" s="277"/>
      <c r="B5148" s="278"/>
      <c r="C5148" s="279"/>
      <c r="D5148" s="278"/>
      <c r="E5148" s="280"/>
      <c r="F5148" s="281"/>
      <c r="G5148" s="282"/>
    </row>
    <row r="5149" spans="1:7" ht="24" customHeight="1" thickBot="1" x14ac:dyDescent="0.25">
      <c r="A5149" s="283">
        <f>B5107</f>
        <v>0</v>
      </c>
      <c r="B5149" s="284" t="str">
        <f>C5107</f>
        <v/>
      </c>
      <c r="C5149" s="285"/>
      <c r="D5149" s="285" t="s">
        <v>41</v>
      </c>
      <c r="E5149" s="286"/>
      <c r="F5149" s="287" t="s">
        <v>42</v>
      </c>
      <c r="G5149" s="288">
        <f>SUBTOTAL(9,G5112:G5148)</f>
        <v>0</v>
      </c>
    </row>
    <row r="5150" spans="1:7" ht="24" customHeight="1" thickTop="1" thickBot="1" x14ac:dyDescent="0.25"/>
    <row r="5151" spans="1:7" ht="24" customHeight="1" thickTop="1" x14ac:dyDescent="0.2">
      <c r="A5151" s="344" t="s">
        <v>44</v>
      </c>
      <c r="B5151" s="345"/>
      <c r="C5151" s="345"/>
      <c r="D5151" s="345"/>
      <c r="E5151" s="345"/>
      <c r="F5151" s="345"/>
      <c r="G5151" s="346"/>
    </row>
    <row r="5152" spans="1:7" ht="24" customHeight="1" x14ac:dyDescent="0.2">
      <c r="A5152" s="243" t="s">
        <v>821</v>
      </c>
      <c r="B5152" s="244" t="str">
        <f>Comitente</f>
        <v>DIRECCIÓN PROVINCIAL DEL LOTE HOGAR</v>
      </c>
      <c r="C5152" s="238"/>
      <c r="D5152" s="245"/>
      <c r="E5152" s="245"/>
      <c r="F5152" s="246"/>
      <c r="G5152" s="247"/>
    </row>
    <row r="5153" spans="1:7" ht="24" customHeight="1" x14ac:dyDescent="0.2">
      <c r="A5153" s="243" t="s">
        <v>822</v>
      </c>
      <c r="B5153" s="244">
        <f>Contratista</f>
        <v>0</v>
      </c>
      <c r="C5153" s="239"/>
      <c r="D5153" s="239"/>
      <c r="E5153" s="239"/>
      <c r="F5153" s="248"/>
      <c r="G5153" s="249"/>
    </row>
    <row r="5154" spans="1:7" ht="24" customHeight="1" x14ac:dyDescent="0.2">
      <c r="A5154" s="243" t="s">
        <v>31</v>
      </c>
      <c r="B5154" s="244" t="str">
        <f>Obra</f>
        <v>Barrio "VIRGEN DEL ROSARIO" I Etapa</v>
      </c>
      <c r="C5154" s="239"/>
      <c r="D5154" s="239"/>
      <c r="E5154" s="239"/>
      <c r="F5154" s="248" t="s">
        <v>45</v>
      </c>
      <c r="G5154" s="250">
        <f>Fecha_Base</f>
        <v>0</v>
      </c>
    </row>
    <row r="5155" spans="1:7" ht="24" customHeight="1" x14ac:dyDescent="0.2">
      <c r="A5155" s="251" t="s">
        <v>820</v>
      </c>
      <c r="B5155" s="240" t="str">
        <f>Ubicación</f>
        <v>Calle Independencia s/nº  Distrito "La Puntilla" Dpto San Martin</v>
      </c>
      <c r="C5155" s="240"/>
      <c r="D5155" s="252"/>
      <c r="E5155" s="253"/>
      <c r="F5155" s="254"/>
      <c r="G5155" s="255"/>
    </row>
    <row r="5156" spans="1:7" ht="24" customHeight="1" x14ac:dyDescent="0.2">
      <c r="A5156" s="251" t="s">
        <v>46</v>
      </c>
      <c r="B5156" s="256" t="str">
        <f>IFERROR(VALUE(LEFT(B5157,FIND("-",B5157)-1)),"")</f>
        <v/>
      </c>
      <c r="C5156" s="241" t="str">
        <f>IFERROR(VLOOKUP(B5156,T_Computo_Presupuesto,2,FALSE),"")</f>
        <v/>
      </c>
      <c r="E5156" s="253"/>
      <c r="F5156" s="254"/>
      <c r="G5156" s="255"/>
    </row>
    <row r="5157" spans="1:7" ht="24" customHeight="1" x14ac:dyDescent="0.2">
      <c r="A5157" s="251" t="s">
        <v>32</v>
      </c>
      <c r="B5157" s="257"/>
      <c r="C5157" s="241" t="str">
        <f>IFERROR(VLOOKUP(B5157,T_Computo_Presupuesto,2,FALSE),"")</f>
        <v/>
      </c>
      <c r="D5157" s="252"/>
      <c r="E5157" s="253"/>
      <c r="F5157" s="248" t="s">
        <v>33</v>
      </c>
      <c r="G5157" s="258" t="str">
        <f>IFERROR(VLOOKUP(B5157,T_Computo_Presupuesto,4,FALSE),"")</f>
        <v/>
      </c>
    </row>
    <row r="5158" spans="1:7" ht="24" customHeight="1" x14ac:dyDescent="0.2">
      <c r="A5158" s="251"/>
      <c r="B5158" s="240"/>
      <c r="C5158" s="241"/>
      <c r="D5158" s="252"/>
      <c r="E5158" s="253"/>
      <c r="F5158" s="254"/>
      <c r="G5158" s="255"/>
    </row>
    <row r="5159" spans="1:7" ht="24" customHeight="1" x14ac:dyDescent="0.2">
      <c r="A5159" s="366" t="s">
        <v>683</v>
      </c>
      <c r="B5159" s="367"/>
      <c r="C5159" s="368" t="s">
        <v>0</v>
      </c>
      <c r="D5159" s="368" t="s">
        <v>34</v>
      </c>
      <c r="E5159" s="370" t="s">
        <v>35</v>
      </c>
      <c r="F5159" s="372" t="s">
        <v>36</v>
      </c>
      <c r="G5159" s="374" t="s">
        <v>37</v>
      </c>
    </row>
    <row r="5160" spans="1:7" ht="24" customHeight="1" x14ac:dyDescent="0.2">
      <c r="A5160" s="259" t="s">
        <v>684</v>
      </c>
      <c r="B5160" s="260" t="s">
        <v>685</v>
      </c>
      <c r="C5160" s="369"/>
      <c r="D5160" s="369"/>
      <c r="E5160" s="371"/>
      <c r="F5160" s="373"/>
      <c r="G5160" s="375"/>
    </row>
    <row r="5161" spans="1:7" ht="24" customHeight="1" x14ac:dyDescent="0.2">
      <c r="A5161" s="335"/>
      <c r="B5161" s="263"/>
      <c r="C5161" s="334" t="s">
        <v>823</v>
      </c>
      <c r="D5161" s="264"/>
      <c r="E5161" s="265"/>
      <c r="F5161" s="266"/>
      <c r="G5161" s="267"/>
    </row>
    <row r="5162" spans="1:7" ht="24" customHeight="1" x14ac:dyDescent="0.2">
      <c r="A5162" s="153" t="str">
        <f t="shared" ref="A5162:A5175" si="1548">IFERROR(VLOOKUP(C5162,Tabla_Insumos,4,FALSE),"")</f>
        <v/>
      </c>
      <c r="B5162" s="268" t="str">
        <f t="shared" ref="B5162:B5175" si="1549">IFERROR(VLOOKUP(C5162,Tabla_Insumos,5,FALSE),"")</f>
        <v/>
      </c>
      <c r="C5162" s="154"/>
      <c r="D5162" s="155" t="str">
        <f t="shared" ref="D5162:D5175" si="1550">IFERROR(VLOOKUP(C5162,Tabla_Insumos,2,FALSE),"")</f>
        <v/>
      </c>
      <c r="E5162" s="269"/>
      <c r="F5162" s="166">
        <f t="shared" ref="F5162:F5175" si="1551">IFERROR(VLOOKUP(C5162,Tabla_Insumos,3,FALSE),0)</f>
        <v>0</v>
      </c>
      <c r="G5162" s="270">
        <f>ROUND(E5162*F5162,2)</f>
        <v>0</v>
      </c>
    </row>
    <row r="5163" spans="1:7" ht="24" customHeight="1" x14ac:dyDescent="0.2">
      <c r="A5163" s="153" t="str">
        <f t="shared" si="1548"/>
        <v/>
      </c>
      <c r="B5163" s="268" t="str">
        <f t="shared" si="1549"/>
        <v/>
      </c>
      <c r="C5163" s="154"/>
      <c r="D5163" s="155" t="str">
        <f t="shared" si="1550"/>
        <v/>
      </c>
      <c r="E5163" s="269"/>
      <c r="F5163" s="166">
        <f t="shared" si="1551"/>
        <v>0</v>
      </c>
      <c r="G5163" s="270">
        <f t="shared" ref="G5163:G5175" si="1552">ROUND(E5163*F5163,2)</f>
        <v>0</v>
      </c>
    </row>
    <row r="5164" spans="1:7" ht="24" customHeight="1" x14ac:dyDescent="0.2">
      <c r="A5164" s="153" t="str">
        <f t="shared" si="1548"/>
        <v/>
      </c>
      <c r="B5164" s="268" t="str">
        <f t="shared" si="1549"/>
        <v/>
      </c>
      <c r="C5164" s="154"/>
      <c r="D5164" s="155" t="str">
        <f t="shared" si="1550"/>
        <v/>
      </c>
      <c r="E5164" s="269"/>
      <c r="F5164" s="166">
        <f t="shared" si="1551"/>
        <v>0</v>
      </c>
      <c r="G5164" s="270">
        <f t="shared" si="1552"/>
        <v>0</v>
      </c>
    </row>
    <row r="5165" spans="1:7" ht="24" customHeight="1" x14ac:dyDescent="0.2">
      <c r="A5165" s="153" t="str">
        <f t="shared" si="1548"/>
        <v/>
      </c>
      <c r="B5165" s="268" t="str">
        <f t="shared" si="1549"/>
        <v/>
      </c>
      <c r="C5165" s="154"/>
      <c r="D5165" s="155" t="str">
        <f t="shared" si="1550"/>
        <v/>
      </c>
      <c r="E5165" s="269"/>
      <c r="F5165" s="166">
        <f t="shared" si="1551"/>
        <v>0</v>
      </c>
      <c r="G5165" s="270">
        <f t="shared" si="1552"/>
        <v>0</v>
      </c>
    </row>
    <row r="5166" spans="1:7" ht="24" customHeight="1" x14ac:dyDescent="0.2">
      <c r="A5166" s="153" t="str">
        <f t="shared" si="1548"/>
        <v/>
      </c>
      <c r="B5166" s="268" t="str">
        <f t="shared" si="1549"/>
        <v/>
      </c>
      <c r="C5166" s="154"/>
      <c r="D5166" s="155" t="str">
        <f t="shared" si="1550"/>
        <v/>
      </c>
      <c r="E5166" s="269"/>
      <c r="F5166" s="166">
        <f t="shared" si="1551"/>
        <v>0</v>
      </c>
      <c r="G5166" s="270">
        <f t="shared" si="1552"/>
        <v>0</v>
      </c>
    </row>
    <row r="5167" spans="1:7" ht="24" customHeight="1" x14ac:dyDescent="0.2">
      <c r="A5167" s="153" t="str">
        <f t="shared" si="1548"/>
        <v/>
      </c>
      <c r="B5167" s="268" t="str">
        <f t="shared" si="1549"/>
        <v/>
      </c>
      <c r="C5167" s="154"/>
      <c r="D5167" s="155" t="str">
        <f t="shared" si="1550"/>
        <v/>
      </c>
      <c r="E5167" s="269"/>
      <c r="F5167" s="166">
        <f t="shared" si="1551"/>
        <v>0</v>
      </c>
      <c r="G5167" s="270">
        <f t="shared" si="1552"/>
        <v>0</v>
      </c>
    </row>
    <row r="5168" spans="1:7" ht="24" customHeight="1" x14ac:dyDescent="0.2">
      <c r="A5168" s="153" t="str">
        <f t="shared" si="1548"/>
        <v/>
      </c>
      <c r="B5168" s="268" t="str">
        <f t="shared" si="1549"/>
        <v/>
      </c>
      <c r="C5168" s="154"/>
      <c r="D5168" s="155" t="str">
        <f t="shared" si="1550"/>
        <v/>
      </c>
      <c r="E5168" s="269"/>
      <c r="F5168" s="166">
        <f t="shared" si="1551"/>
        <v>0</v>
      </c>
      <c r="G5168" s="270">
        <f t="shared" si="1552"/>
        <v>0</v>
      </c>
    </row>
    <row r="5169" spans="1:7" ht="24" customHeight="1" x14ac:dyDescent="0.2">
      <c r="A5169" s="153" t="str">
        <f t="shared" si="1548"/>
        <v/>
      </c>
      <c r="B5169" s="268" t="str">
        <f t="shared" si="1549"/>
        <v/>
      </c>
      <c r="C5169" s="154"/>
      <c r="D5169" s="155" t="str">
        <f t="shared" si="1550"/>
        <v/>
      </c>
      <c r="E5169" s="269"/>
      <c r="F5169" s="166">
        <f t="shared" si="1551"/>
        <v>0</v>
      </c>
      <c r="G5169" s="270">
        <f t="shared" si="1552"/>
        <v>0</v>
      </c>
    </row>
    <row r="5170" spans="1:7" ht="24" customHeight="1" x14ac:dyDescent="0.2">
      <c r="A5170" s="153" t="str">
        <f t="shared" si="1548"/>
        <v/>
      </c>
      <c r="B5170" s="268" t="str">
        <f t="shared" si="1549"/>
        <v/>
      </c>
      <c r="C5170" s="154"/>
      <c r="D5170" s="155" t="str">
        <f t="shared" si="1550"/>
        <v/>
      </c>
      <c r="E5170" s="269"/>
      <c r="F5170" s="166">
        <f t="shared" si="1551"/>
        <v>0</v>
      </c>
      <c r="G5170" s="270">
        <f t="shared" si="1552"/>
        <v>0</v>
      </c>
    </row>
    <row r="5171" spans="1:7" ht="24" customHeight="1" x14ac:dyDescent="0.2">
      <c r="A5171" s="153" t="str">
        <f t="shared" si="1548"/>
        <v/>
      </c>
      <c r="B5171" s="268" t="str">
        <f t="shared" si="1549"/>
        <v/>
      </c>
      <c r="C5171" s="154"/>
      <c r="D5171" s="155" t="str">
        <f t="shared" si="1550"/>
        <v/>
      </c>
      <c r="E5171" s="269"/>
      <c r="F5171" s="166">
        <f t="shared" si="1551"/>
        <v>0</v>
      </c>
      <c r="G5171" s="270">
        <f t="shared" si="1552"/>
        <v>0</v>
      </c>
    </row>
    <row r="5172" spans="1:7" ht="24" customHeight="1" x14ac:dyDescent="0.2">
      <c r="A5172" s="153" t="str">
        <f t="shared" si="1548"/>
        <v/>
      </c>
      <c r="B5172" s="268" t="str">
        <f t="shared" si="1549"/>
        <v/>
      </c>
      <c r="C5172" s="154"/>
      <c r="D5172" s="155" t="str">
        <f t="shared" si="1550"/>
        <v/>
      </c>
      <c r="E5172" s="269"/>
      <c r="F5172" s="166">
        <f t="shared" si="1551"/>
        <v>0</v>
      </c>
      <c r="G5172" s="270">
        <f t="shared" si="1552"/>
        <v>0</v>
      </c>
    </row>
    <row r="5173" spans="1:7" ht="24" customHeight="1" x14ac:dyDescent="0.2">
      <c r="A5173" s="153" t="str">
        <f t="shared" si="1548"/>
        <v/>
      </c>
      <c r="B5173" s="268" t="str">
        <f t="shared" si="1549"/>
        <v/>
      </c>
      <c r="C5173" s="154"/>
      <c r="D5173" s="155" t="str">
        <f t="shared" si="1550"/>
        <v/>
      </c>
      <c r="E5173" s="269"/>
      <c r="F5173" s="166">
        <f t="shared" si="1551"/>
        <v>0</v>
      </c>
      <c r="G5173" s="270">
        <f t="shared" si="1552"/>
        <v>0</v>
      </c>
    </row>
    <row r="5174" spans="1:7" ht="24" customHeight="1" x14ac:dyDescent="0.2">
      <c r="A5174" s="153" t="str">
        <f t="shared" si="1548"/>
        <v/>
      </c>
      <c r="B5174" s="268" t="str">
        <f t="shared" si="1549"/>
        <v/>
      </c>
      <c r="C5174" s="154"/>
      <c r="D5174" s="155" t="str">
        <f t="shared" si="1550"/>
        <v/>
      </c>
      <c r="E5174" s="269"/>
      <c r="F5174" s="166">
        <f t="shared" si="1551"/>
        <v>0</v>
      </c>
      <c r="G5174" s="270">
        <f t="shared" si="1552"/>
        <v>0</v>
      </c>
    </row>
    <row r="5175" spans="1:7" ht="24" customHeight="1" x14ac:dyDescent="0.2">
      <c r="A5175" s="153" t="str">
        <f t="shared" si="1548"/>
        <v/>
      </c>
      <c r="B5175" s="268" t="str">
        <f t="shared" si="1549"/>
        <v/>
      </c>
      <c r="C5175" s="154"/>
      <c r="D5175" s="155" t="str">
        <f t="shared" si="1550"/>
        <v/>
      </c>
      <c r="E5175" s="269"/>
      <c r="F5175" s="166">
        <f t="shared" si="1551"/>
        <v>0</v>
      </c>
      <c r="G5175" s="270">
        <f t="shared" si="1552"/>
        <v>0</v>
      </c>
    </row>
    <row r="5176" spans="1:7" ht="24" customHeight="1" x14ac:dyDescent="0.2">
      <c r="A5176" s="271"/>
      <c r="B5176" s="241"/>
      <c r="C5176" s="241"/>
      <c r="D5176" s="252"/>
      <c r="E5176" s="253"/>
      <c r="F5176" s="336" t="s">
        <v>38</v>
      </c>
      <c r="G5176" s="273">
        <f>SUBTOTAL(9,G5162:G5175)</f>
        <v>0</v>
      </c>
    </row>
    <row r="5177" spans="1:7" ht="24" customHeight="1" x14ac:dyDescent="0.2">
      <c r="A5177" s="271"/>
      <c r="B5177" s="241"/>
      <c r="C5177" s="274" t="s">
        <v>824</v>
      </c>
      <c r="D5177" s="252"/>
      <c r="E5177" s="253"/>
      <c r="F5177" s="254"/>
      <c r="G5177" s="275"/>
    </row>
    <row r="5178" spans="1:7" ht="24" customHeight="1" x14ac:dyDescent="0.2">
      <c r="A5178" s="153" t="str">
        <f t="shared" ref="A5178:A5185" si="1553">IFERROR(VLOOKUP(C5178,Tabla_Insumos,4,FALSE),"")</f>
        <v/>
      </c>
      <c r="B5178" s="268" t="str">
        <f t="shared" ref="B5178:B5185" si="1554">IFERROR(VLOOKUP(C5178,Tabla_Insumos,5,FALSE),"")</f>
        <v/>
      </c>
      <c r="C5178" s="154"/>
      <c r="D5178" s="155" t="str">
        <f t="shared" ref="D5178:D5185" si="1555">IFERROR(VLOOKUP(C5178,Tabla_Insumos,2,FALSE),"")</f>
        <v/>
      </c>
      <c r="E5178" s="269"/>
      <c r="F5178" s="166">
        <f t="shared" ref="F5178:F5185" si="1556">IFERROR(VLOOKUP(C5178,Tabla_Insumos,3,FALSE),0)</f>
        <v>0</v>
      </c>
      <c r="G5178" s="270">
        <f>ROUND(E5178*F5178,2)</f>
        <v>0</v>
      </c>
    </row>
    <row r="5179" spans="1:7" ht="24" customHeight="1" x14ac:dyDescent="0.2">
      <c r="A5179" s="153" t="str">
        <f t="shared" si="1553"/>
        <v/>
      </c>
      <c r="B5179" s="268" t="str">
        <f t="shared" si="1554"/>
        <v/>
      </c>
      <c r="C5179" s="154"/>
      <c r="D5179" s="155" t="str">
        <f t="shared" si="1555"/>
        <v/>
      </c>
      <c r="E5179" s="269"/>
      <c r="F5179" s="166">
        <f t="shared" si="1556"/>
        <v>0</v>
      </c>
      <c r="G5179" s="270">
        <f>ROUND(E5179*F5179,2)</f>
        <v>0</v>
      </c>
    </row>
    <row r="5180" spans="1:7" ht="24" customHeight="1" x14ac:dyDescent="0.2">
      <c r="A5180" s="153" t="str">
        <f t="shared" si="1553"/>
        <v/>
      </c>
      <c r="B5180" s="268" t="str">
        <f t="shared" si="1554"/>
        <v/>
      </c>
      <c r="C5180" s="154"/>
      <c r="D5180" s="155" t="str">
        <f t="shared" si="1555"/>
        <v/>
      </c>
      <c r="E5180" s="269"/>
      <c r="F5180" s="166">
        <f t="shared" si="1556"/>
        <v>0</v>
      </c>
      <c r="G5180" s="270">
        <f t="shared" ref="G5180:G5185" si="1557">ROUND(E5180*F5180,2)</f>
        <v>0</v>
      </c>
    </row>
    <row r="5181" spans="1:7" ht="24" customHeight="1" x14ac:dyDescent="0.2">
      <c r="A5181" s="153" t="str">
        <f t="shared" si="1553"/>
        <v/>
      </c>
      <c r="B5181" s="268" t="str">
        <f t="shared" si="1554"/>
        <v/>
      </c>
      <c r="C5181" s="154"/>
      <c r="D5181" s="155" t="str">
        <f t="shared" si="1555"/>
        <v/>
      </c>
      <c r="E5181" s="269"/>
      <c r="F5181" s="166">
        <f t="shared" si="1556"/>
        <v>0</v>
      </c>
      <c r="G5181" s="270">
        <f t="shared" si="1557"/>
        <v>0</v>
      </c>
    </row>
    <row r="5182" spans="1:7" ht="24" customHeight="1" x14ac:dyDescent="0.2">
      <c r="A5182" s="153" t="str">
        <f t="shared" si="1553"/>
        <v/>
      </c>
      <c r="B5182" s="268" t="str">
        <f t="shared" si="1554"/>
        <v/>
      </c>
      <c r="C5182" s="154"/>
      <c r="D5182" s="155" t="str">
        <f t="shared" si="1555"/>
        <v/>
      </c>
      <c r="E5182" s="269"/>
      <c r="F5182" s="166">
        <f t="shared" si="1556"/>
        <v>0</v>
      </c>
      <c r="G5182" s="270">
        <f t="shared" si="1557"/>
        <v>0</v>
      </c>
    </row>
    <row r="5183" spans="1:7" ht="24" customHeight="1" x14ac:dyDescent="0.2">
      <c r="A5183" s="153" t="str">
        <f t="shared" si="1553"/>
        <v/>
      </c>
      <c r="B5183" s="268" t="str">
        <f t="shared" si="1554"/>
        <v/>
      </c>
      <c r="C5183" s="154"/>
      <c r="D5183" s="155" t="str">
        <f t="shared" si="1555"/>
        <v/>
      </c>
      <c r="E5183" s="269"/>
      <c r="F5183" s="166">
        <f t="shared" si="1556"/>
        <v>0</v>
      </c>
      <c r="G5183" s="270">
        <f t="shared" si="1557"/>
        <v>0</v>
      </c>
    </row>
    <row r="5184" spans="1:7" ht="24" customHeight="1" x14ac:dyDescent="0.2">
      <c r="A5184" s="153" t="str">
        <f t="shared" si="1553"/>
        <v/>
      </c>
      <c r="B5184" s="268" t="str">
        <f t="shared" si="1554"/>
        <v/>
      </c>
      <c r="C5184" s="154"/>
      <c r="D5184" s="155" t="str">
        <f t="shared" si="1555"/>
        <v/>
      </c>
      <c r="E5184" s="269"/>
      <c r="F5184" s="166">
        <f t="shared" si="1556"/>
        <v>0</v>
      </c>
      <c r="G5184" s="270">
        <f t="shared" si="1557"/>
        <v>0</v>
      </c>
    </row>
    <row r="5185" spans="1:7" ht="24" customHeight="1" x14ac:dyDescent="0.2">
      <c r="A5185" s="153" t="str">
        <f t="shared" si="1553"/>
        <v/>
      </c>
      <c r="B5185" s="268" t="str">
        <f t="shared" si="1554"/>
        <v/>
      </c>
      <c r="C5185" s="154"/>
      <c r="D5185" s="155" t="str">
        <f t="shared" si="1555"/>
        <v/>
      </c>
      <c r="E5185" s="269"/>
      <c r="F5185" s="166">
        <f t="shared" si="1556"/>
        <v>0</v>
      </c>
      <c r="G5185" s="270">
        <f t="shared" si="1557"/>
        <v>0</v>
      </c>
    </row>
    <row r="5186" spans="1:7" ht="24" customHeight="1" x14ac:dyDescent="0.2">
      <c r="A5186" s="271"/>
      <c r="B5186" s="241"/>
      <c r="C5186" s="241"/>
      <c r="D5186" s="252"/>
      <c r="E5186" s="253"/>
      <c r="F5186" s="336" t="s">
        <v>39</v>
      </c>
      <c r="G5186" s="273">
        <f>SUBTOTAL(9,G5178:G5185)</f>
        <v>0</v>
      </c>
    </row>
    <row r="5187" spans="1:7" ht="24" customHeight="1" x14ac:dyDescent="0.2">
      <c r="A5187" s="271"/>
      <c r="B5187" s="241"/>
      <c r="C5187" s="274" t="s">
        <v>825</v>
      </c>
      <c r="D5187" s="252"/>
      <c r="E5187" s="253"/>
      <c r="F5187" s="254"/>
      <c r="G5187" s="275"/>
    </row>
    <row r="5188" spans="1:7" ht="24" customHeight="1" x14ac:dyDescent="0.2">
      <c r="A5188" s="153" t="str">
        <f t="shared" ref="A5188:A5196" si="1558">IFERROR(VLOOKUP(C5188,Tabla_Insumos,4,FALSE),"")</f>
        <v/>
      </c>
      <c r="B5188" s="268" t="str">
        <f t="shared" ref="B5188:B5196" si="1559">IFERROR(VLOOKUP(C5188,Tabla_Insumos,5,FALSE),"")</f>
        <v/>
      </c>
      <c r="C5188" s="154"/>
      <c r="D5188" s="155" t="str">
        <f t="shared" ref="D5188:D5196" si="1560">IFERROR(VLOOKUP(C5188,Tabla_Insumos,2,FALSE),"")</f>
        <v/>
      </c>
      <c r="E5188" s="269"/>
      <c r="F5188" s="166">
        <f t="shared" ref="F5188:F5196" si="1561">IFERROR(VLOOKUP(C5188,Tabla_Insumos,3,FALSE),0)</f>
        <v>0</v>
      </c>
      <c r="G5188" s="270">
        <f t="shared" ref="G5188:G5196" si="1562">ROUND(E5188*F5188,2)</f>
        <v>0</v>
      </c>
    </row>
    <row r="5189" spans="1:7" ht="24" customHeight="1" x14ac:dyDescent="0.2">
      <c r="A5189" s="153" t="str">
        <f t="shared" si="1558"/>
        <v/>
      </c>
      <c r="B5189" s="268" t="str">
        <f t="shared" si="1559"/>
        <v/>
      </c>
      <c r="C5189" s="154"/>
      <c r="D5189" s="155" t="str">
        <f t="shared" si="1560"/>
        <v/>
      </c>
      <c r="E5189" s="269"/>
      <c r="F5189" s="166">
        <f t="shared" si="1561"/>
        <v>0</v>
      </c>
      <c r="G5189" s="270">
        <f t="shared" si="1562"/>
        <v>0</v>
      </c>
    </row>
    <row r="5190" spans="1:7" ht="24" customHeight="1" x14ac:dyDescent="0.2">
      <c r="A5190" s="153" t="str">
        <f t="shared" si="1558"/>
        <v/>
      </c>
      <c r="B5190" s="268" t="str">
        <f t="shared" si="1559"/>
        <v/>
      </c>
      <c r="C5190" s="154"/>
      <c r="D5190" s="155" t="str">
        <f t="shared" si="1560"/>
        <v/>
      </c>
      <c r="E5190" s="269"/>
      <c r="F5190" s="166">
        <f t="shared" si="1561"/>
        <v>0</v>
      </c>
      <c r="G5190" s="270">
        <f t="shared" si="1562"/>
        <v>0</v>
      </c>
    </row>
    <row r="5191" spans="1:7" ht="24" customHeight="1" x14ac:dyDescent="0.2">
      <c r="A5191" s="153" t="str">
        <f t="shared" si="1558"/>
        <v/>
      </c>
      <c r="B5191" s="268" t="str">
        <f t="shared" si="1559"/>
        <v/>
      </c>
      <c r="C5191" s="154"/>
      <c r="D5191" s="155" t="str">
        <f t="shared" si="1560"/>
        <v/>
      </c>
      <c r="E5191" s="269"/>
      <c r="F5191" s="166">
        <f t="shared" si="1561"/>
        <v>0</v>
      </c>
      <c r="G5191" s="270">
        <f t="shared" si="1562"/>
        <v>0</v>
      </c>
    </row>
    <row r="5192" spans="1:7" ht="24" customHeight="1" x14ac:dyDescent="0.2">
      <c r="A5192" s="153" t="str">
        <f t="shared" si="1558"/>
        <v/>
      </c>
      <c r="B5192" s="268" t="str">
        <f t="shared" si="1559"/>
        <v/>
      </c>
      <c r="C5192" s="154"/>
      <c r="D5192" s="155" t="str">
        <f t="shared" si="1560"/>
        <v/>
      </c>
      <c r="E5192" s="269"/>
      <c r="F5192" s="166">
        <f t="shared" si="1561"/>
        <v>0</v>
      </c>
      <c r="G5192" s="270">
        <f t="shared" si="1562"/>
        <v>0</v>
      </c>
    </row>
    <row r="5193" spans="1:7" ht="24" customHeight="1" x14ac:dyDescent="0.2">
      <c r="A5193" s="153" t="str">
        <f t="shared" si="1558"/>
        <v/>
      </c>
      <c r="B5193" s="268" t="str">
        <f t="shared" si="1559"/>
        <v/>
      </c>
      <c r="C5193" s="154"/>
      <c r="D5193" s="155" t="str">
        <f t="shared" si="1560"/>
        <v/>
      </c>
      <c r="E5193" s="269"/>
      <c r="F5193" s="166">
        <f t="shared" si="1561"/>
        <v>0</v>
      </c>
      <c r="G5193" s="270">
        <f t="shared" si="1562"/>
        <v>0</v>
      </c>
    </row>
    <row r="5194" spans="1:7" ht="24" customHeight="1" x14ac:dyDescent="0.2">
      <c r="A5194" s="153" t="str">
        <f t="shared" si="1558"/>
        <v/>
      </c>
      <c r="B5194" s="268" t="str">
        <f t="shared" si="1559"/>
        <v/>
      </c>
      <c r="C5194" s="154"/>
      <c r="D5194" s="155" t="str">
        <f t="shared" si="1560"/>
        <v/>
      </c>
      <c r="E5194" s="269"/>
      <c r="F5194" s="166">
        <f t="shared" si="1561"/>
        <v>0</v>
      </c>
      <c r="G5194" s="270">
        <f t="shared" si="1562"/>
        <v>0</v>
      </c>
    </row>
    <row r="5195" spans="1:7" ht="24" customHeight="1" x14ac:dyDescent="0.2">
      <c r="A5195" s="153" t="str">
        <f t="shared" si="1558"/>
        <v/>
      </c>
      <c r="B5195" s="268" t="str">
        <f t="shared" si="1559"/>
        <v/>
      </c>
      <c r="C5195" s="154"/>
      <c r="D5195" s="155" t="str">
        <f t="shared" si="1560"/>
        <v/>
      </c>
      <c r="E5195" s="269"/>
      <c r="F5195" s="166">
        <f t="shared" si="1561"/>
        <v>0</v>
      </c>
      <c r="G5195" s="270">
        <f t="shared" si="1562"/>
        <v>0</v>
      </c>
    </row>
    <row r="5196" spans="1:7" ht="24" customHeight="1" x14ac:dyDescent="0.2">
      <c r="A5196" s="153" t="str">
        <f t="shared" si="1558"/>
        <v/>
      </c>
      <c r="B5196" s="268" t="str">
        <f t="shared" si="1559"/>
        <v/>
      </c>
      <c r="C5196" s="154"/>
      <c r="D5196" s="155" t="str">
        <f t="shared" si="1560"/>
        <v/>
      </c>
      <c r="E5196" s="269"/>
      <c r="F5196" s="166">
        <f t="shared" si="1561"/>
        <v>0</v>
      </c>
      <c r="G5196" s="270">
        <f t="shared" si="1562"/>
        <v>0</v>
      </c>
    </row>
    <row r="5197" spans="1:7" ht="24" customHeight="1" x14ac:dyDescent="0.2">
      <c r="A5197" s="276"/>
      <c r="B5197" s="252"/>
      <c r="C5197" s="241"/>
      <c r="D5197" s="252"/>
      <c r="E5197" s="253"/>
      <c r="F5197" s="336" t="s">
        <v>40</v>
      </c>
      <c r="G5197" s="273">
        <f>SUBTOTAL(9,G5188:G5196)</f>
        <v>0</v>
      </c>
    </row>
    <row r="5198" spans="1:7" ht="24" customHeight="1" thickBot="1" x14ac:dyDescent="0.25">
      <c r="A5198" s="277"/>
      <c r="B5198" s="278"/>
      <c r="C5198" s="279"/>
      <c r="D5198" s="278"/>
      <c r="E5198" s="280"/>
      <c r="F5198" s="281"/>
      <c r="G5198" s="282"/>
    </row>
    <row r="5199" spans="1:7" ht="24" customHeight="1" thickBot="1" x14ac:dyDescent="0.25">
      <c r="A5199" s="283">
        <f>B5157</f>
        <v>0</v>
      </c>
      <c r="B5199" s="284" t="str">
        <f>C5157</f>
        <v/>
      </c>
      <c r="C5199" s="285"/>
      <c r="D5199" s="285" t="s">
        <v>41</v>
      </c>
      <c r="E5199" s="286"/>
      <c r="F5199" s="287" t="s">
        <v>42</v>
      </c>
      <c r="G5199" s="288">
        <f>SUBTOTAL(9,G5162:G5198)</f>
        <v>0</v>
      </c>
    </row>
    <row r="5200" spans="1:7" ht="24" customHeight="1" thickTop="1" thickBot="1" x14ac:dyDescent="0.25"/>
    <row r="5201" spans="1:7" ht="24" customHeight="1" thickTop="1" x14ac:dyDescent="0.2">
      <c r="A5201" s="344" t="s">
        <v>44</v>
      </c>
      <c r="B5201" s="345"/>
      <c r="C5201" s="345"/>
      <c r="D5201" s="345"/>
      <c r="E5201" s="345"/>
      <c r="F5201" s="345"/>
      <c r="G5201" s="346"/>
    </row>
    <row r="5202" spans="1:7" ht="24" customHeight="1" x14ac:dyDescent="0.2">
      <c r="A5202" s="243" t="s">
        <v>821</v>
      </c>
      <c r="B5202" s="244" t="str">
        <f>Comitente</f>
        <v>DIRECCIÓN PROVINCIAL DEL LOTE HOGAR</v>
      </c>
      <c r="C5202" s="238"/>
      <c r="D5202" s="245"/>
      <c r="E5202" s="245"/>
      <c r="F5202" s="246"/>
      <c r="G5202" s="247"/>
    </row>
    <row r="5203" spans="1:7" ht="24" customHeight="1" x14ac:dyDescent="0.2">
      <c r="A5203" s="243" t="s">
        <v>822</v>
      </c>
      <c r="B5203" s="244">
        <f>Contratista</f>
        <v>0</v>
      </c>
      <c r="C5203" s="239"/>
      <c r="D5203" s="239"/>
      <c r="E5203" s="239"/>
      <c r="F5203" s="248"/>
      <c r="G5203" s="249"/>
    </row>
    <row r="5204" spans="1:7" ht="24" customHeight="1" x14ac:dyDescent="0.2">
      <c r="A5204" s="243" t="s">
        <v>31</v>
      </c>
      <c r="B5204" s="244" t="str">
        <f>Obra</f>
        <v>Barrio "VIRGEN DEL ROSARIO" I Etapa</v>
      </c>
      <c r="C5204" s="239"/>
      <c r="D5204" s="239"/>
      <c r="E5204" s="239"/>
      <c r="F5204" s="248" t="s">
        <v>45</v>
      </c>
      <c r="G5204" s="250">
        <f>Fecha_Base</f>
        <v>0</v>
      </c>
    </row>
    <row r="5205" spans="1:7" ht="24" customHeight="1" x14ac:dyDescent="0.2">
      <c r="A5205" s="251" t="s">
        <v>820</v>
      </c>
      <c r="B5205" s="240" t="str">
        <f>Ubicación</f>
        <v>Calle Independencia s/nº  Distrito "La Puntilla" Dpto San Martin</v>
      </c>
      <c r="C5205" s="240"/>
      <c r="D5205" s="252"/>
      <c r="E5205" s="253"/>
      <c r="F5205" s="254"/>
      <c r="G5205" s="255"/>
    </row>
    <row r="5206" spans="1:7" ht="24" customHeight="1" x14ac:dyDescent="0.2">
      <c r="A5206" s="251" t="s">
        <v>46</v>
      </c>
      <c r="B5206" s="256" t="str">
        <f>IFERROR(VALUE(LEFT(B5207,FIND("-",B5207)-1)),"")</f>
        <v/>
      </c>
      <c r="C5206" s="241" t="str">
        <f>IFERROR(VLOOKUP(B5206,T_Computo_Presupuesto,2,FALSE),"")</f>
        <v/>
      </c>
      <c r="E5206" s="253"/>
      <c r="F5206" s="254"/>
      <c r="G5206" s="255"/>
    </row>
    <row r="5207" spans="1:7" ht="24" customHeight="1" x14ac:dyDescent="0.2">
      <c r="A5207" s="251" t="s">
        <v>32</v>
      </c>
      <c r="B5207" s="257"/>
      <c r="C5207" s="241" t="str">
        <f>IFERROR(VLOOKUP(B5207,T_Computo_Presupuesto,2,FALSE),"")</f>
        <v/>
      </c>
      <c r="D5207" s="252"/>
      <c r="E5207" s="253"/>
      <c r="F5207" s="248" t="s">
        <v>33</v>
      </c>
      <c r="G5207" s="258" t="str">
        <f>IFERROR(VLOOKUP(B5207,T_Computo_Presupuesto,4,FALSE),"")</f>
        <v/>
      </c>
    </row>
    <row r="5208" spans="1:7" ht="24" customHeight="1" x14ac:dyDescent="0.2">
      <c r="A5208" s="251"/>
      <c r="B5208" s="240"/>
      <c r="C5208" s="241"/>
      <c r="D5208" s="252"/>
      <c r="E5208" s="253"/>
      <c r="F5208" s="254"/>
      <c r="G5208" s="255"/>
    </row>
    <row r="5209" spans="1:7" ht="24" customHeight="1" x14ac:dyDescent="0.2">
      <c r="A5209" s="366" t="s">
        <v>683</v>
      </c>
      <c r="B5209" s="367"/>
      <c r="C5209" s="368" t="s">
        <v>0</v>
      </c>
      <c r="D5209" s="368" t="s">
        <v>34</v>
      </c>
      <c r="E5209" s="370" t="s">
        <v>35</v>
      </c>
      <c r="F5209" s="372" t="s">
        <v>36</v>
      </c>
      <c r="G5209" s="374" t="s">
        <v>37</v>
      </c>
    </row>
    <row r="5210" spans="1:7" ht="24" customHeight="1" x14ac:dyDescent="0.2">
      <c r="A5210" s="259" t="s">
        <v>684</v>
      </c>
      <c r="B5210" s="260" t="s">
        <v>685</v>
      </c>
      <c r="C5210" s="369"/>
      <c r="D5210" s="369"/>
      <c r="E5210" s="371"/>
      <c r="F5210" s="373"/>
      <c r="G5210" s="375"/>
    </row>
    <row r="5211" spans="1:7" ht="24" customHeight="1" x14ac:dyDescent="0.2">
      <c r="A5211" s="335"/>
      <c r="B5211" s="263"/>
      <c r="C5211" s="334" t="s">
        <v>823</v>
      </c>
      <c r="D5211" s="264"/>
      <c r="E5211" s="265"/>
      <c r="F5211" s="266"/>
      <c r="G5211" s="267"/>
    </row>
    <row r="5212" spans="1:7" ht="24" customHeight="1" x14ac:dyDescent="0.2">
      <c r="A5212" s="153" t="str">
        <f t="shared" ref="A5212:A5225" si="1563">IFERROR(VLOOKUP(C5212,Tabla_Insumos,4,FALSE),"")</f>
        <v/>
      </c>
      <c r="B5212" s="268" t="str">
        <f t="shared" ref="B5212:B5225" si="1564">IFERROR(VLOOKUP(C5212,Tabla_Insumos,5,FALSE),"")</f>
        <v/>
      </c>
      <c r="C5212" s="154"/>
      <c r="D5212" s="155" t="str">
        <f t="shared" ref="D5212:D5225" si="1565">IFERROR(VLOOKUP(C5212,Tabla_Insumos,2,FALSE),"")</f>
        <v/>
      </c>
      <c r="E5212" s="269"/>
      <c r="F5212" s="166">
        <f t="shared" ref="F5212:F5225" si="1566">IFERROR(VLOOKUP(C5212,Tabla_Insumos,3,FALSE),0)</f>
        <v>0</v>
      </c>
      <c r="G5212" s="270">
        <f>ROUND(E5212*F5212,2)</f>
        <v>0</v>
      </c>
    </row>
    <row r="5213" spans="1:7" ht="24" customHeight="1" x14ac:dyDescent="0.2">
      <c r="A5213" s="153" t="str">
        <f t="shared" si="1563"/>
        <v/>
      </c>
      <c r="B5213" s="268" t="str">
        <f t="shared" si="1564"/>
        <v/>
      </c>
      <c r="C5213" s="154"/>
      <c r="D5213" s="155" t="str">
        <f t="shared" si="1565"/>
        <v/>
      </c>
      <c r="E5213" s="269"/>
      <c r="F5213" s="166">
        <f t="shared" si="1566"/>
        <v>0</v>
      </c>
      <c r="G5213" s="270">
        <f t="shared" ref="G5213:G5225" si="1567">ROUND(E5213*F5213,2)</f>
        <v>0</v>
      </c>
    </row>
    <row r="5214" spans="1:7" ht="24" customHeight="1" x14ac:dyDescent="0.2">
      <c r="A5214" s="153" t="str">
        <f t="shared" si="1563"/>
        <v/>
      </c>
      <c r="B5214" s="268" t="str">
        <f t="shared" si="1564"/>
        <v/>
      </c>
      <c r="C5214" s="154"/>
      <c r="D5214" s="155" t="str">
        <f t="shared" si="1565"/>
        <v/>
      </c>
      <c r="E5214" s="269"/>
      <c r="F5214" s="166">
        <f t="shared" si="1566"/>
        <v>0</v>
      </c>
      <c r="G5214" s="270">
        <f t="shared" si="1567"/>
        <v>0</v>
      </c>
    </row>
    <row r="5215" spans="1:7" ht="24" customHeight="1" x14ac:dyDescent="0.2">
      <c r="A5215" s="153" t="str">
        <f t="shared" si="1563"/>
        <v/>
      </c>
      <c r="B5215" s="268" t="str">
        <f t="shared" si="1564"/>
        <v/>
      </c>
      <c r="C5215" s="154"/>
      <c r="D5215" s="155" t="str">
        <f t="shared" si="1565"/>
        <v/>
      </c>
      <c r="E5215" s="269"/>
      <c r="F5215" s="166">
        <f t="shared" si="1566"/>
        <v>0</v>
      </c>
      <c r="G5215" s="270">
        <f t="shared" si="1567"/>
        <v>0</v>
      </c>
    </row>
    <row r="5216" spans="1:7" ht="24" customHeight="1" x14ac:dyDescent="0.2">
      <c r="A5216" s="153" t="str">
        <f t="shared" si="1563"/>
        <v/>
      </c>
      <c r="B5216" s="268" t="str">
        <f t="shared" si="1564"/>
        <v/>
      </c>
      <c r="C5216" s="154"/>
      <c r="D5216" s="155" t="str">
        <f t="shared" si="1565"/>
        <v/>
      </c>
      <c r="E5216" s="269"/>
      <c r="F5216" s="166">
        <f t="shared" si="1566"/>
        <v>0</v>
      </c>
      <c r="G5216" s="270">
        <f t="shared" si="1567"/>
        <v>0</v>
      </c>
    </row>
    <row r="5217" spans="1:7" ht="24" customHeight="1" x14ac:dyDescent="0.2">
      <c r="A5217" s="153" t="str">
        <f t="shared" si="1563"/>
        <v/>
      </c>
      <c r="B5217" s="268" t="str">
        <f t="shared" si="1564"/>
        <v/>
      </c>
      <c r="C5217" s="154"/>
      <c r="D5217" s="155" t="str">
        <f t="shared" si="1565"/>
        <v/>
      </c>
      <c r="E5217" s="269"/>
      <c r="F5217" s="166">
        <f t="shared" si="1566"/>
        <v>0</v>
      </c>
      <c r="G5217" s="270">
        <f t="shared" si="1567"/>
        <v>0</v>
      </c>
    </row>
    <row r="5218" spans="1:7" ht="24" customHeight="1" x14ac:dyDescent="0.2">
      <c r="A5218" s="153" t="str">
        <f t="shared" si="1563"/>
        <v/>
      </c>
      <c r="B5218" s="268" t="str">
        <f t="shared" si="1564"/>
        <v/>
      </c>
      <c r="C5218" s="154"/>
      <c r="D5218" s="155" t="str">
        <f t="shared" si="1565"/>
        <v/>
      </c>
      <c r="E5218" s="269"/>
      <c r="F5218" s="166">
        <f t="shared" si="1566"/>
        <v>0</v>
      </c>
      <c r="G5218" s="270">
        <f t="shared" si="1567"/>
        <v>0</v>
      </c>
    </row>
    <row r="5219" spans="1:7" ht="24" customHeight="1" x14ac:dyDescent="0.2">
      <c r="A5219" s="153" t="str">
        <f t="shared" si="1563"/>
        <v/>
      </c>
      <c r="B5219" s="268" t="str">
        <f t="shared" si="1564"/>
        <v/>
      </c>
      <c r="C5219" s="154"/>
      <c r="D5219" s="155" t="str">
        <f t="shared" si="1565"/>
        <v/>
      </c>
      <c r="E5219" s="269"/>
      <c r="F5219" s="166">
        <f t="shared" si="1566"/>
        <v>0</v>
      </c>
      <c r="G5219" s="270">
        <f t="shared" si="1567"/>
        <v>0</v>
      </c>
    </row>
    <row r="5220" spans="1:7" ht="24" customHeight="1" x14ac:dyDescent="0.2">
      <c r="A5220" s="153" t="str">
        <f t="shared" si="1563"/>
        <v/>
      </c>
      <c r="B5220" s="268" t="str">
        <f t="shared" si="1564"/>
        <v/>
      </c>
      <c r="C5220" s="154"/>
      <c r="D5220" s="155" t="str">
        <f t="shared" si="1565"/>
        <v/>
      </c>
      <c r="E5220" s="269"/>
      <c r="F5220" s="166">
        <f t="shared" si="1566"/>
        <v>0</v>
      </c>
      <c r="G5220" s="270">
        <f t="shared" si="1567"/>
        <v>0</v>
      </c>
    </row>
    <row r="5221" spans="1:7" ht="24" customHeight="1" x14ac:dyDescent="0.2">
      <c r="A5221" s="153" t="str">
        <f t="shared" si="1563"/>
        <v/>
      </c>
      <c r="B5221" s="268" t="str">
        <f t="shared" si="1564"/>
        <v/>
      </c>
      <c r="C5221" s="154"/>
      <c r="D5221" s="155" t="str">
        <f t="shared" si="1565"/>
        <v/>
      </c>
      <c r="E5221" s="269"/>
      <c r="F5221" s="166">
        <f t="shared" si="1566"/>
        <v>0</v>
      </c>
      <c r="G5221" s="270">
        <f t="shared" si="1567"/>
        <v>0</v>
      </c>
    </row>
    <row r="5222" spans="1:7" ht="24" customHeight="1" x14ac:dyDescent="0.2">
      <c r="A5222" s="153" t="str">
        <f t="shared" si="1563"/>
        <v/>
      </c>
      <c r="B5222" s="268" t="str">
        <f t="shared" si="1564"/>
        <v/>
      </c>
      <c r="C5222" s="154"/>
      <c r="D5222" s="155" t="str">
        <f t="shared" si="1565"/>
        <v/>
      </c>
      <c r="E5222" s="269"/>
      <c r="F5222" s="166">
        <f t="shared" si="1566"/>
        <v>0</v>
      </c>
      <c r="G5222" s="270">
        <f t="shared" si="1567"/>
        <v>0</v>
      </c>
    </row>
    <row r="5223" spans="1:7" ht="24" customHeight="1" x14ac:dyDescent="0.2">
      <c r="A5223" s="153" t="str">
        <f t="shared" si="1563"/>
        <v/>
      </c>
      <c r="B5223" s="268" t="str">
        <f t="shared" si="1564"/>
        <v/>
      </c>
      <c r="C5223" s="154"/>
      <c r="D5223" s="155" t="str">
        <f t="shared" si="1565"/>
        <v/>
      </c>
      <c r="E5223" s="269"/>
      <c r="F5223" s="166">
        <f t="shared" si="1566"/>
        <v>0</v>
      </c>
      <c r="G5223" s="270">
        <f t="shared" si="1567"/>
        <v>0</v>
      </c>
    </row>
    <row r="5224" spans="1:7" ht="24" customHeight="1" x14ac:dyDescent="0.2">
      <c r="A5224" s="153" t="str">
        <f t="shared" si="1563"/>
        <v/>
      </c>
      <c r="B5224" s="268" t="str">
        <f t="shared" si="1564"/>
        <v/>
      </c>
      <c r="C5224" s="154"/>
      <c r="D5224" s="155" t="str">
        <f t="shared" si="1565"/>
        <v/>
      </c>
      <c r="E5224" s="269"/>
      <c r="F5224" s="166">
        <f t="shared" si="1566"/>
        <v>0</v>
      </c>
      <c r="G5224" s="270">
        <f t="shared" si="1567"/>
        <v>0</v>
      </c>
    </row>
    <row r="5225" spans="1:7" ht="24" customHeight="1" x14ac:dyDescent="0.2">
      <c r="A5225" s="153" t="str">
        <f t="shared" si="1563"/>
        <v/>
      </c>
      <c r="B5225" s="268" t="str">
        <f t="shared" si="1564"/>
        <v/>
      </c>
      <c r="C5225" s="154"/>
      <c r="D5225" s="155" t="str">
        <f t="shared" si="1565"/>
        <v/>
      </c>
      <c r="E5225" s="269"/>
      <c r="F5225" s="166">
        <f t="shared" si="1566"/>
        <v>0</v>
      </c>
      <c r="G5225" s="270">
        <f t="shared" si="1567"/>
        <v>0</v>
      </c>
    </row>
    <row r="5226" spans="1:7" ht="24" customHeight="1" x14ac:dyDescent="0.2">
      <c r="A5226" s="271"/>
      <c r="B5226" s="241"/>
      <c r="C5226" s="241"/>
      <c r="D5226" s="252"/>
      <c r="E5226" s="253"/>
      <c r="F5226" s="336" t="s">
        <v>38</v>
      </c>
      <c r="G5226" s="273">
        <f>SUBTOTAL(9,G5212:G5225)</f>
        <v>0</v>
      </c>
    </row>
    <row r="5227" spans="1:7" ht="24" customHeight="1" x14ac:dyDescent="0.2">
      <c r="A5227" s="271"/>
      <c r="B5227" s="241"/>
      <c r="C5227" s="274" t="s">
        <v>824</v>
      </c>
      <c r="D5227" s="252"/>
      <c r="E5227" s="253"/>
      <c r="F5227" s="254"/>
      <c r="G5227" s="275"/>
    </row>
    <row r="5228" spans="1:7" ht="24" customHeight="1" x14ac:dyDescent="0.2">
      <c r="A5228" s="153" t="str">
        <f t="shared" ref="A5228:A5235" si="1568">IFERROR(VLOOKUP(C5228,Tabla_Insumos,4,FALSE),"")</f>
        <v/>
      </c>
      <c r="B5228" s="268" t="str">
        <f t="shared" ref="B5228:B5235" si="1569">IFERROR(VLOOKUP(C5228,Tabla_Insumos,5,FALSE),"")</f>
        <v/>
      </c>
      <c r="C5228" s="154"/>
      <c r="D5228" s="155" t="str">
        <f t="shared" ref="D5228:D5235" si="1570">IFERROR(VLOOKUP(C5228,Tabla_Insumos,2,FALSE),"")</f>
        <v/>
      </c>
      <c r="E5228" s="269"/>
      <c r="F5228" s="166">
        <f t="shared" ref="F5228:F5235" si="1571">IFERROR(VLOOKUP(C5228,Tabla_Insumos,3,FALSE),0)</f>
        <v>0</v>
      </c>
      <c r="G5228" s="270">
        <f>ROUND(E5228*F5228,2)</f>
        <v>0</v>
      </c>
    </row>
    <row r="5229" spans="1:7" ht="24" customHeight="1" x14ac:dyDescent="0.2">
      <c r="A5229" s="153" t="str">
        <f t="shared" si="1568"/>
        <v/>
      </c>
      <c r="B5229" s="268" t="str">
        <f t="shared" si="1569"/>
        <v/>
      </c>
      <c r="C5229" s="154"/>
      <c r="D5229" s="155" t="str">
        <f t="shared" si="1570"/>
        <v/>
      </c>
      <c r="E5229" s="269"/>
      <c r="F5229" s="166">
        <f t="shared" si="1571"/>
        <v>0</v>
      </c>
      <c r="G5229" s="270">
        <f>ROUND(E5229*F5229,2)</f>
        <v>0</v>
      </c>
    </row>
    <row r="5230" spans="1:7" ht="24" customHeight="1" x14ac:dyDescent="0.2">
      <c r="A5230" s="153" t="str">
        <f t="shared" si="1568"/>
        <v/>
      </c>
      <c r="B5230" s="268" t="str">
        <f t="shared" si="1569"/>
        <v/>
      </c>
      <c r="C5230" s="154"/>
      <c r="D5230" s="155" t="str">
        <f t="shared" si="1570"/>
        <v/>
      </c>
      <c r="E5230" s="269"/>
      <c r="F5230" s="166">
        <f t="shared" si="1571"/>
        <v>0</v>
      </c>
      <c r="G5230" s="270">
        <f t="shared" ref="G5230:G5235" si="1572">ROUND(E5230*F5230,2)</f>
        <v>0</v>
      </c>
    </row>
    <row r="5231" spans="1:7" ht="24" customHeight="1" x14ac:dyDescent="0.2">
      <c r="A5231" s="153" t="str">
        <f t="shared" si="1568"/>
        <v/>
      </c>
      <c r="B5231" s="268" t="str">
        <f t="shared" si="1569"/>
        <v/>
      </c>
      <c r="C5231" s="154"/>
      <c r="D5231" s="155" t="str">
        <f t="shared" si="1570"/>
        <v/>
      </c>
      <c r="E5231" s="269"/>
      <c r="F5231" s="166">
        <f t="shared" si="1571"/>
        <v>0</v>
      </c>
      <c r="G5231" s="270">
        <f t="shared" si="1572"/>
        <v>0</v>
      </c>
    </row>
    <row r="5232" spans="1:7" ht="24" customHeight="1" x14ac:dyDescent="0.2">
      <c r="A5232" s="153" t="str">
        <f t="shared" si="1568"/>
        <v/>
      </c>
      <c r="B5232" s="268" t="str">
        <f t="shared" si="1569"/>
        <v/>
      </c>
      <c r="C5232" s="154"/>
      <c r="D5232" s="155" t="str">
        <f t="shared" si="1570"/>
        <v/>
      </c>
      <c r="E5232" s="269"/>
      <c r="F5232" s="166">
        <f t="shared" si="1571"/>
        <v>0</v>
      </c>
      <c r="G5232" s="270">
        <f t="shared" si="1572"/>
        <v>0</v>
      </c>
    </row>
    <row r="5233" spans="1:7" ht="24" customHeight="1" x14ac:dyDescent="0.2">
      <c r="A5233" s="153" t="str">
        <f t="shared" si="1568"/>
        <v/>
      </c>
      <c r="B5233" s="268" t="str">
        <f t="shared" si="1569"/>
        <v/>
      </c>
      <c r="C5233" s="154"/>
      <c r="D5233" s="155" t="str">
        <f t="shared" si="1570"/>
        <v/>
      </c>
      <c r="E5233" s="269"/>
      <c r="F5233" s="166">
        <f t="shared" si="1571"/>
        <v>0</v>
      </c>
      <c r="G5233" s="270">
        <f t="shared" si="1572"/>
        <v>0</v>
      </c>
    </row>
    <row r="5234" spans="1:7" ht="24" customHeight="1" x14ac:dyDescent="0.2">
      <c r="A5234" s="153" t="str">
        <f t="shared" si="1568"/>
        <v/>
      </c>
      <c r="B5234" s="268" t="str">
        <f t="shared" si="1569"/>
        <v/>
      </c>
      <c r="C5234" s="154"/>
      <c r="D5234" s="155" t="str">
        <f t="shared" si="1570"/>
        <v/>
      </c>
      <c r="E5234" s="269"/>
      <c r="F5234" s="166">
        <f t="shared" si="1571"/>
        <v>0</v>
      </c>
      <c r="G5234" s="270">
        <f t="shared" si="1572"/>
        <v>0</v>
      </c>
    </row>
    <row r="5235" spans="1:7" ht="24" customHeight="1" x14ac:dyDescent="0.2">
      <c r="A5235" s="153" t="str">
        <f t="shared" si="1568"/>
        <v/>
      </c>
      <c r="B5235" s="268" t="str">
        <f t="shared" si="1569"/>
        <v/>
      </c>
      <c r="C5235" s="154"/>
      <c r="D5235" s="155" t="str">
        <f t="shared" si="1570"/>
        <v/>
      </c>
      <c r="E5235" s="269"/>
      <c r="F5235" s="166">
        <f t="shared" si="1571"/>
        <v>0</v>
      </c>
      <c r="G5235" s="270">
        <f t="shared" si="1572"/>
        <v>0</v>
      </c>
    </row>
    <row r="5236" spans="1:7" ht="24" customHeight="1" x14ac:dyDescent="0.2">
      <c r="A5236" s="271"/>
      <c r="B5236" s="241"/>
      <c r="C5236" s="241"/>
      <c r="D5236" s="252"/>
      <c r="E5236" s="253"/>
      <c r="F5236" s="336" t="s">
        <v>39</v>
      </c>
      <c r="G5236" s="273">
        <f>SUBTOTAL(9,G5228:G5235)</f>
        <v>0</v>
      </c>
    </row>
    <row r="5237" spans="1:7" ht="24" customHeight="1" x14ac:dyDescent="0.2">
      <c r="A5237" s="271"/>
      <c r="B5237" s="241"/>
      <c r="C5237" s="274" t="s">
        <v>825</v>
      </c>
      <c r="D5237" s="252"/>
      <c r="E5237" s="253"/>
      <c r="F5237" s="254"/>
      <c r="G5237" s="275"/>
    </row>
    <row r="5238" spans="1:7" ht="24" customHeight="1" x14ac:dyDescent="0.2">
      <c r="A5238" s="153" t="str">
        <f t="shared" ref="A5238:A5246" si="1573">IFERROR(VLOOKUP(C5238,Tabla_Insumos,4,FALSE),"")</f>
        <v/>
      </c>
      <c r="B5238" s="268" t="str">
        <f t="shared" ref="B5238:B5246" si="1574">IFERROR(VLOOKUP(C5238,Tabla_Insumos,5,FALSE),"")</f>
        <v/>
      </c>
      <c r="C5238" s="154"/>
      <c r="D5238" s="155" t="str">
        <f t="shared" ref="D5238:D5246" si="1575">IFERROR(VLOOKUP(C5238,Tabla_Insumos,2,FALSE),"")</f>
        <v/>
      </c>
      <c r="E5238" s="269"/>
      <c r="F5238" s="166">
        <f t="shared" ref="F5238:F5246" si="1576">IFERROR(VLOOKUP(C5238,Tabla_Insumos,3,FALSE),0)</f>
        <v>0</v>
      </c>
      <c r="G5238" s="270">
        <f t="shared" ref="G5238:G5246" si="1577">ROUND(E5238*F5238,2)</f>
        <v>0</v>
      </c>
    </row>
    <row r="5239" spans="1:7" ht="24" customHeight="1" x14ac:dyDescent="0.2">
      <c r="A5239" s="153" t="str">
        <f t="shared" si="1573"/>
        <v/>
      </c>
      <c r="B5239" s="268" t="str">
        <f t="shared" si="1574"/>
        <v/>
      </c>
      <c r="C5239" s="154"/>
      <c r="D5239" s="155" t="str">
        <f t="shared" si="1575"/>
        <v/>
      </c>
      <c r="E5239" s="269"/>
      <c r="F5239" s="166">
        <f t="shared" si="1576"/>
        <v>0</v>
      </c>
      <c r="G5239" s="270">
        <f t="shared" si="1577"/>
        <v>0</v>
      </c>
    </row>
    <row r="5240" spans="1:7" ht="24" customHeight="1" x14ac:dyDescent="0.2">
      <c r="A5240" s="153" t="str">
        <f t="shared" si="1573"/>
        <v/>
      </c>
      <c r="B5240" s="268" t="str">
        <f t="shared" si="1574"/>
        <v/>
      </c>
      <c r="C5240" s="154"/>
      <c r="D5240" s="155" t="str">
        <f t="shared" si="1575"/>
        <v/>
      </c>
      <c r="E5240" s="269"/>
      <c r="F5240" s="166">
        <f t="shared" si="1576"/>
        <v>0</v>
      </c>
      <c r="G5240" s="270">
        <f t="shared" si="1577"/>
        <v>0</v>
      </c>
    </row>
    <row r="5241" spans="1:7" ht="24" customHeight="1" x14ac:dyDescent="0.2">
      <c r="A5241" s="153" t="str">
        <f t="shared" si="1573"/>
        <v/>
      </c>
      <c r="B5241" s="268" t="str">
        <f t="shared" si="1574"/>
        <v/>
      </c>
      <c r="C5241" s="154"/>
      <c r="D5241" s="155" t="str">
        <f t="shared" si="1575"/>
        <v/>
      </c>
      <c r="E5241" s="269"/>
      <c r="F5241" s="166">
        <f t="shared" si="1576"/>
        <v>0</v>
      </c>
      <c r="G5241" s="270">
        <f t="shared" si="1577"/>
        <v>0</v>
      </c>
    </row>
    <row r="5242" spans="1:7" ht="24" customHeight="1" x14ac:dyDescent="0.2">
      <c r="A5242" s="153" t="str">
        <f t="shared" si="1573"/>
        <v/>
      </c>
      <c r="B5242" s="268" t="str">
        <f t="shared" si="1574"/>
        <v/>
      </c>
      <c r="C5242" s="154"/>
      <c r="D5242" s="155" t="str">
        <f t="shared" si="1575"/>
        <v/>
      </c>
      <c r="E5242" s="269"/>
      <c r="F5242" s="166">
        <f t="shared" si="1576"/>
        <v>0</v>
      </c>
      <c r="G5242" s="270">
        <f t="shared" si="1577"/>
        <v>0</v>
      </c>
    </row>
    <row r="5243" spans="1:7" ht="24" customHeight="1" x14ac:dyDescent="0.2">
      <c r="A5243" s="153" t="str">
        <f t="shared" si="1573"/>
        <v/>
      </c>
      <c r="B5243" s="268" t="str">
        <f t="shared" si="1574"/>
        <v/>
      </c>
      <c r="C5243" s="154"/>
      <c r="D5243" s="155" t="str">
        <f t="shared" si="1575"/>
        <v/>
      </c>
      <c r="E5243" s="269"/>
      <c r="F5243" s="166">
        <f t="shared" si="1576"/>
        <v>0</v>
      </c>
      <c r="G5243" s="270">
        <f t="shared" si="1577"/>
        <v>0</v>
      </c>
    </row>
    <row r="5244" spans="1:7" ht="24" customHeight="1" x14ac:dyDescent="0.2">
      <c r="A5244" s="153" t="str">
        <f t="shared" si="1573"/>
        <v/>
      </c>
      <c r="B5244" s="268" t="str">
        <f t="shared" si="1574"/>
        <v/>
      </c>
      <c r="C5244" s="154"/>
      <c r="D5244" s="155" t="str">
        <f t="shared" si="1575"/>
        <v/>
      </c>
      <c r="E5244" s="269"/>
      <c r="F5244" s="166">
        <f t="shared" si="1576"/>
        <v>0</v>
      </c>
      <c r="G5244" s="270">
        <f t="shared" si="1577"/>
        <v>0</v>
      </c>
    </row>
    <row r="5245" spans="1:7" ht="24" customHeight="1" x14ac:dyDescent="0.2">
      <c r="A5245" s="153" t="str">
        <f t="shared" si="1573"/>
        <v/>
      </c>
      <c r="B5245" s="268" t="str">
        <f t="shared" si="1574"/>
        <v/>
      </c>
      <c r="C5245" s="154"/>
      <c r="D5245" s="155" t="str">
        <f t="shared" si="1575"/>
        <v/>
      </c>
      <c r="E5245" s="269"/>
      <c r="F5245" s="166">
        <f t="shared" si="1576"/>
        <v>0</v>
      </c>
      <c r="G5245" s="270">
        <f t="shared" si="1577"/>
        <v>0</v>
      </c>
    </row>
    <row r="5246" spans="1:7" ht="24" customHeight="1" x14ac:dyDescent="0.2">
      <c r="A5246" s="153" t="str">
        <f t="shared" si="1573"/>
        <v/>
      </c>
      <c r="B5246" s="268" t="str">
        <f t="shared" si="1574"/>
        <v/>
      </c>
      <c r="C5246" s="154"/>
      <c r="D5246" s="155" t="str">
        <f t="shared" si="1575"/>
        <v/>
      </c>
      <c r="E5246" s="269"/>
      <c r="F5246" s="166">
        <f t="shared" si="1576"/>
        <v>0</v>
      </c>
      <c r="G5246" s="270">
        <f t="shared" si="1577"/>
        <v>0</v>
      </c>
    </row>
    <row r="5247" spans="1:7" ht="24" customHeight="1" x14ac:dyDescent="0.2">
      <c r="A5247" s="276"/>
      <c r="B5247" s="252"/>
      <c r="C5247" s="241"/>
      <c r="D5247" s="252"/>
      <c r="E5247" s="253"/>
      <c r="F5247" s="336" t="s">
        <v>40</v>
      </c>
      <c r="G5247" s="273">
        <f>SUBTOTAL(9,G5238:G5246)</f>
        <v>0</v>
      </c>
    </row>
    <row r="5248" spans="1:7" ht="24" customHeight="1" thickBot="1" x14ac:dyDescent="0.25">
      <c r="A5248" s="277"/>
      <c r="B5248" s="278"/>
      <c r="C5248" s="279"/>
      <c r="D5248" s="278"/>
      <c r="E5248" s="280"/>
      <c r="F5248" s="281"/>
      <c r="G5248" s="282"/>
    </row>
    <row r="5249" spans="1:7" ht="24" customHeight="1" thickBot="1" x14ac:dyDescent="0.25">
      <c r="A5249" s="283">
        <f>B5207</f>
        <v>0</v>
      </c>
      <c r="B5249" s="284" t="str">
        <f>C5207</f>
        <v/>
      </c>
      <c r="C5249" s="285"/>
      <c r="D5249" s="285" t="s">
        <v>41</v>
      </c>
      <c r="E5249" s="286"/>
      <c r="F5249" s="287" t="s">
        <v>42</v>
      </c>
      <c r="G5249" s="288">
        <f>SUBTOTAL(9,G5212:G5248)</f>
        <v>0</v>
      </c>
    </row>
    <row r="5250" spans="1:7" ht="24" customHeight="1" thickTop="1" thickBot="1" x14ac:dyDescent="0.25"/>
    <row r="5251" spans="1:7" ht="24" customHeight="1" thickTop="1" x14ac:dyDescent="0.2">
      <c r="A5251" s="344" t="s">
        <v>44</v>
      </c>
      <c r="B5251" s="345"/>
      <c r="C5251" s="345"/>
      <c r="D5251" s="345"/>
      <c r="E5251" s="345"/>
      <c r="F5251" s="345"/>
      <c r="G5251" s="346"/>
    </row>
    <row r="5252" spans="1:7" ht="24" customHeight="1" x14ac:dyDescent="0.2">
      <c r="A5252" s="243" t="s">
        <v>821</v>
      </c>
      <c r="B5252" s="244" t="str">
        <f>Comitente</f>
        <v>DIRECCIÓN PROVINCIAL DEL LOTE HOGAR</v>
      </c>
      <c r="C5252" s="238"/>
      <c r="D5252" s="245"/>
      <c r="E5252" s="245"/>
      <c r="F5252" s="246"/>
      <c r="G5252" s="247"/>
    </row>
    <row r="5253" spans="1:7" ht="24" customHeight="1" x14ac:dyDescent="0.2">
      <c r="A5253" s="243" t="s">
        <v>822</v>
      </c>
      <c r="B5253" s="244">
        <f>Contratista</f>
        <v>0</v>
      </c>
      <c r="C5253" s="239"/>
      <c r="D5253" s="239"/>
      <c r="E5253" s="239"/>
      <c r="F5253" s="248"/>
      <c r="G5253" s="249"/>
    </row>
    <row r="5254" spans="1:7" ht="24" customHeight="1" x14ac:dyDescent="0.2">
      <c r="A5254" s="243" t="s">
        <v>31</v>
      </c>
      <c r="B5254" s="244" t="str">
        <f>Obra</f>
        <v>Barrio "VIRGEN DEL ROSARIO" I Etapa</v>
      </c>
      <c r="C5254" s="239"/>
      <c r="D5254" s="239"/>
      <c r="E5254" s="239"/>
      <c r="F5254" s="248" t="s">
        <v>45</v>
      </c>
      <c r="G5254" s="250">
        <f>Fecha_Base</f>
        <v>0</v>
      </c>
    </row>
    <row r="5255" spans="1:7" ht="24" customHeight="1" x14ac:dyDescent="0.2">
      <c r="A5255" s="251" t="s">
        <v>820</v>
      </c>
      <c r="B5255" s="240" t="str">
        <f>Ubicación</f>
        <v>Calle Independencia s/nº  Distrito "La Puntilla" Dpto San Martin</v>
      </c>
      <c r="C5255" s="240"/>
      <c r="D5255" s="252"/>
      <c r="E5255" s="253"/>
      <c r="F5255" s="254"/>
      <c r="G5255" s="255"/>
    </row>
    <row r="5256" spans="1:7" ht="24" customHeight="1" x14ac:dyDescent="0.2">
      <c r="A5256" s="251" t="s">
        <v>46</v>
      </c>
      <c r="B5256" s="256" t="str">
        <f>IFERROR(VALUE(LEFT(B5257,FIND("-",B5257)-1)),"")</f>
        <v/>
      </c>
      <c r="C5256" s="241" t="str">
        <f>IFERROR(VLOOKUP(B5256,T_Computo_Presupuesto,2,FALSE),"")</f>
        <v/>
      </c>
      <c r="E5256" s="253"/>
      <c r="F5256" s="254"/>
      <c r="G5256" s="255"/>
    </row>
    <row r="5257" spans="1:7" ht="24" customHeight="1" x14ac:dyDescent="0.2">
      <c r="A5257" s="251" t="s">
        <v>32</v>
      </c>
      <c r="B5257" s="256"/>
      <c r="C5257" s="241" t="str">
        <f>IFERROR(VLOOKUP(B5257,T_Computo_Presupuesto,2,FALSE),"")</f>
        <v/>
      </c>
      <c r="D5257" s="252"/>
      <c r="E5257" s="253"/>
      <c r="F5257" s="248" t="s">
        <v>33</v>
      </c>
      <c r="G5257" s="258" t="str">
        <f>IFERROR(VLOOKUP(B5257,T_Computo_Presupuesto,4,FALSE),"")</f>
        <v/>
      </c>
    </row>
    <row r="5258" spans="1:7" ht="24" customHeight="1" x14ac:dyDescent="0.2">
      <c r="A5258" s="251"/>
      <c r="B5258" s="240"/>
      <c r="C5258" s="241"/>
      <c r="D5258" s="252"/>
      <c r="E5258" s="253"/>
      <c r="F5258" s="254"/>
      <c r="G5258" s="255"/>
    </row>
    <row r="5259" spans="1:7" ht="24" customHeight="1" x14ac:dyDescent="0.2">
      <c r="A5259" s="366" t="s">
        <v>683</v>
      </c>
      <c r="B5259" s="367"/>
      <c r="C5259" s="368" t="s">
        <v>0</v>
      </c>
      <c r="D5259" s="368" t="s">
        <v>34</v>
      </c>
      <c r="E5259" s="370" t="s">
        <v>35</v>
      </c>
      <c r="F5259" s="372" t="s">
        <v>36</v>
      </c>
      <c r="G5259" s="374" t="s">
        <v>37</v>
      </c>
    </row>
    <row r="5260" spans="1:7" ht="24" customHeight="1" x14ac:dyDescent="0.2">
      <c r="A5260" s="259" t="s">
        <v>684</v>
      </c>
      <c r="B5260" s="260" t="s">
        <v>685</v>
      </c>
      <c r="C5260" s="369"/>
      <c r="D5260" s="369"/>
      <c r="E5260" s="371"/>
      <c r="F5260" s="373"/>
      <c r="G5260" s="375"/>
    </row>
    <row r="5261" spans="1:7" ht="24" customHeight="1" x14ac:dyDescent="0.2">
      <c r="A5261" s="335"/>
      <c r="B5261" s="263"/>
      <c r="C5261" s="334" t="s">
        <v>823</v>
      </c>
      <c r="D5261" s="264"/>
      <c r="E5261" s="265"/>
      <c r="F5261" s="266"/>
      <c r="G5261" s="267"/>
    </row>
    <row r="5262" spans="1:7" ht="24" customHeight="1" x14ac:dyDescent="0.2">
      <c r="A5262" s="153" t="str">
        <f t="shared" ref="A5262:A5275" si="1578">IFERROR(VLOOKUP(C5262,Tabla_Insumos,4,FALSE),"")</f>
        <v/>
      </c>
      <c r="B5262" s="268" t="str">
        <f t="shared" ref="B5262:B5275" si="1579">IFERROR(VLOOKUP(C5262,Tabla_Insumos,5,FALSE),"")</f>
        <v/>
      </c>
      <c r="C5262" s="154"/>
      <c r="D5262" s="155" t="str">
        <f t="shared" ref="D5262:D5275" si="1580">IFERROR(VLOOKUP(C5262,Tabla_Insumos,2,FALSE),"")</f>
        <v/>
      </c>
      <c r="E5262" s="269"/>
      <c r="F5262" s="166">
        <f t="shared" ref="F5262:F5275" si="1581">IFERROR(VLOOKUP(C5262,Tabla_Insumos,3,FALSE),0)</f>
        <v>0</v>
      </c>
      <c r="G5262" s="270">
        <f>ROUND(E5262*F5262,2)</f>
        <v>0</v>
      </c>
    </row>
    <row r="5263" spans="1:7" ht="24" customHeight="1" x14ac:dyDescent="0.2">
      <c r="A5263" s="153" t="str">
        <f t="shared" si="1578"/>
        <v/>
      </c>
      <c r="B5263" s="268" t="str">
        <f t="shared" si="1579"/>
        <v/>
      </c>
      <c r="C5263" s="154"/>
      <c r="D5263" s="155" t="str">
        <f t="shared" si="1580"/>
        <v/>
      </c>
      <c r="E5263" s="269"/>
      <c r="F5263" s="166">
        <f t="shared" si="1581"/>
        <v>0</v>
      </c>
      <c r="G5263" s="270">
        <f t="shared" ref="G5263:G5275" si="1582">ROUND(E5263*F5263,2)</f>
        <v>0</v>
      </c>
    </row>
    <row r="5264" spans="1:7" ht="24" customHeight="1" x14ac:dyDescent="0.2">
      <c r="A5264" s="153" t="str">
        <f t="shared" si="1578"/>
        <v/>
      </c>
      <c r="B5264" s="268" t="str">
        <f t="shared" si="1579"/>
        <v/>
      </c>
      <c r="C5264" s="154"/>
      <c r="D5264" s="155" t="str">
        <f t="shared" si="1580"/>
        <v/>
      </c>
      <c r="E5264" s="269"/>
      <c r="F5264" s="166">
        <f t="shared" si="1581"/>
        <v>0</v>
      </c>
      <c r="G5264" s="270">
        <f t="shared" si="1582"/>
        <v>0</v>
      </c>
    </row>
    <row r="5265" spans="1:7" ht="24" customHeight="1" x14ac:dyDescent="0.2">
      <c r="A5265" s="153" t="str">
        <f t="shared" si="1578"/>
        <v/>
      </c>
      <c r="B5265" s="268" t="str">
        <f t="shared" si="1579"/>
        <v/>
      </c>
      <c r="C5265" s="154"/>
      <c r="D5265" s="155" t="str">
        <f t="shared" si="1580"/>
        <v/>
      </c>
      <c r="E5265" s="269"/>
      <c r="F5265" s="166">
        <f t="shared" si="1581"/>
        <v>0</v>
      </c>
      <c r="G5265" s="270">
        <f t="shared" si="1582"/>
        <v>0</v>
      </c>
    </row>
    <row r="5266" spans="1:7" ht="24" customHeight="1" x14ac:dyDescent="0.2">
      <c r="A5266" s="153" t="str">
        <f t="shared" si="1578"/>
        <v/>
      </c>
      <c r="B5266" s="268" t="str">
        <f t="shared" si="1579"/>
        <v/>
      </c>
      <c r="C5266" s="154"/>
      <c r="D5266" s="155" t="str">
        <f t="shared" si="1580"/>
        <v/>
      </c>
      <c r="E5266" s="269"/>
      <c r="F5266" s="166">
        <f t="shared" si="1581"/>
        <v>0</v>
      </c>
      <c r="G5266" s="270">
        <f t="shared" si="1582"/>
        <v>0</v>
      </c>
    </row>
    <row r="5267" spans="1:7" ht="24" customHeight="1" x14ac:dyDescent="0.2">
      <c r="A5267" s="153" t="str">
        <f t="shared" si="1578"/>
        <v/>
      </c>
      <c r="B5267" s="268" t="str">
        <f t="shared" si="1579"/>
        <v/>
      </c>
      <c r="C5267" s="154"/>
      <c r="D5267" s="155" t="str">
        <f t="shared" si="1580"/>
        <v/>
      </c>
      <c r="E5267" s="269"/>
      <c r="F5267" s="166">
        <f t="shared" si="1581"/>
        <v>0</v>
      </c>
      <c r="G5267" s="270">
        <f t="shared" si="1582"/>
        <v>0</v>
      </c>
    </row>
    <row r="5268" spans="1:7" ht="24" customHeight="1" x14ac:dyDescent="0.2">
      <c r="A5268" s="153" t="str">
        <f t="shared" si="1578"/>
        <v/>
      </c>
      <c r="B5268" s="268" t="str">
        <f t="shared" si="1579"/>
        <v/>
      </c>
      <c r="C5268" s="154"/>
      <c r="D5268" s="155" t="str">
        <f t="shared" si="1580"/>
        <v/>
      </c>
      <c r="E5268" s="269"/>
      <c r="F5268" s="166">
        <f t="shared" si="1581"/>
        <v>0</v>
      </c>
      <c r="G5268" s="270">
        <f t="shared" si="1582"/>
        <v>0</v>
      </c>
    </row>
    <row r="5269" spans="1:7" ht="24" customHeight="1" x14ac:dyDescent="0.2">
      <c r="A5269" s="153" t="str">
        <f t="shared" si="1578"/>
        <v/>
      </c>
      <c r="B5269" s="268" t="str">
        <f t="shared" si="1579"/>
        <v/>
      </c>
      <c r="C5269" s="154"/>
      <c r="D5269" s="155" t="str">
        <f t="shared" si="1580"/>
        <v/>
      </c>
      <c r="E5269" s="269"/>
      <c r="F5269" s="166">
        <f t="shared" si="1581"/>
        <v>0</v>
      </c>
      <c r="G5269" s="270">
        <f t="shared" si="1582"/>
        <v>0</v>
      </c>
    </row>
    <row r="5270" spans="1:7" ht="24" customHeight="1" x14ac:dyDescent="0.2">
      <c r="A5270" s="153" t="str">
        <f t="shared" si="1578"/>
        <v/>
      </c>
      <c r="B5270" s="268" t="str">
        <f t="shared" si="1579"/>
        <v/>
      </c>
      <c r="C5270" s="154"/>
      <c r="D5270" s="155" t="str">
        <f t="shared" si="1580"/>
        <v/>
      </c>
      <c r="E5270" s="269"/>
      <c r="F5270" s="166">
        <f t="shared" si="1581"/>
        <v>0</v>
      </c>
      <c r="G5270" s="270">
        <f t="shared" si="1582"/>
        <v>0</v>
      </c>
    </row>
    <row r="5271" spans="1:7" ht="24" customHeight="1" x14ac:dyDescent="0.2">
      <c r="A5271" s="153" t="str">
        <f t="shared" si="1578"/>
        <v/>
      </c>
      <c r="B5271" s="268" t="str">
        <f t="shared" si="1579"/>
        <v/>
      </c>
      <c r="C5271" s="154"/>
      <c r="D5271" s="155" t="str">
        <f t="shared" si="1580"/>
        <v/>
      </c>
      <c r="E5271" s="269"/>
      <c r="F5271" s="166">
        <f t="shared" si="1581"/>
        <v>0</v>
      </c>
      <c r="G5271" s="270">
        <f t="shared" si="1582"/>
        <v>0</v>
      </c>
    </row>
    <row r="5272" spans="1:7" ht="24" customHeight="1" x14ac:dyDescent="0.2">
      <c r="A5272" s="153" t="str">
        <f t="shared" si="1578"/>
        <v/>
      </c>
      <c r="B5272" s="268" t="str">
        <f t="shared" si="1579"/>
        <v/>
      </c>
      <c r="C5272" s="154"/>
      <c r="D5272" s="155" t="str">
        <f t="shared" si="1580"/>
        <v/>
      </c>
      <c r="E5272" s="269"/>
      <c r="F5272" s="166">
        <f t="shared" si="1581"/>
        <v>0</v>
      </c>
      <c r="G5272" s="270">
        <f t="shared" si="1582"/>
        <v>0</v>
      </c>
    </row>
    <row r="5273" spans="1:7" ht="24" customHeight="1" x14ac:dyDescent="0.2">
      <c r="A5273" s="153" t="str">
        <f t="shared" si="1578"/>
        <v/>
      </c>
      <c r="B5273" s="268" t="str">
        <f t="shared" si="1579"/>
        <v/>
      </c>
      <c r="C5273" s="154"/>
      <c r="D5273" s="155" t="str">
        <f t="shared" si="1580"/>
        <v/>
      </c>
      <c r="E5273" s="269"/>
      <c r="F5273" s="166">
        <f t="shared" si="1581"/>
        <v>0</v>
      </c>
      <c r="G5273" s="270">
        <f t="shared" si="1582"/>
        <v>0</v>
      </c>
    </row>
    <row r="5274" spans="1:7" ht="24" customHeight="1" x14ac:dyDescent="0.2">
      <c r="A5274" s="153" t="str">
        <f t="shared" si="1578"/>
        <v/>
      </c>
      <c r="B5274" s="268" t="str">
        <f t="shared" si="1579"/>
        <v/>
      </c>
      <c r="C5274" s="154"/>
      <c r="D5274" s="155" t="str">
        <f t="shared" si="1580"/>
        <v/>
      </c>
      <c r="E5274" s="269"/>
      <c r="F5274" s="166">
        <f t="shared" si="1581"/>
        <v>0</v>
      </c>
      <c r="G5274" s="270">
        <f t="shared" si="1582"/>
        <v>0</v>
      </c>
    </row>
    <row r="5275" spans="1:7" ht="24" customHeight="1" x14ac:dyDescent="0.2">
      <c r="A5275" s="153" t="str">
        <f t="shared" si="1578"/>
        <v/>
      </c>
      <c r="B5275" s="268" t="str">
        <f t="shared" si="1579"/>
        <v/>
      </c>
      <c r="C5275" s="154"/>
      <c r="D5275" s="155" t="str">
        <f t="shared" si="1580"/>
        <v/>
      </c>
      <c r="E5275" s="269"/>
      <c r="F5275" s="166">
        <f t="shared" si="1581"/>
        <v>0</v>
      </c>
      <c r="G5275" s="270">
        <f t="shared" si="1582"/>
        <v>0</v>
      </c>
    </row>
    <row r="5276" spans="1:7" ht="24" customHeight="1" x14ac:dyDescent="0.2">
      <c r="A5276" s="271"/>
      <c r="B5276" s="241"/>
      <c r="C5276" s="241"/>
      <c r="D5276" s="252"/>
      <c r="E5276" s="253"/>
      <c r="F5276" s="336" t="s">
        <v>38</v>
      </c>
      <c r="G5276" s="273">
        <f>SUBTOTAL(9,G5262:G5275)</f>
        <v>0</v>
      </c>
    </row>
    <row r="5277" spans="1:7" ht="24" customHeight="1" x14ac:dyDescent="0.2">
      <c r="A5277" s="271"/>
      <c r="B5277" s="241"/>
      <c r="C5277" s="274" t="s">
        <v>824</v>
      </c>
      <c r="D5277" s="252"/>
      <c r="E5277" s="253"/>
      <c r="F5277" s="254"/>
      <c r="G5277" s="275"/>
    </row>
    <row r="5278" spans="1:7" ht="24" customHeight="1" x14ac:dyDescent="0.2">
      <c r="A5278" s="153" t="str">
        <f t="shared" ref="A5278:A5285" si="1583">IFERROR(VLOOKUP(C5278,Tabla_Insumos,4,FALSE),"")</f>
        <v/>
      </c>
      <c r="B5278" s="268" t="str">
        <f t="shared" ref="B5278:B5285" si="1584">IFERROR(VLOOKUP(C5278,Tabla_Insumos,5,FALSE),"")</f>
        <v/>
      </c>
      <c r="C5278" s="154"/>
      <c r="D5278" s="155" t="str">
        <f t="shared" ref="D5278:D5285" si="1585">IFERROR(VLOOKUP(C5278,Tabla_Insumos,2,FALSE),"")</f>
        <v/>
      </c>
      <c r="E5278" s="269"/>
      <c r="F5278" s="166">
        <f t="shared" ref="F5278:F5285" si="1586">IFERROR(VLOOKUP(C5278,Tabla_Insumos,3,FALSE),0)</f>
        <v>0</v>
      </c>
      <c r="G5278" s="270">
        <f>ROUND(E5278*F5278,2)</f>
        <v>0</v>
      </c>
    </row>
    <row r="5279" spans="1:7" ht="24" customHeight="1" x14ac:dyDescent="0.2">
      <c r="A5279" s="153" t="str">
        <f t="shared" si="1583"/>
        <v/>
      </c>
      <c r="B5279" s="268" t="str">
        <f t="shared" si="1584"/>
        <v/>
      </c>
      <c r="C5279" s="154"/>
      <c r="D5279" s="155" t="str">
        <f t="shared" si="1585"/>
        <v/>
      </c>
      <c r="E5279" s="269"/>
      <c r="F5279" s="166">
        <f t="shared" si="1586"/>
        <v>0</v>
      </c>
      <c r="G5279" s="270">
        <f>ROUND(E5279*F5279,2)</f>
        <v>0</v>
      </c>
    </row>
    <row r="5280" spans="1:7" ht="24" customHeight="1" x14ac:dyDescent="0.2">
      <c r="A5280" s="153" t="str">
        <f t="shared" si="1583"/>
        <v/>
      </c>
      <c r="B5280" s="268" t="str">
        <f t="shared" si="1584"/>
        <v/>
      </c>
      <c r="C5280" s="154"/>
      <c r="D5280" s="155" t="str">
        <f t="shared" si="1585"/>
        <v/>
      </c>
      <c r="E5280" s="269"/>
      <c r="F5280" s="166">
        <f t="shared" si="1586"/>
        <v>0</v>
      </c>
      <c r="G5280" s="270">
        <f t="shared" ref="G5280:G5285" si="1587">ROUND(E5280*F5280,2)</f>
        <v>0</v>
      </c>
    </row>
    <row r="5281" spans="1:7" ht="24" customHeight="1" x14ac:dyDescent="0.2">
      <c r="A5281" s="153" t="str">
        <f t="shared" si="1583"/>
        <v/>
      </c>
      <c r="B5281" s="268" t="str">
        <f t="shared" si="1584"/>
        <v/>
      </c>
      <c r="C5281" s="154"/>
      <c r="D5281" s="155" t="str">
        <f t="shared" si="1585"/>
        <v/>
      </c>
      <c r="E5281" s="269"/>
      <c r="F5281" s="166">
        <f t="shared" si="1586"/>
        <v>0</v>
      </c>
      <c r="G5281" s="270">
        <f t="shared" si="1587"/>
        <v>0</v>
      </c>
    </row>
    <row r="5282" spans="1:7" ht="24" customHeight="1" x14ac:dyDescent="0.2">
      <c r="A5282" s="153" t="str">
        <f t="shared" si="1583"/>
        <v/>
      </c>
      <c r="B5282" s="268" t="str">
        <f t="shared" si="1584"/>
        <v/>
      </c>
      <c r="C5282" s="154"/>
      <c r="D5282" s="155" t="str">
        <f t="shared" si="1585"/>
        <v/>
      </c>
      <c r="E5282" s="269"/>
      <c r="F5282" s="166">
        <f t="shared" si="1586"/>
        <v>0</v>
      </c>
      <c r="G5282" s="270">
        <f t="shared" si="1587"/>
        <v>0</v>
      </c>
    </row>
    <row r="5283" spans="1:7" ht="24" customHeight="1" x14ac:dyDescent="0.2">
      <c r="A5283" s="153" t="str">
        <f t="shared" si="1583"/>
        <v/>
      </c>
      <c r="B5283" s="268" t="str">
        <f t="shared" si="1584"/>
        <v/>
      </c>
      <c r="C5283" s="154"/>
      <c r="D5283" s="155" t="str">
        <f t="shared" si="1585"/>
        <v/>
      </c>
      <c r="E5283" s="269"/>
      <c r="F5283" s="166">
        <f t="shared" si="1586"/>
        <v>0</v>
      </c>
      <c r="G5283" s="270">
        <f t="shared" si="1587"/>
        <v>0</v>
      </c>
    </row>
    <row r="5284" spans="1:7" ht="24" customHeight="1" x14ac:dyDescent="0.2">
      <c r="A5284" s="153" t="str">
        <f t="shared" si="1583"/>
        <v/>
      </c>
      <c r="B5284" s="268" t="str">
        <f t="shared" si="1584"/>
        <v/>
      </c>
      <c r="C5284" s="154"/>
      <c r="D5284" s="155" t="str">
        <f t="shared" si="1585"/>
        <v/>
      </c>
      <c r="E5284" s="269"/>
      <c r="F5284" s="166">
        <f t="shared" si="1586"/>
        <v>0</v>
      </c>
      <c r="G5284" s="270">
        <f t="shared" si="1587"/>
        <v>0</v>
      </c>
    </row>
    <row r="5285" spans="1:7" ht="24" customHeight="1" x14ac:dyDescent="0.2">
      <c r="A5285" s="153" t="str">
        <f t="shared" si="1583"/>
        <v/>
      </c>
      <c r="B5285" s="268" t="str">
        <f t="shared" si="1584"/>
        <v/>
      </c>
      <c r="C5285" s="154"/>
      <c r="D5285" s="155" t="str">
        <f t="shared" si="1585"/>
        <v/>
      </c>
      <c r="E5285" s="269"/>
      <c r="F5285" s="166">
        <f t="shared" si="1586"/>
        <v>0</v>
      </c>
      <c r="G5285" s="270">
        <f t="shared" si="1587"/>
        <v>0</v>
      </c>
    </row>
    <row r="5286" spans="1:7" ht="24" customHeight="1" x14ac:dyDescent="0.2">
      <c r="A5286" s="271"/>
      <c r="B5286" s="241"/>
      <c r="C5286" s="241"/>
      <c r="D5286" s="252"/>
      <c r="E5286" s="253"/>
      <c r="F5286" s="336" t="s">
        <v>39</v>
      </c>
      <c r="G5286" s="273">
        <f>SUBTOTAL(9,G5278:G5285)</f>
        <v>0</v>
      </c>
    </row>
    <row r="5287" spans="1:7" ht="24" customHeight="1" x14ac:dyDescent="0.2">
      <c r="A5287" s="271"/>
      <c r="B5287" s="241"/>
      <c r="C5287" s="274" t="s">
        <v>825</v>
      </c>
      <c r="D5287" s="252"/>
      <c r="E5287" s="253"/>
      <c r="F5287" s="254"/>
      <c r="G5287" s="275"/>
    </row>
    <row r="5288" spans="1:7" ht="24" customHeight="1" x14ac:dyDescent="0.2">
      <c r="A5288" s="153" t="str">
        <f t="shared" ref="A5288:A5296" si="1588">IFERROR(VLOOKUP(C5288,Tabla_Insumos,4,FALSE),"")</f>
        <v/>
      </c>
      <c r="B5288" s="268" t="str">
        <f t="shared" ref="B5288:B5296" si="1589">IFERROR(VLOOKUP(C5288,Tabla_Insumos,5,FALSE),"")</f>
        <v/>
      </c>
      <c r="C5288" s="154"/>
      <c r="D5288" s="155" t="str">
        <f t="shared" ref="D5288:D5296" si="1590">IFERROR(VLOOKUP(C5288,Tabla_Insumos,2,FALSE),"")</f>
        <v/>
      </c>
      <c r="E5288" s="269"/>
      <c r="F5288" s="166">
        <f t="shared" ref="F5288:F5296" si="1591">IFERROR(VLOOKUP(C5288,Tabla_Insumos,3,FALSE),0)</f>
        <v>0</v>
      </c>
      <c r="G5288" s="270">
        <f t="shared" ref="G5288:G5296" si="1592">ROUND(E5288*F5288,2)</f>
        <v>0</v>
      </c>
    </row>
    <row r="5289" spans="1:7" ht="24" customHeight="1" x14ac:dyDescent="0.2">
      <c r="A5289" s="153" t="str">
        <f t="shared" si="1588"/>
        <v/>
      </c>
      <c r="B5289" s="268" t="str">
        <f t="shared" si="1589"/>
        <v/>
      </c>
      <c r="C5289" s="154"/>
      <c r="D5289" s="155" t="str">
        <f t="shared" si="1590"/>
        <v/>
      </c>
      <c r="E5289" s="269"/>
      <c r="F5289" s="166">
        <f t="shared" si="1591"/>
        <v>0</v>
      </c>
      <c r="G5289" s="270">
        <f t="shared" si="1592"/>
        <v>0</v>
      </c>
    </row>
    <row r="5290" spans="1:7" ht="24" customHeight="1" x14ac:dyDescent="0.2">
      <c r="A5290" s="153" t="str">
        <f t="shared" si="1588"/>
        <v/>
      </c>
      <c r="B5290" s="268" t="str">
        <f t="shared" si="1589"/>
        <v/>
      </c>
      <c r="C5290" s="154"/>
      <c r="D5290" s="155" t="str">
        <f t="shared" si="1590"/>
        <v/>
      </c>
      <c r="E5290" s="269"/>
      <c r="F5290" s="166">
        <f t="shared" si="1591"/>
        <v>0</v>
      </c>
      <c r="G5290" s="270">
        <f t="shared" si="1592"/>
        <v>0</v>
      </c>
    </row>
    <row r="5291" spans="1:7" ht="24" customHeight="1" x14ac:dyDescent="0.2">
      <c r="A5291" s="153" t="str">
        <f t="shared" si="1588"/>
        <v/>
      </c>
      <c r="B5291" s="268" t="str">
        <f t="shared" si="1589"/>
        <v/>
      </c>
      <c r="C5291" s="154"/>
      <c r="D5291" s="155" t="str">
        <f t="shared" si="1590"/>
        <v/>
      </c>
      <c r="E5291" s="269"/>
      <c r="F5291" s="166">
        <f t="shared" si="1591"/>
        <v>0</v>
      </c>
      <c r="G5291" s="270">
        <f t="shared" si="1592"/>
        <v>0</v>
      </c>
    </row>
    <row r="5292" spans="1:7" ht="24" customHeight="1" x14ac:dyDescent="0.2">
      <c r="A5292" s="153" t="str">
        <f t="shared" si="1588"/>
        <v/>
      </c>
      <c r="B5292" s="268" t="str">
        <f t="shared" si="1589"/>
        <v/>
      </c>
      <c r="C5292" s="154"/>
      <c r="D5292" s="155" t="str">
        <f t="shared" si="1590"/>
        <v/>
      </c>
      <c r="E5292" s="269"/>
      <c r="F5292" s="166">
        <f t="shared" si="1591"/>
        <v>0</v>
      </c>
      <c r="G5292" s="270">
        <f t="shared" si="1592"/>
        <v>0</v>
      </c>
    </row>
    <row r="5293" spans="1:7" ht="24" customHeight="1" x14ac:dyDescent="0.2">
      <c r="A5293" s="153" t="str">
        <f t="shared" si="1588"/>
        <v/>
      </c>
      <c r="B5293" s="268" t="str">
        <f t="shared" si="1589"/>
        <v/>
      </c>
      <c r="C5293" s="154"/>
      <c r="D5293" s="155" t="str">
        <f t="shared" si="1590"/>
        <v/>
      </c>
      <c r="E5293" s="269"/>
      <c r="F5293" s="166">
        <f t="shared" si="1591"/>
        <v>0</v>
      </c>
      <c r="G5293" s="270">
        <f t="shared" si="1592"/>
        <v>0</v>
      </c>
    </row>
    <row r="5294" spans="1:7" ht="24" customHeight="1" x14ac:dyDescent="0.2">
      <c r="A5294" s="153" t="str">
        <f t="shared" si="1588"/>
        <v/>
      </c>
      <c r="B5294" s="268" t="str">
        <f t="shared" si="1589"/>
        <v/>
      </c>
      <c r="C5294" s="154"/>
      <c r="D5294" s="155" t="str">
        <f t="shared" si="1590"/>
        <v/>
      </c>
      <c r="E5294" s="269"/>
      <c r="F5294" s="166">
        <f t="shared" si="1591"/>
        <v>0</v>
      </c>
      <c r="G5294" s="270">
        <f t="shared" si="1592"/>
        <v>0</v>
      </c>
    </row>
    <row r="5295" spans="1:7" ht="24" customHeight="1" x14ac:dyDescent="0.2">
      <c r="A5295" s="153" t="str">
        <f t="shared" si="1588"/>
        <v/>
      </c>
      <c r="B5295" s="268" t="str">
        <f t="shared" si="1589"/>
        <v/>
      </c>
      <c r="C5295" s="154"/>
      <c r="D5295" s="155" t="str">
        <f t="shared" si="1590"/>
        <v/>
      </c>
      <c r="E5295" s="269"/>
      <c r="F5295" s="166">
        <f t="shared" si="1591"/>
        <v>0</v>
      </c>
      <c r="G5295" s="270">
        <f t="shared" si="1592"/>
        <v>0</v>
      </c>
    </row>
    <row r="5296" spans="1:7" ht="24" customHeight="1" x14ac:dyDescent="0.2">
      <c r="A5296" s="153" t="str">
        <f t="shared" si="1588"/>
        <v/>
      </c>
      <c r="B5296" s="268" t="str">
        <f t="shared" si="1589"/>
        <v/>
      </c>
      <c r="C5296" s="154"/>
      <c r="D5296" s="155" t="str">
        <f t="shared" si="1590"/>
        <v/>
      </c>
      <c r="E5296" s="269"/>
      <c r="F5296" s="166">
        <f t="shared" si="1591"/>
        <v>0</v>
      </c>
      <c r="G5296" s="270">
        <f t="shared" si="1592"/>
        <v>0</v>
      </c>
    </row>
    <row r="5297" spans="1:7" ht="24" customHeight="1" x14ac:dyDescent="0.2">
      <c r="A5297" s="276"/>
      <c r="B5297" s="252"/>
      <c r="C5297" s="241"/>
      <c r="D5297" s="252"/>
      <c r="E5297" s="253"/>
      <c r="F5297" s="336" t="s">
        <v>40</v>
      </c>
      <c r="G5297" s="273">
        <f>SUBTOTAL(9,G5288:G5296)</f>
        <v>0</v>
      </c>
    </row>
    <row r="5298" spans="1:7" ht="24" customHeight="1" thickBot="1" x14ac:dyDescent="0.25">
      <c r="A5298" s="277"/>
      <c r="B5298" s="278"/>
      <c r="C5298" s="279"/>
      <c r="D5298" s="278"/>
      <c r="E5298" s="280"/>
      <c r="F5298" s="281"/>
      <c r="G5298" s="282"/>
    </row>
    <row r="5299" spans="1:7" ht="24" customHeight="1" thickBot="1" x14ac:dyDescent="0.25">
      <c r="A5299" s="283">
        <f>B5257</f>
        <v>0</v>
      </c>
      <c r="B5299" s="284" t="str">
        <f>C5257</f>
        <v/>
      </c>
      <c r="C5299" s="285"/>
      <c r="D5299" s="285" t="s">
        <v>41</v>
      </c>
      <c r="E5299" s="286"/>
      <c r="F5299" s="287" t="s">
        <v>42</v>
      </c>
      <c r="G5299" s="288">
        <f>SUBTOTAL(9,G5262:G5298)</f>
        <v>0</v>
      </c>
    </row>
    <row r="5300" spans="1:7" ht="24" customHeight="1" thickTop="1" thickBot="1" x14ac:dyDescent="0.25"/>
    <row r="5301" spans="1:7" ht="24" customHeight="1" thickTop="1" x14ac:dyDescent="0.2">
      <c r="A5301" s="344" t="s">
        <v>44</v>
      </c>
      <c r="B5301" s="345"/>
      <c r="C5301" s="345"/>
      <c r="D5301" s="345"/>
      <c r="E5301" s="345"/>
      <c r="F5301" s="345"/>
      <c r="G5301" s="346"/>
    </row>
    <row r="5302" spans="1:7" ht="24" customHeight="1" x14ac:dyDescent="0.2">
      <c r="A5302" s="243" t="s">
        <v>821</v>
      </c>
      <c r="B5302" s="244" t="str">
        <f>Comitente</f>
        <v>DIRECCIÓN PROVINCIAL DEL LOTE HOGAR</v>
      </c>
      <c r="C5302" s="238"/>
      <c r="D5302" s="245"/>
      <c r="E5302" s="245"/>
      <c r="F5302" s="246"/>
      <c r="G5302" s="247"/>
    </row>
    <row r="5303" spans="1:7" ht="24" customHeight="1" x14ac:dyDescent="0.2">
      <c r="A5303" s="243" t="s">
        <v>822</v>
      </c>
      <c r="B5303" s="244">
        <f>Contratista</f>
        <v>0</v>
      </c>
      <c r="C5303" s="239"/>
      <c r="D5303" s="239"/>
      <c r="E5303" s="239"/>
      <c r="F5303" s="248"/>
      <c r="G5303" s="249"/>
    </row>
    <row r="5304" spans="1:7" ht="24" customHeight="1" x14ac:dyDescent="0.2">
      <c r="A5304" s="243" t="s">
        <v>31</v>
      </c>
      <c r="B5304" s="244" t="str">
        <f>Obra</f>
        <v>Barrio "VIRGEN DEL ROSARIO" I Etapa</v>
      </c>
      <c r="C5304" s="239"/>
      <c r="D5304" s="239"/>
      <c r="E5304" s="239"/>
      <c r="F5304" s="248" t="s">
        <v>45</v>
      </c>
      <c r="G5304" s="250">
        <f>Fecha_Base</f>
        <v>0</v>
      </c>
    </row>
    <row r="5305" spans="1:7" ht="24" customHeight="1" x14ac:dyDescent="0.2">
      <c r="A5305" s="251" t="s">
        <v>820</v>
      </c>
      <c r="B5305" s="240" t="str">
        <f>Ubicación</f>
        <v>Calle Independencia s/nº  Distrito "La Puntilla" Dpto San Martin</v>
      </c>
      <c r="C5305" s="240"/>
      <c r="D5305" s="252"/>
      <c r="E5305" s="253"/>
      <c r="F5305" s="254"/>
      <c r="G5305" s="255"/>
    </row>
    <row r="5306" spans="1:7" ht="24" customHeight="1" x14ac:dyDescent="0.2">
      <c r="A5306" s="251" t="s">
        <v>46</v>
      </c>
      <c r="B5306" s="256" t="str">
        <f>IFERROR(VALUE(LEFT(B5307,FIND("-",B5307)-1)),"")</f>
        <v/>
      </c>
      <c r="C5306" s="241" t="str">
        <f>IFERROR(VLOOKUP(B5306,T_Computo_Presupuesto,2,FALSE),"")</f>
        <v/>
      </c>
      <c r="E5306" s="253"/>
      <c r="F5306" s="254"/>
      <c r="G5306" s="255"/>
    </row>
    <row r="5307" spans="1:7" ht="24" customHeight="1" x14ac:dyDescent="0.2">
      <c r="A5307" s="251" t="s">
        <v>32</v>
      </c>
      <c r="B5307" s="257"/>
      <c r="C5307" s="241" t="str">
        <f>IFERROR(VLOOKUP(B5307,T_Computo_Presupuesto,2,FALSE),"")</f>
        <v/>
      </c>
      <c r="D5307" s="252"/>
      <c r="E5307" s="253"/>
      <c r="F5307" s="248" t="s">
        <v>33</v>
      </c>
      <c r="G5307" s="258" t="str">
        <f>IFERROR(VLOOKUP(B5307,T_Computo_Presupuesto,4,FALSE),"")</f>
        <v/>
      </c>
    </row>
    <row r="5308" spans="1:7" ht="24" customHeight="1" x14ac:dyDescent="0.2">
      <c r="A5308" s="251"/>
      <c r="B5308" s="240"/>
      <c r="C5308" s="241"/>
      <c r="D5308" s="252"/>
      <c r="E5308" s="253"/>
      <c r="F5308" s="254"/>
      <c r="G5308" s="255"/>
    </row>
    <row r="5309" spans="1:7" ht="24" customHeight="1" x14ac:dyDescent="0.2">
      <c r="A5309" s="366" t="s">
        <v>683</v>
      </c>
      <c r="B5309" s="367"/>
      <c r="C5309" s="368" t="s">
        <v>0</v>
      </c>
      <c r="D5309" s="368" t="s">
        <v>34</v>
      </c>
      <c r="E5309" s="370" t="s">
        <v>35</v>
      </c>
      <c r="F5309" s="372" t="s">
        <v>36</v>
      </c>
      <c r="G5309" s="374" t="s">
        <v>37</v>
      </c>
    </row>
    <row r="5310" spans="1:7" ht="24" customHeight="1" x14ac:dyDescent="0.2">
      <c r="A5310" s="259" t="s">
        <v>684</v>
      </c>
      <c r="B5310" s="260" t="s">
        <v>685</v>
      </c>
      <c r="C5310" s="369"/>
      <c r="D5310" s="369"/>
      <c r="E5310" s="371"/>
      <c r="F5310" s="373"/>
      <c r="G5310" s="375"/>
    </row>
    <row r="5311" spans="1:7" ht="24" customHeight="1" x14ac:dyDescent="0.2">
      <c r="A5311" s="335"/>
      <c r="B5311" s="263"/>
      <c r="C5311" s="334" t="s">
        <v>823</v>
      </c>
      <c r="D5311" s="264"/>
      <c r="E5311" s="265"/>
      <c r="F5311" s="266"/>
      <c r="G5311" s="267"/>
    </row>
    <row r="5312" spans="1:7" ht="24" customHeight="1" x14ac:dyDescent="0.2">
      <c r="A5312" s="153" t="str">
        <f t="shared" ref="A5312:A5325" si="1593">IFERROR(VLOOKUP(C5312,Tabla_Insumos,4,FALSE),"")</f>
        <v/>
      </c>
      <c r="B5312" s="268" t="str">
        <f t="shared" ref="B5312:B5325" si="1594">IFERROR(VLOOKUP(C5312,Tabla_Insumos,5,FALSE),"")</f>
        <v/>
      </c>
      <c r="C5312" s="154"/>
      <c r="D5312" s="155" t="str">
        <f t="shared" ref="D5312:D5325" si="1595">IFERROR(VLOOKUP(C5312,Tabla_Insumos,2,FALSE),"")</f>
        <v/>
      </c>
      <c r="E5312" s="269"/>
      <c r="F5312" s="166">
        <f t="shared" ref="F5312:F5325" si="1596">IFERROR(VLOOKUP(C5312,Tabla_Insumos,3,FALSE),0)</f>
        <v>0</v>
      </c>
      <c r="G5312" s="270">
        <f>ROUND(E5312*F5312,2)</f>
        <v>0</v>
      </c>
    </row>
    <row r="5313" spans="1:7" ht="24" customHeight="1" x14ac:dyDescent="0.2">
      <c r="A5313" s="153" t="str">
        <f t="shared" si="1593"/>
        <v/>
      </c>
      <c r="B5313" s="268" t="str">
        <f t="shared" si="1594"/>
        <v/>
      </c>
      <c r="C5313" s="154"/>
      <c r="D5313" s="155" t="str">
        <f t="shared" si="1595"/>
        <v/>
      </c>
      <c r="E5313" s="269"/>
      <c r="F5313" s="166">
        <f t="shared" si="1596"/>
        <v>0</v>
      </c>
      <c r="G5313" s="270">
        <f t="shared" ref="G5313:G5325" si="1597">ROUND(E5313*F5313,2)</f>
        <v>0</v>
      </c>
    </row>
    <row r="5314" spans="1:7" ht="24" customHeight="1" x14ac:dyDescent="0.2">
      <c r="A5314" s="153" t="str">
        <f t="shared" si="1593"/>
        <v/>
      </c>
      <c r="B5314" s="268" t="str">
        <f t="shared" si="1594"/>
        <v/>
      </c>
      <c r="C5314" s="154"/>
      <c r="D5314" s="155" t="str">
        <f t="shared" si="1595"/>
        <v/>
      </c>
      <c r="E5314" s="269"/>
      <c r="F5314" s="166">
        <f t="shared" si="1596"/>
        <v>0</v>
      </c>
      <c r="G5314" s="270">
        <f t="shared" si="1597"/>
        <v>0</v>
      </c>
    </row>
    <row r="5315" spans="1:7" ht="24" customHeight="1" x14ac:dyDescent="0.2">
      <c r="A5315" s="153" t="str">
        <f t="shared" si="1593"/>
        <v/>
      </c>
      <c r="B5315" s="268" t="str">
        <f t="shared" si="1594"/>
        <v/>
      </c>
      <c r="C5315" s="154"/>
      <c r="D5315" s="155" t="str">
        <f t="shared" si="1595"/>
        <v/>
      </c>
      <c r="E5315" s="269"/>
      <c r="F5315" s="166">
        <f t="shared" si="1596"/>
        <v>0</v>
      </c>
      <c r="G5315" s="270">
        <f t="shared" si="1597"/>
        <v>0</v>
      </c>
    </row>
    <row r="5316" spans="1:7" ht="24" customHeight="1" x14ac:dyDescent="0.2">
      <c r="A5316" s="153" t="str">
        <f t="shared" si="1593"/>
        <v/>
      </c>
      <c r="B5316" s="268" t="str">
        <f t="shared" si="1594"/>
        <v/>
      </c>
      <c r="C5316" s="154"/>
      <c r="D5316" s="155" t="str">
        <f t="shared" si="1595"/>
        <v/>
      </c>
      <c r="E5316" s="269"/>
      <c r="F5316" s="166">
        <f t="shared" si="1596"/>
        <v>0</v>
      </c>
      <c r="G5316" s="270">
        <f t="shared" si="1597"/>
        <v>0</v>
      </c>
    </row>
    <row r="5317" spans="1:7" ht="24" customHeight="1" x14ac:dyDescent="0.2">
      <c r="A5317" s="153" t="str">
        <f t="shared" si="1593"/>
        <v/>
      </c>
      <c r="B5317" s="268" t="str">
        <f t="shared" si="1594"/>
        <v/>
      </c>
      <c r="C5317" s="154"/>
      <c r="D5317" s="155" t="str">
        <f t="shared" si="1595"/>
        <v/>
      </c>
      <c r="E5317" s="269"/>
      <c r="F5317" s="166">
        <f t="shared" si="1596"/>
        <v>0</v>
      </c>
      <c r="G5317" s="270">
        <f t="shared" si="1597"/>
        <v>0</v>
      </c>
    </row>
    <row r="5318" spans="1:7" ht="24" customHeight="1" x14ac:dyDescent="0.2">
      <c r="A5318" s="153" t="str">
        <f t="shared" si="1593"/>
        <v/>
      </c>
      <c r="B5318" s="268" t="str">
        <f t="shared" si="1594"/>
        <v/>
      </c>
      <c r="C5318" s="154"/>
      <c r="D5318" s="155" t="str">
        <f t="shared" si="1595"/>
        <v/>
      </c>
      <c r="E5318" s="269"/>
      <c r="F5318" s="166">
        <f t="shared" si="1596"/>
        <v>0</v>
      </c>
      <c r="G5318" s="270">
        <f t="shared" si="1597"/>
        <v>0</v>
      </c>
    </row>
    <row r="5319" spans="1:7" ht="24" customHeight="1" x14ac:dyDescent="0.2">
      <c r="A5319" s="153" t="str">
        <f t="shared" si="1593"/>
        <v/>
      </c>
      <c r="B5319" s="268" t="str">
        <f t="shared" si="1594"/>
        <v/>
      </c>
      <c r="C5319" s="154"/>
      <c r="D5319" s="155" t="str">
        <f t="shared" si="1595"/>
        <v/>
      </c>
      <c r="E5319" s="269"/>
      <c r="F5319" s="166">
        <f t="shared" si="1596"/>
        <v>0</v>
      </c>
      <c r="G5319" s="270">
        <f t="shared" si="1597"/>
        <v>0</v>
      </c>
    </row>
    <row r="5320" spans="1:7" ht="24" customHeight="1" x14ac:dyDescent="0.2">
      <c r="A5320" s="153" t="str">
        <f t="shared" si="1593"/>
        <v/>
      </c>
      <c r="B5320" s="268" t="str">
        <f t="shared" si="1594"/>
        <v/>
      </c>
      <c r="C5320" s="154"/>
      <c r="D5320" s="155" t="str">
        <f t="shared" si="1595"/>
        <v/>
      </c>
      <c r="E5320" s="269"/>
      <c r="F5320" s="166">
        <f t="shared" si="1596"/>
        <v>0</v>
      </c>
      <c r="G5320" s="270">
        <f t="shared" si="1597"/>
        <v>0</v>
      </c>
    </row>
    <row r="5321" spans="1:7" ht="24" customHeight="1" x14ac:dyDescent="0.2">
      <c r="A5321" s="153" t="str">
        <f t="shared" si="1593"/>
        <v/>
      </c>
      <c r="B5321" s="268" t="str">
        <f t="shared" si="1594"/>
        <v/>
      </c>
      <c r="C5321" s="154"/>
      <c r="D5321" s="155" t="str">
        <f t="shared" si="1595"/>
        <v/>
      </c>
      <c r="E5321" s="269"/>
      <c r="F5321" s="166">
        <f t="shared" si="1596"/>
        <v>0</v>
      </c>
      <c r="G5321" s="270">
        <f t="shared" si="1597"/>
        <v>0</v>
      </c>
    </row>
    <row r="5322" spans="1:7" ht="24" customHeight="1" x14ac:dyDescent="0.2">
      <c r="A5322" s="153" t="str">
        <f t="shared" si="1593"/>
        <v/>
      </c>
      <c r="B5322" s="268" t="str">
        <f t="shared" si="1594"/>
        <v/>
      </c>
      <c r="C5322" s="154"/>
      <c r="D5322" s="155" t="str">
        <f t="shared" si="1595"/>
        <v/>
      </c>
      <c r="E5322" s="269"/>
      <c r="F5322" s="166">
        <f t="shared" si="1596"/>
        <v>0</v>
      </c>
      <c r="G5322" s="270">
        <f t="shared" si="1597"/>
        <v>0</v>
      </c>
    </row>
    <row r="5323" spans="1:7" ht="24" customHeight="1" x14ac:dyDescent="0.2">
      <c r="A5323" s="153" t="str">
        <f t="shared" si="1593"/>
        <v/>
      </c>
      <c r="B5323" s="268" t="str">
        <f t="shared" si="1594"/>
        <v/>
      </c>
      <c r="C5323" s="154"/>
      <c r="D5323" s="155" t="str">
        <f t="shared" si="1595"/>
        <v/>
      </c>
      <c r="E5323" s="269"/>
      <c r="F5323" s="166">
        <f t="shared" si="1596"/>
        <v>0</v>
      </c>
      <c r="G5323" s="270">
        <f t="shared" si="1597"/>
        <v>0</v>
      </c>
    </row>
    <row r="5324" spans="1:7" ht="24" customHeight="1" x14ac:dyDescent="0.2">
      <c r="A5324" s="153" t="str">
        <f t="shared" si="1593"/>
        <v/>
      </c>
      <c r="B5324" s="268" t="str">
        <f t="shared" si="1594"/>
        <v/>
      </c>
      <c r="C5324" s="154"/>
      <c r="D5324" s="155" t="str">
        <f t="shared" si="1595"/>
        <v/>
      </c>
      <c r="E5324" s="269"/>
      <c r="F5324" s="166">
        <f t="shared" si="1596"/>
        <v>0</v>
      </c>
      <c r="G5324" s="270">
        <f t="shared" si="1597"/>
        <v>0</v>
      </c>
    </row>
    <row r="5325" spans="1:7" ht="24" customHeight="1" x14ac:dyDescent="0.2">
      <c r="A5325" s="153" t="str">
        <f t="shared" si="1593"/>
        <v/>
      </c>
      <c r="B5325" s="268" t="str">
        <f t="shared" si="1594"/>
        <v/>
      </c>
      <c r="C5325" s="154"/>
      <c r="D5325" s="155" t="str">
        <f t="shared" si="1595"/>
        <v/>
      </c>
      <c r="E5325" s="269"/>
      <c r="F5325" s="166">
        <f t="shared" si="1596"/>
        <v>0</v>
      </c>
      <c r="G5325" s="270">
        <f t="shared" si="1597"/>
        <v>0</v>
      </c>
    </row>
    <row r="5326" spans="1:7" ht="24" customHeight="1" x14ac:dyDescent="0.2">
      <c r="A5326" s="271"/>
      <c r="B5326" s="241"/>
      <c r="C5326" s="241"/>
      <c r="D5326" s="252"/>
      <c r="E5326" s="253"/>
      <c r="F5326" s="336" t="s">
        <v>38</v>
      </c>
      <c r="G5326" s="273">
        <f>SUBTOTAL(9,G5312:G5325)</f>
        <v>0</v>
      </c>
    </row>
    <row r="5327" spans="1:7" ht="24" customHeight="1" x14ac:dyDescent="0.2">
      <c r="A5327" s="271"/>
      <c r="B5327" s="241"/>
      <c r="C5327" s="274" t="s">
        <v>824</v>
      </c>
      <c r="D5327" s="252"/>
      <c r="E5327" s="253"/>
      <c r="F5327" s="254"/>
      <c r="G5327" s="275"/>
    </row>
    <row r="5328" spans="1:7" ht="24" customHeight="1" x14ac:dyDescent="0.2">
      <c r="A5328" s="153" t="str">
        <f t="shared" ref="A5328:A5335" si="1598">IFERROR(VLOOKUP(C5328,Tabla_Insumos,4,FALSE),"")</f>
        <v/>
      </c>
      <c r="B5328" s="268" t="str">
        <f t="shared" ref="B5328:B5335" si="1599">IFERROR(VLOOKUP(C5328,Tabla_Insumos,5,FALSE),"")</f>
        <v/>
      </c>
      <c r="C5328" s="154"/>
      <c r="D5328" s="155" t="str">
        <f t="shared" ref="D5328:D5335" si="1600">IFERROR(VLOOKUP(C5328,Tabla_Insumos,2,FALSE),"")</f>
        <v/>
      </c>
      <c r="E5328" s="269"/>
      <c r="F5328" s="166">
        <f t="shared" ref="F5328:F5335" si="1601">IFERROR(VLOOKUP(C5328,Tabla_Insumos,3,FALSE),0)</f>
        <v>0</v>
      </c>
      <c r="G5328" s="270">
        <f>ROUND(E5328*F5328,2)</f>
        <v>0</v>
      </c>
    </row>
    <row r="5329" spans="1:7" ht="24" customHeight="1" x14ac:dyDescent="0.2">
      <c r="A5329" s="153" t="str">
        <f t="shared" si="1598"/>
        <v/>
      </c>
      <c r="B5329" s="268" t="str">
        <f t="shared" si="1599"/>
        <v/>
      </c>
      <c r="C5329" s="154"/>
      <c r="D5329" s="155" t="str">
        <f t="shared" si="1600"/>
        <v/>
      </c>
      <c r="E5329" s="269"/>
      <c r="F5329" s="166">
        <f t="shared" si="1601"/>
        <v>0</v>
      </c>
      <c r="G5329" s="270">
        <f>ROUND(E5329*F5329,2)</f>
        <v>0</v>
      </c>
    </row>
    <row r="5330" spans="1:7" ht="24" customHeight="1" x14ac:dyDescent="0.2">
      <c r="A5330" s="153" t="str">
        <f t="shared" si="1598"/>
        <v/>
      </c>
      <c r="B5330" s="268" t="str">
        <f t="shared" si="1599"/>
        <v/>
      </c>
      <c r="C5330" s="154"/>
      <c r="D5330" s="155" t="str">
        <f t="shared" si="1600"/>
        <v/>
      </c>
      <c r="E5330" s="269"/>
      <c r="F5330" s="166">
        <f t="shared" si="1601"/>
        <v>0</v>
      </c>
      <c r="G5330" s="270">
        <f t="shared" ref="G5330:G5335" si="1602">ROUND(E5330*F5330,2)</f>
        <v>0</v>
      </c>
    </row>
    <row r="5331" spans="1:7" ht="24" customHeight="1" x14ac:dyDescent="0.2">
      <c r="A5331" s="153" t="str">
        <f t="shared" si="1598"/>
        <v/>
      </c>
      <c r="B5331" s="268" t="str">
        <f t="shared" si="1599"/>
        <v/>
      </c>
      <c r="C5331" s="154"/>
      <c r="D5331" s="155" t="str">
        <f t="shared" si="1600"/>
        <v/>
      </c>
      <c r="E5331" s="269"/>
      <c r="F5331" s="166">
        <f t="shared" si="1601"/>
        <v>0</v>
      </c>
      <c r="G5331" s="270">
        <f t="shared" si="1602"/>
        <v>0</v>
      </c>
    </row>
    <row r="5332" spans="1:7" ht="24" customHeight="1" x14ac:dyDescent="0.2">
      <c r="A5332" s="153" t="str">
        <f t="shared" si="1598"/>
        <v/>
      </c>
      <c r="B5332" s="268" t="str">
        <f t="shared" si="1599"/>
        <v/>
      </c>
      <c r="C5332" s="154"/>
      <c r="D5332" s="155" t="str">
        <f t="shared" si="1600"/>
        <v/>
      </c>
      <c r="E5332" s="269"/>
      <c r="F5332" s="166">
        <f t="shared" si="1601"/>
        <v>0</v>
      </c>
      <c r="G5332" s="270">
        <f t="shared" si="1602"/>
        <v>0</v>
      </c>
    </row>
    <row r="5333" spans="1:7" ht="24" customHeight="1" x14ac:dyDescent="0.2">
      <c r="A5333" s="153" t="str">
        <f t="shared" si="1598"/>
        <v/>
      </c>
      <c r="B5333" s="268" t="str">
        <f t="shared" si="1599"/>
        <v/>
      </c>
      <c r="C5333" s="154"/>
      <c r="D5333" s="155" t="str">
        <f t="shared" si="1600"/>
        <v/>
      </c>
      <c r="E5333" s="269"/>
      <c r="F5333" s="166">
        <f t="shared" si="1601"/>
        <v>0</v>
      </c>
      <c r="G5333" s="270">
        <f t="shared" si="1602"/>
        <v>0</v>
      </c>
    </row>
    <row r="5334" spans="1:7" ht="24" customHeight="1" x14ac:dyDescent="0.2">
      <c r="A5334" s="153" t="str">
        <f t="shared" si="1598"/>
        <v/>
      </c>
      <c r="B5334" s="268" t="str">
        <f t="shared" si="1599"/>
        <v/>
      </c>
      <c r="C5334" s="154"/>
      <c r="D5334" s="155" t="str">
        <f t="shared" si="1600"/>
        <v/>
      </c>
      <c r="E5334" s="269"/>
      <c r="F5334" s="166">
        <f t="shared" si="1601"/>
        <v>0</v>
      </c>
      <c r="G5334" s="270">
        <f t="shared" si="1602"/>
        <v>0</v>
      </c>
    </row>
    <row r="5335" spans="1:7" ht="24" customHeight="1" x14ac:dyDescent="0.2">
      <c r="A5335" s="153" t="str">
        <f t="shared" si="1598"/>
        <v/>
      </c>
      <c r="B5335" s="268" t="str">
        <f t="shared" si="1599"/>
        <v/>
      </c>
      <c r="C5335" s="154"/>
      <c r="D5335" s="155" t="str">
        <f t="shared" si="1600"/>
        <v/>
      </c>
      <c r="E5335" s="269"/>
      <c r="F5335" s="166">
        <f t="shared" si="1601"/>
        <v>0</v>
      </c>
      <c r="G5335" s="270">
        <f t="shared" si="1602"/>
        <v>0</v>
      </c>
    </row>
    <row r="5336" spans="1:7" ht="24" customHeight="1" x14ac:dyDescent="0.2">
      <c r="A5336" s="271"/>
      <c r="B5336" s="241"/>
      <c r="C5336" s="241"/>
      <c r="D5336" s="252"/>
      <c r="E5336" s="253"/>
      <c r="F5336" s="336" t="s">
        <v>39</v>
      </c>
      <c r="G5336" s="273">
        <f>SUBTOTAL(9,G5328:G5335)</f>
        <v>0</v>
      </c>
    </row>
    <row r="5337" spans="1:7" ht="24" customHeight="1" x14ac:dyDescent="0.2">
      <c r="A5337" s="271"/>
      <c r="B5337" s="241"/>
      <c r="C5337" s="274" t="s">
        <v>825</v>
      </c>
      <c r="D5337" s="252"/>
      <c r="E5337" s="253"/>
      <c r="F5337" s="254"/>
      <c r="G5337" s="275"/>
    </row>
    <row r="5338" spans="1:7" ht="24" customHeight="1" x14ac:dyDescent="0.2">
      <c r="A5338" s="153" t="str">
        <f t="shared" ref="A5338:A5346" si="1603">IFERROR(VLOOKUP(C5338,Tabla_Insumos,4,FALSE),"")</f>
        <v/>
      </c>
      <c r="B5338" s="268" t="str">
        <f t="shared" ref="B5338:B5346" si="1604">IFERROR(VLOOKUP(C5338,Tabla_Insumos,5,FALSE),"")</f>
        <v/>
      </c>
      <c r="C5338" s="154"/>
      <c r="D5338" s="155" t="str">
        <f t="shared" ref="D5338:D5346" si="1605">IFERROR(VLOOKUP(C5338,Tabla_Insumos,2,FALSE),"")</f>
        <v/>
      </c>
      <c r="E5338" s="269"/>
      <c r="F5338" s="166">
        <f t="shared" ref="F5338:F5346" si="1606">IFERROR(VLOOKUP(C5338,Tabla_Insumos,3,FALSE),0)</f>
        <v>0</v>
      </c>
      <c r="G5338" s="270">
        <f t="shared" ref="G5338:G5346" si="1607">ROUND(E5338*F5338,2)</f>
        <v>0</v>
      </c>
    </row>
    <row r="5339" spans="1:7" ht="24" customHeight="1" x14ac:dyDescent="0.2">
      <c r="A5339" s="153" t="str">
        <f t="shared" si="1603"/>
        <v/>
      </c>
      <c r="B5339" s="268" t="str">
        <f t="shared" si="1604"/>
        <v/>
      </c>
      <c r="C5339" s="154"/>
      <c r="D5339" s="155" t="str">
        <f t="shared" si="1605"/>
        <v/>
      </c>
      <c r="E5339" s="269"/>
      <c r="F5339" s="166">
        <f t="shared" si="1606"/>
        <v>0</v>
      </c>
      <c r="G5339" s="270">
        <f t="shared" si="1607"/>
        <v>0</v>
      </c>
    </row>
    <row r="5340" spans="1:7" ht="24" customHeight="1" x14ac:dyDescent="0.2">
      <c r="A5340" s="153" t="str">
        <f t="shared" si="1603"/>
        <v/>
      </c>
      <c r="B5340" s="268" t="str">
        <f t="shared" si="1604"/>
        <v/>
      </c>
      <c r="C5340" s="154"/>
      <c r="D5340" s="155" t="str">
        <f t="shared" si="1605"/>
        <v/>
      </c>
      <c r="E5340" s="269"/>
      <c r="F5340" s="166">
        <f t="shared" si="1606"/>
        <v>0</v>
      </c>
      <c r="G5340" s="270">
        <f t="shared" si="1607"/>
        <v>0</v>
      </c>
    </row>
    <row r="5341" spans="1:7" ht="24" customHeight="1" x14ac:dyDescent="0.2">
      <c r="A5341" s="153" t="str">
        <f t="shared" si="1603"/>
        <v/>
      </c>
      <c r="B5341" s="268" t="str">
        <f t="shared" si="1604"/>
        <v/>
      </c>
      <c r="C5341" s="154"/>
      <c r="D5341" s="155" t="str">
        <f t="shared" si="1605"/>
        <v/>
      </c>
      <c r="E5341" s="269"/>
      <c r="F5341" s="166">
        <f t="shared" si="1606"/>
        <v>0</v>
      </c>
      <c r="G5341" s="270">
        <f t="shared" si="1607"/>
        <v>0</v>
      </c>
    </row>
    <row r="5342" spans="1:7" ht="24" customHeight="1" x14ac:dyDescent="0.2">
      <c r="A5342" s="153" t="str">
        <f t="shared" si="1603"/>
        <v/>
      </c>
      <c r="B5342" s="268" t="str">
        <f t="shared" si="1604"/>
        <v/>
      </c>
      <c r="C5342" s="154"/>
      <c r="D5342" s="155" t="str">
        <f t="shared" si="1605"/>
        <v/>
      </c>
      <c r="E5342" s="269"/>
      <c r="F5342" s="166">
        <f t="shared" si="1606"/>
        <v>0</v>
      </c>
      <c r="G5342" s="270">
        <f t="shared" si="1607"/>
        <v>0</v>
      </c>
    </row>
    <row r="5343" spans="1:7" ht="24" customHeight="1" x14ac:dyDescent="0.2">
      <c r="A5343" s="153" t="str">
        <f t="shared" si="1603"/>
        <v/>
      </c>
      <c r="B5343" s="268" t="str">
        <f t="shared" si="1604"/>
        <v/>
      </c>
      <c r="C5343" s="154"/>
      <c r="D5343" s="155" t="str">
        <f t="shared" si="1605"/>
        <v/>
      </c>
      <c r="E5343" s="269"/>
      <c r="F5343" s="166">
        <f t="shared" si="1606"/>
        <v>0</v>
      </c>
      <c r="G5343" s="270">
        <f t="shared" si="1607"/>
        <v>0</v>
      </c>
    </row>
    <row r="5344" spans="1:7" ht="24" customHeight="1" x14ac:dyDescent="0.2">
      <c r="A5344" s="153" t="str">
        <f t="shared" si="1603"/>
        <v/>
      </c>
      <c r="B5344" s="268" t="str">
        <f t="shared" si="1604"/>
        <v/>
      </c>
      <c r="C5344" s="154"/>
      <c r="D5344" s="155" t="str">
        <f t="shared" si="1605"/>
        <v/>
      </c>
      <c r="E5344" s="269"/>
      <c r="F5344" s="166">
        <f t="shared" si="1606"/>
        <v>0</v>
      </c>
      <c r="G5344" s="270">
        <f t="shared" si="1607"/>
        <v>0</v>
      </c>
    </row>
    <row r="5345" spans="1:7" ht="24" customHeight="1" x14ac:dyDescent="0.2">
      <c r="A5345" s="153" t="str">
        <f t="shared" si="1603"/>
        <v/>
      </c>
      <c r="B5345" s="268" t="str">
        <f t="shared" si="1604"/>
        <v/>
      </c>
      <c r="C5345" s="154"/>
      <c r="D5345" s="155" t="str">
        <f t="shared" si="1605"/>
        <v/>
      </c>
      <c r="E5345" s="269"/>
      <c r="F5345" s="166">
        <f t="shared" si="1606"/>
        <v>0</v>
      </c>
      <c r="G5345" s="270">
        <f t="shared" si="1607"/>
        <v>0</v>
      </c>
    </row>
    <row r="5346" spans="1:7" ht="24" customHeight="1" x14ac:dyDescent="0.2">
      <c r="A5346" s="153" t="str">
        <f t="shared" si="1603"/>
        <v/>
      </c>
      <c r="B5346" s="268" t="str">
        <f t="shared" si="1604"/>
        <v/>
      </c>
      <c r="C5346" s="154"/>
      <c r="D5346" s="155" t="str">
        <f t="shared" si="1605"/>
        <v/>
      </c>
      <c r="E5346" s="269"/>
      <c r="F5346" s="166">
        <f t="shared" si="1606"/>
        <v>0</v>
      </c>
      <c r="G5346" s="270">
        <f t="shared" si="1607"/>
        <v>0</v>
      </c>
    </row>
    <row r="5347" spans="1:7" ht="24" customHeight="1" x14ac:dyDescent="0.2">
      <c r="A5347" s="276"/>
      <c r="B5347" s="252"/>
      <c r="C5347" s="241"/>
      <c r="D5347" s="252"/>
      <c r="E5347" s="253"/>
      <c r="F5347" s="336" t="s">
        <v>40</v>
      </c>
      <c r="G5347" s="273">
        <f>SUBTOTAL(9,G5338:G5346)</f>
        <v>0</v>
      </c>
    </row>
    <row r="5348" spans="1:7" ht="24" customHeight="1" thickBot="1" x14ac:dyDescent="0.25">
      <c r="A5348" s="277"/>
      <c r="B5348" s="278"/>
      <c r="C5348" s="279"/>
      <c r="D5348" s="278"/>
      <c r="E5348" s="280"/>
      <c r="F5348" s="281"/>
      <c r="G5348" s="282"/>
    </row>
    <row r="5349" spans="1:7" ht="24" customHeight="1" thickBot="1" x14ac:dyDescent="0.25">
      <c r="A5349" s="283">
        <f>B5307</f>
        <v>0</v>
      </c>
      <c r="B5349" s="284" t="str">
        <f>C5307</f>
        <v/>
      </c>
      <c r="C5349" s="285"/>
      <c r="D5349" s="285" t="s">
        <v>41</v>
      </c>
      <c r="E5349" s="286"/>
      <c r="F5349" s="287" t="s">
        <v>42</v>
      </c>
      <c r="G5349" s="288">
        <f>SUBTOTAL(9,G5312:G5348)</f>
        <v>0</v>
      </c>
    </row>
    <row r="5350" spans="1:7" ht="24" customHeight="1" thickTop="1" thickBot="1" x14ac:dyDescent="0.25"/>
    <row r="5351" spans="1:7" ht="24" customHeight="1" thickTop="1" x14ac:dyDescent="0.2">
      <c r="A5351" s="344" t="s">
        <v>44</v>
      </c>
      <c r="B5351" s="345"/>
      <c r="C5351" s="345"/>
      <c r="D5351" s="345"/>
      <c r="E5351" s="345"/>
      <c r="F5351" s="345"/>
      <c r="G5351" s="346"/>
    </row>
    <row r="5352" spans="1:7" ht="24" customHeight="1" x14ac:dyDescent="0.2">
      <c r="A5352" s="243" t="s">
        <v>821</v>
      </c>
      <c r="B5352" s="244" t="str">
        <f>Comitente</f>
        <v>DIRECCIÓN PROVINCIAL DEL LOTE HOGAR</v>
      </c>
      <c r="C5352" s="238"/>
      <c r="D5352" s="245"/>
      <c r="E5352" s="245"/>
      <c r="F5352" s="246"/>
      <c r="G5352" s="247"/>
    </row>
    <row r="5353" spans="1:7" ht="24" customHeight="1" x14ac:dyDescent="0.2">
      <c r="A5353" s="243" t="s">
        <v>822</v>
      </c>
      <c r="B5353" s="244">
        <f>Contratista</f>
        <v>0</v>
      </c>
      <c r="C5353" s="239"/>
      <c r="D5353" s="239"/>
      <c r="E5353" s="239"/>
      <c r="F5353" s="248"/>
      <c r="G5353" s="249"/>
    </row>
    <row r="5354" spans="1:7" ht="24" customHeight="1" x14ac:dyDescent="0.2">
      <c r="A5354" s="243" t="s">
        <v>31</v>
      </c>
      <c r="B5354" s="244" t="str">
        <f>Obra</f>
        <v>Barrio "VIRGEN DEL ROSARIO" I Etapa</v>
      </c>
      <c r="C5354" s="239"/>
      <c r="D5354" s="239"/>
      <c r="E5354" s="239"/>
      <c r="F5354" s="248" t="s">
        <v>45</v>
      </c>
      <c r="G5354" s="250">
        <f>Fecha_Base</f>
        <v>0</v>
      </c>
    </row>
    <row r="5355" spans="1:7" ht="24" customHeight="1" x14ac:dyDescent="0.2">
      <c r="A5355" s="251" t="s">
        <v>820</v>
      </c>
      <c r="B5355" s="240" t="str">
        <f>Ubicación</f>
        <v>Calle Independencia s/nº  Distrito "La Puntilla" Dpto San Martin</v>
      </c>
      <c r="C5355" s="240"/>
      <c r="D5355" s="252"/>
      <c r="E5355" s="253"/>
      <c r="F5355" s="254"/>
      <c r="G5355" s="255"/>
    </row>
    <row r="5356" spans="1:7" ht="24" customHeight="1" x14ac:dyDescent="0.2">
      <c r="A5356" s="251" t="s">
        <v>46</v>
      </c>
      <c r="B5356" s="256" t="str">
        <f>IFERROR(VALUE(LEFT(B5357,FIND("-",B5357)-1)),"")</f>
        <v/>
      </c>
      <c r="C5356" s="241" t="str">
        <f>IFERROR(VLOOKUP(B5356,T_Computo_Presupuesto,2,FALSE),"")</f>
        <v/>
      </c>
      <c r="E5356" s="253"/>
      <c r="F5356" s="254"/>
      <c r="G5356" s="255"/>
    </row>
    <row r="5357" spans="1:7" ht="24" customHeight="1" x14ac:dyDescent="0.2">
      <c r="A5357" s="251" t="s">
        <v>32</v>
      </c>
      <c r="B5357" s="257"/>
      <c r="C5357" s="241" t="str">
        <f>IFERROR(VLOOKUP(B5357,T_Computo_Presupuesto,2,FALSE),"")</f>
        <v/>
      </c>
      <c r="D5357" s="252"/>
      <c r="E5357" s="253"/>
      <c r="F5357" s="248" t="s">
        <v>33</v>
      </c>
      <c r="G5357" s="258" t="str">
        <f>IFERROR(VLOOKUP(B5357,T_Computo_Presupuesto,4,FALSE),"")</f>
        <v/>
      </c>
    </row>
    <row r="5358" spans="1:7" ht="24" customHeight="1" x14ac:dyDescent="0.2">
      <c r="A5358" s="251"/>
      <c r="B5358" s="240"/>
      <c r="C5358" s="241"/>
      <c r="D5358" s="252"/>
      <c r="E5358" s="253"/>
      <c r="F5358" s="254"/>
      <c r="G5358" s="255"/>
    </row>
    <row r="5359" spans="1:7" ht="24" customHeight="1" x14ac:dyDescent="0.2">
      <c r="A5359" s="366" t="s">
        <v>683</v>
      </c>
      <c r="B5359" s="367"/>
      <c r="C5359" s="368" t="s">
        <v>0</v>
      </c>
      <c r="D5359" s="368" t="s">
        <v>34</v>
      </c>
      <c r="E5359" s="370" t="s">
        <v>35</v>
      </c>
      <c r="F5359" s="372" t="s">
        <v>36</v>
      </c>
      <c r="G5359" s="374" t="s">
        <v>37</v>
      </c>
    </row>
    <row r="5360" spans="1:7" ht="24" customHeight="1" x14ac:dyDescent="0.2">
      <c r="A5360" s="259" t="s">
        <v>684</v>
      </c>
      <c r="B5360" s="260" t="s">
        <v>685</v>
      </c>
      <c r="C5360" s="369"/>
      <c r="D5360" s="369"/>
      <c r="E5360" s="371"/>
      <c r="F5360" s="373"/>
      <c r="G5360" s="375"/>
    </row>
    <row r="5361" spans="1:7" ht="24" customHeight="1" x14ac:dyDescent="0.2">
      <c r="A5361" s="335"/>
      <c r="B5361" s="263"/>
      <c r="C5361" s="334" t="s">
        <v>823</v>
      </c>
      <c r="D5361" s="264"/>
      <c r="E5361" s="265"/>
      <c r="F5361" s="266"/>
      <c r="G5361" s="267"/>
    </row>
    <row r="5362" spans="1:7" ht="24" customHeight="1" x14ac:dyDescent="0.2">
      <c r="A5362" s="153" t="str">
        <f t="shared" ref="A5362:A5375" si="1608">IFERROR(VLOOKUP(C5362,Tabla_Insumos,4,FALSE),"")</f>
        <v/>
      </c>
      <c r="B5362" s="268" t="str">
        <f t="shared" ref="B5362:B5375" si="1609">IFERROR(VLOOKUP(C5362,Tabla_Insumos,5,FALSE),"")</f>
        <v/>
      </c>
      <c r="C5362" s="154"/>
      <c r="D5362" s="155" t="str">
        <f t="shared" ref="D5362:D5375" si="1610">IFERROR(VLOOKUP(C5362,Tabla_Insumos,2,FALSE),"")</f>
        <v/>
      </c>
      <c r="E5362" s="269"/>
      <c r="F5362" s="166">
        <f t="shared" ref="F5362:F5375" si="1611">IFERROR(VLOOKUP(C5362,Tabla_Insumos,3,FALSE),0)</f>
        <v>0</v>
      </c>
      <c r="G5362" s="270">
        <f>ROUND(E5362*F5362,2)</f>
        <v>0</v>
      </c>
    </row>
    <row r="5363" spans="1:7" ht="24" customHeight="1" x14ac:dyDescent="0.2">
      <c r="A5363" s="153" t="str">
        <f t="shared" si="1608"/>
        <v/>
      </c>
      <c r="B5363" s="268" t="str">
        <f t="shared" si="1609"/>
        <v/>
      </c>
      <c r="C5363" s="154"/>
      <c r="D5363" s="155" t="str">
        <f t="shared" si="1610"/>
        <v/>
      </c>
      <c r="E5363" s="269"/>
      <c r="F5363" s="166">
        <f t="shared" si="1611"/>
        <v>0</v>
      </c>
      <c r="G5363" s="270">
        <f t="shared" ref="G5363:G5375" si="1612">ROUND(E5363*F5363,2)</f>
        <v>0</v>
      </c>
    </row>
    <row r="5364" spans="1:7" ht="24" customHeight="1" x14ac:dyDescent="0.2">
      <c r="A5364" s="153" t="str">
        <f t="shared" si="1608"/>
        <v/>
      </c>
      <c r="B5364" s="268" t="str">
        <f t="shared" si="1609"/>
        <v/>
      </c>
      <c r="C5364" s="154"/>
      <c r="D5364" s="155" t="str">
        <f t="shared" si="1610"/>
        <v/>
      </c>
      <c r="E5364" s="269"/>
      <c r="F5364" s="166">
        <f t="shared" si="1611"/>
        <v>0</v>
      </c>
      <c r="G5364" s="270">
        <f t="shared" si="1612"/>
        <v>0</v>
      </c>
    </row>
    <row r="5365" spans="1:7" ht="24" customHeight="1" x14ac:dyDescent="0.2">
      <c r="A5365" s="153" t="str">
        <f t="shared" si="1608"/>
        <v/>
      </c>
      <c r="B5365" s="268" t="str">
        <f t="shared" si="1609"/>
        <v/>
      </c>
      <c r="C5365" s="154"/>
      <c r="D5365" s="155" t="str">
        <f t="shared" si="1610"/>
        <v/>
      </c>
      <c r="E5365" s="269"/>
      <c r="F5365" s="166">
        <f t="shared" si="1611"/>
        <v>0</v>
      </c>
      <c r="G5365" s="270">
        <f t="shared" si="1612"/>
        <v>0</v>
      </c>
    </row>
    <row r="5366" spans="1:7" ht="24" customHeight="1" x14ac:dyDescent="0.2">
      <c r="A5366" s="153" t="str">
        <f t="shared" si="1608"/>
        <v/>
      </c>
      <c r="B5366" s="268" t="str">
        <f t="shared" si="1609"/>
        <v/>
      </c>
      <c r="C5366" s="154"/>
      <c r="D5366" s="155" t="str">
        <f t="shared" si="1610"/>
        <v/>
      </c>
      <c r="E5366" s="269"/>
      <c r="F5366" s="166">
        <f t="shared" si="1611"/>
        <v>0</v>
      </c>
      <c r="G5366" s="270">
        <f t="shared" si="1612"/>
        <v>0</v>
      </c>
    </row>
    <row r="5367" spans="1:7" ht="24" customHeight="1" x14ac:dyDescent="0.2">
      <c r="A5367" s="153" t="str">
        <f t="shared" si="1608"/>
        <v/>
      </c>
      <c r="B5367" s="268" t="str">
        <f t="shared" si="1609"/>
        <v/>
      </c>
      <c r="C5367" s="154"/>
      <c r="D5367" s="155" t="str">
        <f t="shared" si="1610"/>
        <v/>
      </c>
      <c r="E5367" s="269"/>
      <c r="F5367" s="166">
        <f t="shared" si="1611"/>
        <v>0</v>
      </c>
      <c r="G5367" s="270">
        <f t="shared" si="1612"/>
        <v>0</v>
      </c>
    </row>
    <row r="5368" spans="1:7" ht="24" customHeight="1" x14ac:dyDescent="0.2">
      <c r="A5368" s="153" t="str">
        <f t="shared" si="1608"/>
        <v/>
      </c>
      <c r="B5368" s="268" t="str">
        <f t="shared" si="1609"/>
        <v/>
      </c>
      <c r="C5368" s="154"/>
      <c r="D5368" s="155" t="str">
        <f t="shared" si="1610"/>
        <v/>
      </c>
      <c r="E5368" s="269"/>
      <c r="F5368" s="166">
        <f t="shared" si="1611"/>
        <v>0</v>
      </c>
      <c r="G5368" s="270">
        <f t="shared" si="1612"/>
        <v>0</v>
      </c>
    </row>
    <row r="5369" spans="1:7" ht="24" customHeight="1" x14ac:dyDescent="0.2">
      <c r="A5369" s="153" t="str">
        <f t="shared" si="1608"/>
        <v/>
      </c>
      <c r="B5369" s="268" t="str">
        <f t="shared" si="1609"/>
        <v/>
      </c>
      <c r="C5369" s="154"/>
      <c r="D5369" s="155" t="str">
        <f t="shared" si="1610"/>
        <v/>
      </c>
      <c r="E5369" s="269"/>
      <c r="F5369" s="166">
        <f t="shared" si="1611"/>
        <v>0</v>
      </c>
      <c r="G5369" s="270">
        <f t="shared" si="1612"/>
        <v>0</v>
      </c>
    </row>
    <row r="5370" spans="1:7" ht="24" customHeight="1" x14ac:dyDescent="0.2">
      <c r="A5370" s="153" t="str">
        <f t="shared" si="1608"/>
        <v/>
      </c>
      <c r="B5370" s="268" t="str">
        <f t="shared" si="1609"/>
        <v/>
      </c>
      <c r="C5370" s="154"/>
      <c r="D5370" s="155" t="str">
        <f t="shared" si="1610"/>
        <v/>
      </c>
      <c r="E5370" s="269"/>
      <c r="F5370" s="166">
        <f t="shared" si="1611"/>
        <v>0</v>
      </c>
      <c r="G5370" s="270">
        <f t="shared" si="1612"/>
        <v>0</v>
      </c>
    </row>
    <row r="5371" spans="1:7" ht="24" customHeight="1" x14ac:dyDescent="0.2">
      <c r="A5371" s="153" t="str">
        <f t="shared" si="1608"/>
        <v/>
      </c>
      <c r="B5371" s="268" t="str">
        <f t="shared" si="1609"/>
        <v/>
      </c>
      <c r="C5371" s="154"/>
      <c r="D5371" s="155" t="str">
        <f t="shared" si="1610"/>
        <v/>
      </c>
      <c r="E5371" s="269"/>
      <c r="F5371" s="166">
        <f t="shared" si="1611"/>
        <v>0</v>
      </c>
      <c r="G5371" s="270">
        <f t="shared" si="1612"/>
        <v>0</v>
      </c>
    </row>
    <row r="5372" spans="1:7" ht="24" customHeight="1" x14ac:dyDescent="0.2">
      <c r="A5372" s="153" t="str">
        <f t="shared" si="1608"/>
        <v/>
      </c>
      <c r="B5372" s="268" t="str">
        <f t="shared" si="1609"/>
        <v/>
      </c>
      <c r="C5372" s="154"/>
      <c r="D5372" s="155" t="str">
        <f t="shared" si="1610"/>
        <v/>
      </c>
      <c r="E5372" s="269"/>
      <c r="F5372" s="166">
        <f t="shared" si="1611"/>
        <v>0</v>
      </c>
      <c r="G5372" s="270">
        <f t="shared" si="1612"/>
        <v>0</v>
      </c>
    </row>
    <row r="5373" spans="1:7" ht="24" customHeight="1" x14ac:dyDescent="0.2">
      <c r="A5373" s="153" t="str">
        <f t="shared" si="1608"/>
        <v/>
      </c>
      <c r="B5373" s="268" t="str">
        <f t="shared" si="1609"/>
        <v/>
      </c>
      <c r="C5373" s="154"/>
      <c r="D5373" s="155" t="str">
        <f t="shared" si="1610"/>
        <v/>
      </c>
      <c r="E5373" s="269"/>
      <c r="F5373" s="166">
        <f t="shared" si="1611"/>
        <v>0</v>
      </c>
      <c r="G5373" s="270">
        <f t="shared" si="1612"/>
        <v>0</v>
      </c>
    </row>
    <row r="5374" spans="1:7" ht="24" customHeight="1" x14ac:dyDescent="0.2">
      <c r="A5374" s="153" t="str">
        <f t="shared" si="1608"/>
        <v/>
      </c>
      <c r="B5374" s="268" t="str">
        <f t="shared" si="1609"/>
        <v/>
      </c>
      <c r="C5374" s="154"/>
      <c r="D5374" s="155" t="str">
        <f t="shared" si="1610"/>
        <v/>
      </c>
      <c r="E5374" s="269"/>
      <c r="F5374" s="166">
        <f t="shared" si="1611"/>
        <v>0</v>
      </c>
      <c r="G5374" s="270">
        <f t="shared" si="1612"/>
        <v>0</v>
      </c>
    </row>
    <row r="5375" spans="1:7" ht="24" customHeight="1" x14ac:dyDescent="0.2">
      <c r="A5375" s="153" t="str">
        <f t="shared" si="1608"/>
        <v/>
      </c>
      <c r="B5375" s="268" t="str">
        <f t="shared" si="1609"/>
        <v/>
      </c>
      <c r="C5375" s="154"/>
      <c r="D5375" s="155" t="str">
        <f t="shared" si="1610"/>
        <v/>
      </c>
      <c r="E5375" s="269"/>
      <c r="F5375" s="166">
        <f t="shared" si="1611"/>
        <v>0</v>
      </c>
      <c r="G5375" s="270">
        <f t="shared" si="1612"/>
        <v>0</v>
      </c>
    </row>
    <row r="5376" spans="1:7" ht="24" customHeight="1" x14ac:dyDescent="0.2">
      <c r="A5376" s="271"/>
      <c r="B5376" s="241"/>
      <c r="C5376" s="241"/>
      <c r="D5376" s="252"/>
      <c r="E5376" s="253"/>
      <c r="F5376" s="336" t="s">
        <v>38</v>
      </c>
      <c r="G5376" s="273">
        <f>SUBTOTAL(9,G5362:G5375)</f>
        <v>0</v>
      </c>
    </row>
    <row r="5377" spans="1:7" ht="24" customHeight="1" x14ac:dyDescent="0.2">
      <c r="A5377" s="271"/>
      <c r="B5377" s="241"/>
      <c r="C5377" s="274" t="s">
        <v>824</v>
      </c>
      <c r="D5377" s="252"/>
      <c r="E5377" s="253"/>
      <c r="F5377" s="254"/>
      <c r="G5377" s="275"/>
    </row>
    <row r="5378" spans="1:7" ht="24" customHeight="1" x14ac:dyDescent="0.2">
      <c r="A5378" s="153" t="str">
        <f t="shared" ref="A5378:A5385" si="1613">IFERROR(VLOOKUP(C5378,Tabla_Insumos,4,FALSE),"")</f>
        <v/>
      </c>
      <c r="B5378" s="268" t="str">
        <f t="shared" ref="B5378:B5385" si="1614">IFERROR(VLOOKUP(C5378,Tabla_Insumos,5,FALSE),"")</f>
        <v/>
      </c>
      <c r="C5378" s="154"/>
      <c r="D5378" s="155" t="str">
        <f t="shared" ref="D5378:D5385" si="1615">IFERROR(VLOOKUP(C5378,Tabla_Insumos,2,FALSE),"")</f>
        <v/>
      </c>
      <c r="E5378" s="269">
        <v>0</v>
      </c>
      <c r="F5378" s="166">
        <f t="shared" ref="F5378:F5385" si="1616">IFERROR(VLOOKUP(C5378,Tabla_Insumos,3,FALSE),0)</f>
        <v>0</v>
      </c>
      <c r="G5378" s="270">
        <f>ROUND(E5378*F5378,2)</f>
        <v>0</v>
      </c>
    </row>
    <row r="5379" spans="1:7" ht="24" customHeight="1" x14ac:dyDescent="0.2">
      <c r="A5379" s="153" t="str">
        <f t="shared" si="1613"/>
        <v/>
      </c>
      <c r="B5379" s="268" t="str">
        <f t="shared" si="1614"/>
        <v/>
      </c>
      <c r="C5379" s="154"/>
      <c r="D5379" s="155" t="str">
        <f t="shared" si="1615"/>
        <v/>
      </c>
      <c r="E5379" s="269"/>
      <c r="F5379" s="166">
        <f t="shared" si="1616"/>
        <v>0</v>
      </c>
      <c r="G5379" s="270">
        <f>ROUND(E5379*F5379,2)</f>
        <v>0</v>
      </c>
    </row>
    <row r="5380" spans="1:7" ht="24" customHeight="1" x14ac:dyDescent="0.2">
      <c r="A5380" s="153" t="str">
        <f t="shared" si="1613"/>
        <v/>
      </c>
      <c r="B5380" s="268" t="str">
        <f t="shared" si="1614"/>
        <v/>
      </c>
      <c r="C5380" s="154"/>
      <c r="D5380" s="155" t="str">
        <f t="shared" si="1615"/>
        <v/>
      </c>
      <c r="E5380" s="269">
        <v>0</v>
      </c>
      <c r="F5380" s="166">
        <f t="shared" si="1616"/>
        <v>0</v>
      </c>
      <c r="G5380" s="270">
        <f t="shared" ref="G5380:G5385" si="1617">ROUND(E5380*F5380,2)</f>
        <v>0</v>
      </c>
    </row>
    <row r="5381" spans="1:7" ht="24" customHeight="1" x14ac:dyDescent="0.2">
      <c r="A5381" s="153" t="str">
        <f t="shared" si="1613"/>
        <v/>
      </c>
      <c r="B5381" s="268" t="str">
        <f t="shared" si="1614"/>
        <v/>
      </c>
      <c r="C5381" s="154"/>
      <c r="D5381" s="155" t="str">
        <f t="shared" si="1615"/>
        <v/>
      </c>
      <c r="E5381" s="269"/>
      <c r="F5381" s="166">
        <f t="shared" si="1616"/>
        <v>0</v>
      </c>
      <c r="G5381" s="270">
        <f t="shared" si="1617"/>
        <v>0</v>
      </c>
    </row>
    <row r="5382" spans="1:7" ht="24" customHeight="1" x14ac:dyDescent="0.2">
      <c r="A5382" s="153" t="str">
        <f t="shared" si="1613"/>
        <v/>
      </c>
      <c r="B5382" s="268" t="str">
        <f t="shared" si="1614"/>
        <v/>
      </c>
      <c r="C5382" s="154"/>
      <c r="D5382" s="155" t="str">
        <f t="shared" si="1615"/>
        <v/>
      </c>
      <c r="E5382" s="269"/>
      <c r="F5382" s="166">
        <f t="shared" si="1616"/>
        <v>0</v>
      </c>
      <c r="G5382" s="270">
        <f t="shared" si="1617"/>
        <v>0</v>
      </c>
    </row>
    <row r="5383" spans="1:7" ht="24" customHeight="1" x14ac:dyDescent="0.2">
      <c r="A5383" s="153" t="str">
        <f t="shared" si="1613"/>
        <v/>
      </c>
      <c r="B5383" s="268" t="str">
        <f t="shared" si="1614"/>
        <v/>
      </c>
      <c r="C5383" s="154"/>
      <c r="D5383" s="155" t="str">
        <f t="shared" si="1615"/>
        <v/>
      </c>
      <c r="E5383" s="269"/>
      <c r="F5383" s="166">
        <f t="shared" si="1616"/>
        <v>0</v>
      </c>
      <c r="G5383" s="270">
        <f t="shared" si="1617"/>
        <v>0</v>
      </c>
    </row>
    <row r="5384" spans="1:7" ht="24" customHeight="1" x14ac:dyDescent="0.2">
      <c r="A5384" s="153" t="str">
        <f t="shared" si="1613"/>
        <v/>
      </c>
      <c r="B5384" s="268" t="str">
        <f t="shared" si="1614"/>
        <v/>
      </c>
      <c r="C5384" s="154"/>
      <c r="D5384" s="155" t="str">
        <f t="shared" si="1615"/>
        <v/>
      </c>
      <c r="E5384" s="269"/>
      <c r="F5384" s="166">
        <f t="shared" si="1616"/>
        <v>0</v>
      </c>
      <c r="G5384" s="270">
        <f t="shared" si="1617"/>
        <v>0</v>
      </c>
    </row>
    <row r="5385" spans="1:7" ht="24" customHeight="1" x14ac:dyDescent="0.2">
      <c r="A5385" s="153" t="str">
        <f t="shared" si="1613"/>
        <v/>
      </c>
      <c r="B5385" s="268" t="str">
        <f t="shared" si="1614"/>
        <v/>
      </c>
      <c r="C5385" s="154"/>
      <c r="D5385" s="155" t="str">
        <f t="shared" si="1615"/>
        <v/>
      </c>
      <c r="E5385" s="269"/>
      <c r="F5385" s="166">
        <f t="shared" si="1616"/>
        <v>0</v>
      </c>
      <c r="G5385" s="270">
        <f t="shared" si="1617"/>
        <v>0</v>
      </c>
    </row>
    <row r="5386" spans="1:7" ht="24" customHeight="1" x14ac:dyDescent="0.2">
      <c r="A5386" s="271"/>
      <c r="B5386" s="241"/>
      <c r="C5386" s="241"/>
      <c r="D5386" s="252"/>
      <c r="E5386" s="253"/>
      <c r="F5386" s="336" t="s">
        <v>39</v>
      </c>
      <c r="G5386" s="273">
        <f>SUBTOTAL(9,G5378:G5385)</f>
        <v>0</v>
      </c>
    </row>
    <row r="5387" spans="1:7" ht="24" customHeight="1" x14ac:dyDescent="0.2">
      <c r="A5387" s="271"/>
      <c r="B5387" s="241"/>
      <c r="C5387" s="274" t="s">
        <v>825</v>
      </c>
      <c r="D5387" s="252"/>
      <c r="E5387" s="253"/>
      <c r="F5387" s="254"/>
      <c r="G5387" s="275"/>
    </row>
    <row r="5388" spans="1:7" ht="24" customHeight="1" x14ac:dyDescent="0.2">
      <c r="A5388" s="153" t="str">
        <f t="shared" ref="A5388:A5396" si="1618">IFERROR(VLOOKUP(C5388,Tabla_Insumos,4,FALSE),"")</f>
        <v/>
      </c>
      <c r="B5388" s="268" t="str">
        <f t="shared" ref="B5388:B5396" si="1619">IFERROR(VLOOKUP(C5388,Tabla_Insumos,5,FALSE),"")</f>
        <v/>
      </c>
      <c r="C5388" s="154"/>
      <c r="D5388" s="155" t="str">
        <f t="shared" ref="D5388:D5396" si="1620">IFERROR(VLOOKUP(C5388,Tabla_Insumos,2,FALSE),"")</f>
        <v/>
      </c>
      <c r="E5388" s="269"/>
      <c r="F5388" s="166">
        <f t="shared" ref="F5388:F5396" si="1621">IFERROR(VLOOKUP(C5388,Tabla_Insumos,3,FALSE),0)</f>
        <v>0</v>
      </c>
      <c r="G5388" s="270">
        <f t="shared" ref="G5388:G5396" si="1622">ROUND(E5388*F5388,2)</f>
        <v>0</v>
      </c>
    </row>
    <row r="5389" spans="1:7" ht="24" customHeight="1" x14ac:dyDescent="0.2">
      <c r="A5389" s="153" t="str">
        <f t="shared" si="1618"/>
        <v/>
      </c>
      <c r="B5389" s="268" t="str">
        <f t="shared" si="1619"/>
        <v/>
      </c>
      <c r="C5389" s="154"/>
      <c r="D5389" s="155" t="str">
        <f t="shared" si="1620"/>
        <v/>
      </c>
      <c r="E5389" s="269"/>
      <c r="F5389" s="166">
        <f t="shared" si="1621"/>
        <v>0</v>
      </c>
      <c r="G5389" s="270">
        <f t="shared" si="1622"/>
        <v>0</v>
      </c>
    </row>
    <row r="5390" spans="1:7" ht="24" customHeight="1" x14ac:dyDescent="0.2">
      <c r="A5390" s="153" t="str">
        <f t="shared" si="1618"/>
        <v/>
      </c>
      <c r="B5390" s="268" t="str">
        <f t="shared" si="1619"/>
        <v/>
      </c>
      <c r="C5390" s="154"/>
      <c r="D5390" s="155" t="str">
        <f t="shared" si="1620"/>
        <v/>
      </c>
      <c r="E5390" s="269"/>
      <c r="F5390" s="166">
        <f t="shared" si="1621"/>
        <v>0</v>
      </c>
      <c r="G5390" s="270">
        <f t="shared" si="1622"/>
        <v>0</v>
      </c>
    </row>
    <row r="5391" spans="1:7" ht="24" customHeight="1" x14ac:dyDescent="0.2">
      <c r="A5391" s="153" t="str">
        <f t="shared" si="1618"/>
        <v/>
      </c>
      <c r="B5391" s="268" t="str">
        <f t="shared" si="1619"/>
        <v/>
      </c>
      <c r="C5391" s="154"/>
      <c r="D5391" s="155" t="str">
        <f t="shared" si="1620"/>
        <v/>
      </c>
      <c r="E5391" s="269"/>
      <c r="F5391" s="166">
        <f t="shared" si="1621"/>
        <v>0</v>
      </c>
      <c r="G5391" s="270">
        <f t="shared" si="1622"/>
        <v>0</v>
      </c>
    </row>
    <row r="5392" spans="1:7" ht="24" customHeight="1" x14ac:dyDescent="0.2">
      <c r="A5392" s="153" t="str">
        <f t="shared" si="1618"/>
        <v/>
      </c>
      <c r="B5392" s="268" t="str">
        <f t="shared" si="1619"/>
        <v/>
      </c>
      <c r="C5392" s="154"/>
      <c r="D5392" s="155" t="str">
        <f t="shared" si="1620"/>
        <v/>
      </c>
      <c r="E5392" s="269"/>
      <c r="F5392" s="166">
        <f t="shared" si="1621"/>
        <v>0</v>
      </c>
      <c r="G5392" s="270">
        <f t="shared" si="1622"/>
        <v>0</v>
      </c>
    </row>
    <row r="5393" spans="1:7" ht="24" customHeight="1" x14ac:dyDescent="0.2">
      <c r="A5393" s="153" t="str">
        <f t="shared" si="1618"/>
        <v/>
      </c>
      <c r="B5393" s="268" t="str">
        <f t="shared" si="1619"/>
        <v/>
      </c>
      <c r="C5393" s="154"/>
      <c r="D5393" s="155" t="str">
        <f t="shared" si="1620"/>
        <v/>
      </c>
      <c r="E5393" s="269"/>
      <c r="F5393" s="166">
        <f t="shared" si="1621"/>
        <v>0</v>
      </c>
      <c r="G5393" s="270">
        <f t="shared" si="1622"/>
        <v>0</v>
      </c>
    </row>
    <row r="5394" spans="1:7" ht="24" customHeight="1" x14ac:dyDescent="0.2">
      <c r="A5394" s="153" t="str">
        <f t="shared" si="1618"/>
        <v/>
      </c>
      <c r="B5394" s="268" t="str">
        <f t="shared" si="1619"/>
        <v/>
      </c>
      <c r="C5394" s="154"/>
      <c r="D5394" s="155" t="str">
        <f t="shared" si="1620"/>
        <v/>
      </c>
      <c r="E5394" s="269"/>
      <c r="F5394" s="166">
        <f t="shared" si="1621"/>
        <v>0</v>
      </c>
      <c r="G5394" s="270">
        <f t="shared" si="1622"/>
        <v>0</v>
      </c>
    </row>
    <row r="5395" spans="1:7" ht="24" customHeight="1" x14ac:dyDescent="0.2">
      <c r="A5395" s="153" t="str">
        <f t="shared" si="1618"/>
        <v/>
      </c>
      <c r="B5395" s="268" t="str">
        <f t="shared" si="1619"/>
        <v/>
      </c>
      <c r="C5395" s="154"/>
      <c r="D5395" s="155" t="str">
        <f t="shared" si="1620"/>
        <v/>
      </c>
      <c r="E5395" s="269"/>
      <c r="F5395" s="166">
        <f t="shared" si="1621"/>
        <v>0</v>
      </c>
      <c r="G5395" s="270">
        <f t="shared" si="1622"/>
        <v>0</v>
      </c>
    </row>
    <row r="5396" spans="1:7" ht="24" customHeight="1" x14ac:dyDescent="0.2">
      <c r="A5396" s="153" t="str">
        <f t="shared" si="1618"/>
        <v/>
      </c>
      <c r="B5396" s="268" t="str">
        <f t="shared" si="1619"/>
        <v/>
      </c>
      <c r="C5396" s="154"/>
      <c r="D5396" s="155" t="str">
        <f t="shared" si="1620"/>
        <v/>
      </c>
      <c r="E5396" s="269"/>
      <c r="F5396" s="166">
        <f t="shared" si="1621"/>
        <v>0</v>
      </c>
      <c r="G5396" s="270">
        <f t="shared" si="1622"/>
        <v>0</v>
      </c>
    </row>
    <row r="5397" spans="1:7" ht="24" customHeight="1" x14ac:dyDescent="0.2">
      <c r="A5397" s="276"/>
      <c r="B5397" s="252"/>
      <c r="C5397" s="241"/>
      <c r="D5397" s="252"/>
      <c r="E5397" s="253"/>
      <c r="F5397" s="336" t="s">
        <v>40</v>
      </c>
      <c r="G5397" s="273">
        <f>SUBTOTAL(9,G5388:G5396)</f>
        <v>0</v>
      </c>
    </row>
    <row r="5398" spans="1:7" ht="24" customHeight="1" thickBot="1" x14ac:dyDescent="0.25">
      <c r="A5398" s="277"/>
      <c r="B5398" s="278"/>
      <c r="C5398" s="279"/>
      <c r="D5398" s="278"/>
      <c r="E5398" s="280"/>
      <c r="F5398" s="281"/>
      <c r="G5398" s="282"/>
    </row>
    <row r="5399" spans="1:7" ht="24" customHeight="1" thickBot="1" x14ac:dyDescent="0.25">
      <c r="A5399" s="283">
        <f>B5357</f>
        <v>0</v>
      </c>
      <c r="B5399" s="284" t="str">
        <f>C5357</f>
        <v/>
      </c>
      <c r="C5399" s="285"/>
      <c r="D5399" s="285" t="s">
        <v>41</v>
      </c>
      <c r="E5399" s="286"/>
      <c r="F5399" s="287" t="s">
        <v>42</v>
      </c>
      <c r="G5399" s="288">
        <f>SUBTOTAL(9,G5362:G5398)</f>
        <v>0</v>
      </c>
    </row>
    <row r="5400" spans="1:7" ht="24" customHeight="1" thickTop="1" thickBot="1" x14ac:dyDescent="0.25"/>
    <row r="5401" spans="1:7" ht="24" customHeight="1" thickTop="1" x14ac:dyDescent="0.2">
      <c r="A5401" s="344" t="s">
        <v>44</v>
      </c>
      <c r="B5401" s="345"/>
      <c r="C5401" s="345"/>
      <c r="D5401" s="345"/>
      <c r="E5401" s="345"/>
      <c r="F5401" s="345"/>
      <c r="G5401" s="346"/>
    </row>
    <row r="5402" spans="1:7" ht="24" customHeight="1" x14ac:dyDescent="0.2">
      <c r="A5402" s="243" t="s">
        <v>821</v>
      </c>
      <c r="B5402" s="244" t="str">
        <f>Comitente</f>
        <v>DIRECCIÓN PROVINCIAL DEL LOTE HOGAR</v>
      </c>
      <c r="C5402" s="238"/>
      <c r="D5402" s="245"/>
      <c r="E5402" s="245"/>
      <c r="F5402" s="246"/>
      <c r="G5402" s="247"/>
    </row>
    <row r="5403" spans="1:7" ht="24" customHeight="1" x14ac:dyDescent="0.2">
      <c r="A5403" s="243" t="s">
        <v>822</v>
      </c>
      <c r="B5403" s="244">
        <f>Contratista</f>
        <v>0</v>
      </c>
      <c r="C5403" s="239"/>
      <c r="D5403" s="239"/>
      <c r="E5403" s="239"/>
      <c r="F5403" s="248"/>
      <c r="G5403" s="249"/>
    </row>
    <row r="5404" spans="1:7" ht="24" customHeight="1" x14ac:dyDescent="0.2">
      <c r="A5404" s="243" t="s">
        <v>31</v>
      </c>
      <c r="B5404" s="244" t="str">
        <f>Obra</f>
        <v>Barrio "VIRGEN DEL ROSARIO" I Etapa</v>
      </c>
      <c r="C5404" s="239"/>
      <c r="D5404" s="239"/>
      <c r="E5404" s="239"/>
      <c r="F5404" s="248" t="s">
        <v>45</v>
      </c>
      <c r="G5404" s="250">
        <f>Fecha_Base</f>
        <v>0</v>
      </c>
    </row>
    <row r="5405" spans="1:7" ht="24" customHeight="1" x14ac:dyDescent="0.2">
      <c r="A5405" s="251" t="s">
        <v>820</v>
      </c>
      <c r="B5405" s="240" t="str">
        <f>Ubicación</f>
        <v>Calle Independencia s/nº  Distrito "La Puntilla" Dpto San Martin</v>
      </c>
      <c r="C5405" s="240"/>
      <c r="D5405" s="252"/>
      <c r="E5405" s="253"/>
      <c r="F5405" s="254"/>
      <c r="G5405" s="255"/>
    </row>
    <row r="5406" spans="1:7" ht="24" customHeight="1" x14ac:dyDescent="0.2">
      <c r="A5406" s="251" t="s">
        <v>46</v>
      </c>
      <c r="B5406" s="256" t="str">
        <f>IFERROR(VALUE(LEFT(B5407,FIND("-",B5407)-1)),"")</f>
        <v/>
      </c>
      <c r="C5406" s="241" t="str">
        <f>IFERROR(VLOOKUP(B5406,T_Computo_Presupuesto,2,FALSE),"")</f>
        <v/>
      </c>
      <c r="E5406" s="253"/>
      <c r="F5406" s="254"/>
      <c r="G5406" s="255"/>
    </row>
    <row r="5407" spans="1:7" ht="24" customHeight="1" x14ac:dyDescent="0.2">
      <c r="A5407" s="251" t="s">
        <v>32</v>
      </c>
      <c r="B5407" s="257"/>
      <c r="C5407" s="241" t="str">
        <f>IFERROR(VLOOKUP(B5407,T_Computo_Presupuesto,2,FALSE),"")</f>
        <v/>
      </c>
      <c r="D5407" s="252"/>
      <c r="E5407" s="253"/>
      <c r="F5407" s="248" t="s">
        <v>33</v>
      </c>
      <c r="G5407" s="258" t="str">
        <f>IFERROR(VLOOKUP(B5407,T_Computo_Presupuesto,4,FALSE),"")</f>
        <v/>
      </c>
    </row>
    <row r="5408" spans="1:7" ht="24" customHeight="1" x14ac:dyDescent="0.2">
      <c r="A5408" s="251"/>
      <c r="B5408" s="240"/>
      <c r="C5408" s="241"/>
      <c r="D5408" s="252"/>
      <c r="E5408" s="253"/>
      <c r="F5408" s="254"/>
      <c r="G5408" s="255"/>
    </row>
    <row r="5409" spans="1:7" ht="24" customHeight="1" x14ac:dyDescent="0.2">
      <c r="A5409" s="366" t="s">
        <v>683</v>
      </c>
      <c r="B5409" s="367"/>
      <c r="C5409" s="368" t="s">
        <v>0</v>
      </c>
      <c r="D5409" s="368" t="s">
        <v>34</v>
      </c>
      <c r="E5409" s="370" t="s">
        <v>35</v>
      </c>
      <c r="F5409" s="372" t="s">
        <v>36</v>
      </c>
      <c r="G5409" s="374" t="s">
        <v>37</v>
      </c>
    </row>
    <row r="5410" spans="1:7" ht="24" customHeight="1" x14ac:dyDescent="0.2">
      <c r="A5410" s="259" t="s">
        <v>684</v>
      </c>
      <c r="B5410" s="260" t="s">
        <v>685</v>
      </c>
      <c r="C5410" s="369"/>
      <c r="D5410" s="369"/>
      <c r="E5410" s="371"/>
      <c r="F5410" s="373"/>
      <c r="G5410" s="375"/>
    </row>
    <row r="5411" spans="1:7" ht="24" customHeight="1" x14ac:dyDescent="0.2">
      <c r="A5411" s="338"/>
      <c r="B5411" s="263"/>
      <c r="C5411" s="337" t="s">
        <v>823</v>
      </c>
      <c r="D5411" s="264"/>
      <c r="E5411" s="265"/>
      <c r="F5411" s="266"/>
      <c r="G5411" s="267"/>
    </row>
    <row r="5412" spans="1:7" ht="24" customHeight="1" x14ac:dyDescent="0.2">
      <c r="A5412" s="153" t="str">
        <f t="shared" ref="A5412:A5425" si="1623">IFERROR(VLOOKUP(C5412,Tabla_Insumos,4,FALSE),"")</f>
        <v/>
      </c>
      <c r="B5412" s="268" t="str">
        <f t="shared" ref="B5412:B5425" si="1624">IFERROR(VLOOKUP(C5412,Tabla_Insumos,5,FALSE),"")</f>
        <v/>
      </c>
      <c r="C5412" s="154"/>
      <c r="D5412" s="155" t="str">
        <f t="shared" ref="D5412:D5425" si="1625">IFERROR(VLOOKUP(C5412,Tabla_Insumos,2,FALSE),"")</f>
        <v/>
      </c>
      <c r="E5412" s="269"/>
      <c r="F5412" s="166">
        <f t="shared" ref="F5412:F5425" si="1626">IFERROR(VLOOKUP(C5412,Tabla_Insumos,3,FALSE),0)</f>
        <v>0</v>
      </c>
      <c r="G5412" s="270">
        <f>ROUND(E5412*F5412,2)</f>
        <v>0</v>
      </c>
    </row>
    <row r="5413" spans="1:7" ht="24" customHeight="1" x14ac:dyDescent="0.2">
      <c r="A5413" s="153" t="str">
        <f t="shared" si="1623"/>
        <v/>
      </c>
      <c r="B5413" s="268" t="str">
        <f t="shared" si="1624"/>
        <v/>
      </c>
      <c r="C5413" s="154"/>
      <c r="D5413" s="155" t="str">
        <f t="shared" si="1625"/>
        <v/>
      </c>
      <c r="E5413" s="269"/>
      <c r="F5413" s="166">
        <f t="shared" si="1626"/>
        <v>0</v>
      </c>
      <c r="G5413" s="270">
        <f t="shared" ref="G5413:G5425" si="1627">ROUND(E5413*F5413,2)</f>
        <v>0</v>
      </c>
    </row>
    <row r="5414" spans="1:7" ht="24" customHeight="1" x14ac:dyDescent="0.2">
      <c r="A5414" s="153" t="str">
        <f t="shared" si="1623"/>
        <v/>
      </c>
      <c r="B5414" s="268" t="str">
        <f t="shared" si="1624"/>
        <v/>
      </c>
      <c r="C5414" s="154"/>
      <c r="D5414" s="155" t="str">
        <f t="shared" si="1625"/>
        <v/>
      </c>
      <c r="E5414" s="269"/>
      <c r="F5414" s="166">
        <f t="shared" si="1626"/>
        <v>0</v>
      </c>
      <c r="G5414" s="270">
        <f t="shared" si="1627"/>
        <v>0</v>
      </c>
    </row>
    <row r="5415" spans="1:7" ht="24" customHeight="1" x14ac:dyDescent="0.2">
      <c r="A5415" s="153" t="str">
        <f t="shared" si="1623"/>
        <v/>
      </c>
      <c r="B5415" s="268" t="str">
        <f t="shared" si="1624"/>
        <v/>
      </c>
      <c r="C5415" s="154"/>
      <c r="D5415" s="155" t="str">
        <f t="shared" si="1625"/>
        <v/>
      </c>
      <c r="E5415" s="269"/>
      <c r="F5415" s="166">
        <f t="shared" si="1626"/>
        <v>0</v>
      </c>
      <c r="G5415" s="270">
        <f t="shared" si="1627"/>
        <v>0</v>
      </c>
    </row>
    <row r="5416" spans="1:7" ht="24" customHeight="1" x14ac:dyDescent="0.2">
      <c r="A5416" s="153" t="str">
        <f t="shared" si="1623"/>
        <v/>
      </c>
      <c r="B5416" s="268" t="str">
        <f t="shared" si="1624"/>
        <v/>
      </c>
      <c r="C5416" s="154"/>
      <c r="D5416" s="155" t="str">
        <f t="shared" si="1625"/>
        <v/>
      </c>
      <c r="E5416" s="269"/>
      <c r="F5416" s="166">
        <f t="shared" si="1626"/>
        <v>0</v>
      </c>
      <c r="G5416" s="270">
        <f t="shared" si="1627"/>
        <v>0</v>
      </c>
    </row>
    <row r="5417" spans="1:7" ht="24" customHeight="1" x14ac:dyDescent="0.2">
      <c r="A5417" s="153" t="str">
        <f t="shared" si="1623"/>
        <v/>
      </c>
      <c r="B5417" s="268" t="str">
        <f t="shared" si="1624"/>
        <v/>
      </c>
      <c r="C5417" s="154"/>
      <c r="D5417" s="155" t="str">
        <f t="shared" si="1625"/>
        <v/>
      </c>
      <c r="E5417" s="269"/>
      <c r="F5417" s="166">
        <f t="shared" si="1626"/>
        <v>0</v>
      </c>
      <c r="G5417" s="270">
        <f t="shared" si="1627"/>
        <v>0</v>
      </c>
    </row>
    <row r="5418" spans="1:7" ht="24" customHeight="1" x14ac:dyDescent="0.2">
      <c r="A5418" s="153" t="str">
        <f t="shared" si="1623"/>
        <v/>
      </c>
      <c r="B5418" s="268" t="str">
        <f t="shared" si="1624"/>
        <v/>
      </c>
      <c r="C5418" s="154"/>
      <c r="D5418" s="155" t="str">
        <f t="shared" si="1625"/>
        <v/>
      </c>
      <c r="E5418" s="269"/>
      <c r="F5418" s="166">
        <f t="shared" si="1626"/>
        <v>0</v>
      </c>
      <c r="G5418" s="270">
        <f t="shared" si="1627"/>
        <v>0</v>
      </c>
    </row>
    <row r="5419" spans="1:7" ht="24" customHeight="1" x14ac:dyDescent="0.2">
      <c r="A5419" s="153" t="str">
        <f t="shared" si="1623"/>
        <v/>
      </c>
      <c r="B5419" s="268" t="str">
        <f t="shared" si="1624"/>
        <v/>
      </c>
      <c r="C5419" s="154"/>
      <c r="D5419" s="155" t="str">
        <f t="shared" si="1625"/>
        <v/>
      </c>
      <c r="E5419" s="269"/>
      <c r="F5419" s="166">
        <f t="shared" si="1626"/>
        <v>0</v>
      </c>
      <c r="G5419" s="270">
        <f t="shared" si="1627"/>
        <v>0</v>
      </c>
    </row>
    <row r="5420" spans="1:7" ht="24" customHeight="1" x14ac:dyDescent="0.2">
      <c r="A5420" s="153" t="str">
        <f t="shared" si="1623"/>
        <v/>
      </c>
      <c r="B5420" s="268" t="str">
        <f t="shared" si="1624"/>
        <v/>
      </c>
      <c r="C5420" s="154"/>
      <c r="D5420" s="155" t="str">
        <f t="shared" si="1625"/>
        <v/>
      </c>
      <c r="E5420" s="269"/>
      <c r="F5420" s="166">
        <f t="shared" si="1626"/>
        <v>0</v>
      </c>
      <c r="G5420" s="270">
        <f t="shared" si="1627"/>
        <v>0</v>
      </c>
    </row>
    <row r="5421" spans="1:7" ht="24" customHeight="1" x14ac:dyDescent="0.2">
      <c r="A5421" s="153" t="str">
        <f t="shared" si="1623"/>
        <v/>
      </c>
      <c r="B5421" s="268" t="str">
        <f t="shared" si="1624"/>
        <v/>
      </c>
      <c r="C5421" s="154"/>
      <c r="D5421" s="155" t="str">
        <f t="shared" si="1625"/>
        <v/>
      </c>
      <c r="E5421" s="269"/>
      <c r="F5421" s="166">
        <f t="shared" si="1626"/>
        <v>0</v>
      </c>
      <c r="G5421" s="270">
        <f t="shared" si="1627"/>
        <v>0</v>
      </c>
    </row>
    <row r="5422" spans="1:7" ht="24" customHeight="1" x14ac:dyDescent="0.2">
      <c r="A5422" s="153" t="str">
        <f t="shared" si="1623"/>
        <v/>
      </c>
      <c r="B5422" s="268" t="str">
        <f t="shared" si="1624"/>
        <v/>
      </c>
      <c r="C5422" s="154"/>
      <c r="D5422" s="155" t="str">
        <f t="shared" si="1625"/>
        <v/>
      </c>
      <c r="E5422" s="269"/>
      <c r="F5422" s="166">
        <f t="shared" si="1626"/>
        <v>0</v>
      </c>
      <c r="G5422" s="270">
        <f t="shared" si="1627"/>
        <v>0</v>
      </c>
    </row>
    <row r="5423" spans="1:7" ht="24" customHeight="1" x14ac:dyDescent="0.2">
      <c r="A5423" s="153" t="str">
        <f t="shared" si="1623"/>
        <v/>
      </c>
      <c r="B5423" s="268" t="str">
        <f t="shared" si="1624"/>
        <v/>
      </c>
      <c r="C5423" s="154"/>
      <c r="D5423" s="155" t="str">
        <f t="shared" si="1625"/>
        <v/>
      </c>
      <c r="E5423" s="269"/>
      <c r="F5423" s="166">
        <f t="shared" si="1626"/>
        <v>0</v>
      </c>
      <c r="G5423" s="270">
        <f t="shared" si="1627"/>
        <v>0</v>
      </c>
    </row>
    <row r="5424" spans="1:7" ht="24" customHeight="1" x14ac:dyDescent="0.2">
      <c r="A5424" s="153" t="str">
        <f t="shared" si="1623"/>
        <v/>
      </c>
      <c r="B5424" s="268" t="str">
        <f t="shared" si="1624"/>
        <v/>
      </c>
      <c r="C5424" s="154"/>
      <c r="D5424" s="155" t="str">
        <f t="shared" si="1625"/>
        <v/>
      </c>
      <c r="E5424" s="269"/>
      <c r="F5424" s="166">
        <f t="shared" si="1626"/>
        <v>0</v>
      </c>
      <c r="G5424" s="270">
        <f t="shared" si="1627"/>
        <v>0</v>
      </c>
    </row>
    <row r="5425" spans="1:7" ht="24" customHeight="1" x14ac:dyDescent="0.2">
      <c r="A5425" s="153" t="str">
        <f t="shared" si="1623"/>
        <v/>
      </c>
      <c r="B5425" s="268" t="str">
        <f t="shared" si="1624"/>
        <v/>
      </c>
      <c r="C5425" s="154"/>
      <c r="D5425" s="155" t="str">
        <f t="shared" si="1625"/>
        <v/>
      </c>
      <c r="E5425" s="269"/>
      <c r="F5425" s="166">
        <f t="shared" si="1626"/>
        <v>0</v>
      </c>
      <c r="G5425" s="270">
        <f t="shared" si="1627"/>
        <v>0</v>
      </c>
    </row>
    <row r="5426" spans="1:7" ht="24" customHeight="1" x14ac:dyDescent="0.2">
      <c r="A5426" s="271"/>
      <c r="B5426" s="241"/>
      <c r="C5426" s="241"/>
      <c r="D5426" s="252"/>
      <c r="E5426" s="253"/>
      <c r="F5426" s="339" t="s">
        <v>38</v>
      </c>
      <c r="G5426" s="273">
        <f>SUBTOTAL(9,G5412:G5425)</f>
        <v>0</v>
      </c>
    </row>
    <row r="5427" spans="1:7" ht="24" customHeight="1" x14ac:dyDescent="0.2">
      <c r="A5427" s="271"/>
      <c r="B5427" s="241"/>
      <c r="C5427" s="274" t="s">
        <v>824</v>
      </c>
      <c r="D5427" s="252"/>
      <c r="E5427" s="253"/>
      <c r="F5427" s="254"/>
      <c r="G5427" s="275"/>
    </row>
    <row r="5428" spans="1:7" ht="24" customHeight="1" x14ac:dyDescent="0.2">
      <c r="A5428" s="153" t="str">
        <f t="shared" ref="A5428:A5435" si="1628">IFERROR(VLOOKUP(C5428,Tabla_Insumos,4,FALSE),"")</f>
        <v/>
      </c>
      <c r="B5428" s="268" t="str">
        <f t="shared" ref="B5428:B5435" si="1629">IFERROR(VLOOKUP(C5428,Tabla_Insumos,5,FALSE),"")</f>
        <v/>
      </c>
      <c r="C5428" s="154"/>
      <c r="D5428" s="155" t="str">
        <f t="shared" ref="D5428:D5435" si="1630">IFERROR(VLOOKUP(C5428,Tabla_Insumos,2,FALSE),"")</f>
        <v/>
      </c>
      <c r="E5428" s="269">
        <v>0</v>
      </c>
      <c r="F5428" s="166">
        <f t="shared" ref="F5428:F5435" si="1631">IFERROR(VLOOKUP(C5428,Tabla_Insumos,3,FALSE),0)</f>
        <v>0</v>
      </c>
      <c r="G5428" s="270">
        <f>ROUND(E5428*F5428,2)</f>
        <v>0</v>
      </c>
    </row>
    <row r="5429" spans="1:7" ht="24" customHeight="1" x14ac:dyDescent="0.2">
      <c r="A5429" s="153" t="str">
        <f t="shared" si="1628"/>
        <v/>
      </c>
      <c r="B5429" s="268" t="str">
        <f t="shared" si="1629"/>
        <v/>
      </c>
      <c r="C5429" s="154"/>
      <c r="D5429" s="155" t="str">
        <f t="shared" si="1630"/>
        <v/>
      </c>
      <c r="E5429" s="269"/>
      <c r="F5429" s="166">
        <f t="shared" si="1631"/>
        <v>0</v>
      </c>
      <c r="G5429" s="270">
        <f>ROUND(E5429*F5429,2)</f>
        <v>0</v>
      </c>
    </row>
    <row r="5430" spans="1:7" ht="24" customHeight="1" x14ac:dyDescent="0.2">
      <c r="A5430" s="153" t="str">
        <f t="shared" si="1628"/>
        <v/>
      </c>
      <c r="B5430" s="268" t="str">
        <f t="shared" si="1629"/>
        <v/>
      </c>
      <c r="C5430" s="154"/>
      <c r="D5430" s="155" t="str">
        <f t="shared" si="1630"/>
        <v/>
      </c>
      <c r="E5430" s="269">
        <v>0</v>
      </c>
      <c r="F5430" s="166">
        <f t="shared" si="1631"/>
        <v>0</v>
      </c>
      <c r="G5430" s="270">
        <f t="shared" ref="G5430:G5435" si="1632">ROUND(E5430*F5430,2)</f>
        <v>0</v>
      </c>
    </row>
    <row r="5431" spans="1:7" ht="24" customHeight="1" x14ac:dyDescent="0.2">
      <c r="A5431" s="153" t="str">
        <f t="shared" si="1628"/>
        <v/>
      </c>
      <c r="B5431" s="268" t="str">
        <f t="shared" si="1629"/>
        <v/>
      </c>
      <c r="C5431" s="154"/>
      <c r="D5431" s="155" t="str">
        <f t="shared" si="1630"/>
        <v/>
      </c>
      <c r="E5431" s="269"/>
      <c r="F5431" s="166">
        <f t="shared" si="1631"/>
        <v>0</v>
      </c>
      <c r="G5431" s="270">
        <f t="shared" si="1632"/>
        <v>0</v>
      </c>
    </row>
    <row r="5432" spans="1:7" ht="24" customHeight="1" x14ac:dyDescent="0.2">
      <c r="A5432" s="153" t="str">
        <f t="shared" si="1628"/>
        <v/>
      </c>
      <c r="B5432" s="268" t="str">
        <f t="shared" si="1629"/>
        <v/>
      </c>
      <c r="C5432" s="154"/>
      <c r="D5432" s="155" t="str">
        <f t="shared" si="1630"/>
        <v/>
      </c>
      <c r="E5432" s="269"/>
      <c r="F5432" s="166">
        <f t="shared" si="1631"/>
        <v>0</v>
      </c>
      <c r="G5432" s="270">
        <f t="shared" si="1632"/>
        <v>0</v>
      </c>
    </row>
    <row r="5433" spans="1:7" ht="24" customHeight="1" x14ac:dyDescent="0.2">
      <c r="A5433" s="153" t="str">
        <f t="shared" si="1628"/>
        <v/>
      </c>
      <c r="B5433" s="268" t="str">
        <f t="shared" si="1629"/>
        <v/>
      </c>
      <c r="C5433" s="154"/>
      <c r="D5433" s="155" t="str">
        <f t="shared" si="1630"/>
        <v/>
      </c>
      <c r="E5433" s="269"/>
      <c r="F5433" s="166">
        <f t="shared" si="1631"/>
        <v>0</v>
      </c>
      <c r="G5433" s="270">
        <f t="shared" si="1632"/>
        <v>0</v>
      </c>
    </row>
    <row r="5434" spans="1:7" ht="24" customHeight="1" x14ac:dyDescent="0.2">
      <c r="A5434" s="153" t="str">
        <f t="shared" si="1628"/>
        <v/>
      </c>
      <c r="B5434" s="268" t="str">
        <f t="shared" si="1629"/>
        <v/>
      </c>
      <c r="C5434" s="154"/>
      <c r="D5434" s="155" t="str">
        <f t="shared" si="1630"/>
        <v/>
      </c>
      <c r="E5434" s="269"/>
      <c r="F5434" s="166">
        <f t="shared" si="1631"/>
        <v>0</v>
      </c>
      <c r="G5434" s="270">
        <f t="shared" si="1632"/>
        <v>0</v>
      </c>
    </row>
    <row r="5435" spans="1:7" ht="24" customHeight="1" x14ac:dyDescent="0.2">
      <c r="A5435" s="153" t="str">
        <f t="shared" si="1628"/>
        <v/>
      </c>
      <c r="B5435" s="268" t="str">
        <f t="shared" si="1629"/>
        <v/>
      </c>
      <c r="C5435" s="154"/>
      <c r="D5435" s="155" t="str">
        <f t="shared" si="1630"/>
        <v/>
      </c>
      <c r="E5435" s="269"/>
      <c r="F5435" s="166">
        <f t="shared" si="1631"/>
        <v>0</v>
      </c>
      <c r="G5435" s="270">
        <f t="shared" si="1632"/>
        <v>0</v>
      </c>
    </row>
    <row r="5436" spans="1:7" ht="24" customHeight="1" x14ac:dyDescent="0.2">
      <c r="A5436" s="271"/>
      <c r="B5436" s="241"/>
      <c r="C5436" s="241"/>
      <c r="D5436" s="252"/>
      <c r="E5436" s="253"/>
      <c r="F5436" s="339" t="s">
        <v>39</v>
      </c>
      <c r="G5436" s="273">
        <f>SUBTOTAL(9,G5428:G5435)</f>
        <v>0</v>
      </c>
    </row>
    <row r="5437" spans="1:7" ht="24" customHeight="1" x14ac:dyDescent="0.2">
      <c r="A5437" s="271"/>
      <c r="B5437" s="241"/>
      <c r="C5437" s="274" t="s">
        <v>825</v>
      </c>
      <c r="D5437" s="252"/>
      <c r="E5437" s="253"/>
      <c r="F5437" s="254"/>
      <c r="G5437" s="275"/>
    </row>
    <row r="5438" spans="1:7" ht="24" customHeight="1" x14ac:dyDescent="0.2">
      <c r="A5438" s="153" t="str">
        <f t="shared" ref="A5438:A5446" si="1633">IFERROR(VLOOKUP(C5438,Tabla_Insumos,4,FALSE),"")</f>
        <v/>
      </c>
      <c r="B5438" s="268" t="str">
        <f t="shared" ref="B5438:B5446" si="1634">IFERROR(VLOOKUP(C5438,Tabla_Insumos,5,FALSE),"")</f>
        <v/>
      </c>
      <c r="C5438" s="154"/>
      <c r="D5438" s="155" t="str">
        <f t="shared" ref="D5438:D5446" si="1635">IFERROR(VLOOKUP(C5438,Tabla_Insumos,2,FALSE),"")</f>
        <v/>
      </c>
      <c r="E5438" s="269"/>
      <c r="F5438" s="166">
        <f t="shared" ref="F5438:F5446" si="1636">IFERROR(VLOOKUP(C5438,Tabla_Insumos,3,FALSE),0)</f>
        <v>0</v>
      </c>
      <c r="G5438" s="270">
        <f t="shared" ref="G5438:G5446" si="1637">ROUND(E5438*F5438,2)</f>
        <v>0</v>
      </c>
    </row>
    <row r="5439" spans="1:7" ht="24" customHeight="1" x14ac:dyDescent="0.2">
      <c r="A5439" s="153" t="str">
        <f t="shared" si="1633"/>
        <v/>
      </c>
      <c r="B5439" s="268" t="str">
        <f t="shared" si="1634"/>
        <v/>
      </c>
      <c r="C5439" s="154"/>
      <c r="D5439" s="155" t="str">
        <f t="shared" si="1635"/>
        <v/>
      </c>
      <c r="E5439" s="269"/>
      <c r="F5439" s="166">
        <f t="shared" si="1636"/>
        <v>0</v>
      </c>
      <c r="G5439" s="270">
        <f t="shared" si="1637"/>
        <v>0</v>
      </c>
    </row>
    <row r="5440" spans="1:7" ht="24" customHeight="1" x14ac:dyDescent="0.2">
      <c r="A5440" s="153" t="str">
        <f t="shared" si="1633"/>
        <v/>
      </c>
      <c r="B5440" s="268" t="str">
        <f t="shared" si="1634"/>
        <v/>
      </c>
      <c r="C5440" s="154"/>
      <c r="D5440" s="155" t="str">
        <f t="shared" si="1635"/>
        <v/>
      </c>
      <c r="E5440" s="269"/>
      <c r="F5440" s="166">
        <f t="shared" si="1636"/>
        <v>0</v>
      </c>
      <c r="G5440" s="270">
        <f t="shared" si="1637"/>
        <v>0</v>
      </c>
    </row>
    <row r="5441" spans="1:7" ht="24" customHeight="1" x14ac:dyDescent="0.2">
      <c r="A5441" s="153" t="str">
        <f t="shared" si="1633"/>
        <v/>
      </c>
      <c r="B5441" s="268" t="str">
        <f t="shared" si="1634"/>
        <v/>
      </c>
      <c r="C5441" s="154"/>
      <c r="D5441" s="155" t="str">
        <f t="shared" si="1635"/>
        <v/>
      </c>
      <c r="E5441" s="269"/>
      <c r="F5441" s="166">
        <f t="shared" si="1636"/>
        <v>0</v>
      </c>
      <c r="G5441" s="270">
        <f t="shared" si="1637"/>
        <v>0</v>
      </c>
    </row>
    <row r="5442" spans="1:7" ht="24" customHeight="1" x14ac:dyDescent="0.2">
      <c r="A5442" s="153" t="str">
        <f t="shared" si="1633"/>
        <v/>
      </c>
      <c r="B5442" s="268" t="str">
        <f t="shared" si="1634"/>
        <v/>
      </c>
      <c r="C5442" s="154"/>
      <c r="D5442" s="155" t="str">
        <f t="shared" si="1635"/>
        <v/>
      </c>
      <c r="E5442" s="269"/>
      <c r="F5442" s="166">
        <f t="shared" si="1636"/>
        <v>0</v>
      </c>
      <c r="G5442" s="270">
        <f t="shared" si="1637"/>
        <v>0</v>
      </c>
    </row>
    <row r="5443" spans="1:7" ht="24" customHeight="1" x14ac:dyDescent="0.2">
      <c r="A5443" s="153" t="str">
        <f t="shared" si="1633"/>
        <v/>
      </c>
      <c r="B5443" s="268" t="str">
        <f t="shared" si="1634"/>
        <v/>
      </c>
      <c r="C5443" s="154"/>
      <c r="D5443" s="155" t="str">
        <f t="shared" si="1635"/>
        <v/>
      </c>
      <c r="E5443" s="269"/>
      <c r="F5443" s="166">
        <f t="shared" si="1636"/>
        <v>0</v>
      </c>
      <c r="G5443" s="270">
        <f t="shared" si="1637"/>
        <v>0</v>
      </c>
    </row>
    <row r="5444" spans="1:7" ht="24" customHeight="1" x14ac:dyDescent="0.2">
      <c r="A5444" s="153" t="str">
        <f t="shared" si="1633"/>
        <v/>
      </c>
      <c r="B5444" s="268" t="str">
        <f t="shared" si="1634"/>
        <v/>
      </c>
      <c r="C5444" s="154"/>
      <c r="D5444" s="155" t="str">
        <f t="shared" si="1635"/>
        <v/>
      </c>
      <c r="E5444" s="269"/>
      <c r="F5444" s="166">
        <f t="shared" si="1636"/>
        <v>0</v>
      </c>
      <c r="G5444" s="270">
        <f t="shared" si="1637"/>
        <v>0</v>
      </c>
    </row>
    <row r="5445" spans="1:7" ht="24" customHeight="1" x14ac:dyDescent="0.2">
      <c r="A5445" s="153" t="str">
        <f t="shared" si="1633"/>
        <v/>
      </c>
      <c r="B5445" s="268" t="str">
        <f t="shared" si="1634"/>
        <v/>
      </c>
      <c r="C5445" s="154"/>
      <c r="D5445" s="155" t="str">
        <f t="shared" si="1635"/>
        <v/>
      </c>
      <c r="E5445" s="269"/>
      <c r="F5445" s="166">
        <f t="shared" si="1636"/>
        <v>0</v>
      </c>
      <c r="G5445" s="270">
        <f t="shared" si="1637"/>
        <v>0</v>
      </c>
    </row>
    <row r="5446" spans="1:7" ht="24" customHeight="1" x14ac:dyDescent="0.2">
      <c r="A5446" s="153" t="str">
        <f t="shared" si="1633"/>
        <v/>
      </c>
      <c r="B5446" s="268" t="str">
        <f t="shared" si="1634"/>
        <v/>
      </c>
      <c r="C5446" s="154"/>
      <c r="D5446" s="155" t="str">
        <f t="shared" si="1635"/>
        <v/>
      </c>
      <c r="E5446" s="269"/>
      <c r="F5446" s="166">
        <f t="shared" si="1636"/>
        <v>0</v>
      </c>
      <c r="G5446" s="270">
        <f t="shared" si="1637"/>
        <v>0</v>
      </c>
    </row>
    <row r="5447" spans="1:7" ht="24" customHeight="1" x14ac:dyDescent="0.2">
      <c r="A5447" s="276"/>
      <c r="B5447" s="252"/>
      <c r="C5447" s="241"/>
      <c r="D5447" s="252"/>
      <c r="E5447" s="253"/>
      <c r="F5447" s="339" t="s">
        <v>40</v>
      </c>
      <c r="G5447" s="273">
        <f>SUBTOTAL(9,G5438:G5446)</f>
        <v>0</v>
      </c>
    </row>
    <row r="5448" spans="1:7" ht="24" customHeight="1" thickBot="1" x14ac:dyDescent="0.25">
      <c r="A5448" s="277"/>
      <c r="B5448" s="278"/>
      <c r="C5448" s="279"/>
      <c r="D5448" s="278"/>
      <c r="E5448" s="280"/>
      <c r="F5448" s="281"/>
      <c r="G5448" s="282"/>
    </row>
    <row r="5449" spans="1:7" ht="24" customHeight="1" thickBot="1" x14ac:dyDescent="0.25">
      <c r="A5449" s="283">
        <f>B5407</f>
        <v>0</v>
      </c>
      <c r="B5449" s="284" t="str">
        <f>C5407</f>
        <v/>
      </c>
      <c r="C5449" s="285"/>
      <c r="D5449" s="285" t="s">
        <v>41</v>
      </c>
      <c r="E5449" s="286"/>
      <c r="F5449" s="287" t="s">
        <v>42</v>
      </c>
      <c r="G5449" s="288">
        <f>SUBTOTAL(9,G5412:G5448)</f>
        <v>0</v>
      </c>
    </row>
    <row r="5450" spans="1:7" ht="24" customHeight="1" thickTop="1" x14ac:dyDescent="0.2"/>
  </sheetData>
  <mergeCells count="654">
    <mergeCell ref="A5409:B5409"/>
    <mergeCell ref="C5409:C5410"/>
    <mergeCell ref="D5409:D5410"/>
    <mergeCell ref="E5409:E5410"/>
    <mergeCell ref="F5409:F5410"/>
    <mergeCell ref="G5409:G541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2909:B2909"/>
    <mergeCell ref="C2909:C2910"/>
    <mergeCell ref="D2909:D2910"/>
    <mergeCell ref="E2909:E2910"/>
    <mergeCell ref="F2909:F2910"/>
    <mergeCell ref="G2909:G291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2959:B2959"/>
    <mergeCell ref="C2959:C2960"/>
    <mergeCell ref="D2959:D2960"/>
    <mergeCell ref="E2959:E2960"/>
    <mergeCell ref="F2959:F2960"/>
    <mergeCell ref="G2959:G29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309:B2309"/>
    <mergeCell ref="C2309:C2310"/>
    <mergeCell ref="D2309:D2310"/>
    <mergeCell ref="E2309:E2310"/>
    <mergeCell ref="F2309:F2310"/>
    <mergeCell ref="G2309:G2310"/>
    <mergeCell ref="A2359:B2359"/>
    <mergeCell ref="C2359:C2360"/>
    <mergeCell ref="D2359:D2360"/>
    <mergeCell ref="E2359:E2360"/>
    <mergeCell ref="F2359:F2360"/>
    <mergeCell ref="G2359:G23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3159:D3160"/>
    <mergeCell ref="E3159:E3160"/>
    <mergeCell ref="F3159:F3160"/>
    <mergeCell ref="G3159:G3160"/>
    <mergeCell ref="A3209:B3209"/>
    <mergeCell ref="C3209:C3210"/>
    <mergeCell ref="D3209:D3210"/>
    <mergeCell ref="E3209:E3210"/>
    <mergeCell ref="F3209:F3210"/>
    <mergeCell ref="G3209:G3210"/>
    <mergeCell ref="A3159:B3159"/>
    <mergeCell ref="C3159:C316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D2109:D2110"/>
    <mergeCell ref="E2109:E2110"/>
    <mergeCell ref="F2109:F2110"/>
    <mergeCell ref="G2109:G2110"/>
    <mergeCell ref="A2159:B2159"/>
    <mergeCell ref="C2159:C2160"/>
    <mergeCell ref="D2159:D2160"/>
    <mergeCell ref="E2159:E2160"/>
    <mergeCell ref="F2159:F2160"/>
    <mergeCell ref="G2159:G2160"/>
    <mergeCell ref="A9:B9"/>
    <mergeCell ref="C9:C10"/>
    <mergeCell ref="D9:D10"/>
    <mergeCell ref="E9:E10"/>
    <mergeCell ref="F9:F10"/>
    <mergeCell ref="G9:G10"/>
    <mergeCell ref="A59:B59"/>
    <mergeCell ref="C59:C60"/>
    <mergeCell ref="D59:D60"/>
    <mergeCell ref="E59:E60"/>
    <mergeCell ref="F59:F60"/>
    <mergeCell ref="G59:G60"/>
    <mergeCell ref="A859:B859"/>
    <mergeCell ref="C859:C860"/>
    <mergeCell ref="D859:D860"/>
    <mergeCell ref="E859:E860"/>
    <mergeCell ref="F859:F860"/>
    <mergeCell ref="G859:G860"/>
    <mergeCell ref="D259:D260"/>
    <mergeCell ref="E259:E260"/>
    <mergeCell ref="F259:F260"/>
    <mergeCell ref="G259:G2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D909:D910"/>
    <mergeCell ref="E909:E910"/>
    <mergeCell ref="F909:F910"/>
    <mergeCell ref="G909:G910"/>
    <mergeCell ref="F459:F460"/>
    <mergeCell ref="A409:B409"/>
    <mergeCell ref="C409:C410"/>
    <mergeCell ref="D409:D410"/>
    <mergeCell ref="E409:E410"/>
    <mergeCell ref="F409:F410"/>
    <mergeCell ref="G409:G410"/>
    <mergeCell ref="A459:B459"/>
    <mergeCell ref="C459:C460"/>
    <mergeCell ref="G459:G4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A3559:B3559"/>
    <mergeCell ref="C3559:C3560"/>
    <mergeCell ref="D3559:D3560"/>
    <mergeCell ref="E3559:E3560"/>
    <mergeCell ref="F3559:F3560"/>
    <mergeCell ref="G3559:G3560"/>
    <mergeCell ref="A3609:B3609"/>
    <mergeCell ref="C3609:C3610"/>
    <mergeCell ref="D3609:D3610"/>
    <mergeCell ref="E3609:E3610"/>
    <mergeCell ref="F3609:F3610"/>
    <mergeCell ref="G3609:G36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359:B5359"/>
    <mergeCell ref="C5359:C5360"/>
    <mergeCell ref="D5359:D5360"/>
    <mergeCell ref="E5359:E5360"/>
    <mergeCell ref="F5359:F5360"/>
    <mergeCell ref="G5359:G536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L116"/>
  <sheetViews>
    <sheetView showZeros="0" view="pageBreakPreview" topLeftCell="A34" zoomScaleNormal="100" zoomScaleSheetLayoutView="100" workbookViewId="0">
      <selection activeCell="E114" sqref="E114"/>
    </sheetView>
  </sheetViews>
  <sheetFormatPr baseColWidth="10" defaultColWidth="11.42578125" defaultRowHeight="20.100000000000001" customHeight="1" x14ac:dyDescent="0.2"/>
  <cols>
    <col min="1" max="1" width="8.7109375" style="21" customWidth="1"/>
    <col min="2" max="2" width="30.7109375" style="21" customWidth="1"/>
    <col min="3" max="3" width="20.7109375" style="21" customWidth="1"/>
    <col min="4" max="4" width="18.7109375" style="21" customWidth="1"/>
    <col min="5" max="5" width="15.7109375" style="22" customWidth="1"/>
    <col min="6" max="45" width="15.7109375" style="21" customWidth="1"/>
    <col min="46" max="46" width="10.7109375" style="22" customWidth="1"/>
    <col min="47" max="47" width="10.7109375" style="21" customWidth="1"/>
    <col min="48" max="67" width="10.7109375" style="298" customWidth="1"/>
    <col min="68" max="116" width="11.42578125" style="298"/>
    <col min="117" max="16384" width="11.42578125" style="21"/>
  </cols>
  <sheetData>
    <row r="1" spans="1:116" s="17" customFormat="1" ht="20.100000000000001" customHeight="1" x14ac:dyDescent="0.2">
      <c r="A1" s="15" t="s">
        <v>12</v>
      </c>
      <c r="B1" s="15"/>
      <c r="C1" s="15" t="str">
        <f>Comitente</f>
        <v>DIRECCIÓN PROVINCIAL DEL LOTE HOGAR</v>
      </c>
      <c r="D1" s="16"/>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row>
    <row r="2" spans="1:116" s="18" customFormat="1" ht="20.100000000000001" customHeight="1" x14ac:dyDescent="0.2">
      <c r="A2" s="25" t="s">
        <v>13</v>
      </c>
      <c r="B2" s="25"/>
      <c r="C2" s="25" t="str">
        <f>Obra</f>
        <v>Barrio "VIRGEN DEL ROSARIO" I Etapa</v>
      </c>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row>
    <row r="3" spans="1:116" s="18" customFormat="1" ht="20.100000000000001" customHeight="1" x14ac:dyDescent="0.2">
      <c r="A3" s="25" t="s">
        <v>22</v>
      </c>
      <c r="B3" s="25"/>
      <c r="C3" s="25" t="str">
        <f>Ubicación</f>
        <v>Calle Independencia s/nº  Distrito "La Puntilla" Dpto San Martin</v>
      </c>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96"/>
      <c r="CH3" s="296"/>
      <c r="CI3" s="296"/>
      <c r="CJ3" s="296"/>
      <c r="CK3" s="296"/>
      <c r="CL3" s="296"/>
      <c r="CM3" s="296"/>
      <c r="CN3" s="296"/>
      <c r="CO3" s="296"/>
      <c r="CP3" s="296"/>
      <c r="CQ3" s="296"/>
      <c r="CR3" s="296"/>
      <c r="CS3" s="296"/>
      <c r="CT3" s="296"/>
      <c r="CU3" s="296"/>
      <c r="CV3" s="296"/>
      <c r="CW3" s="296"/>
      <c r="CX3" s="296"/>
      <c r="CY3" s="296"/>
      <c r="CZ3" s="296"/>
      <c r="DA3" s="296"/>
      <c r="DB3" s="296"/>
      <c r="DC3" s="296"/>
      <c r="DD3" s="296"/>
      <c r="DE3" s="296"/>
      <c r="DF3" s="296"/>
      <c r="DG3" s="296"/>
      <c r="DH3" s="296"/>
      <c r="DI3" s="296"/>
      <c r="DJ3" s="296"/>
      <c r="DK3" s="296"/>
      <c r="DL3" s="296"/>
    </row>
    <row r="4" spans="1:116" s="18" customFormat="1" ht="20.100000000000001" customHeight="1" x14ac:dyDescent="0.2">
      <c r="A4" s="25" t="s">
        <v>21</v>
      </c>
      <c r="B4" s="26"/>
      <c r="C4" s="147">
        <f>Licitación_N°</f>
        <v>0</v>
      </c>
      <c r="AV4" s="296"/>
      <c r="AW4" s="296"/>
      <c r="AX4" s="296"/>
      <c r="AY4" s="296"/>
      <c r="AZ4" s="296"/>
      <c r="BA4" s="296"/>
      <c r="BB4" s="296"/>
      <c r="BC4" s="296"/>
      <c r="BD4" s="296"/>
      <c r="BE4" s="296"/>
      <c r="BF4" s="296"/>
      <c r="BG4" s="296"/>
      <c r="BH4" s="296"/>
      <c r="BI4" s="296"/>
      <c r="BJ4" s="296"/>
      <c r="BK4" s="296"/>
      <c r="BL4" s="296"/>
      <c r="BM4" s="296"/>
      <c r="BN4" s="296"/>
      <c r="BO4" s="296"/>
      <c r="BP4" s="296"/>
      <c r="BQ4" s="296"/>
      <c r="BR4" s="296"/>
      <c r="BS4" s="296"/>
      <c r="BT4" s="296"/>
      <c r="BU4" s="296"/>
      <c r="BV4" s="296"/>
      <c r="BW4" s="296"/>
      <c r="BX4" s="296"/>
      <c r="BY4" s="296"/>
      <c r="BZ4" s="296"/>
      <c r="CA4" s="296"/>
      <c r="CB4" s="296"/>
      <c r="CC4" s="296"/>
      <c r="CD4" s="296"/>
      <c r="CE4" s="296"/>
      <c r="CF4" s="296"/>
      <c r="CG4" s="296"/>
      <c r="CH4" s="296"/>
      <c r="CI4" s="296"/>
      <c r="CJ4" s="296"/>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row>
    <row r="5" spans="1:116" s="18" customFormat="1" ht="20.100000000000001" customHeight="1" x14ac:dyDescent="0.2">
      <c r="A5" s="25" t="s">
        <v>43</v>
      </c>
      <c r="B5" s="26"/>
      <c r="C5" s="148" t="str">
        <f>Expediente_N°</f>
        <v>503-0338-A2017</v>
      </c>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c r="CK5" s="296"/>
      <c r="CL5" s="296"/>
      <c r="CM5" s="296"/>
      <c r="CN5" s="296"/>
      <c r="CO5" s="296"/>
      <c r="CP5" s="296"/>
      <c r="CQ5" s="296"/>
      <c r="CR5" s="296"/>
      <c r="CS5" s="296"/>
      <c r="CT5" s="296"/>
      <c r="CU5" s="296"/>
      <c r="CV5" s="296"/>
      <c r="CW5" s="296"/>
      <c r="CX5" s="296"/>
      <c r="CY5" s="296"/>
      <c r="CZ5" s="296"/>
      <c r="DA5" s="296"/>
      <c r="DB5" s="296"/>
      <c r="DC5" s="296"/>
      <c r="DD5" s="296"/>
      <c r="DE5" s="296"/>
      <c r="DF5" s="296"/>
      <c r="DG5" s="296"/>
      <c r="DH5" s="296"/>
      <c r="DI5" s="296"/>
      <c r="DJ5" s="296"/>
      <c r="DK5" s="296"/>
      <c r="DL5" s="296"/>
    </row>
    <row r="6" spans="1:116" s="18" customFormat="1" ht="20.100000000000001" hidden="1" customHeight="1" x14ac:dyDescent="0.2">
      <c r="A6" s="25" t="s">
        <v>24</v>
      </c>
      <c r="B6" s="26"/>
      <c r="C6" s="151" t="str">
        <f>P_Oficial</f>
        <v>$ 38,723,718,00</v>
      </c>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c r="DC6" s="296"/>
      <c r="DD6" s="296"/>
      <c r="DE6" s="296"/>
      <c r="DF6" s="296"/>
      <c r="DG6" s="296"/>
      <c r="DH6" s="296"/>
      <c r="DI6" s="296"/>
      <c r="DJ6" s="296"/>
      <c r="DK6" s="296"/>
      <c r="DL6" s="296"/>
    </row>
    <row r="7" spans="1:116" s="18" customFormat="1" ht="20.100000000000001" customHeight="1" x14ac:dyDescent="0.2">
      <c r="A7" s="25" t="s">
        <v>1219</v>
      </c>
      <c r="C7" s="152">
        <f>Anticipo_Financiero</f>
        <v>0.1</v>
      </c>
      <c r="D7" s="27"/>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c r="DC7" s="296"/>
      <c r="DD7" s="296"/>
      <c r="DE7" s="296"/>
      <c r="DF7" s="296"/>
      <c r="DG7" s="296"/>
      <c r="DH7" s="296"/>
      <c r="DI7" s="296"/>
      <c r="DJ7" s="296"/>
      <c r="DK7" s="296"/>
      <c r="DL7" s="296"/>
    </row>
    <row r="8" spans="1:116" s="18" customFormat="1" ht="20.100000000000001" hidden="1" customHeight="1" x14ac:dyDescent="0.2">
      <c r="A8" s="25" t="s">
        <v>1218</v>
      </c>
      <c r="B8" s="26"/>
      <c r="C8" s="149">
        <f>Fecha_Base</f>
        <v>0</v>
      </c>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row>
    <row r="9" spans="1:116" s="18" customFormat="1" ht="20.100000000000001" customHeight="1" x14ac:dyDescent="0.2">
      <c r="A9" s="25" t="s">
        <v>23</v>
      </c>
      <c r="B9" s="26"/>
      <c r="C9" s="150" t="str">
        <f>Plazo_Obra</f>
        <v>365 Dias Corridos</v>
      </c>
      <c r="AV9" s="296"/>
      <c r="AW9" s="296"/>
      <c r="AX9" s="296"/>
      <c r="AY9" s="296"/>
      <c r="AZ9" s="296"/>
      <c r="BA9" s="296"/>
      <c r="BB9" s="296"/>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c r="CK9" s="296"/>
      <c r="CL9" s="296"/>
      <c r="CM9" s="296"/>
      <c r="CN9" s="296"/>
      <c r="CO9" s="296"/>
      <c r="CP9" s="296"/>
      <c r="CQ9" s="296"/>
      <c r="CR9" s="296"/>
      <c r="CS9" s="296"/>
      <c r="CT9" s="296"/>
      <c r="CU9" s="296"/>
      <c r="CV9" s="296"/>
      <c r="CW9" s="296"/>
      <c r="CX9" s="296"/>
      <c r="CY9" s="296"/>
      <c r="CZ9" s="296"/>
      <c r="DA9" s="296"/>
      <c r="DB9" s="296"/>
      <c r="DC9" s="296"/>
      <c r="DD9" s="296"/>
      <c r="DE9" s="296"/>
      <c r="DF9" s="296"/>
      <c r="DG9" s="296"/>
      <c r="DH9" s="296"/>
      <c r="DI9" s="296"/>
      <c r="DJ9" s="296"/>
      <c r="DK9" s="296"/>
      <c r="DL9" s="296"/>
    </row>
    <row r="10" spans="1:116" s="18" customFormat="1" ht="20.100000000000001" customHeight="1" x14ac:dyDescent="0.2">
      <c r="A10" s="25" t="s">
        <v>14</v>
      </c>
      <c r="B10" s="25"/>
      <c r="C10" s="25">
        <f>Contratista</f>
        <v>0</v>
      </c>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c r="CM10" s="296"/>
      <c r="CN10" s="296"/>
      <c r="CO10" s="296"/>
      <c r="CP10" s="296"/>
      <c r="CQ10" s="296"/>
      <c r="CR10" s="296"/>
      <c r="CS10" s="296"/>
      <c r="CT10" s="296"/>
      <c r="CU10" s="296"/>
      <c r="CV10" s="296"/>
      <c r="CW10" s="296"/>
      <c r="CX10" s="296"/>
      <c r="CY10" s="296"/>
      <c r="CZ10" s="296"/>
      <c r="DA10" s="296"/>
      <c r="DB10" s="296"/>
      <c r="DC10" s="296"/>
      <c r="DD10" s="296"/>
      <c r="DE10" s="296"/>
      <c r="DF10" s="296"/>
      <c r="DG10" s="296"/>
      <c r="DH10" s="296"/>
      <c r="DI10" s="296"/>
      <c r="DJ10" s="296"/>
      <c r="DK10" s="296"/>
      <c r="DL10" s="296"/>
    </row>
    <row r="11" spans="1:116" s="18" customFormat="1" ht="20.100000000000001" customHeight="1" x14ac:dyDescent="0.2">
      <c r="A11" s="25" t="s">
        <v>144</v>
      </c>
      <c r="B11" s="26"/>
      <c r="C11" s="151">
        <f>Monto_Oferta</f>
        <v>0</v>
      </c>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296"/>
      <c r="CB11" s="296"/>
      <c r="CC11" s="296"/>
      <c r="CD11" s="296"/>
      <c r="CE11" s="296"/>
      <c r="CF11" s="296"/>
      <c r="CG11" s="296"/>
      <c r="CH11" s="296"/>
      <c r="CI11" s="296"/>
      <c r="CJ11" s="296"/>
      <c r="CK11" s="296"/>
      <c r="CL11" s="296"/>
      <c r="CM11" s="296"/>
      <c r="CN11" s="296"/>
      <c r="CO11" s="296"/>
      <c r="CP11" s="296"/>
      <c r="CQ11" s="296"/>
      <c r="CR11" s="296"/>
      <c r="CS11" s="296"/>
      <c r="CT11" s="296"/>
      <c r="CU11" s="296"/>
      <c r="CV11" s="296"/>
      <c r="CW11" s="296"/>
      <c r="CX11" s="296"/>
      <c r="CY11" s="296"/>
      <c r="CZ11" s="296"/>
      <c r="DA11" s="296"/>
      <c r="DB11" s="296"/>
      <c r="DC11" s="296"/>
      <c r="DD11" s="296"/>
      <c r="DE11" s="296"/>
      <c r="DF11" s="296"/>
      <c r="DG11" s="296"/>
      <c r="DH11" s="296"/>
      <c r="DI11" s="296"/>
      <c r="DJ11" s="296"/>
      <c r="DK11" s="296"/>
      <c r="DL11" s="296"/>
    </row>
    <row r="12" spans="1:116" s="14" customFormat="1" ht="20.100000000000001" customHeight="1" x14ac:dyDescent="0.2">
      <c r="AV12" s="297"/>
      <c r="AW12" s="297"/>
      <c r="AX12" s="297"/>
      <c r="AY12" s="297"/>
      <c r="AZ12" s="297"/>
      <c r="BA12" s="297"/>
      <c r="BB12" s="297"/>
      <c r="BC12" s="297"/>
      <c r="BD12" s="297"/>
      <c r="BE12" s="297"/>
      <c r="BF12" s="297"/>
      <c r="BG12" s="297"/>
      <c r="BH12" s="297"/>
      <c r="BI12" s="297"/>
      <c r="BJ12" s="297"/>
      <c r="BK12" s="297"/>
      <c r="BL12" s="297"/>
      <c r="BM12" s="297"/>
      <c r="BN12" s="297"/>
      <c r="BO12" s="297"/>
      <c r="BP12" s="297"/>
      <c r="BQ12" s="297"/>
      <c r="BR12" s="297"/>
      <c r="BS12" s="297"/>
      <c r="BT12" s="297"/>
      <c r="BU12" s="297"/>
      <c r="BV12" s="297"/>
      <c r="BW12" s="297"/>
      <c r="BX12" s="297"/>
      <c r="BY12" s="297"/>
      <c r="BZ12" s="297"/>
      <c r="CA12" s="297"/>
      <c r="CB12" s="297"/>
      <c r="CC12" s="297"/>
      <c r="CD12" s="297"/>
      <c r="CE12" s="297"/>
      <c r="CF12" s="297"/>
      <c r="CG12" s="297"/>
      <c r="CH12" s="297"/>
      <c r="CI12" s="297"/>
      <c r="CJ12" s="297"/>
      <c r="CK12" s="297"/>
      <c r="CL12" s="297"/>
      <c r="CM12" s="297"/>
      <c r="CN12" s="297"/>
      <c r="CO12" s="297"/>
      <c r="CP12" s="297"/>
      <c r="CQ12" s="297"/>
      <c r="CR12" s="297"/>
      <c r="CS12" s="297"/>
      <c r="CT12" s="297"/>
      <c r="CU12" s="297"/>
      <c r="CV12" s="297"/>
      <c r="CW12" s="297"/>
      <c r="CX12" s="297"/>
      <c r="CY12" s="297"/>
      <c r="CZ12" s="297"/>
      <c r="DA12" s="297"/>
      <c r="DB12" s="297"/>
      <c r="DC12" s="297"/>
      <c r="DD12" s="297"/>
      <c r="DE12" s="297"/>
      <c r="DF12" s="297"/>
      <c r="DG12" s="297"/>
      <c r="DH12" s="297"/>
      <c r="DI12" s="297"/>
      <c r="DJ12" s="297"/>
      <c r="DK12" s="297"/>
      <c r="DL12" s="297"/>
    </row>
    <row r="13" spans="1:116" s="14" customFormat="1" ht="20.100000000000001" customHeight="1" x14ac:dyDescent="0.2">
      <c r="A13" s="376" t="s">
        <v>142</v>
      </c>
      <c r="B13" s="377"/>
      <c r="C13" s="377"/>
      <c r="D13" s="378"/>
      <c r="E13" s="20"/>
      <c r="F13" s="20"/>
      <c r="G13" s="20"/>
      <c r="H13" s="20"/>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297"/>
      <c r="CE13" s="297"/>
      <c r="CF13" s="297"/>
      <c r="CG13" s="297"/>
      <c r="CH13" s="297"/>
      <c r="CI13" s="297"/>
      <c r="CJ13" s="297"/>
      <c r="CK13" s="297"/>
      <c r="CL13" s="297"/>
      <c r="CM13" s="297"/>
      <c r="CN13" s="297"/>
      <c r="CO13" s="297"/>
      <c r="CP13" s="297"/>
      <c r="CQ13" s="297"/>
      <c r="CR13" s="297"/>
      <c r="CS13" s="297"/>
      <c r="CT13" s="297"/>
      <c r="CU13" s="297"/>
      <c r="CV13" s="297"/>
      <c r="CW13" s="297"/>
      <c r="CX13" s="297"/>
      <c r="CY13" s="297"/>
      <c r="CZ13" s="297"/>
      <c r="DA13" s="297"/>
      <c r="DB13" s="297"/>
      <c r="DC13" s="297"/>
      <c r="DD13" s="297"/>
      <c r="DE13" s="297"/>
      <c r="DF13" s="297"/>
      <c r="DG13" s="297"/>
      <c r="DH13" s="297"/>
      <c r="DI13" s="297"/>
      <c r="DJ13" s="297"/>
      <c r="DK13" s="297"/>
      <c r="DL13" s="297"/>
    </row>
    <row r="15" spans="1:116" ht="20.100000000000001" customHeight="1" x14ac:dyDescent="0.2">
      <c r="A15" s="364" t="s">
        <v>1221</v>
      </c>
      <c r="B15" s="379" t="s">
        <v>0</v>
      </c>
      <c r="C15" s="379"/>
      <c r="D15" s="381" t="s">
        <v>20</v>
      </c>
      <c r="E15" s="121"/>
      <c r="F15" s="379" t="s">
        <v>27</v>
      </c>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82"/>
      <c r="AU15" s="380" t="s">
        <v>26</v>
      </c>
    </row>
    <row r="16" spans="1:116" ht="20.100000000000001" customHeight="1" x14ac:dyDescent="0.2">
      <c r="A16" s="364"/>
      <c r="B16" s="379"/>
      <c r="C16" s="379"/>
      <c r="D16" s="381"/>
      <c r="E16" s="121">
        <v>0</v>
      </c>
      <c r="F16" s="91">
        <v>1</v>
      </c>
      <c r="G16" s="91">
        <f>F16+1</f>
        <v>2</v>
      </c>
      <c r="H16" s="91">
        <f t="shared" ref="H16:AR16" si="0">G16+1</f>
        <v>3</v>
      </c>
      <c r="I16" s="91">
        <f t="shared" si="0"/>
        <v>4</v>
      </c>
      <c r="J16" s="91">
        <f t="shared" si="0"/>
        <v>5</v>
      </c>
      <c r="K16" s="91">
        <f t="shared" si="0"/>
        <v>6</v>
      </c>
      <c r="L16" s="91">
        <f t="shared" si="0"/>
        <v>7</v>
      </c>
      <c r="M16" s="91">
        <f t="shared" si="0"/>
        <v>8</v>
      </c>
      <c r="N16" s="91">
        <f t="shared" si="0"/>
        <v>9</v>
      </c>
      <c r="O16" s="91">
        <f t="shared" si="0"/>
        <v>10</v>
      </c>
      <c r="P16" s="91">
        <f t="shared" si="0"/>
        <v>11</v>
      </c>
      <c r="Q16" s="91">
        <f t="shared" si="0"/>
        <v>12</v>
      </c>
      <c r="R16" s="91">
        <f t="shared" si="0"/>
        <v>13</v>
      </c>
      <c r="S16" s="91">
        <f t="shared" si="0"/>
        <v>14</v>
      </c>
      <c r="T16" s="91">
        <f t="shared" si="0"/>
        <v>15</v>
      </c>
      <c r="U16" s="91">
        <f t="shared" si="0"/>
        <v>16</v>
      </c>
      <c r="V16" s="91">
        <f t="shared" si="0"/>
        <v>17</v>
      </c>
      <c r="W16" s="91">
        <f t="shared" si="0"/>
        <v>18</v>
      </c>
      <c r="X16" s="91">
        <f t="shared" si="0"/>
        <v>19</v>
      </c>
      <c r="Y16" s="91">
        <f t="shared" si="0"/>
        <v>20</v>
      </c>
      <c r="Z16" s="91">
        <f t="shared" si="0"/>
        <v>21</v>
      </c>
      <c r="AA16" s="91">
        <f t="shared" si="0"/>
        <v>22</v>
      </c>
      <c r="AB16" s="91">
        <f t="shared" si="0"/>
        <v>23</v>
      </c>
      <c r="AC16" s="91">
        <f t="shared" si="0"/>
        <v>24</v>
      </c>
      <c r="AD16" s="91">
        <f t="shared" si="0"/>
        <v>25</v>
      </c>
      <c r="AE16" s="91">
        <f t="shared" si="0"/>
        <v>26</v>
      </c>
      <c r="AF16" s="91">
        <f t="shared" si="0"/>
        <v>27</v>
      </c>
      <c r="AG16" s="91">
        <f t="shared" si="0"/>
        <v>28</v>
      </c>
      <c r="AH16" s="91">
        <f t="shared" si="0"/>
        <v>29</v>
      </c>
      <c r="AI16" s="91">
        <f t="shared" si="0"/>
        <v>30</v>
      </c>
      <c r="AJ16" s="91">
        <f t="shared" si="0"/>
        <v>31</v>
      </c>
      <c r="AK16" s="91">
        <f t="shared" si="0"/>
        <v>32</v>
      </c>
      <c r="AL16" s="91">
        <f t="shared" si="0"/>
        <v>33</v>
      </c>
      <c r="AM16" s="91">
        <f t="shared" si="0"/>
        <v>34</v>
      </c>
      <c r="AN16" s="91">
        <f t="shared" si="0"/>
        <v>35</v>
      </c>
      <c r="AO16" s="91">
        <f t="shared" si="0"/>
        <v>36</v>
      </c>
      <c r="AP16" s="91">
        <f t="shared" si="0"/>
        <v>37</v>
      </c>
      <c r="AQ16" s="91">
        <f t="shared" si="0"/>
        <v>38</v>
      </c>
      <c r="AR16" s="91">
        <f t="shared" si="0"/>
        <v>39</v>
      </c>
      <c r="AS16" s="91">
        <f>AR16+1</f>
        <v>40</v>
      </c>
      <c r="AT16" s="83"/>
      <c r="AU16" s="380"/>
    </row>
    <row r="17" spans="1:47" ht="20.100000000000001" customHeight="1" x14ac:dyDescent="0.2">
      <c r="A17" s="92"/>
      <c r="B17" s="126"/>
      <c r="C17" s="126"/>
      <c r="D17" s="127"/>
      <c r="E17" s="121"/>
      <c r="F17" s="93"/>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6"/>
      <c r="AT17" s="83"/>
      <c r="AU17" s="179"/>
    </row>
    <row r="18" spans="1:47" ht="20.100000000000001" customHeight="1" x14ac:dyDescent="0.2">
      <c r="A18" s="124">
        <f>CyP!A18</f>
        <v>1</v>
      </c>
      <c r="B18" s="94">
        <f t="shared" ref="B18:B49" si="1">IFERROR(VLOOKUP(A18,T_Oferta,2,FALSE),"")</f>
        <v>0</v>
      </c>
      <c r="C18" s="95"/>
      <c r="D18" s="28">
        <f t="shared" ref="D18:D49" si="2">IFERROR(VLOOKUP(A18,T_Computo_Presupuesto,9,FALSE),0)</f>
        <v>0</v>
      </c>
      <c r="E18" s="97"/>
      <c r="F18" s="290"/>
      <c r="G18" s="290"/>
      <c r="H18" s="290"/>
      <c r="I18" s="290"/>
      <c r="J18" s="290"/>
      <c r="K18" s="290"/>
      <c r="L18" s="290"/>
      <c r="M18" s="290"/>
      <c r="N18" s="290"/>
      <c r="O18" s="290"/>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2"/>
      <c r="AT18" s="84"/>
      <c r="AU18" s="85">
        <f t="shared" ref="AU18:AU50" si="3">SUM(F18:AS18)</f>
        <v>0</v>
      </c>
    </row>
    <row r="19" spans="1:47" ht="20.100000000000001" customHeight="1" x14ac:dyDescent="0.2">
      <c r="A19" s="124">
        <f>CyP!A19</f>
        <v>2</v>
      </c>
      <c r="B19" s="94">
        <f t="shared" si="1"/>
        <v>0</v>
      </c>
      <c r="C19" s="95"/>
      <c r="D19" s="28">
        <f t="shared" si="2"/>
        <v>0</v>
      </c>
      <c r="E19" s="122"/>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86"/>
      <c r="AU19" s="85">
        <f t="shared" si="3"/>
        <v>0</v>
      </c>
    </row>
    <row r="20" spans="1:47" ht="20.100000000000001" customHeight="1" x14ac:dyDescent="0.2">
      <c r="A20" s="124">
        <f>CyP!A20</f>
        <v>3</v>
      </c>
      <c r="B20" s="94">
        <f t="shared" si="1"/>
        <v>0</v>
      </c>
      <c r="C20" s="95"/>
      <c r="D20" s="28">
        <f t="shared" si="2"/>
        <v>0</v>
      </c>
      <c r="E20" s="122"/>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86"/>
      <c r="AU20" s="85">
        <f t="shared" si="3"/>
        <v>0</v>
      </c>
    </row>
    <row r="21" spans="1:47" ht="20.100000000000001" customHeight="1" x14ac:dyDescent="0.2">
      <c r="A21" s="124">
        <f>CyP!A21</f>
        <v>4</v>
      </c>
      <c r="B21" s="94">
        <f t="shared" si="1"/>
        <v>0</v>
      </c>
      <c r="C21" s="95"/>
      <c r="D21" s="28">
        <f t="shared" si="2"/>
        <v>0</v>
      </c>
      <c r="E21" s="122"/>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86"/>
      <c r="AU21" s="85">
        <f t="shared" si="3"/>
        <v>0</v>
      </c>
    </row>
    <row r="22" spans="1:47" ht="20.100000000000001" customHeight="1" x14ac:dyDescent="0.2">
      <c r="A22" s="124">
        <f>CyP!A22</f>
        <v>5</v>
      </c>
      <c r="B22" s="94">
        <f t="shared" si="1"/>
        <v>0</v>
      </c>
      <c r="C22" s="95"/>
      <c r="D22" s="28">
        <f t="shared" si="2"/>
        <v>0</v>
      </c>
      <c r="E22" s="122"/>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86"/>
      <c r="AU22" s="85">
        <f t="shared" si="3"/>
        <v>0</v>
      </c>
    </row>
    <row r="23" spans="1:47" ht="20.100000000000001" customHeight="1" x14ac:dyDescent="0.2">
      <c r="A23" s="124">
        <f>CyP!A23</f>
        <v>6</v>
      </c>
      <c r="B23" s="94">
        <f t="shared" si="1"/>
        <v>0</v>
      </c>
      <c r="C23" s="95"/>
      <c r="D23" s="28">
        <f t="shared" si="2"/>
        <v>0</v>
      </c>
      <c r="E23" s="122"/>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86"/>
      <c r="AU23" s="85">
        <f t="shared" si="3"/>
        <v>0</v>
      </c>
    </row>
    <row r="24" spans="1:47" ht="20.100000000000001" customHeight="1" x14ac:dyDescent="0.2">
      <c r="A24" s="124">
        <f>CyP!A24</f>
        <v>7</v>
      </c>
      <c r="B24" s="94">
        <f t="shared" si="1"/>
        <v>0</v>
      </c>
      <c r="C24" s="95"/>
      <c r="D24" s="28">
        <f t="shared" si="2"/>
        <v>0</v>
      </c>
      <c r="E24" s="122"/>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86"/>
      <c r="AU24" s="85">
        <f t="shared" si="3"/>
        <v>0</v>
      </c>
    </row>
    <row r="25" spans="1:47" ht="20.100000000000001" customHeight="1" x14ac:dyDescent="0.2">
      <c r="A25" s="124">
        <f>CyP!A25</f>
        <v>8</v>
      </c>
      <c r="B25" s="94">
        <f t="shared" si="1"/>
        <v>0</v>
      </c>
      <c r="C25" s="95"/>
      <c r="D25" s="28">
        <f t="shared" si="2"/>
        <v>0</v>
      </c>
      <c r="E25" s="122"/>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86"/>
      <c r="AU25" s="85">
        <f t="shared" si="3"/>
        <v>0</v>
      </c>
    </row>
    <row r="26" spans="1:47" ht="20.100000000000001" customHeight="1" x14ac:dyDescent="0.2">
      <c r="A26" s="124">
        <f>CyP!A26</f>
        <v>9</v>
      </c>
      <c r="B26" s="94">
        <f t="shared" si="1"/>
        <v>0</v>
      </c>
      <c r="C26" s="95"/>
      <c r="D26" s="28">
        <f t="shared" si="2"/>
        <v>0</v>
      </c>
      <c r="E26" s="122"/>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86"/>
      <c r="AU26" s="85">
        <f t="shared" si="3"/>
        <v>0</v>
      </c>
    </row>
    <row r="27" spans="1:47" ht="20.100000000000001" customHeight="1" x14ac:dyDescent="0.2">
      <c r="A27" s="124">
        <f>CyP!A27</f>
        <v>10</v>
      </c>
      <c r="B27" s="94">
        <f t="shared" si="1"/>
        <v>0</v>
      </c>
      <c r="C27" s="95"/>
      <c r="D27" s="28">
        <f t="shared" si="2"/>
        <v>0</v>
      </c>
      <c r="E27" s="122"/>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86"/>
      <c r="AU27" s="85">
        <f t="shared" si="3"/>
        <v>0</v>
      </c>
    </row>
    <row r="28" spans="1:47" ht="20.100000000000001" customHeight="1" x14ac:dyDescent="0.2">
      <c r="A28" s="124">
        <f>CyP!A28</f>
        <v>11</v>
      </c>
      <c r="B28" s="94">
        <f t="shared" si="1"/>
        <v>0</v>
      </c>
      <c r="C28" s="95"/>
      <c r="D28" s="28">
        <f t="shared" si="2"/>
        <v>0</v>
      </c>
      <c r="E28" s="122"/>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86"/>
      <c r="AU28" s="85">
        <f t="shared" si="3"/>
        <v>0</v>
      </c>
    </row>
    <row r="29" spans="1:47" ht="20.100000000000001" customHeight="1" x14ac:dyDescent="0.2">
      <c r="A29" s="124">
        <f>CyP!A29</f>
        <v>12</v>
      </c>
      <c r="B29" s="94">
        <f t="shared" si="1"/>
        <v>0</v>
      </c>
      <c r="C29" s="95"/>
      <c r="D29" s="28">
        <f t="shared" si="2"/>
        <v>0</v>
      </c>
      <c r="E29" s="122"/>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86"/>
      <c r="AU29" s="85">
        <f t="shared" si="3"/>
        <v>0</v>
      </c>
    </row>
    <row r="30" spans="1:47" ht="20.100000000000001" customHeight="1" x14ac:dyDescent="0.2">
      <c r="A30" s="124">
        <f>CyP!A30</f>
        <v>13</v>
      </c>
      <c r="B30" s="94">
        <f t="shared" si="1"/>
        <v>0</v>
      </c>
      <c r="C30" s="95"/>
      <c r="D30" s="28">
        <f t="shared" si="2"/>
        <v>0</v>
      </c>
      <c r="E30" s="122"/>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86"/>
      <c r="AU30" s="85">
        <f t="shared" si="3"/>
        <v>0</v>
      </c>
    </row>
    <row r="31" spans="1:47" ht="20.100000000000001" customHeight="1" x14ac:dyDescent="0.2">
      <c r="A31" s="124">
        <f>CyP!A31</f>
        <v>14</v>
      </c>
      <c r="B31" s="94">
        <f t="shared" si="1"/>
        <v>0</v>
      </c>
      <c r="C31" s="95"/>
      <c r="D31" s="28">
        <f t="shared" si="2"/>
        <v>0</v>
      </c>
      <c r="E31" s="122"/>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86"/>
      <c r="AU31" s="85">
        <f t="shared" si="3"/>
        <v>0</v>
      </c>
    </row>
    <row r="32" spans="1:47" ht="20.100000000000001" customHeight="1" x14ac:dyDescent="0.2">
      <c r="A32" s="124">
        <f>CyP!A32</f>
        <v>15</v>
      </c>
      <c r="B32" s="94">
        <f t="shared" si="1"/>
        <v>0</v>
      </c>
      <c r="C32" s="95"/>
      <c r="D32" s="28">
        <f t="shared" si="2"/>
        <v>0</v>
      </c>
      <c r="E32" s="122"/>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86"/>
      <c r="AU32" s="85">
        <f t="shared" si="3"/>
        <v>0</v>
      </c>
    </row>
    <row r="33" spans="1:47" ht="20.100000000000001" customHeight="1" x14ac:dyDescent="0.2">
      <c r="A33" s="124">
        <f>CyP!A33</f>
        <v>16</v>
      </c>
      <c r="B33" s="94">
        <f t="shared" si="1"/>
        <v>0</v>
      </c>
      <c r="C33" s="95"/>
      <c r="D33" s="28">
        <f t="shared" si="2"/>
        <v>0</v>
      </c>
      <c r="E33" s="122"/>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86"/>
      <c r="AU33" s="85">
        <f t="shared" si="3"/>
        <v>0</v>
      </c>
    </row>
    <row r="34" spans="1:47" ht="20.100000000000001" customHeight="1" x14ac:dyDescent="0.2">
      <c r="A34" s="124">
        <f>CyP!A34</f>
        <v>17</v>
      </c>
      <c r="B34" s="94">
        <f t="shared" si="1"/>
        <v>0</v>
      </c>
      <c r="C34" s="95"/>
      <c r="D34" s="28">
        <f t="shared" si="2"/>
        <v>0</v>
      </c>
      <c r="E34" s="122"/>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86"/>
      <c r="AU34" s="85">
        <f t="shared" si="3"/>
        <v>0</v>
      </c>
    </row>
    <row r="35" spans="1:47" ht="20.100000000000001" customHeight="1" x14ac:dyDescent="0.2">
      <c r="A35" s="124">
        <f>CyP!A35</f>
        <v>18</v>
      </c>
      <c r="B35" s="94">
        <f t="shared" si="1"/>
        <v>0</v>
      </c>
      <c r="C35" s="95"/>
      <c r="D35" s="28">
        <f t="shared" si="2"/>
        <v>0</v>
      </c>
      <c r="E35" s="122"/>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86"/>
      <c r="AU35" s="85">
        <f t="shared" si="3"/>
        <v>0</v>
      </c>
    </row>
    <row r="36" spans="1:47" ht="20.100000000000001" customHeight="1" x14ac:dyDescent="0.2">
      <c r="A36" s="124">
        <f>CyP!A36</f>
        <v>19</v>
      </c>
      <c r="B36" s="94">
        <f t="shared" si="1"/>
        <v>0</v>
      </c>
      <c r="C36" s="95"/>
      <c r="D36" s="28">
        <f t="shared" si="2"/>
        <v>0</v>
      </c>
      <c r="E36" s="122"/>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86"/>
      <c r="AU36" s="85">
        <f t="shared" si="3"/>
        <v>0</v>
      </c>
    </row>
    <row r="37" spans="1:47" ht="20.100000000000001" customHeight="1" x14ac:dyDescent="0.2">
      <c r="A37" s="124">
        <f>CyP!A37</f>
        <v>20</v>
      </c>
      <c r="B37" s="94">
        <f t="shared" si="1"/>
        <v>0</v>
      </c>
      <c r="C37" s="95"/>
      <c r="D37" s="28">
        <f t="shared" si="2"/>
        <v>0</v>
      </c>
      <c r="E37" s="122"/>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86"/>
      <c r="AU37" s="85">
        <f t="shared" si="3"/>
        <v>0</v>
      </c>
    </row>
    <row r="38" spans="1:47" ht="20.100000000000001" customHeight="1" x14ac:dyDescent="0.2">
      <c r="A38" s="124">
        <f>CyP!A38</f>
        <v>21</v>
      </c>
      <c r="B38" s="94">
        <f t="shared" si="1"/>
        <v>0</v>
      </c>
      <c r="C38" s="95"/>
      <c r="D38" s="28">
        <f t="shared" si="2"/>
        <v>0</v>
      </c>
      <c r="E38" s="122"/>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86"/>
      <c r="AU38" s="85">
        <f t="shared" si="3"/>
        <v>0</v>
      </c>
    </row>
    <row r="39" spans="1:47" ht="20.100000000000001" customHeight="1" x14ac:dyDescent="0.2">
      <c r="A39" s="124">
        <f>CyP!A39</f>
        <v>22</v>
      </c>
      <c r="B39" s="94">
        <f t="shared" si="1"/>
        <v>0</v>
      </c>
      <c r="C39" s="95"/>
      <c r="D39" s="28">
        <f t="shared" si="2"/>
        <v>0</v>
      </c>
      <c r="E39" s="122"/>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86"/>
      <c r="AU39" s="85">
        <f t="shared" si="3"/>
        <v>0</v>
      </c>
    </row>
    <row r="40" spans="1:47" ht="20.100000000000001" customHeight="1" x14ac:dyDescent="0.2">
      <c r="A40" s="124">
        <f>CyP!A40</f>
        <v>23</v>
      </c>
      <c r="B40" s="94">
        <f t="shared" si="1"/>
        <v>0</v>
      </c>
      <c r="C40" s="95"/>
      <c r="D40" s="28">
        <f t="shared" si="2"/>
        <v>0</v>
      </c>
      <c r="E40" s="122"/>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86"/>
      <c r="AU40" s="85">
        <f t="shared" si="3"/>
        <v>0</v>
      </c>
    </row>
    <row r="41" spans="1:47" ht="20.100000000000001" customHeight="1" x14ac:dyDescent="0.2">
      <c r="A41" s="124">
        <f>CyP!A41</f>
        <v>24</v>
      </c>
      <c r="B41" s="94">
        <f t="shared" si="1"/>
        <v>0</v>
      </c>
      <c r="C41" s="95"/>
      <c r="D41" s="28">
        <f t="shared" si="2"/>
        <v>0</v>
      </c>
      <c r="E41" s="122"/>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86"/>
      <c r="AU41" s="85">
        <f t="shared" si="3"/>
        <v>0</v>
      </c>
    </row>
    <row r="42" spans="1:47" ht="20.100000000000001" customHeight="1" x14ac:dyDescent="0.2">
      <c r="A42" s="124">
        <f>CyP!A42</f>
        <v>25</v>
      </c>
      <c r="B42" s="94">
        <f t="shared" si="1"/>
        <v>0</v>
      </c>
      <c r="C42" s="95"/>
      <c r="D42" s="28">
        <f t="shared" si="2"/>
        <v>0</v>
      </c>
      <c r="E42" s="122"/>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86"/>
      <c r="AU42" s="85">
        <f t="shared" si="3"/>
        <v>0</v>
      </c>
    </row>
    <row r="43" spans="1:47" ht="20.100000000000001" customHeight="1" x14ac:dyDescent="0.2">
      <c r="A43" s="124">
        <f>CyP!A43</f>
        <v>26</v>
      </c>
      <c r="B43" s="94">
        <f t="shared" si="1"/>
        <v>0</v>
      </c>
      <c r="C43" s="95"/>
      <c r="D43" s="28">
        <f t="shared" si="2"/>
        <v>0</v>
      </c>
      <c r="E43" s="122"/>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86"/>
      <c r="AU43" s="85">
        <f t="shared" si="3"/>
        <v>0</v>
      </c>
    </row>
    <row r="44" spans="1:47" ht="20.100000000000001" customHeight="1" x14ac:dyDescent="0.2">
      <c r="A44" s="124">
        <f>CyP!A44</f>
        <v>0</v>
      </c>
      <c r="B44" s="94" t="str">
        <f t="shared" si="1"/>
        <v/>
      </c>
      <c r="C44" s="95"/>
      <c r="D44" s="28">
        <f t="shared" si="2"/>
        <v>0</v>
      </c>
      <c r="E44" s="122"/>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86"/>
      <c r="AU44" s="85">
        <f t="shared" si="3"/>
        <v>0</v>
      </c>
    </row>
    <row r="45" spans="1:47" ht="20.100000000000001" customHeight="1" x14ac:dyDescent="0.2">
      <c r="A45" s="124">
        <f>CyP!A45</f>
        <v>0</v>
      </c>
      <c r="B45" s="94" t="str">
        <f t="shared" si="1"/>
        <v/>
      </c>
      <c r="C45" s="95"/>
      <c r="D45" s="28">
        <f t="shared" si="2"/>
        <v>0</v>
      </c>
      <c r="E45" s="122"/>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86"/>
      <c r="AU45" s="85">
        <f t="shared" si="3"/>
        <v>0</v>
      </c>
    </row>
    <row r="46" spans="1:47" ht="20.100000000000001" customHeight="1" x14ac:dyDescent="0.2">
      <c r="A46" s="124">
        <f>CyP!A46</f>
        <v>0</v>
      </c>
      <c r="B46" s="94" t="str">
        <f t="shared" si="1"/>
        <v/>
      </c>
      <c r="C46" s="95"/>
      <c r="D46" s="28">
        <f t="shared" si="2"/>
        <v>0</v>
      </c>
      <c r="E46" s="122"/>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86"/>
      <c r="AU46" s="85">
        <f t="shared" si="3"/>
        <v>0</v>
      </c>
    </row>
    <row r="47" spans="1:47" ht="20.100000000000001" customHeight="1" x14ac:dyDescent="0.2">
      <c r="A47" s="124">
        <f>CyP!A47</f>
        <v>0</v>
      </c>
      <c r="B47" s="94" t="str">
        <f t="shared" si="1"/>
        <v/>
      </c>
      <c r="C47" s="95"/>
      <c r="D47" s="28">
        <f t="shared" si="2"/>
        <v>0</v>
      </c>
      <c r="E47" s="122"/>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86"/>
      <c r="AU47" s="85">
        <f t="shared" si="3"/>
        <v>0</v>
      </c>
    </row>
    <row r="48" spans="1:47" ht="20.100000000000001" customHeight="1" x14ac:dyDescent="0.2">
      <c r="A48" s="124">
        <f>CyP!A48</f>
        <v>0</v>
      </c>
      <c r="B48" s="94" t="str">
        <f t="shared" si="1"/>
        <v/>
      </c>
      <c r="C48" s="95"/>
      <c r="D48" s="28">
        <f t="shared" si="2"/>
        <v>0</v>
      </c>
      <c r="E48" s="122"/>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86"/>
      <c r="AU48" s="85">
        <f t="shared" si="3"/>
        <v>0</v>
      </c>
    </row>
    <row r="49" spans="1:47" ht="20.100000000000001" customHeight="1" x14ac:dyDescent="0.2">
      <c r="A49" s="124">
        <f>CyP!A49</f>
        <v>0</v>
      </c>
      <c r="B49" s="94" t="str">
        <f t="shared" si="1"/>
        <v/>
      </c>
      <c r="C49" s="95"/>
      <c r="D49" s="28">
        <f t="shared" si="2"/>
        <v>0</v>
      </c>
      <c r="E49" s="122"/>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86"/>
      <c r="AU49" s="85">
        <f t="shared" si="3"/>
        <v>0</v>
      </c>
    </row>
    <row r="50" spans="1:47" ht="20.100000000000001" customHeight="1" x14ac:dyDescent="0.2">
      <c r="A50" s="124">
        <f>CyP!A50</f>
        <v>0</v>
      </c>
      <c r="B50" s="94" t="str">
        <f t="shared" ref="B50:B81" si="4">IFERROR(VLOOKUP(A50,T_Oferta,2,FALSE),"")</f>
        <v/>
      </c>
      <c r="C50" s="95"/>
      <c r="D50" s="28">
        <f t="shared" ref="D50:D81" si="5">IFERROR(VLOOKUP(A50,T_Computo_Presupuesto,9,FALSE),0)</f>
        <v>0</v>
      </c>
      <c r="E50" s="122"/>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86"/>
      <c r="AU50" s="85">
        <f t="shared" si="3"/>
        <v>0</v>
      </c>
    </row>
    <row r="51" spans="1:47" ht="20.100000000000001" customHeight="1" x14ac:dyDescent="0.2">
      <c r="A51" s="124">
        <f>CyP!A51</f>
        <v>0</v>
      </c>
      <c r="B51" s="94" t="str">
        <f t="shared" si="4"/>
        <v/>
      </c>
      <c r="C51" s="95"/>
      <c r="D51" s="28">
        <f t="shared" si="5"/>
        <v>0</v>
      </c>
      <c r="E51" s="122"/>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86"/>
      <c r="AU51" s="85">
        <f t="shared" ref="AU51:AU77" si="6">SUM(F51:AS51)</f>
        <v>0</v>
      </c>
    </row>
    <row r="52" spans="1:47" ht="20.100000000000001" customHeight="1" x14ac:dyDescent="0.2">
      <c r="A52" s="124">
        <f>CyP!A52</f>
        <v>0</v>
      </c>
      <c r="B52" s="94" t="str">
        <f t="shared" si="4"/>
        <v/>
      </c>
      <c r="C52" s="95"/>
      <c r="D52" s="28">
        <f t="shared" si="5"/>
        <v>0</v>
      </c>
      <c r="E52" s="122"/>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86"/>
      <c r="AU52" s="85">
        <f t="shared" si="6"/>
        <v>0</v>
      </c>
    </row>
    <row r="53" spans="1:47" ht="20.100000000000001" customHeight="1" x14ac:dyDescent="0.2">
      <c r="A53" s="124">
        <f>CyP!A53</f>
        <v>0</v>
      </c>
      <c r="B53" s="94" t="str">
        <f t="shared" si="4"/>
        <v/>
      </c>
      <c r="C53" s="95"/>
      <c r="D53" s="28">
        <f t="shared" si="5"/>
        <v>0</v>
      </c>
      <c r="E53" s="122"/>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86"/>
      <c r="AU53" s="85">
        <f t="shared" si="6"/>
        <v>0</v>
      </c>
    </row>
    <row r="54" spans="1:47" ht="20.100000000000001" customHeight="1" x14ac:dyDescent="0.2">
      <c r="A54" s="124">
        <f>CyP!A54</f>
        <v>0</v>
      </c>
      <c r="B54" s="94" t="str">
        <f t="shared" si="4"/>
        <v/>
      </c>
      <c r="C54" s="95"/>
      <c r="D54" s="28">
        <f t="shared" si="5"/>
        <v>0</v>
      </c>
      <c r="E54" s="122"/>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86"/>
      <c r="AU54" s="85">
        <f t="shared" si="6"/>
        <v>0</v>
      </c>
    </row>
    <row r="55" spans="1:47" ht="20.100000000000001" customHeight="1" x14ac:dyDescent="0.2">
      <c r="A55" s="124">
        <f>CyP!A55</f>
        <v>0</v>
      </c>
      <c r="B55" s="94" t="str">
        <f t="shared" si="4"/>
        <v/>
      </c>
      <c r="C55" s="95"/>
      <c r="D55" s="28">
        <f t="shared" si="5"/>
        <v>0</v>
      </c>
      <c r="E55" s="122"/>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86"/>
      <c r="AU55" s="85">
        <f t="shared" si="6"/>
        <v>0</v>
      </c>
    </row>
    <row r="56" spans="1:47" ht="20.100000000000001" customHeight="1" x14ac:dyDescent="0.2">
      <c r="A56" s="124">
        <f>CyP!A56</f>
        <v>0</v>
      </c>
      <c r="B56" s="94" t="str">
        <f t="shared" si="4"/>
        <v/>
      </c>
      <c r="C56" s="95"/>
      <c r="D56" s="28">
        <f t="shared" si="5"/>
        <v>0</v>
      </c>
      <c r="E56" s="122"/>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86"/>
      <c r="AU56" s="85">
        <f t="shared" si="6"/>
        <v>0</v>
      </c>
    </row>
    <row r="57" spans="1:47" ht="20.100000000000001" customHeight="1" x14ac:dyDescent="0.2">
      <c r="A57" s="124">
        <f>CyP!A57</f>
        <v>0</v>
      </c>
      <c r="B57" s="94" t="str">
        <f t="shared" si="4"/>
        <v/>
      </c>
      <c r="C57" s="95"/>
      <c r="D57" s="28">
        <f t="shared" si="5"/>
        <v>0</v>
      </c>
      <c r="E57" s="122"/>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86"/>
      <c r="AU57" s="85">
        <f t="shared" si="6"/>
        <v>0</v>
      </c>
    </row>
    <row r="58" spans="1:47" ht="20.100000000000001" customHeight="1" x14ac:dyDescent="0.2">
      <c r="A58" s="124">
        <f>CyP!A58</f>
        <v>0</v>
      </c>
      <c r="B58" s="94" t="str">
        <f t="shared" si="4"/>
        <v/>
      </c>
      <c r="C58" s="95"/>
      <c r="D58" s="28">
        <f t="shared" si="5"/>
        <v>0</v>
      </c>
      <c r="E58" s="122"/>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86"/>
      <c r="AU58" s="85">
        <f t="shared" si="6"/>
        <v>0</v>
      </c>
    </row>
    <row r="59" spans="1:47" ht="20.100000000000001" customHeight="1" x14ac:dyDescent="0.2">
      <c r="A59" s="124">
        <f>CyP!A59</f>
        <v>0</v>
      </c>
      <c r="B59" s="94" t="str">
        <f t="shared" si="4"/>
        <v/>
      </c>
      <c r="C59" s="95"/>
      <c r="D59" s="28">
        <f t="shared" si="5"/>
        <v>0</v>
      </c>
      <c r="E59" s="122"/>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86"/>
      <c r="AU59" s="85">
        <f t="shared" si="6"/>
        <v>0</v>
      </c>
    </row>
    <row r="60" spans="1:47" ht="20.100000000000001" customHeight="1" x14ac:dyDescent="0.2">
      <c r="A60" s="124">
        <f>CyP!A60</f>
        <v>0</v>
      </c>
      <c r="B60" s="94" t="str">
        <f t="shared" si="4"/>
        <v/>
      </c>
      <c r="C60" s="95"/>
      <c r="D60" s="28">
        <f t="shared" si="5"/>
        <v>0</v>
      </c>
      <c r="E60" s="122"/>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86"/>
      <c r="AU60" s="85">
        <f t="shared" si="6"/>
        <v>0</v>
      </c>
    </row>
    <row r="61" spans="1:47" ht="20.100000000000001" customHeight="1" x14ac:dyDescent="0.2">
      <c r="A61" s="124">
        <f>CyP!A61</f>
        <v>0</v>
      </c>
      <c r="B61" s="94" t="str">
        <f t="shared" si="4"/>
        <v/>
      </c>
      <c r="C61" s="95"/>
      <c r="D61" s="28">
        <f t="shared" si="5"/>
        <v>0</v>
      </c>
      <c r="E61" s="122"/>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86"/>
      <c r="AU61" s="85">
        <f t="shared" si="6"/>
        <v>0</v>
      </c>
    </row>
    <row r="62" spans="1:47" ht="20.100000000000001" customHeight="1" x14ac:dyDescent="0.2">
      <c r="A62" s="124">
        <f>CyP!A62</f>
        <v>0</v>
      </c>
      <c r="B62" s="94" t="str">
        <f t="shared" si="4"/>
        <v/>
      </c>
      <c r="C62" s="95"/>
      <c r="D62" s="28">
        <f t="shared" si="5"/>
        <v>0</v>
      </c>
      <c r="E62" s="122"/>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86"/>
      <c r="AU62" s="85">
        <f t="shared" si="6"/>
        <v>0</v>
      </c>
    </row>
    <row r="63" spans="1:47" ht="20.100000000000001" customHeight="1" x14ac:dyDescent="0.2">
      <c r="A63" s="124">
        <f>CyP!A63</f>
        <v>0</v>
      </c>
      <c r="B63" s="94" t="str">
        <f t="shared" si="4"/>
        <v/>
      </c>
      <c r="C63" s="95"/>
      <c r="D63" s="28">
        <f t="shared" si="5"/>
        <v>0</v>
      </c>
      <c r="E63" s="122"/>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86"/>
      <c r="AU63" s="85">
        <f t="shared" si="6"/>
        <v>0</v>
      </c>
    </row>
    <row r="64" spans="1:47" ht="20.100000000000001" customHeight="1" x14ac:dyDescent="0.2">
      <c r="A64" s="124">
        <f>CyP!A64</f>
        <v>0</v>
      </c>
      <c r="B64" s="94" t="str">
        <f t="shared" si="4"/>
        <v/>
      </c>
      <c r="C64" s="95"/>
      <c r="D64" s="28">
        <f t="shared" si="5"/>
        <v>0</v>
      </c>
      <c r="E64" s="122"/>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86"/>
      <c r="AU64" s="85">
        <f t="shared" si="6"/>
        <v>0</v>
      </c>
    </row>
    <row r="65" spans="1:47" ht="20.100000000000001" customHeight="1" x14ac:dyDescent="0.2">
      <c r="A65" s="124">
        <f>CyP!A65</f>
        <v>0</v>
      </c>
      <c r="B65" s="94" t="str">
        <f t="shared" si="4"/>
        <v/>
      </c>
      <c r="C65" s="95"/>
      <c r="D65" s="28">
        <f t="shared" si="5"/>
        <v>0</v>
      </c>
      <c r="E65" s="122"/>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86"/>
      <c r="AU65" s="85">
        <f t="shared" si="6"/>
        <v>0</v>
      </c>
    </row>
    <row r="66" spans="1:47" ht="20.100000000000001" customHeight="1" x14ac:dyDescent="0.2">
      <c r="A66" s="124">
        <f>CyP!A66</f>
        <v>0</v>
      </c>
      <c r="B66" s="94" t="str">
        <f t="shared" si="4"/>
        <v/>
      </c>
      <c r="C66" s="95"/>
      <c r="D66" s="28">
        <f t="shared" si="5"/>
        <v>0</v>
      </c>
      <c r="E66" s="122"/>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86"/>
      <c r="AU66" s="85">
        <f t="shared" si="6"/>
        <v>0</v>
      </c>
    </row>
    <row r="67" spans="1:47" ht="20.100000000000001" customHeight="1" x14ac:dyDescent="0.2">
      <c r="A67" s="124">
        <f>CyP!A67</f>
        <v>0</v>
      </c>
      <c r="B67" s="94" t="str">
        <f t="shared" si="4"/>
        <v/>
      </c>
      <c r="C67" s="95"/>
      <c r="D67" s="28">
        <f t="shared" si="5"/>
        <v>0</v>
      </c>
      <c r="E67" s="122"/>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86"/>
      <c r="AU67" s="85">
        <f t="shared" si="6"/>
        <v>0</v>
      </c>
    </row>
    <row r="68" spans="1:47" ht="20.100000000000001" customHeight="1" x14ac:dyDescent="0.2">
      <c r="A68" s="124">
        <f>CyP!A68</f>
        <v>0</v>
      </c>
      <c r="B68" s="94" t="str">
        <f t="shared" si="4"/>
        <v/>
      </c>
      <c r="C68" s="95"/>
      <c r="D68" s="28">
        <f t="shared" si="5"/>
        <v>0</v>
      </c>
      <c r="E68" s="122"/>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86"/>
      <c r="AU68" s="85">
        <f t="shared" si="6"/>
        <v>0</v>
      </c>
    </row>
    <row r="69" spans="1:47" ht="20.100000000000001" customHeight="1" x14ac:dyDescent="0.2">
      <c r="A69" s="124">
        <f>CyP!A69</f>
        <v>0</v>
      </c>
      <c r="B69" s="94" t="str">
        <f t="shared" si="4"/>
        <v/>
      </c>
      <c r="C69" s="95"/>
      <c r="D69" s="28">
        <f t="shared" si="5"/>
        <v>0</v>
      </c>
      <c r="E69" s="122"/>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86"/>
      <c r="AU69" s="85">
        <f t="shared" si="6"/>
        <v>0</v>
      </c>
    </row>
    <row r="70" spans="1:47" ht="20.100000000000001" customHeight="1" x14ac:dyDescent="0.2">
      <c r="A70" s="124">
        <f>CyP!A70</f>
        <v>0</v>
      </c>
      <c r="B70" s="94" t="str">
        <f t="shared" si="4"/>
        <v/>
      </c>
      <c r="C70" s="95"/>
      <c r="D70" s="28">
        <f t="shared" si="5"/>
        <v>0</v>
      </c>
      <c r="E70" s="122"/>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86"/>
      <c r="AU70" s="85">
        <f t="shared" si="6"/>
        <v>0</v>
      </c>
    </row>
    <row r="71" spans="1:47" ht="20.100000000000001" customHeight="1" x14ac:dyDescent="0.2">
      <c r="A71" s="124">
        <f>CyP!A71</f>
        <v>0</v>
      </c>
      <c r="B71" s="94" t="str">
        <f t="shared" si="4"/>
        <v/>
      </c>
      <c r="C71" s="95"/>
      <c r="D71" s="28">
        <f t="shared" si="5"/>
        <v>0</v>
      </c>
      <c r="E71" s="122"/>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86"/>
      <c r="AU71" s="85">
        <f t="shared" si="6"/>
        <v>0</v>
      </c>
    </row>
    <row r="72" spans="1:47" ht="20.100000000000001" customHeight="1" x14ac:dyDescent="0.2">
      <c r="A72" s="124">
        <f>CyP!A72</f>
        <v>0</v>
      </c>
      <c r="B72" s="94" t="str">
        <f t="shared" si="4"/>
        <v/>
      </c>
      <c r="C72" s="95"/>
      <c r="D72" s="28">
        <f t="shared" si="5"/>
        <v>0</v>
      </c>
      <c r="E72" s="122"/>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90"/>
      <c r="AK72" s="290"/>
      <c r="AL72" s="290"/>
      <c r="AM72" s="290"/>
      <c r="AN72" s="290"/>
      <c r="AO72" s="290"/>
      <c r="AP72" s="290"/>
      <c r="AQ72" s="290"/>
      <c r="AR72" s="290"/>
      <c r="AS72" s="290"/>
      <c r="AT72" s="86"/>
      <c r="AU72" s="85">
        <f t="shared" si="6"/>
        <v>0</v>
      </c>
    </row>
    <row r="73" spans="1:47" ht="20.100000000000001" customHeight="1" x14ac:dyDescent="0.2">
      <c r="A73" s="124">
        <f>CyP!A73</f>
        <v>0</v>
      </c>
      <c r="B73" s="94" t="str">
        <f t="shared" si="4"/>
        <v/>
      </c>
      <c r="C73" s="95"/>
      <c r="D73" s="28">
        <f t="shared" si="5"/>
        <v>0</v>
      </c>
      <c r="E73" s="122"/>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c r="AN73" s="290"/>
      <c r="AO73" s="290"/>
      <c r="AP73" s="290"/>
      <c r="AQ73" s="290"/>
      <c r="AR73" s="290"/>
      <c r="AS73" s="290"/>
      <c r="AT73" s="86"/>
      <c r="AU73" s="85">
        <f t="shared" si="6"/>
        <v>0</v>
      </c>
    </row>
    <row r="74" spans="1:47" ht="20.100000000000001" customHeight="1" x14ac:dyDescent="0.2">
      <c r="A74" s="124">
        <f>CyP!A74</f>
        <v>0</v>
      </c>
      <c r="B74" s="94" t="str">
        <f t="shared" si="4"/>
        <v/>
      </c>
      <c r="C74" s="95"/>
      <c r="D74" s="28">
        <f t="shared" si="5"/>
        <v>0</v>
      </c>
      <c r="E74" s="122"/>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290"/>
      <c r="AO74" s="290"/>
      <c r="AP74" s="290"/>
      <c r="AQ74" s="290"/>
      <c r="AR74" s="290"/>
      <c r="AS74" s="290"/>
      <c r="AT74" s="86"/>
      <c r="AU74" s="85">
        <f t="shared" si="6"/>
        <v>0</v>
      </c>
    </row>
    <row r="75" spans="1:47" ht="20.100000000000001" customHeight="1" x14ac:dyDescent="0.2">
      <c r="A75" s="124">
        <f>CyP!A75</f>
        <v>0</v>
      </c>
      <c r="B75" s="94" t="str">
        <f t="shared" si="4"/>
        <v/>
      </c>
      <c r="C75" s="95"/>
      <c r="D75" s="28">
        <f t="shared" si="5"/>
        <v>0</v>
      </c>
      <c r="E75" s="122"/>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290"/>
      <c r="AO75" s="290"/>
      <c r="AP75" s="290"/>
      <c r="AQ75" s="290"/>
      <c r="AR75" s="290"/>
      <c r="AS75" s="290"/>
      <c r="AT75" s="86"/>
      <c r="AU75" s="85">
        <f t="shared" si="6"/>
        <v>0</v>
      </c>
    </row>
    <row r="76" spans="1:47" ht="20.100000000000001" customHeight="1" x14ac:dyDescent="0.2">
      <c r="A76" s="124">
        <f>CyP!A76</f>
        <v>0</v>
      </c>
      <c r="B76" s="94" t="str">
        <f t="shared" si="4"/>
        <v/>
      </c>
      <c r="C76" s="95"/>
      <c r="D76" s="28">
        <f t="shared" si="5"/>
        <v>0</v>
      </c>
      <c r="E76" s="122"/>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90"/>
      <c r="AK76" s="290"/>
      <c r="AL76" s="290"/>
      <c r="AM76" s="290"/>
      <c r="AN76" s="290"/>
      <c r="AO76" s="290"/>
      <c r="AP76" s="290"/>
      <c r="AQ76" s="290"/>
      <c r="AR76" s="290"/>
      <c r="AS76" s="290"/>
      <c r="AT76" s="86"/>
      <c r="AU76" s="85">
        <f t="shared" si="6"/>
        <v>0</v>
      </c>
    </row>
    <row r="77" spans="1:47" ht="20.100000000000001" customHeight="1" x14ac:dyDescent="0.2">
      <c r="A77" s="124">
        <f>CyP!A77</f>
        <v>0</v>
      </c>
      <c r="B77" s="94" t="str">
        <f t="shared" si="4"/>
        <v/>
      </c>
      <c r="C77" s="95"/>
      <c r="D77" s="28">
        <f t="shared" si="5"/>
        <v>0</v>
      </c>
      <c r="E77" s="122"/>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86"/>
      <c r="AU77" s="85">
        <f t="shared" si="6"/>
        <v>0</v>
      </c>
    </row>
    <row r="78" spans="1:47" ht="20.100000000000001" customHeight="1" x14ac:dyDescent="0.2">
      <c r="A78" s="124">
        <f>CyP!A78</f>
        <v>0</v>
      </c>
      <c r="B78" s="94" t="str">
        <f t="shared" si="4"/>
        <v/>
      </c>
      <c r="C78" s="95"/>
      <c r="D78" s="28">
        <f t="shared" si="5"/>
        <v>0</v>
      </c>
      <c r="E78" s="122"/>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290"/>
      <c r="AO78" s="290"/>
      <c r="AP78" s="290"/>
      <c r="AQ78" s="290"/>
      <c r="AR78" s="290"/>
      <c r="AS78" s="290"/>
      <c r="AT78" s="86"/>
      <c r="AU78" s="85">
        <f t="shared" ref="AU78:AU107" si="7">SUM(F78:AS78)</f>
        <v>0</v>
      </c>
    </row>
    <row r="79" spans="1:47" ht="20.100000000000001" customHeight="1" x14ac:dyDescent="0.2">
      <c r="A79" s="124">
        <f>CyP!A79</f>
        <v>0</v>
      </c>
      <c r="B79" s="94" t="str">
        <f t="shared" si="4"/>
        <v/>
      </c>
      <c r="C79" s="95"/>
      <c r="D79" s="28">
        <f t="shared" si="5"/>
        <v>0</v>
      </c>
      <c r="E79" s="122"/>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86"/>
      <c r="AU79" s="85">
        <f t="shared" si="7"/>
        <v>0</v>
      </c>
    </row>
    <row r="80" spans="1:47" ht="20.100000000000001" customHeight="1" x14ac:dyDescent="0.2">
      <c r="A80" s="124">
        <f>CyP!A80</f>
        <v>0</v>
      </c>
      <c r="B80" s="94" t="str">
        <f t="shared" si="4"/>
        <v/>
      </c>
      <c r="C80" s="95"/>
      <c r="D80" s="28">
        <f t="shared" si="5"/>
        <v>0</v>
      </c>
      <c r="E80" s="122"/>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86"/>
      <c r="AU80" s="85">
        <f t="shared" si="7"/>
        <v>0</v>
      </c>
    </row>
    <row r="81" spans="1:47" ht="20.100000000000001" customHeight="1" x14ac:dyDescent="0.2">
      <c r="A81" s="124">
        <f>CyP!A81</f>
        <v>0</v>
      </c>
      <c r="B81" s="94" t="str">
        <f t="shared" si="4"/>
        <v/>
      </c>
      <c r="C81" s="95"/>
      <c r="D81" s="28">
        <f t="shared" si="5"/>
        <v>0</v>
      </c>
      <c r="E81" s="122"/>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86"/>
      <c r="AU81" s="85">
        <f t="shared" si="7"/>
        <v>0</v>
      </c>
    </row>
    <row r="82" spans="1:47" ht="20.100000000000001" customHeight="1" x14ac:dyDescent="0.2">
      <c r="A82" s="124">
        <f>CyP!A82</f>
        <v>0</v>
      </c>
      <c r="B82" s="94" t="str">
        <f t="shared" ref="B82:B106" si="8">IFERROR(VLOOKUP(A82,T_Oferta,2,FALSE),"")</f>
        <v/>
      </c>
      <c r="C82" s="95"/>
      <c r="D82" s="28">
        <f t="shared" ref="D82:D106" si="9">IFERROR(VLOOKUP(A82,T_Computo_Presupuesto,9,FALSE),0)</f>
        <v>0</v>
      </c>
      <c r="E82" s="122"/>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86"/>
      <c r="AU82" s="85">
        <f t="shared" si="7"/>
        <v>0</v>
      </c>
    </row>
    <row r="83" spans="1:47" ht="20.100000000000001" customHeight="1" x14ac:dyDescent="0.2">
      <c r="A83" s="124">
        <f>CyP!A83</f>
        <v>0</v>
      </c>
      <c r="B83" s="94" t="str">
        <f t="shared" si="8"/>
        <v/>
      </c>
      <c r="C83" s="95"/>
      <c r="D83" s="28">
        <f t="shared" si="9"/>
        <v>0</v>
      </c>
      <c r="E83" s="122"/>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290"/>
      <c r="AO83" s="290"/>
      <c r="AP83" s="290"/>
      <c r="AQ83" s="290"/>
      <c r="AR83" s="290"/>
      <c r="AS83" s="290"/>
      <c r="AT83" s="86"/>
      <c r="AU83" s="85">
        <f t="shared" si="7"/>
        <v>0</v>
      </c>
    </row>
    <row r="84" spans="1:47" ht="20.100000000000001" customHeight="1" x14ac:dyDescent="0.2">
      <c r="A84" s="124">
        <f>CyP!A84</f>
        <v>0</v>
      </c>
      <c r="B84" s="94" t="str">
        <f t="shared" si="8"/>
        <v/>
      </c>
      <c r="C84" s="95"/>
      <c r="D84" s="28">
        <f t="shared" si="9"/>
        <v>0</v>
      </c>
      <c r="E84" s="122"/>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86"/>
      <c r="AU84" s="85">
        <f t="shared" si="7"/>
        <v>0</v>
      </c>
    </row>
    <row r="85" spans="1:47" ht="20.100000000000001" customHeight="1" x14ac:dyDescent="0.2">
      <c r="A85" s="124">
        <f>CyP!A85</f>
        <v>0</v>
      </c>
      <c r="B85" s="94" t="str">
        <f t="shared" si="8"/>
        <v/>
      </c>
      <c r="C85" s="95"/>
      <c r="D85" s="28">
        <f t="shared" si="9"/>
        <v>0</v>
      </c>
      <c r="E85" s="122"/>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86"/>
      <c r="AU85" s="85">
        <f t="shared" si="7"/>
        <v>0</v>
      </c>
    </row>
    <row r="86" spans="1:47" ht="20.100000000000001" customHeight="1" x14ac:dyDescent="0.2">
      <c r="A86" s="124">
        <f>CyP!A86</f>
        <v>0</v>
      </c>
      <c r="B86" s="94" t="str">
        <f t="shared" si="8"/>
        <v/>
      </c>
      <c r="C86" s="95"/>
      <c r="D86" s="28">
        <f t="shared" si="9"/>
        <v>0</v>
      </c>
      <c r="E86" s="122"/>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86"/>
      <c r="AU86" s="85">
        <f t="shared" si="7"/>
        <v>0</v>
      </c>
    </row>
    <row r="87" spans="1:47" ht="20.100000000000001" customHeight="1" x14ac:dyDescent="0.2">
      <c r="A87" s="124">
        <f>CyP!A87</f>
        <v>0</v>
      </c>
      <c r="B87" s="94" t="str">
        <f t="shared" si="8"/>
        <v/>
      </c>
      <c r="C87" s="95"/>
      <c r="D87" s="28">
        <f t="shared" si="9"/>
        <v>0</v>
      </c>
      <c r="E87" s="122"/>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86"/>
      <c r="AU87" s="85">
        <f t="shared" si="7"/>
        <v>0</v>
      </c>
    </row>
    <row r="88" spans="1:47" ht="20.100000000000001" customHeight="1" x14ac:dyDescent="0.2">
      <c r="A88" s="124">
        <f>CyP!A88</f>
        <v>0</v>
      </c>
      <c r="B88" s="94" t="str">
        <f t="shared" si="8"/>
        <v/>
      </c>
      <c r="C88" s="95"/>
      <c r="D88" s="28">
        <f t="shared" si="9"/>
        <v>0</v>
      </c>
      <c r="E88" s="122"/>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86"/>
      <c r="AU88" s="85">
        <f t="shared" si="7"/>
        <v>0</v>
      </c>
    </row>
    <row r="89" spans="1:47" ht="20.100000000000001" customHeight="1" x14ac:dyDescent="0.2">
      <c r="A89" s="124">
        <f>CyP!A89</f>
        <v>0</v>
      </c>
      <c r="B89" s="94" t="str">
        <f t="shared" si="8"/>
        <v/>
      </c>
      <c r="C89" s="95"/>
      <c r="D89" s="28">
        <f t="shared" si="9"/>
        <v>0</v>
      </c>
      <c r="E89" s="122"/>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86"/>
      <c r="AU89" s="85">
        <f t="shared" si="7"/>
        <v>0</v>
      </c>
    </row>
    <row r="90" spans="1:47" ht="20.100000000000001" customHeight="1" x14ac:dyDescent="0.2">
      <c r="A90" s="124">
        <f>CyP!A90</f>
        <v>0</v>
      </c>
      <c r="B90" s="94" t="str">
        <f t="shared" si="8"/>
        <v/>
      </c>
      <c r="C90" s="95"/>
      <c r="D90" s="28">
        <f t="shared" si="9"/>
        <v>0</v>
      </c>
      <c r="E90" s="122"/>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86"/>
      <c r="AU90" s="85">
        <f t="shared" si="7"/>
        <v>0</v>
      </c>
    </row>
    <row r="91" spans="1:47" ht="20.100000000000001" customHeight="1" x14ac:dyDescent="0.2">
      <c r="A91" s="124">
        <f>CyP!A91</f>
        <v>0</v>
      </c>
      <c r="B91" s="94" t="str">
        <f t="shared" si="8"/>
        <v/>
      </c>
      <c r="C91" s="95"/>
      <c r="D91" s="28">
        <f t="shared" si="9"/>
        <v>0</v>
      </c>
      <c r="E91" s="122"/>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86"/>
      <c r="AU91" s="85">
        <f t="shared" si="7"/>
        <v>0</v>
      </c>
    </row>
    <row r="92" spans="1:47" ht="20.100000000000001" customHeight="1" x14ac:dyDescent="0.2">
      <c r="A92" s="124">
        <f>CyP!A92</f>
        <v>0</v>
      </c>
      <c r="B92" s="94" t="str">
        <f t="shared" si="8"/>
        <v/>
      </c>
      <c r="C92" s="95"/>
      <c r="D92" s="28">
        <f t="shared" si="9"/>
        <v>0</v>
      </c>
      <c r="E92" s="122"/>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86"/>
      <c r="AU92" s="85">
        <f t="shared" si="7"/>
        <v>0</v>
      </c>
    </row>
    <row r="93" spans="1:47" ht="20.100000000000001" customHeight="1" x14ac:dyDescent="0.2">
      <c r="A93" s="124">
        <f>CyP!A93</f>
        <v>0</v>
      </c>
      <c r="B93" s="94" t="str">
        <f t="shared" si="8"/>
        <v/>
      </c>
      <c r="C93" s="95"/>
      <c r="D93" s="28">
        <f t="shared" si="9"/>
        <v>0</v>
      </c>
      <c r="E93" s="122"/>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86"/>
      <c r="AU93" s="85">
        <f t="shared" si="7"/>
        <v>0</v>
      </c>
    </row>
    <row r="94" spans="1:47" ht="20.100000000000001" customHeight="1" x14ac:dyDescent="0.2">
      <c r="A94" s="124">
        <f>CyP!A94</f>
        <v>0</v>
      </c>
      <c r="B94" s="94" t="str">
        <f t="shared" si="8"/>
        <v/>
      </c>
      <c r="C94" s="95"/>
      <c r="D94" s="28">
        <f t="shared" si="9"/>
        <v>0</v>
      </c>
      <c r="E94" s="122"/>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86"/>
      <c r="AU94" s="85">
        <f t="shared" si="7"/>
        <v>0</v>
      </c>
    </row>
    <row r="95" spans="1:47" ht="20.100000000000001" customHeight="1" x14ac:dyDescent="0.2">
      <c r="A95" s="124">
        <f>CyP!A95</f>
        <v>0</v>
      </c>
      <c r="B95" s="94" t="str">
        <f t="shared" si="8"/>
        <v/>
      </c>
      <c r="C95" s="95"/>
      <c r="D95" s="28">
        <f t="shared" si="9"/>
        <v>0</v>
      </c>
      <c r="E95" s="122"/>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86"/>
      <c r="AU95" s="85">
        <f t="shared" si="7"/>
        <v>0</v>
      </c>
    </row>
    <row r="96" spans="1:47" ht="20.100000000000001" customHeight="1" x14ac:dyDescent="0.2">
      <c r="A96" s="124">
        <f>CyP!A96</f>
        <v>0</v>
      </c>
      <c r="B96" s="94" t="str">
        <f t="shared" si="8"/>
        <v/>
      </c>
      <c r="C96" s="95"/>
      <c r="D96" s="28">
        <f t="shared" si="9"/>
        <v>0</v>
      </c>
      <c r="E96" s="122"/>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86"/>
      <c r="AU96" s="85">
        <f t="shared" si="7"/>
        <v>0</v>
      </c>
    </row>
    <row r="97" spans="1:116" ht="20.100000000000001" customHeight="1" x14ac:dyDescent="0.2">
      <c r="A97" s="124">
        <f>CyP!A97</f>
        <v>0</v>
      </c>
      <c r="B97" s="94" t="str">
        <f t="shared" si="8"/>
        <v/>
      </c>
      <c r="C97" s="95"/>
      <c r="D97" s="28">
        <f t="shared" si="9"/>
        <v>0</v>
      </c>
      <c r="E97" s="122"/>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86"/>
      <c r="AU97" s="85">
        <f t="shared" si="7"/>
        <v>0</v>
      </c>
    </row>
    <row r="98" spans="1:116" ht="20.100000000000001" customHeight="1" x14ac:dyDescent="0.2">
      <c r="A98" s="124">
        <f>CyP!A98</f>
        <v>0</v>
      </c>
      <c r="B98" s="94" t="str">
        <f t="shared" si="8"/>
        <v/>
      </c>
      <c r="C98" s="95"/>
      <c r="D98" s="28">
        <f t="shared" si="9"/>
        <v>0</v>
      </c>
      <c r="E98" s="122"/>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86"/>
      <c r="AU98" s="85">
        <f t="shared" si="7"/>
        <v>0</v>
      </c>
    </row>
    <row r="99" spans="1:116" ht="20.100000000000001" customHeight="1" x14ac:dyDescent="0.2">
      <c r="A99" s="124">
        <f>CyP!A99</f>
        <v>0</v>
      </c>
      <c r="B99" s="94" t="str">
        <f t="shared" si="8"/>
        <v/>
      </c>
      <c r="C99" s="95"/>
      <c r="D99" s="28">
        <f t="shared" si="9"/>
        <v>0</v>
      </c>
      <c r="E99" s="122"/>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86"/>
      <c r="AU99" s="85">
        <f t="shared" si="7"/>
        <v>0</v>
      </c>
    </row>
    <row r="100" spans="1:116" ht="20.100000000000001" customHeight="1" x14ac:dyDescent="0.2">
      <c r="A100" s="124">
        <f>CyP!A100</f>
        <v>0</v>
      </c>
      <c r="B100" s="94" t="str">
        <f t="shared" si="8"/>
        <v/>
      </c>
      <c r="C100" s="95"/>
      <c r="D100" s="28">
        <f t="shared" si="9"/>
        <v>0</v>
      </c>
      <c r="E100" s="122"/>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86"/>
      <c r="AU100" s="85">
        <f t="shared" si="7"/>
        <v>0</v>
      </c>
    </row>
    <row r="101" spans="1:116" ht="20.100000000000001" customHeight="1" x14ac:dyDescent="0.2">
      <c r="A101" s="124">
        <f>CyP!A101</f>
        <v>0</v>
      </c>
      <c r="B101" s="94" t="str">
        <f t="shared" si="8"/>
        <v/>
      </c>
      <c r="C101" s="95"/>
      <c r="D101" s="28">
        <f t="shared" si="9"/>
        <v>0</v>
      </c>
      <c r="E101" s="122"/>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86"/>
      <c r="AU101" s="85">
        <f t="shared" si="7"/>
        <v>0</v>
      </c>
    </row>
    <row r="102" spans="1:116" ht="20.100000000000001" customHeight="1" x14ac:dyDescent="0.2">
      <c r="A102" s="124">
        <f>CyP!A102</f>
        <v>0</v>
      </c>
      <c r="B102" s="94" t="str">
        <f t="shared" si="8"/>
        <v/>
      </c>
      <c r="C102" s="95"/>
      <c r="D102" s="28">
        <f t="shared" si="9"/>
        <v>0</v>
      </c>
      <c r="E102" s="122"/>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86"/>
      <c r="AU102" s="85">
        <f t="shared" si="7"/>
        <v>0</v>
      </c>
    </row>
    <row r="103" spans="1:116" ht="20.100000000000001" customHeight="1" x14ac:dyDescent="0.2">
      <c r="A103" s="124">
        <f>CyP!A103</f>
        <v>0</v>
      </c>
      <c r="B103" s="94" t="str">
        <f t="shared" si="8"/>
        <v/>
      </c>
      <c r="C103" s="95"/>
      <c r="D103" s="28">
        <f t="shared" si="9"/>
        <v>0</v>
      </c>
      <c r="E103" s="122"/>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86"/>
      <c r="AU103" s="85">
        <f t="shared" si="7"/>
        <v>0</v>
      </c>
    </row>
    <row r="104" spans="1:116" ht="20.100000000000001" customHeight="1" x14ac:dyDescent="0.2">
      <c r="A104" s="124">
        <f>CyP!A104</f>
        <v>0</v>
      </c>
      <c r="B104" s="94" t="str">
        <f t="shared" si="8"/>
        <v/>
      </c>
      <c r="C104" s="95"/>
      <c r="D104" s="28">
        <f t="shared" si="9"/>
        <v>0</v>
      </c>
      <c r="E104" s="122"/>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84"/>
      <c r="AU104" s="85">
        <f t="shared" si="7"/>
        <v>0</v>
      </c>
    </row>
    <row r="105" spans="1:116" ht="20.100000000000001" customHeight="1" x14ac:dyDescent="0.2">
      <c r="A105" s="124">
        <f>CyP!A105</f>
        <v>0</v>
      </c>
      <c r="B105" s="94" t="str">
        <f t="shared" si="8"/>
        <v/>
      </c>
      <c r="C105" s="95"/>
      <c r="D105" s="28">
        <f t="shared" si="9"/>
        <v>0</v>
      </c>
      <c r="E105" s="122"/>
      <c r="F105" s="293"/>
      <c r="G105" s="293"/>
      <c r="H105" s="293"/>
      <c r="I105" s="293"/>
      <c r="J105" s="293"/>
      <c r="K105" s="293"/>
      <c r="L105" s="293"/>
      <c r="M105" s="293"/>
      <c r="N105" s="293"/>
      <c r="O105" s="293"/>
      <c r="P105" s="293"/>
      <c r="Q105" s="293"/>
      <c r="R105" s="293"/>
      <c r="S105" s="293"/>
      <c r="T105" s="293"/>
      <c r="U105" s="293"/>
      <c r="V105" s="293"/>
      <c r="W105" s="293"/>
      <c r="X105" s="291"/>
      <c r="Y105" s="291"/>
      <c r="Z105" s="291"/>
      <c r="AA105" s="291"/>
      <c r="AB105" s="291"/>
      <c r="AC105" s="291"/>
      <c r="AD105" s="291"/>
      <c r="AE105" s="291"/>
      <c r="AF105" s="291"/>
      <c r="AG105" s="291"/>
      <c r="AH105" s="291"/>
      <c r="AI105" s="291"/>
      <c r="AJ105" s="291"/>
      <c r="AK105" s="291"/>
      <c r="AL105" s="291"/>
      <c r="AM105" s="291"/>
      <c r="AN105" s="291"/>
      <c r="AO105" s="291"/>
      <c r="AP105" s="290"/>
      <c r="AQ105" s="290"/>
      <c r="AR105" s="290"/>
      <c r="AS105" s="290"/>
      <c r="AT105" s="84"/>
      <c r="AU105" s="85">
        <f t="shared" si="7"/>
        <v>0</v>
      </c>
    </row>
    <row r="106" spans="1:116" ht="20.100000000000001" customHeight="1" x14ac:dyDescent="0.2">
      <c r="A106" s="124">
        <f>CyP!A106</f>
        <v>0</v>
      </c>
      <c r="B106" s="94" t="str">
        <f t="shared" si="8"/>
        <v/>
      </c>
      <c r="C106" s="95"/>
      <c r="D106" s="28">
        <f t="shared" si="9"/>
        <v>0</v>
      </c>
      <c r="E106" s="122"/>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c r="AS106" s="294"/>
      <c r="AT106" s="84"/>
      <c r="AU106" s="85">
        <f t="shared" si="7"/>
        <v>0</v>
      </c>
    </row>
    <row r="107" spans="1:116" s="22" customFormat="1" ht="20.100000000000001" customHeight="1" x14ac:dyDescent="0.2">
      <c r="A107" s="128" t="s">
        <v>4</v>
      </c>
      <c r="B107" s="96" t="s">
        <v>4</v>
      </c>
      <c r="C107" s="96"/>
      <c r="D107" s="129" t="s">
        <v>5</v>
      </c>
      <c r="E107" s="97"/>
      <c r="F107" s="131"/>
      <c r="G107" s="132"/>
      <c r="H107" s="132"/>
      <c r="I107" s="132"/>
      <c r="J107" s="132"/>
      <c r="K107" s="132"/>
      <c r="L107" s="132"/>
      <c r="M107" s="132"/>
      <c r="N107" s="132"/>
      <c r="O107" s="132"/>
      <c r="P107" s="132"/>
      <c r="Q107" s="132"/>
      <c r="R107" s="132"/>
      <c r="S107" s="132"/>
      <c r="T107" s="132"/>
      <c r="U107" s="132"/>
      <c r="V107" s="132"/>
      <c r="W107" s="132"/>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4"/>
      <c r="AU107" s="87">
        <f t="shared" si="7"/>
        <v>0</v>
      </c>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c r="BT107" s="299"/>
      <c r="BU107" s="299"/>
      <c r="BV107" s="299"/>
      <c r="BW107" s="299"/>
      <c r="BX107" s="299"/>
      <c r="BY107" s="299"/>
      <c r="BZ107" s="299"/>
      <c r="CA107" s="299"/>
      <c r="CB107" s="299"/>
      <c r="CC107" s="299"/>
      <c r="CD107" s="299"/>
      <c r="CE107" s="299"/>
      <c r="CF107" s="299"/>
      <c r="CG107" s="299"/>
      <c r="CH107" s="299"/>
      <c r="CI107" s="299"/>
      <c r="CJ107" s="299"/>
      <c r="CK107" s="299"/>
      <c r="CL107" s="299"/>
      <c r="CM107" s="299"/>
      <c r="CN107" s="299"/>
      <c r="CO107" s="299"/>
      <c r="CP107" s="299"/>
      <c r="CQ107" s="299"/>
      <c r="CR107" s="299"/>
      <c r="CS107" s="299"/>
      <c r="CT107" s="299"/>
      <c r="CU107" s="299"/>
      <c r="CV107" s="299"/>
      <c r="CW107" s="299"/>
      <c r="CX107" s="299"/>
      <c r="CY107" s="299"/>
      <c r="CZ107" s="299"/>
      <c r="DA107" s="299"/>
      <c r="DB107" s="299"/>
      <c r="DC107" s="299"/>
      <c r="DD107" s="299"/>
      <c r="DE107" s="299"/>
      <c r="DF107" s="299"/>
      <c r="DG107" s="299"/>
      <c r="DH107" s="299"/>
      <c r="DI107" s="299"/>
      <c r="DJ107" s="299"/>
      <c r="DK107" s="299"/>
      <c r="DL107" s="299"/>
    </row>
    <row r="108" spans="1:116" ht="20.100000000000001" customHeight="1" x14ac:dyDescent="0.2">
      <c r="A108" s="128" t="s">
        <v>4</v>
      </c>
      <c r="B108" s="126" t="s">
        <v>11</v>
      </c>
      <c r="C108" s="130"/>
      <c r="D108" s="125">
        <f>SUM(D18:D107)</f>
        <v>0</v>
      </c>
      <c r="E108" s="123"/>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row>
    <row r="109" spans="1:116" ht="20.100000000000001" customHeight="1" x14ac:dyDescent="0.2">
      <c r="A109" s="99"/>
      <c r="B109" s="99"/>
      <c r="C109" s="99"/>
      <c r="D109" s="99"/>
      <c r="E109" s="100"/>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row>
    <row r="110" spans="1:116" ht="20.100000000000001" customHeight="1" x14ac:dyDescent="0.2">
      <c r="A110" s="99"/>
      <c r="B110" s="99"/>
      <c r="C110" s="99"/>
      <c r="D110" s="101" t="s">
        <v>28</v>
      </c>
      <c r="E110" s="100">
        <v>0</v>
      </c>
      <c r="F110" s="102">
        <f t="shared" ref="F110:AS110" si="10">SUMPRODUCT($D$18:$D$106,F18:F106)</f>
        <v>0</v>
      </c>
      <c r="G110" s="102">
        <f t="shared" si="10"/>
        <v>0</v>
      </c>
      <c r="H110" s="102">
        <f t="shared" si="10"/>
        <v>0</v>
      </c>
      <c r="I110" s="102">
        <f t="shared" si="10"/>
        <v>0</v>
      </c>
      <c r="J110" s="102">
        <f t="shared" si="10"/>
        <v>0</v>
      </c>
      <c r="K110" s="102">
        <f t="shared" si="10"/>
        <v>0</v>
      </c>
      <c r="L110" s="102">
        <f t="shared" si="10"/>
        <v>0</v>
      </c>
      <c r="M110" s="102">
        <f t="shared" si="10"/>
        <v>0</v>
      </c>
      <c r="N110" s="102">
        <f t="shared" si="10"/>
        <v>0</v>
      </c>
      <c r="O110" s="102">
        <f t="shared" si="10"/>
        <v>0</v>
      </c>
      <c r="P110" s="102">
        <f t="shared" si="10"/>
        <v>0</v>
      </c>
      <c r="Q110" s="102">
        <f t="shared" si="10"/>
        <v>0</v>
      </c>
      <c r="R110" s="102">
        <f t="shared" si="10"/>
        <v>0</v>
      </c>
      <c r="S110" s="102">
        <f t="shared" si="10"/>
        <v>0</v>
      </c>
      <c r="T110" s="102">
        <f t="shared" si="10"/>
        <v>0</v>
      </c>
      <c r="U110" s="102">
        <f t="shared" si="10"/>
        <v>0</v>
      </c>
      <c r="V110" s="102">
        <f t="shared" si="10"/>
        <v>0</v>
      </c>
      <c r="W110" s="102">
        <f t="shared" si="10"/>
        <v>0</v>
      </c>
      <c r="X110" s="102">
        <f t="shared" si="10"/>
        <v>0</v>
      </c>
      <c r="Y110" s="102">
        <f t="shared" si="10"/>
        <v>0</v>
      </c>
      <c r="Z110" s="102">
        <f t="shared" si="10"/>
        <v>0</v>
      </c>
      <c r="AA110" s="102">
        <f t="shared" si="10"/>
        <v>0</v>
      </c>
      <c r="AB110" s="102">
        <f t="shared" si="10"/>
        <v>0</v>
      </c>
      <c r="AC110" s="102">
        <f t="shared" si="10"/>
        <v>0</v>
      </c>
      <c r="AD110" s="102">
        <f t="shared" si="10"/>
        <v>0</v>
      </c>
      <c r="AE110" s="102">
        <f t="shared" si="10"/>
        <v>0</v>
      </c>
      <c r="AF110" s="102">
        <f t="shared" si="10"/>
        <v>0</v>
      </c>
      <c r="AG110" s="102">
        <f t="shared" si="10"/>
        <v>0</v>
      </c>
      <c r="AH110" s="102">
        <f t="shared" si="10"/>
        <v>0</v>
      </c>
      <c r="AI110" s="102">
        <f t="shared" si="10"/>
        <v>0</v>
      </c>
      <c r="AJ110" s="102">
        <f t="shared" si="10"/>
        <v>0</v>
      </c>
      <c r="AK110" s="102">
        <f t="shared" si="10"/>
        <v>0</v>
      </c>
      <c r="AL110" s="102">
        <f t="shared" si="10"/>
        <v>0</v>
      </c>
      <c r="AM110" s="102">
        <f t="shared" si="10"/>
        <v>0</v>
      </c>
      <c r="AN110" s="102">
        <f t="shared" si="10"/>
        <v>0</v>
      </c>
      <c r="AO110" s="102">
        <f t="shared" si="10"/>
        <v>0</v>
      </c>
      <c r="AP110" s="102">
        <f t="shared" si="10"/>
        <v>0</v>
      </c>
      <c r="AQ110" s="102">
        <f t="shared" si="10"/>
        <v>0</v>
      </c>
      <c r="AR110" s="102">
        <f t="shared" si="10"/>
        <v>0</v>
      </c>
      <c r="AS110" s="102">
        <f t="shared" si="10"/>
        <v>0</v>
      </c>
      <c r="AT110" s="88"/>
    </row>
    <row r="111" spans="1:116" ht="20.100000000000001" customHeight="1" x14ac:dyDescent="0.2">
      <c r="A111" s="99"/>
      <c r="B111" s="99"/>
      <c r="C111" s="99"/>
      <c r="D111" s="101" t="s">
        <v>29</v>
      </c>
      <c r="E111" s="100">
        <v>0</v>
      </c>
      <c r="F111" s="102">
        <f>E111+F110</f>
        <v>0</v>
      </c>
      <c r="G111" s="102">
        <f t="shared" ref="G111:AS111" si="11">F111+G110</f>
        <v>0</v>
      </c>
      <c r="H111" s="102">
        <f t="shared" si="11"/>
        <v>0</v>
      </c>
      <c r="I111" s="102">
        <f t="shared" si="11"/>
        <v>0</v>
      </c>
      <c r="J111" s="102">
        <f t="shared" si="11"/>
        <v>0</v>
      </c>
      <c r="K111" s="102">
        <f t="shared" si="11"/>
        <v>0</v>
      </c>
      <c r="L111" s="102">
        <f t="shared" si="11"/>
        <v>0</v>
      </c>
      <c r="M111" s="102">
        <f t="shared" si="11"/>
        <v>0</v>
      </c>
      <c r="N111" s="102">
        <f t="shared" si="11"/>
        <v>0</v>
      </c>
      <c r="O111" s="102">
        <f t="shared" si="11"/>
        <v>0</v>
      </c>
      <c r="P111" s="102">
        <f t="shared" si="11"/>
        <v>0</v>
      </c>
      <c r="Q111" s="102">
        <f t="shared" si="11"/>
        <v>0</v>
      </c>
      <c r="R111" s="102">
        <f t="shared" si="11"/>
        <v>0</v>
      </c>
      <c r="S111" s="102">
        <f t="shared" si="11"/>
        <v>0</v>
      </c>
      <c r="T111" s="102">
        <f t="shared" si="11"/>
        <v>0</v>
      </c>
      <c r="U111" s="102">
        <f t="shared" si="11"/>
        <v>0</v>
      </c>
      <c r="V111" s="102">
        <f t="shared" si="11"/>
        <v>0</v>
      </c>
      <c r="W111" s="102">
        <f t="shared" si="11"/>
        <v>0</v>
      </c>
      <c r="X111" s="102">
        <f t="shared" si="11"/>
        <v>0</v>
      </c>
      <c r="Y111" s="102">
        <f t="shared" si="11"/>
        <v>0</v>
      </c>
      <c r="Z111" s="102">
        <f t="shared" si="11"/>
        <v>0</v>
      </c>
      <c r="AA111" s="102">
        <f t="shared" si="11"/>
        <v>0</v>
      </c>
      <c r="AB111" s="102">
        <f t="shared" si="11"/>
        <v>0</v>
      </c>
      <c r="AC111" s="102">
        <f t="shared" si="11"/>
        <v>0</v>
      </c>
      <c r="AD111" s="102">
        <f t="shared" si="11"/>
        <v>0</v>
      </c>
      <c r="AE111" s="102">
        <f t="shared" si="11"/>
        <v>0</v>
      </c>
      <c r="AF111" s="102">
        <f t="shared" si="11"/>
        <v>0</v>
      </c>
      <c r="AG111" s="102">
        <f t="shared" si="11"/>
        <v>0</v>
      </c>
      <c r="AH111" s="102">
        <f t="shared" si="11"/>
        <v>0</v>
      </c>
      <c r="AI111" s="102">
        <f t="shared" si="11"/>
        <v>0</v>
      </c>
      <c r="AJ111" s="102">
        <f t="shared" si="11"/>
        <v>0</v>
      </c>
      <c r="AK111" s="102">
        <f t="shared" si="11"/>
        <v>0</v>
      </c>
      <c r="AL111" s="102">
        <f t="shared" si="11"/>
        <v>0</v>
      </c>
      <c r="AM111" s="102">
        <f t="shared" si="11"/>
        <v>0</v>
      </c>
      <c r="AN111" s="102">
        <f t="shared" si="11"/>
        <v>0</v>
      </c>
      <c r="AO111" s="102">
        <f t="shared" si="11"/>
        <v>0</v>
      </c>
      <c r="AP111" s="102">
        <f t="shared" si="11"/>
        <v>0</v>
      </c>
      <c r="AQ111" s="102">
        <f t="shared" si="11"/>
        <v>0</v>
      </c>
      <c r="AR111" s="102">
        <f t="shared" si="11"/>
        <v>0</v>
      </c>
      <c r="AS111" s="102">
        <f t="shared" si="11"/>
        <v>0</v>
      </c>
      <c r="AT111" s="88"/>
    </row>
    <row r="112" spans="1:116" ht="20.100000000000001" customHeight="1" x14ac:dyDescent="0.2">
      <c r="A112" s="99"/>
      <c r="B112" s="99"/>
      <c r="C112" s="99"/>
      <c r="D112" s="103"/>
      <c r="E112" s="104" t="s">
        <v>1242</v>
      </c>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row>
    <row r="113" spans="1:47" ht="20.100000000000001" customHeight="1" x14ac:dyDescent="0.2">
      <c r="A113" s="99"/>
      <c r="B113" s="99"/>
      <c r="C113" s="99"/>
      <c r="D113" s="101" t="s">
        <v>30</v>
      </c>
      <c r="E113" s="105">
        <f>Anticipo_Financiero*Monto_Oferta</f>
        <v>0</v>
      </c>
      <c r="F113" s="105">
        <f t="shared" ref="F113:AS113" si="12">ROUND(Monto_Oferta*F110,2)</f>
        <v>0</v>
      </c>
      <c r="G113" s="105">
        <f t="shared" si="12"/>
        <v>0</v>
      </c>
      <c r="H113" s="105">
        <f t="shared" si="12"/>
        <v>0</v>
      </c>
      <c r="I113" s="105">
        <f t="shared" si="12"/>
        <v>0</v>
      </c>
      <c r="J113" s="105">
        <f t="shared" si="12"/>
        <v>0</v>
      </c>
      <c r="K113" s="105">
        <f t="shared" si="12"/>
        <v>0</v>
      </c>
      <c r="L113" s="105">
        <f t="shared" si="12"/>
        <v>0</v>
      </c>
      <c r="M113" s="105">
        <f t="shared" si="12"/>
        <v>0</v>
      </c>
      <c r="N113" s="105">
        <f t="shared" si="12"/>
        <v>0</v>
      </c>
      <c r="O113" s="105">
        <f t="shared" si="12"/>
        <v>0</v>
      </c>
      <c r="P113" s="105">
        <f t="shared" si="12"/>
        <v>0</v>
      </c>
      <c r="Q113" s="105">
        <f t="shared" si="12"/>
        <v>0</v>
      </c>
      <c r="R113" s="105">
        <f t="shared" si="12"/>
        <v>0</v>
      </c>
      <c r="S113" s="105">
        <f t="shared" si="12"/>
        <v>0</v>
      </c>
      <c r="T113" s="105">
        <f t="shared" si="12"/>
        <v>0</v>
      </c>
      <c r="U113" s="105">
        <f t="shared" si="12"/>
        <v>0</v>
      </c>
      <c r="V113" s="105">
        <f t="shared" si="12"/>
        <v>0</v>
      </c>
      <c r="W113" s="105">
        <f t="shared" si="12"/>
        <v>0</v>
      </c>
      <c r="X113" s="105">
        <f t="shared" si="12"/>
        <v>0</v>
      </c>
      <c r="Y113" s="105">
        <f t="shared" si="12"/>
        <v>0</v>
      </c>
      <c r="Z113" s="105">
        <f t="shared" si="12"/>
        <v>0</v>
      </c>
      <c r="AA113" s="105">
        <f t="shared" si="12"/>
        <v>0</v>
      </c>
      <c r="AB113" s="105">
        <f t="shared" si="12"/>
        <v>0</v>
      </c>
      <c r="AC113" s="105">
        <f t="shared" si="12"/>
        <v>0</v>
      </c>
      <c r="AD113" s="105">
        <f t="shared" si="12"/>
        <v>0</v>
      </c>
      <c r="AE113" s="105">
        <f t="shared" si="12"/>
        <v>0</v>
      </c>
      <c r="AF113" s="105">
        <f t="shared" si="12"/>
        <v>0</v>
      </c>
      <c r="AG113" s="105">
        <f t="shared" si="12"/>
        <v>0</v>
      </c>
      <c r="AH113" s="105">
        <f t="shared" si="12"/>
        <v>0</v>
      </c>
      <c r="AI113" s="105">
        <f t="shared" si="12"/>
        <v>0</v>
      </c>
      <c r="AJ113" s="105">
        <f t="shared" si="12"/>
        <v>0</v>
      </c>
      <c r="AK113" s="105">
        <f t="shared" si="12"/>
        <v>0</v>
      </c>
      <c r="AL113" s="105">
        <f t="shared" si="12"/>
        <v>0</v>
      </c>
      <c r="AM113" s="105">
        <f t="shared" si="12"/>
        <v>0</v>
      </c>
      <c r="AN113" s="105">
        <f t="shared" si="12"/>
        <v>0</v>
      </c>
      <c r="AO113" s="105">
        <f t="shared" si="12"/>
        <v>0</v>
      </c>
      <c r="AP113" s="105">
        <f t="shared" si="12"/>
        <v>0</v>
      </c>
      <c r="AQ113" s="105">
        <f t="shared" si="12"/>
        <v>0</v>
      </c>
      <c r="AR113" s="105">
        <f t="shared" si="12"/>
        <v>0</v>
      </c>
      <c r="AS113" s="105">
        <f t="shared" si="12"/>
        <v>0</v>
      </c>
      <c r="AT113" s="23"/>
      <c r="AU113" s="90"/>
    </row>
    <row r="114" spans="1:47" ht="20.100000000000001" customHeight="1" x14ac:dyDescent="0.2">
      <c r="A114" s="99"/>
      <c r="B114" s="99"/>
      <c r="C114" s="99"/>
      <c r="D114" s="101" t="s">
        <v>1217</v>
      </c>
      <c r="E114" s="105">
        <f>Anticipo_Financiero*Monto_Oferta</f>
        <v>0</v>
      </c>
      <c r="F114" s="105">
        <f t="shared" ref="F114:AS114" si="13">ROUND(Monto_Oferta*F111-Anticipo_Financiero*F113,2)</f>
        <v>0</v>
      </c>
      <c r="G114" s="105">
        <f t="shared" si="13"/>
        <v>0</v>
      </c>
      <c r="H114" s="105">
        <f t="shared" si="13"/>
        <v>0</v>
      </c>
      <c r="I114" s="105">
        <f t="shared" si="13"/>
        <v>0</v>
      </c>
      <c r="J114" s="105">
        <f t="shared" si="13"/>
        <v>0</v>
      </c>
      <c r="K114" s="105">
        <f t="shared" si="13"/>
        <v>0</v>
      </c>
      <c r="L114" s="105">
        <f t="shared" si="13"/>
        <v>0</v>
      </c>
      <c r="M114" s="105">
        <f t="shared" si="13"/>
        <v>0</v>
      </c>
      <c r="N114" s="105">
        <f t="shared" si="13"/>
        <v>0</v>
      </c>
      <c r="O114" s="105">
        <f t="shared" si="13"/>
        <v>0</v>
      </c>
      <c r="P114" s="105">
        <f t="shared" si="13"/>
        <v>0</v>
      </c>
      <c r="Q114" s="105">
        <f t="shared" si="13"/>
        <v>0</v>
      </c>
      <c r="R114" s="105">
        <f t="shared" si="13"/>
        <v>0</v>
      </c>
      <c r="S114" s="105">
        <f t="shared" si="13"/>
        <v>0</v>
      </c>
      <c r="T114" s="105">
        <f t="shared" si="13"/>
        <v>0</v>
      </c>
      <c r="U114" s="105">
        <f t="shared" si="13"/>
        <v>0</v>
      </c>
      <c r="V114" s="105">
        <f t="shared" si="13"/>
        <v>0</v>
      </c>
      <c r="W114" s="105">
        <f t="shared" si="13"/>
        <v>0</v>
      </c>
      <c r="X114" s="105">
        <f t="shared" si="13"/>
        <v>0</v>
      </c>
      <c r="Y114" s="105">
        <f t="shared" si="13"/>
        <v>0</v>
      </c>
      <c r="Z114" s="105">
        <f t="shared" si="13"/>
        <v>0</v>
      </c>
      <c r="AA114" s="105">
        <f t="shared" si="13"/>
        <v>0</v>
      </c>
      <c r="AB114" s="105">
        <f t="shared" si="13"/>
        <v>0</v>
      </c>
      <c r="AC114" s="105">
        <f t="shared" si="13"/>
        <v>0</v>
      </c>
      <c r="AD114" s="105">
        <f t="shared" si="13"/>
        <v>0</v>
      </c>
      <c r="AE114" s="105">
        <f t="shared" si="13"/>
        <v>0</v>
      </c>
      <c r="AF114" s="105">
        <f t="shared" si="13"/>
        <v>0</v>
      </c>
      <c r="AG114" s="105">
        <f t="shared" si="13"/>
        <v>0</v>
      </c>
      <c r="AH114" s="105">
        <f t="shared" si="13"/>
        <v>0</v>
      </c>
      <c r="AI114" s="105">
        <f t="shared" si="13"/>
        <v>0</v>
      </c>
      <c r="AJ114" s="105">
        <f t="shared" si="13"/>
        <v>0</v>
      </c>
      <c r="AK114" s="105">
        <f t="shared" si="13"/>
        <v>0</v>
      </c>
      <c r="AL114" s="105">
        <f t="shared" si="13"/>
        <v>0</v>
      </c>
      <c r="AM114" s="105">
        <f t="shared" si="13"/>
        <v>0</v>
      </c>
      <c r="AN114" s="105">
        <f t="shared" si="13"/>
        <v>0</v>
      </c>
      <c r="AO114" s="105">
        <f t="shared" si="13"/>
        <v>0</v>
      </c>
      <c r="AP114" s="105">
        <f t="shared" si="13"/>
        <v>0</v>
      </c>
      <c r="AQ114" s="105">
        <f t="shared" si="13"/>
        <v>0</v>
      </c>
      <c r="AR114" s="105">
        <f t="shared" si="13"/>
        <v>0</v>
      </c>
      <c r="AS114" s="105">
        <f t="shared" si="13"/>
        <v>0</v>
      </c>
      <c r="AT114" s="23"/>
    </row>
    <row r="115" spans="1:47" ht="20.100000000000001" customHeight="1" x14ac:dyDescent="0.2">
      <c r="E115" s="89">
        <v>0</v>
      </c>
    </row>
    <row r="116" spans="1:47" ht="20.100000000000001" customHeight="1" x14ac:dyDescent="0.2">
      <c r="E116" s="89">
        <v>0</v>
      </c>
    </row>
  </sheetData>
  <mergeCells count="6">
    <mergeCell ref="A13:D13"/>
    <mergeCell ref="F15:AS15"/>
    <mergeCell ref="AU15:AU16"/>
    <mergeCell ref="A15:A16"/>
    <mergeCell ref="B15:C16"/>
    <mergeCell ref="D15:D16"/>
  </mergeCells>
  <conditionalFormatting sqref="A18:A108 B18:B106">
    <cfRule type="expression" dxfId="83" priority="147" stopIfTrue="1">
      <formula>#REF!&gt;0</formula>
    </cfRule>
    <cfRule type="expression" dxfId="82" priority="148" stopIfTrue="1">
      <formula>#REF!&gt;0</formula>
    </cfRule>
    <cfRule type="expression" dxfId="81" priority="149" stopIfTrue="1">
      <formula>#REF!&gt;0</formula>
    </cfRule>
  </conditionalFormatting>
  <conditionalFormatting sqref="B107:C107 C18:C106">
    <cfRule type="expression" dxfId="80" priority="150" stopIfTrue="1">
      <formula>#REF!&gt;0</formula>
    </cfRule>
    <cfRule type="expression" dxfId="79" priority="151" stopIfTrue="1">
      <formula>#REF!&gt;0</formula>
    </cfRule>
    <cfRule type="expression" dxfId="78" priority="15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55"/>
  <sheetViews>
    <sheetView showZeros="0" topLeftCell="A37" workbookViewId="0">
      <selection activeCell="C12" sqref="C12"/>
    </sheetView>
  </sheetViews>
  <sheetFormatPr baseColWidth="10" defaultColWidth="11.42578125" defaultRowHeight="20.100000000000001" customHeight="1" x14ac:dyDescent="0.2"/>
  <cols>
    <col min="1" max="1" width="35.5703125" style="14" bestFit="1" customWidth="1"/>
    <col min="2" max="2" width="55.7109375" style="14" customWidth="1"/>
    <col min="3" max="3" width="20.7109375" style="14" customWidth="1"/>
    <col min="4" max="5" width="15.7109375" style="14" customWidth="1"/>
    <col min="6" max="16384" width="11.42578125" style="14"/>
  </cols>
  <sheetData>
    <row r="1" spans="1:6" s="17" customFormat="1" ht="20.100000000000001" customHeight="1" x14ac:dyDescent="0.2">
      <c r="A1" s="15" t="s">
        <v>12</v>
      </c>
      <c r="B1" s="15" t="str">
        <f>Comitente</f>
        <v>DIRECCIÓN PROVINCIAL DEL LOTE HOGAR</v>
      </c>
      <c r="E1" s="16"/>
    </row>
    <row r="2" spans="1:6" s="18" customFormat="1" ht="20.100000000000001" customHeight="1" x14ac:dyDescent="0.2">
      <c r="A2" s="25" t="s">
        <v>13</v>
      </c>
      <c r="B2" s="25" t="str">
        <f>Obra</f>
        <v>Barrio "VIRGEN DEL ROSARIO" I Etapa</v>
      </c>
    </row>
    <row r="3" spans="1:6" s="18" customFormat="1" ht="20.100000000000001" customHeight="1" x14ac:dyDescent="0.2">
      <c r="A3" s="25" t="s">
        <v>22</v>
      </c>
      <c r="B3" s="25" t="str">
        <f>Ubicación</f>
        <v>Calle Independencia s/nº  Distrito "La Puntilla" Dpto San Martin</v>
      </c>
    </row>
    <row r="4" spans="1:6" s="18" customFormat="1" ht="20.100000000000001" customHeight="1" x14ac:dyDescent="0.2">
      <c r="A4" s="25" t="s">
        <v>21</v>
      </c>
      <c r="B4" s="26">
        <f>Licitación_N°</f>
        <v>0</v>
      </c>
    </row>
    <row r="5" spans="1:6" s="18" customFormat="1" ht="20.100000000000001" customHeight="1" x14ac:dyDescent="0.2">
      <c r="A5" s="25" t="s">
        <v>14</v>
      </c>
      <c r="B5" s="25">
        <f>Contratista</f>
        <v>0</v>
      </c>
    </row>
    <row r="6" spans="1:6" s="17" customFormat="1" ht="20.100000000000001" customHeight="1" x14ac:dyDescent="0.2">
      <c r="A6" s="15"/>
      <c r="B6" s="15"/>
      <c r="C6" s="15"/>
      <c r="D6" s="15"/>
      <c r="E6" s="15"/>
      <c r="F6" s="15"/>
    </row>
    <row r="7" spans="1:6" ht="20.100000000000001" customHeight="1" x14ac:dyDescent="0.2">
      <c r="A7" s="382" t="s">
        <v>137</v>
      </c>
      <c r="B7" s="383"/>
      <c r="C7" s="383"/>
      <c r="D7" s="383"/>
      <c r="E7" s="384"/>
    </row>
    <row r="8" spans="1:6" ht="20.100000000000001" customHeight="1" x14ac:dyDescent="0.2">
      <c r="A8" s="385" t="s">
        <v>818</v>
      </c>
      <c r="B8" s="386"/>
      <c r="C8" s="387"/>
      <c r="D8" s="387"/>
      <c r="E8" s="388"/>
    </row>
    <row r="10" spans="1:6" ht="20.100000000000001" customHeight="1" x14ac:dyDescent="0.2">
      <c r="A10" s="393"/>
      <c r="B10" s="394"/>
      <c r="C10" s="140" t="s">
        <v>141</v>
      </c>
      <c r="D10" s="141" t="s">
        <v>138</v>
      </c>
      <c r="E10" s="141" t="s">
        <v>139</v>
      </c>
    </row>
    <row r="11" spans="1:6" ht="20.100000000000001" customHeight="1" x14ac:dyDescent="0.2">
      <c r="A11" s="391" t="s">
        <v>1257</v>
      </c>
      <c r="B11" s="392"/>
      <c r="C11" s="236">
        <f>SUBTOTAL(9,C12:C34)</f>
        <v>0</v>
      </c>
      <c r="D11" s="29">
        <f>SUBTOTAL(9,D12:D34)</f>
        <v>0</v>
      </c>
      <c r="E11" s="24"/>
    </row>
    <row r="12" spans="1:6" ht="20.100000000000001" customHeight="1" x14ac:dyDescent="0.2">
      <c r="A12" s="389"/>
      <c r="B12" s="390"/>
      <c r="C12" s="237"/>
      <c r="D12" s="28">
        <f t="shared" ref="D12:D34" si="0">IFERROR(C12/GG_Obra,0)</f>
        <v>0</v>
      </c>
      <c r="E12" s="28">
        <f t="shared" ref="E12:E34" si="1">IFERROR(C12/GG_Pesos,0)</f>
        <v>0</v>
      </c>
    </row>
    <row r="13" spans="1:6" ht="20.100000000000001" customHeight="1" x14ac:dyDescent="0.2">
      <c r="A13" s="393"/>
      <c r="B13" s="394"/>
      <c r="C13" s="237"/>
      <c r="D13" s="28">
        <f t="shared" si="0"/>
        <v>0</v>
      </c>
      <c r="E13" s="28">
        <f t="shared" si="1"/>
        <v>0</v>
      </c>
    </row>
    <row r="14" spans="1:6" ht="20.100000000000001" customHeight="1" x14ac:dyDescent="0.2">
      <c r="A14" s="393"/>
      <c r="B14" s="394"/>
      <c r="C14" s="237"/>
      <c r="D14" s="28">
        <f t="shared" si="0"/>
        <v>0</v>
      </c>
      <c r="E14" s="28">
        <f t="shared" si="1"/>
        <v>0</v>
      </c>
    </row>
    <row r="15" spans="1:6" ht="20.100000000000001" customHeight="1" x14ac:dyDescent="0.2">
      <c r="A15" s="393"/>
      <c r="B15" s="394"/>
      <c r="C15" s="237"/>
      <c r="D15" s="28">
        <f t="shared" si="0"/>
        <v>0</v>
      </c>
      <c r="E15" s="28">
        <f t="shared" si="1"/>
        <v>0</v>
      </c>
    </row>
    <row r="16" spans="1:6" ht="20.100000000000001" customHeight="1" x14ac:dyDescent="0.2">
      <c r="A16" s="393"/>
      <c r="B16" s="394"/>
      <c r="C16" s="237"/>
      <c r="D16" s="28">
        <f t="shared" si="0"/>
        <v>0</v>
      </c>
      <c r="E16" s="28">
        <f t="shared" si="1"/>
        <v>0</v>
      </c>
    </row>
    <row r="17" spans="1:5" ht="20.100000000000001" customHeight="1" x14ac:dyDescent="0.2">
      <c r="A17" s="393"/>
      <c r="B17" s="394"/>
      <c r="C17" s="237"/>
      <c r="D17" s="28">
        <f t="shared" si="0"/>
        <v>0</v>
      </c>
      <c r="E17" s="28">
        <f t="shared" si="1"/>
        <v>0</v>
      </c>
    </row>
    <row r="18" spans="1:5" ht="20.100000000000001" customHeight="1" x14ac:dyDescent="0.2">
      <c r="A18" s="393"/>
      <c r="B18" s="394"/>
      <c r="C18" s="237"/>
      <c r="D18" s="28">
        <f t="shared" si="0"/>
        <v>0</v>
      </c>
      <c r="E18" s="28">
        <f t="shared" si="1"/>
        <v>0</v>
      </c>
    </row>
    <row r="19" spans="1:5" ht="20.100000000000001" customHeight="1" x14ac:dyDescent="0.2">
      <c r="A19" s="393"/>
      <c r="B19" s="394"/>
      <c r="C19" s="237"/>
      <c r="D19" s="28">
        <f t="shared" si="0"/>
        <v>0</v>
      </c>
      <c r="E19" s="28">
        <f t="shared" si="1"/>
        <v>0</v>
      </c>
    </row>
    <row r="20" spans="1:5" ht="20.100000000000001" customHeight="1" x14ac:dyDescent="0.2">
      <c r="A20" s="393"/>
      <c r="B20" s="394"/>
      <c r="C20" s="237"/>
      <c r="D20" s="28">
        <f t="shared" si="0"/>
        <v>0</v>
      </c>
      <c r="E20" s="28">
        <f t="shared" si="1"/>
        <v>0</v>
      </c>
    </row>
    <row r="21" spans="1:5" ht="20.100000000000001" customHeight="1" x14ac:dyDescent="0.2">
      <c r="A21" s="393"/>
      <c r="B21" s="394"/>
      <c r="C21" s="237"/>
      <c r="D21" s="28">
        <f t="shared" si="0"/>
        <v>0</v>
      </c>
      <c r="E21" s="28">
        <f t="shared" si="1"/>
        <v>0</v>
      </c>
    </row>
    <row r="22" spans="1:5" ht="20.100000000000001" customHeight="1" x14ac:dyDescent="0.2">
      <c r="A22" s="393"/>
      <c r="B22" s="394"/>
      <c r="C22" s="237"/>
      <c r="D22" s="28">
        <f t="shared" si="0"/>
        <v>0</v>
      </c>
      <c r="E22" s="28">
        <f t="shared" si="1"/>
        <v>0</v>
      </c>
    </row>
    <row r="23" spans="1:5" ht="20.100000000000001" customHeight="1" x14ac:dyDescent="0.2">
      <c r="A23" s="393"/>
      <c r="B23" s="394"/>
      <c r="C23" s="237"/>
      <c r="D23" s="28">
        <f t="shared" si="0"/>
        <v>0</v>
      </c>
      <c r="E23" s="28">
        <f t="shared" si="1"/>
        <v>0</v>
      </c>
    </row>
    <row r="24" spans="1:5" ht="20.100000000000001" customHeight="1" x14ac:dyDescent="0.2">
      <c r="A24" s="393"/>
      <c r="B24" s="394"/>
      <c r="C24" s="237"/>
      <c r="D24" s="28">
        <f t="shared" si="0"/>
        <v>0</v>
      </c>
      <c r="E24" s="28">
        <f t="shared" si="1"/>
        <v>0</v>
      </c>
    </row>
    <row r="25" spans="1:5" ht="20.100000000000001" customHeight="1" x14ac:dyDescent="0.2">
      <c r="A25" s="393"/>
      <c r="B25" s="394"/>
      <c r="C25" s="237"/>
      <c r="D25" s="28">
        <f t="shared" ref="D25:D28" si="2">IFERROR(C25/GG_Obra,0)</f>
        <v>0</v>
      </c>
      <c r="E25" s="28">
        <f t="shared" ref="E25:E28" si="3">IFERROR(C25/GG_Pesos,0)</f>
        <v>0</v>
      </c>
    </row>
    <row r="26" spans="1:5" ht="20.100000000000001" customHeight="1" x14ac:dyDescent="0.2">
      <c r="A26" s="393"/>
      <c r="B26" s="394"/>
      <c r="C26" s="237"/>
      <c r="D26" s="28">
        <f t="shared" si="2"/>
        <v>0</v>
      </c>
      <c r="E26" s="28">
        <f t="shared" si="3"/>
        <v>0</v>
      </c>
    </row>
    <row r="27" spans="1:5" ht="20.100000000000001" customHeight="1" x14ac:dyDescent="0.2">
      <c r="A27" s="393"/>
      <c r="B27" s="394"/>
      <c r="C27" s="237"/>
      <c r="D27" s="28">
        <f t="shared" si="2"/>
        <v>0</v>
      </c>
      <c r="E27" s="28">
        <f t="shared" si="3"/>
        <v>0</v>
      </c>
    </row>
    <row r="28" spans="1:5" ht="20.100000000000001" customHeight="1" x14ac:dyDescent="0.2">
      <c r="A28" s="393"/>
      <c r="B28" s="394"/>
      <c r="C28" s="237"/>
      <c r="D28" s="28">
        <f t="shared" si="2"/>
        <v>0</v>
      </c>
      <c r="E28" s="28">
        <f t="shared" si="3"/>
        <v>0</v>
      </c>
    </row>
    <row r="29" spans="1:5" ht="20.100000000000001" customHeight="1" x14ac:dyDescent="0.2">
      <c r="A29" s="393"/>
      <c r="B29" s="394"/>
      <c r="C29" s="237"/>
      <c r="D29" s="28">
        <f t="shared" si="0"/>
        <v>0</v>
      </c>
      <c r="E29" s="28">
        <f t="shared" si="1"/>
        <v>0</v>
      </c>
    </row>
    <row r="30" spans="1:5" ht="20.100000000000001" customHeight="1" x14ac:dyDescent="0.2">
      <c r="A30" s="393"/>
      <c r="B30" s="394"/>
      <c r="C30" s="237"/>
      <c r="D30" s="28">
        <f t="shared" si="0"/>
        <v>0</v>
      </c>
      <c r="E30" s="28">
        <f t="shared" si="1"/>
        <v>0</v>
      </c>
    </row>
    <row r="31" spans="1:5" ht="20.100000000000001" customHeight="1" x14ac:dyDescent="0.2">
      <c r="A31" s="393"/>
      <c r="B31" s="394"/>
      <c r="C31" s="237"/>
      <c r="D31" s="28">
        <f t="shared" si="0"/>
        <v>0</v>
      </c>
      <c r="E31" s="28">
        <f t="shared" si="1"/>
        <v>0</v>
      </c>
    </row>
    <row r="32" spans="1:5" ht="20.100000000000001" customHeight="1" x14ac:dyDescent="0.2">
      <c r="A32" s="393"/>
      <c r="B32" s="394"/>
      <c r="C32" s="237"/>
      <c r="D32" s="28">
        <f t="shared" si="0"/>
        <v>0</v>
      </c>
      <c r="E32" s="28">
        <f t="shared" si="1"/>
        <v>0</v>
      </c>
    </row>
    <row r="33" spans="1:5" ht="20.100000000000001" customHeight="1" x14ac:dyDescent="0.2">
      <c r="A33" s="393"/>
      <c r="B33" s="394"/>
      <c r="C33" s="237"/>
      <c r="D33" s="28">
        <f t="shared" si="0"/>
        <v>0</v>
      </c>
      <c r="E33" s="28">
        <f t="shared" si="1"/>
        <v>0</v>
      </c>
    </row>
    <row r="34" spans="1:5" ht="20.100000000000001" customHeight="1" x14ac:dyDescent="0.2">
      <c r="A34" s="393"/>
      <c r="B34" s="394"/>
      <c r="C34" s="237"/>
      <c r="D34" s="28">
        <f t="shared" si="0"/>
        <v>0</v>
      </c>
      <c r="E34" s="28">
        <f t="shared" si="1"/>
        <v>0</v>
      </c>
    </row>
    <row r="35" spans="1:5" ht="20.100000000000001" customHeight="1" x14ac:dyDescent="0.2">
      <c r="A35" s="142"/>
      <c r="B35" s="17"/>
      <c r="C35" s="17"/>
      <c r="D35" s="17"/>
      <c r="E35" s="143"/>
    </row>
    <row r="36" spans="1:5" ht="20.100000000000001" customHeight="1" x14ac:dyDescent="0.2">
      <c r="A36" s="391" t="s">
        <v>140</v>
      </c>
      <c r="B36" s="392"/>
      <c r="C36" s="236">
        <f>SUBTOTAL(9,C37:C50)</f>
        <v>0</v>
      </c>
      <c r="D36" s="137">
        <f>SUBTOTAL(9,D37:D57)</f>
        <v>0</v>
      </c>
      <c r="E36" s="143"/>
    </row>
    <row r="37" spans="1:5" ht="20.100000000000001" customHeight="1" x14ac:dyDescent="0.2">
      <c r="A37" s="393"/>
      <c r="B37" s="394"/>
      <c r="C37" s="237"/>
      <c r="D37" s="28">
        <f t="shared" ref="D37:D50" si="4">IFERROR(C37/GG_Empresa,0)</f>
        <v>0</v>
      </c>
      <c r="E37" s="28">
        <f t="shared" ref="E37:E50" si="5">IFERROR(C37/GG_Pesos,0)</f>
        <v>0</v>
      </c>
    </row>
    <row r="38" spans="1:5" ht="20.100000000000001" customHeight="1" x14ac:dyDescent="0.2">
      <c r="A38" s="393"/>
      <c r="B38" s="394"/>
      <c r="C38" s="237"/>
      <c r="D38" s="28">
        <f t="shared" si="4"/>
        <v>0</v>
      </c>
      <c r="E38" s="28">
        <f t="shared" si="5"/>
        <v>0</v>
      </c>
    </row>
    <row r="39" spans="1:5" ht="20.100000000000001" customHeight="1" x14ac:dyDescent="0.2">
      <c r="A39" s="393"/>
      <c r="B39" s="394"/>
      <c r="C39" s="237"/>
      <c r="D39" s="28">
        <f t="shared" si="4"/>
        <v>0</v>
      </c>
      <c r="E39" s="28">
        <f t="shared" si="5"/>
        <v>0</v>
      </c>
    </row>
    <row r="40" spans="1:5" ht="20.100000000000001" customHeight="1" x14ac:dyDescent="0.2">
      <c r="A40" s="393"/>
      <c r="B40" s="394"/>
      <c r="C40" s="237"/>
      <c r="D40" s="28">
        <f t="shared" si="4"/>
        <v>0</v>
      </c>
      <c r="E40" s="28">
        <f t="shared" si="5"/>
        <v>0</v>
      </c>
    </row>
    <row r="41" spans="1:5" ht="20.100000000000001" customHeight="1" x14ac:dyDescent="0.2">
      <c r="A41" s="393"/>
      <c r="B41" s="394"/>
      <c r="C41" s="237"/>
      <c r="D41" s="28">
        <f t="shared" si="4"/>
        <v>0</v>
      </c>
      <c r="E41" s="28">
        <f t="shared" si="5"/>
        <v>0</v>
      </c>
    </row>
    <row r="42" spans="1:5" ht="20.100000000000001" customHeight="1" x14ac:dyDescent="0.2">
      <c r="A42" s="393"/>
      <c r="B42" s="394"/>
      <c r="C42" s="237"/>
      <c r="D42" s="28">
        <f t="shared" si="4"/>
        <v>0</v>
      </c>
      <c r="E42" s="28">
        <f t="shared" si="5"/>
        <v>0</v>
      </c>
    </row>
    <row r="43" spans="1:5" ht="20.100000000000001" customHeight="1" x14ac:dyDescent="0.2">
      <c r="A43" s="393"/>
      <c r="B43" s="394"/>
      <c r="C43" s="237"/>
      <c r="D43" s="28">
        <f t="shared" si="4"/>
        <v>0</v>
      </c>
      <c r="E43" s="28">
        <f t="shared" si="5"/>
        <v>0</v>
      </c>
    </row>
    <row r="44" spans="1:5" ht="20.100000000000001" customHeight="1" x14ac:dyDescent="0.2">
      <c r="A44" s="393"/>
      <c r="B44" s="394"/>
      <c r="C44" s="237"/>
      <c r="D44" s="28">
        <f t="shared" si="4"/>
        <v>0</v>
      </c>
      <c r="E44" s="28">
        <f t="shared" si="5"/>
        <v>0</v>
      </c>
    </row>
    <row r="45" spans="1:5" ht="20.100000000000001" customHeight="1" x14ac:dyDescent="0.2">
      <c r="A45" s="393"/>
      <c r="B45" s="394"/>
      <c r="C45" s="237"/>
      <c r="D45" s="28">
        <f t="shared" si="4"/>
        <v>0</v>
      </c>
      <c r="E45" s="28">
        <f t="shared" si="5"/>
        <v>0</v>
      </c>
    </row>
    <row r="46" spans="1:5" ht="20.100000000000001" customHeight="1" x14ac:dyDescent="0.2">
      <c r="A46" s="393"/>
      <c r="B46" s="394"/>
      <c r="C46" s="237"/>
      <c r="D46" s="28">
        <f t="shared" si="4"/>
        <v>0</v>
      </c>
      <c r="E46" s="28">
        <f t="shared" si="5"/>
        <v>0</v>
      </c>
    </row>
    <row r="47" spans="1:5" ht="20.100000000000001" customHeight="1" x14ac:dyDescent="0.2">
      <c r="A47" s="393"/>
      <c r="B47" s="394"/>
      <c r="C47" s="237"/>
      <c r="D47" s="28">
        <f t="shared" si="4"/>
        <v>0</v>
      </c>
      <c r="E47" s="28">
        <f t="shared" si="5"/>
        <v>0</v>
      </c>
    </row>
    <row r="48" spans="1:5" ht="20.100000000000001" customHeight="1" x14ac:dyDescent="0.2">
      <c r="A48" s="393"/>
      <c r="B48" s="394"/>
      <c r="C48" s="237"/>
      <c r="D48" s="28">
        <f t="shared" si="4"/>
        <v>0</v>
      </c>
      <c r="E48" s="28">
        <f t="shared" si="5"/>
        <v>0</v>
      </c>
    </row>
    <row r="49" spans="1:5" ht="20.100000000000001" customHeight="1" x14ac:dyDescent="0.2">
      <c r="A49" s="393"/>
      <c r="B49" s="394"/>
      <c r="C49" s="237"/>
      <c r="D49" s="28">
        <f t="shared" si="4"/>
        <v>0</v>
      </c>
      <c r="E49" s="28">
        <f t="shared" si="5"/>
        <v>0</v>
      </c>
    </row>
    <row r="50" spans="1:5" ht="20.100000000000001" customHeight="1" x14ac:dyDescent="0.2">
      <c r="A50" s="393"/>
      <c r="B50" s="394"/>
      <c r="C50" s="237"/>
      <c r="D50" s="28">
        <f t="shared" si="4"/>
        <v>0</v>
      </c>
      <c r="E50" s="28">
        <f t="shared" si="5"/>
        <v>0</v>
      </c>
    </row>
    <row r="51" spans="1:5" ht="20.100000000000001" customHeight="1" x14ac:dyDescent="0.2">
      <c r="A51" s="142"/>
      <c r="B51" s="17"/>
      <c r="C51" s="17"/>
      <c r="D51" s="17"/>
      <c r="E51" s="143"/>
    </row>
    <row r="52" spans="1:5" ht="20.100000000000001" customHeight="1" x14ac:dyDescent="0.2">
      <c r="A52" s="391" t="s">
        <v>819</v>
      </c>
      <c r="B52" s="392"/>
      <c r="C52" s="236">
        <f>SUBTOTAL(9,C11:C50)</f>
        <v>0</v>
      </c>
      <c r="D52" s="144"/>
      <c r="E52" s="145">
        <f>SUBTOTAL(9,E11:E50)</f>
        <v>0</v>
      </c>
    </row>
    <row r="53" spans="1:5" ht="20.100000000000001" customHeight="1" x14ac:dyDescent="0.2">
      <c r="E53" s="138"/>
    </row>
    <row r="54" spans="1:5" ht="20.100000000000001" customHeight="1" x14ac:dyDescent="0.2">
      <c r="D54" s="139"/>
    </row>
    <row r="55" spans="1:5" ht="20.100000000000001" customHeight="1" x14ac:dyDescent="0.2">
      <c r="C55" s="19"/>
    </row>
  </sheetData>
  <mergeCells count="43">
    <mergeCell ref="A49:B49"/>
    <mergeCell ref="A50:B50"/>
    <mergeCell ref="A52:B52"/>
    <mergeCell ref="A44:B44"/>
    <mergeCell ref="A45:B45"/>
    <mergeCell ref="A46:B46"/>
    <mergeCell ref="A47:B47"/>
    <mergeCell ref="A48:B48"/>
    <mergeCell ref="A39:B39"/>
    <mergeCell ref="A40:B40"/>
    <mergeCell ref="A41:B41"/>
    <mergeCell ref="A42:B42"/>
    <mergeCell ref="A43:B43"/>
    <mergeCell ref="A34:B34"/>
    <mergeCell ref="A10:B10"/>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4:B14"/>
    <mergeCell ref="A15:B15"/>
    <mergeCell ref="A16:B16"/>
    <mergeCell ref="A17:B17"/>
    <mergeCell ref="A18:B18"/>
    <mergeCell ref="A7:E7"/>
    <mergeCell ref="A8:E8"/>
    <mergeCell ref="A12:B12"/>
    <mergeCell ref="A11:B11"/>
    <mergeCell ref="A13:B1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
  <sheetViews>
    <sheetView showGridLines="0" topLeftCell="A28" zoomScale="90" zoomScaleNormal="90" zoomScaleSheetLayoutView="75" workbookViewId="0">
      <selection activeCell="R15" sqref="R15"/>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
  <sheetViews>
    <sheetView showGridLines="0" zoomScaleNormal="100" zoomScaleSheetLayoutView="75" workbookViewId="0">
      <selection activeCell="F39" sqref="F3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372"/>
  <sheetViews>
    <sheetView zoomScale="90" zoomScaleNormal="90" workbookViewId="0">
      <selection activeCell="A6" sqref="A6"/>
    </sheetView>
  </sheetViews>
  <sheetFormatPr baseColWidth="10" defaultColWidth="11.42578125" defaultRowHeight="12" x14ac:dyDescent="0.2"/>
  <cols>
    <col min="1" max="1" width="46.42578125" style="157" customWidth="1"/>
    <col min="2" max="2" width="11.42578125" style="159"/>
    <col min="3" max="3" width="15.140625" style="157" bestFit="1" customWidth="1"/>
    <col min="4" max="4" width="19" style="157" customWidth="1"/>
    <col min="5" max="5" width="43.7109375" style="157" customWidth="1"/>
    <col min="6" max="8" width="11.42578125" style="157"/>
    <col min="9" max="9" width="24.7109375" style="157" bestFit="1" customWidth="1"/>
    <col min="10" max="16384" width="11.42578125" style="157"/>
  </cols>
  <sheetData>
    <row r="1" spans="1:5" x14ac:dyDescent="0.2">
      <c r="A1" s="156" t="s">
        <v>1232</v>
      </c>
    </row>
    <row r="3" spans="1:5" s="159" customFormat="1" x14ac:dyDescent="0.2">
      <c r="A3" s="158" t="s">
        <v>1250</v>
      </c>
      <c r="B3" s="158" t="s">
        <v>1</v>
      </c>
      <c r="C3" s="158" t="s">
        <v>1231</v>
      </c>
      <c r="D3" s="158" t="s">
        <v>1229</v>
      </c>
      <c r="E3" s="158" t="s">
        <v>1230</v>
      </c>
    </row>
    <row r="4" spans="1:5" x14ac:dyDescent="0.2">
      <c r="A4" s="160"/>
      <c r="B4" s="158"/>
      <c r="C4" s="163"/>
      <c r="D4" s="160"/>
      <c r="E4" s="160" t="str">
        <f t="shared" ref="E4:E67" si="0">IFERROR(VLOOKUP(D4,Tabla_Indices,5,FALSE),"")</f>
        <v/>
      </c>
    </row>
    <row r="5" spans="1:5" x14ac:dyDescent="0.2">
      <c r="A5" s="160"/>
      <c r="B5" s="158"/>
      <c r="C5" s="163"/>
      <c r="D5" s="160"/>
      <c r="E5" s="160" t="str">
        <f t="shared" si="0"/>
        <v/>
      </c>
    </row>
    <row r="6" spans="1:5" x14ac:dyDescent="0.2">
      <c r="A6" s="160"/>
      <c r="B6" s="158"/>
      <c r="C6" s="163"/>
      <c r="D6" s="160"/>
      <c r="E6" s="160"/>
    </row>
    <row r="7" spans="1:5" x14ac:dyDescent="0.2">
      <c r="A7" s="160"/>
      <c r="B7" s="158"/>
      <c r="C7" s="163"/>
      <c r="D7" s="160"/>
      <c r="E7" s="160" t="str">
        <f t="shared" si="0"/>
        <v/>
      </c>
    </row>
    <row r="8" spans="1:5" x14ac:dyDescent="0.2">
      <c r="A8" s="160"/>
      <c r="B8" s="158"/>
      <c r="C8" s="163"/>
      <c r="D8" s="160"/>
      <c r="E8" s="160" t="str">
        <f t="shared" si="0"/>
        <v/>
      </c>
    </row>
    <row r="9" spans="1:5" x14ac:dyDescent="0.2">
      <c r="A9" s="160"/>
      <c r="B9" s="158"/>
      <c r="C9" s="163"/>
      <c r="D9" s="160"/>
      <c r="E9" s="160" t="str">
        <f t="shared" si="0"/>
        <v/>
      </c>
    </row>
    <row r="10" spans="1:5" x14ac:dyDescent="0.2">
      <c r="A10" s="160"/>
      <c r="B10" s="158"/>
      <c r="C10" s="163"/>
      <c r="D10" s="160"/>
      <c r="E10" s="160" t="str">
        <f t="shared" si="0"/>
        <v/>
      </c>
    </row>
    <row r="11" spans="1:5" x14ac:dyDescent="0.2">
      <c r="A11" s="160"/>
      <c r="B11" s="158"/>
      <c r="C11" s="163"/>
      <c r="D11" s="160"/>
      <c r="E11" s="160" t="str">
        <f t="shared" si="0"/>
        <v/>
      </c>
    </row>
    <row r="12" spans="1:5" x14ac:dyDescent="0.2">
      <c r="A12" s="160"/>
      <c r="B12" s="158"/>
      <c r="C12" s="163"/>
      <c r="D12" s="160"/>
      <c r="E12" s="160" t="str">
        <f t="shared" si="0"/>
        <v/>
      </c>
    </row>
    <row r="13" spans="1:5" x14ac:dyDescent="0.2">
      <c r="A13" s="160"/>
      <c r="B13" s="158"/>
      <c r="C13" s="163"/>
      <c r="D13" s="160"/>
      <c r="E13" s="160" t="str">
        <f t="shared" si="0"/>
        <v/>
      </c>
    </row>
    <row r="14" spans="1:5" x14ac:dyDescent="0.2">
      <c r="A14" s="160"/>
      <c r="B14" s="158"/>
      <c r="C14" s="163"/>
      <c r="D14" s="160"/>
      <c r="E14" s="160" t="str">
        <f t="shared" si="0"/>
        <v/>
      </c>
    </row>
    <row r="15" spans="1:5" x14ac:dyDescent="0.2">
      <c r="A15" s="160"/>
      <c r="B15" s="162"/>
      <c r="C15" s="164"/>
      <c r="D15" s="161"/>
      <c r="E15" s="160" t="str">
        <f t="shared" si="0"/>
        <v/>
      </c>
    </row>
    <row r="16" spans="1:5" x14ac:dyDescent="0.2">
      <c r="A16" s="160"/>
      <c r="B16" s="158"/>
      <c r="C16" s="163"/>
      <c r="D16" s="160"/>
      <c r="E16" s="160" t="str">
        <f t="shared" si="0"/>
        <v/>
      </c>
    </row>
    <row r="17" spans="1:5" x14ac:dyDescent="0.2">
      <c r="A17" s="160"/>
      <c r="B17" s="158"/>
      <c r="C17" s="163"/>
      <c r="D17" s="160"/>
      <c r="E17" s="160" t="str">
        <f t="shared" si="0"/>
        <v/>
      </c>
    </row>
    <row r="18" spans="1:5" x14ac:dyDescent="0.2">
      <c r="A18" s="160"/>
      <c r="B18" s="158"/>
      <c r="C18" s="163"/>
      <c r="D18" s="160"/>
      <c r="E18" s="160" t="str">
        <f t="shared" si="0"/>
        <v/>
      </c>
    </row>
    <row r="19" spans="1:5" x14ac:dyDescent="0.2">
      <c r="A19" s="160"/>
      <c r="B19" s="158"/>
      <c r="C19" s="163"/>
      <c r="D19" s="160"/>
      <c r="E19" s="160" t="str">
        <f t="shared" si="0"/>
        <v/>
      </c>
    </row>
    <row r="20" spans="1:5" x14ac:dyDescent="0.2">
      <c r="A20" s="160"/>
      <c r="B20" s="158"/>
      <c r="C20" s="163"/>
      <c r="D20" s="160"/>
      <c r="E20" s="160" t="str">
        <f t="shared" si="0"/>
        <v/>
      </c>
    </row>
    <row r="21" spans="1:5" x14ac:dyDescent="0.2">
      <c r="A21" s="160"/>
      <c r="B21" s="158"/>
      <c r="C21" s="163"/>
      <c r="D21" s="160"/>
      <c r="E21" s="160" t="str">
        <f t="shared" si="0"/>
        <v/>
      </c>
    </row>
    <row r="22" spans="1:5" x14ac:dyDescent="0.2">
      <c r="A22" s="160"/>
      <c r="B22" s="158"/>
      <c r="C22" s="163"/>
      <c r="D22" s="160"/>
      <c r="E22" s="160" t="str">
        <f t="shared" si="0"/>
        <v/>
      </c>
    </row>
    <row r="23" spans="1:5" x14ac:dyDescent="0.2">
      <c r="A23" s="160"/>
      <c r="B23" s="158"/>
      <c r="C23" s="163"/>
      <c r="D23" s="160"/>
      <c r="E23" s="160" t="str">
        <f t="shared" si="0"/>
        <v/>
      </c>
    </row>
    <row r="24" spans="1:5" x14ac:dyDescent="0.2">
      <c r="A24" s="160"/>
      <c r="B24" s="158"/>
      <c r="C24" s="163"/>
      <c r="D24" s="160"/>
      <c r="E24" s="160" t="str">
        <f t="shared" si="0"/>
        <v/>
      </c>
    </row>
    <row r="25" spans="1:5" x14ac:dyDescent="0.2">
      <c r="A25" s="160"/>
      <c r="B25" s="158"/>
      <c r="C25" s="163"/>
      <c r="D25" s="160"/>
      <c r="E25" s="160" t="str">
        <f t="shared" si="0"/>
        <v/>
      </c>
    </row>
    <row r="26" spans="1:5" x14ac:dyDescent="0.2">
      <c r="A26" s="160"/>
      <c r="B26" s="158"/>
      <c r="C26" s="163"/>
      <c r="D26" s="160"/>
      <c r="E26" s="160" t="str">
        <f t="shared" si="0"/>
        <v/>
      </c>
    </row>
    <row r="27" spans="1:5" x14ac:dyDescent="0.2">
      <c r="A27" s="160"/>
      <c r="B27" s="158"/>
      <c r="C27" s="163"/>
      <c r="D27" s="160"/>
      <c r="E27" s="160" t="str">
        <f t="shared" si="0"/>
        <v/>
      </c>
    </row>
    <row r="28" spans="1:5" x14ac:dyDescent="0.2">
      <c r="A28" s="160"/>
      <c r="B28" s="158"/>
      <c r="C28" s="163"/>
      <c r="D28" s="160"/>
      <c r="E28" s="160" t="str">
        <f t="shared" si="0"/>
        <v/>
      </c>
    </row>
    <row r="29" spans="1:5" x14ac:dyDescent="0.2">
      <c r="A29" s="160"/>
      <c r="B29" s="158"/>
      <c r="C29" s="163"/>
      <c r="D29" s="160"/>
      <c r="E29" s="160" t="str">
        <f t="shared" si="0"/>
        <v/>
      </c>
    </row>
    <row r="30" spans="1:5" x14ac:dyDescent="0.2">
      <c r="A30" s="160"/>
      <c r="B30" s="158"/>
      <c r="C30" s="163"/>
      <c r="D30" s="160"/>
      <c r="E30" s="160" t="str">
        <f t="shared" si="0"/>
        <v/>
      </c>
    </row>
    <row r="31" spans="1:5" x14ac:dyDescent="0.2">
      <c r="A31" s="160"/>
      <c r="B31" s="158"/>
      <c r="C31" s="163"/>
      <c r="D31" s="160"/>
      <c r="E31" s="160" t="str">
        <f t="shared" si="0"/>
        <v/>
      </c>
    </row>
    <row r="32" spans="1:5" x14ac:dyDescent="0.2">
      <c r="A32" s="160"/>
      <c r="B32" s="158"/>
      <c r="C32" s="163"/>
      <c r="D32" s="160"/>
      <c r="E32" s="160" t="str">
        <f t="shared" si="0"/>
        <v/>
      </c>
    </row>
    <row r="33" spans="1:5" x14ac:dyDescent="0.2">
      <c r="A33" s="160"/>
      <c r="B33" s="158"/>
      <c r="C33" s="163"/>
      <c r="D33" s="160"/>
      <c r="E33" s="160" t="str">
        <f t="shared" si="0"/>
        <v/>
      </c>
    </row>
    <row r="34" spans="1:5" x14ac:dyDescent="0.2">
      <c r="A34" s="160"/>
      <c r="B34" s="158"/>
      <c r="C34" s="163"/>
      <c r="D34" s="160"/>
      <c r="E34" s="160" t="str">
        <f t="shared" si="0"/>
        <v/>
      </c>
    </row>
    <row r="35" spans="1:5" x14ac:dyDescent="0.2">
      <c r="A35" s="160"/>
      <c r="B35" s="158"/>
      <c r="C35" s="163"/>
      <c r="D35" s="160"/>
      <c r="E35" s="160" t="str">
        <f t="shared" si="0"/>
        <v/>
      </c>
    </row>
    <row r="36" spans="1:5" x14ac:dyDescent="0.2">
      <c r="A36" s="160"/>
      <c r="B36" s="158"/>
      <c r="C36" s="163"/>
      <c r="D36" s="161"/>
      <c r="E36" s="160" t="str">
        <f t="shared" si="0"/>
        <v/>
      </c>
    </row>
    <row r="37" spans="1:5" x14ac:dyDescent="0.2">
      <c r="A37" s="160"/>
      <c r="B37" s="158"/>
      <c r="C37" s="163"/>
      <c r="D37" s="160"/>
      <c r="E37" s="160" t="str">
        <f t="shared" si="0"/>
        <v/>
      </c>
    </row>
    <row r="38" spans="1:5" x14ac:dyDescent="0.2">
      <c r="A38" s="160"/>
      <c r="B38" s="158"/>
      <c r="C38" s="163"/>
      <c r="D38" s="160"/>
      <c r="E38" s="160" t="str">
        <f t="shared" si="0"/>
        <v/>
      </c>
    </row>
    <row r="39" spans="1:5" x14ac:dyDescent="0.2">
      <c r="A39" s="160"/>
      <c r="B39" s="158"/>
      <c r="C39" s="163"/>
      <c r="D39" s="160"/>
      <c r="E39" s="160" t="str">
        <f t="shared" si="0"/>
        <v/>
      </c>
    </row>
    <row r="40" spans="1:5" x14ac:dyDescent="0.2">
      <c r="A40" s="160"/>
      <c r="B40" s="158"/>
      <c r="C40" s="163"/>
      <c r="D40" s="160"/>
      <c r="E40" s="160" t="str">
        <f t="shared" si="0"/>
        <v/>
      </c>
    </row>
    <row r="41" spans="1:5" x14ac:dyDescent="0.2">
      <c r="A41" s="160"/>
      <c r="B41" s="158"/>
      <c r="C41" s="163"/>
      <c r="D41" s="160"/>
      <c r="E41" s="160" t="str">
        <f t="shared" si="0"/>
        <v/>
      </c>
    </row>
    <row r="42" spans="1:5" x14ac:dyDescent="0.2">
      <c r="A42" s="160"/>
      <c r="B42" s="158"/>
      <c r="C42" s="163"/>
      <c r="D42" s="160"/>
      <c r="E42" s="160" t="str">
        <f t="shared" si="0"/>
        <v/>
      </c>
    </row>
    <row r="43" spans="1:5" x14ac:dyDescent="0.2">
      <c r="A43" s="160"/>
      <c r="B43" s="158"/>
      <c r="C43" s="163"/>
      <c r="D43" s="160"/>
      <c r="E43" s="160" t="str">
        <f t="shared" si="0"/>
        <v/>
      </c>
    </row>
    <row r="44" spans="1:5" x14ac:dyDescent="0.2">
      <c r="A44" s="160"/>
      <c r="B44" s="158"/>
      <c r="C44" s="163"/>
      <c r="D44" s="160"/>
      <c r="E44" s="160" t="str">
        <f t="shared" si="0"/>
        <v/>
      </c>
    </row>
    <row r="45" spans="1:5" x14ac:dyDescent="0.2">
      <c r="A45" s="160"/>
      <c r="B45" s="158"/>
      <c r="C45" s="163"/>
      <c r="D45" s="160"/>
      <c r="E45" s="160" t="str">
        <f t="shared" si="0"/>
        <v/>
      </c>
    </row>
    <row r="46" spans="1:5" x14ac:dyDescent="0.2">
      <c r="A46" s="160"/>
      <c r="B46" s="158"/>
      <c r="C46" s="163"/>
      <c r="D46" s="160"/>
      <c r="E46" s="160" t="str">
        <f t="shared" si="0"/>
        <v/>
      </c>
    </row>
    <row r="47" spans="1:5" x14ac:dyDescent="0.2">
      <c r="A47" s="160"/>
      <c r="B47" s="158"/>
      <c r="C47" s="163"/>
      <c r="D47" s="160"/>
      <c r="E47" s="160" t="str">
        <f t="shared" si="0"/>
        <v/>
      </c>
    </row>
    <row r="48" spans="1:5" x14ac:dyDescent="0.2">
      <c r="A48" s="160"/>
      <c r="B48" s="158"/>
      <c r="C48" s="163"/>
      <c r="D48" s="160"/>
      <c r="E48" s="160" t="str">
        <f t="shared" si="0"/>
        <v/>
      </c>
    </row>
    <row r="49" spans="1:5" x14ac:dyDescent="0.2">
      <c r="A49" s="160"/>
      <c r="B49" s="158"/>
      <c r="C49" s="163"/>
      <c r="D49" s="160"/>
      <c r="E49" s="160" t="str">
        <f t="shared" si="0"/>
        <v/>
      </c>
    </row>
    <row r="50" spans="1:5" x14ac:dyDescent="0.2">
      <c r="A50" s="160"/>
      <c r="B50" s="158"/>
      <c r="C50" s="163"/>
      <c r="D50" s="160"/>
      <c r="E50" s="160" t="str">
        <f t="shared" si="0"/>
        <v/>
      </c>
    </row>
    <row r="51" spans="1:5" x14ac:dyDescent="0.2">
      <c r="A51" s="160"/>
      <c r="B51" s="158"/>
      <c r="C51" s="163"/>
      <c r="D51" s="160"/>
      <c r="E51" s="160" t="str">
        <f t="shared" si="0"/>
        <v/>
      </c>
    </row>
    <row r="52" spans="1:5" x14ac:dyDescent="0.2">
      <c r="A52" s="160"/>
      <c r="B52" s="158"/>
      <c r="C52" s="163"/>
      <c r="D52" s="160"/>
      <c r="E52" s="160" t="str">
        <f t="shared" si="0"/>
        <v/>
      </c>
    </row>
    <row r="53" spans="1:5" x14ac:dyDescent="0.2">
      <c r="A53" s="160"/>
      <c r="B53" s="158"/>
      <c r="C53" s="163"/>
      <c r="D53" s="160"/>
      <c r="E53" s="160" t="str">
        <f t="shared" si="0"/>
        <v/>
      </c>
    </row>
    <row r="54" spans="1:5" x14ac:dyDescent="0.2">
      <c r="A54" s="160"/>
      <c r="B54" s="158"/>
      <c r="C54" s="163"/>
      <c r="D54" s="160"/>
      <c r="E54" s="160" t="str">
        <f t="shared" si="0"/>
        <v/>
      </c>
    </row>
    <row r="55" spans="1:5" x14ac:dyDescent="0.2">
      <c r="A55" s="160"/>
      <c r="B55" s="158"/>
      <c r="C55" s="163"/>
      <c r="D55" s="160"/>
      <c r="E55" s="160" t="str">
        <f t="shared" si="0"/>
        <v/>
      </c>
    </row>
    <row r="56" spans="1:5" x14ac:dyDescent="0.2">
      <c r="A56" s="160"/>
      <c r="B56" s="158"/>
      <c r="C56" s="163"/>
      <c r="D56" s="160"/>
      <c r="E56" s="160" t="str">
        <f t="shared" si="0"/>
        <v/>
      </c>
    </row>
    <row r="57" spans="1:5" x14ac:dyDescent="0.2">
      <c r="A57" s="160"/>
      <c r="B57" s="158"/>
      <c r="C57" s="163"/>
      <c r="D57" s="160"/>
      <c r="E57" s="160" t="str">
        <f t="shared" si="0"/>
        <v/>
      </c>
    </row>
    <row r="58" spans="1:5" x14ac:dyDescent="0.2">
      <c r="A58" s="160"/>
      <c r="B58" s="158"/>
      <c r="C58" s="163"/>
      <c r="D58" s="160"/>
      <c r="E58" s="160" t="str">
        <f t="shared" si="0"/>
        <v/>
      </c>
    </row>
    <row r="59" spans="1:5" x14ac:dyDescent="0.2">
      <c r="A59" s="160"/>
      <c r="B59" s="158"/>
      <c r="C59" s="163"/>
      <c r="D59" s="160"/>
      <c r="E59" s="160" t="str">
        <f t="shared" si="0"/>
        <v/>
      </c>
    </row>
    <row r="60" spans="1:5" x14ac:dyDescent="0.2">
      <c r="A60" s="160"/>
      <c r="B60" s="158"/>
      <c r="C60" s="163"/>
      <c r="D60" s="160"/>
      <c r="E60" s="160" t="str">
        <f t="shared" si="0"/>
        <v/>
      </c>
    </row>
    <row r="61" spans="1:5" x14ac:dyDescent="0.2">
      <c r="A61" s="160"/>
      <c r="B61" s="158"/>
      <c r="C61" s="163"/>
      <c r="D61" s="160"/>
      <c r="E61" s="160" t="str">
        <f t="shared" si="0"/>
        <v/>
      </c>
    </row>
    <row r="62" spans="1:5" x14ac:dyDescent="0.2">
      <c r="A62" s="160"/>
      <c r="B62" s="158"/>
      <c r="C62" s="163"/>
      <c r="D62" s="160"/>
      <c r="E62" s="160" t="str">
        <f t="shared" si="0"/>
        <v/>
      </c>
    </row>
    <row r="63" spans="1:5" x14ac:dyDescent="0.2">
      <c r="A63" s="160"/>
      <c r="B63" s="158"/>
      <c r="C63" s="163"/>
      <c r="D63" s="160"/>
      <c r="E63" s="160" t="str">
        <f t="shared" si="0"/>
        <v/>
      </c>
    </row>
    <row r="64" spans="1:5" x14ac:dyDescent="0.2">
      <c r="A64" s="160"/>
      <c r="B64" s="158"/>
      <c r="C64" s="163"/>
      <c r="D64" s="160"/>
      <c r="E64" s="160" t="str">
        <f t="shared" si="0"/>
        <v/>
      </c>
    </row>
    <row r="65" spans="1:5" x14ac:dyDescent="0.2">
      <c r="A65" s="160"/>
      <c r="B65" s="158"/>
      <c r="C65" s="163"/>
      <c r="D65" s="160"/>
      <c r="E65" s="160" t="str">
        <f t="shared" si="0"/>
        <v/>
      </c>
    </row>
    <row r="66" spans="1:5" x14ac:dyDescent="0.2">
      <c r="A66" s="160"/>
      <c r="B66" s="158"/>
      <c r="C66" s="163"/>
      <c r="D66" s="160"/>
      <c r="E66" s="160" t="str">
        <f t="shared" si="0"/>
        <v/>
      </c>
    </row>
    <row r="67" spans="1:5" x14ac:dyDescent="0.2">
      <c r="A67" s="160"/>
      <c r="B67" s="158"/>
      <c r="C67" s="163"/>
      <c r="D67" s="160"/>
      <c r="E67" s="160" t="str">
        <f t="shared" si="0"/>
        <v/>
      </c>
    </row>
    <row r="68" spans="1:5" x14ac:dyDescent="0.2">
      <c r="A68" s="160"/>
      <c r="B68" s="158"/>
      <c r="C68" s="163"/>
      <c r="D68" s="160"/>
      <c r="E68" s="160" t="str">
        <f t="shared" ref="E68:E131" si="1">IFERROR(VLOOKUP(D68,Tabla_Indices,5,FALSE),"")</f>
        <v/>
      </c>
    </row>
    <row r="69" spans="1:5" x14ac:dyDescent="0.2">
      <c r="A69" s="160"/>
      <c r="B69" s="158"/>
      <c r="C69" s="163"/>
      <c r="D69" s="160"/>
      <c r="E69" s="160" t="str">
        <f t="shared" si="1"/>
        <v/>
      </c>
    </row>
    <row r="70" spans="1:5" x14ac:dyDescent="0.2">
      <c r="A70" s="160"/>
      <c r="B70" s="158"/>
      <c r="C70" s="163"/>
      <c r="D70" s="160"/>
      <c r="E70" s="160" t="str">
        <f t="shared" si="1"/>
        <v/>
      </c>
    </row>
    <row r="71" spans="1:5" x14ac:dyDescent="0.2">
      <c r="A71" s="160"/>
      <c r="B71" s="158"/>
      <c r="C71" s="163"/>
      <c r="D71" s="160"/>
      <c r="E71" s="160" t="str">
        <f t="shared" si="1"/>
        <v/>
      </c>
    </row>
    <row r="72" spans="1:5" x14ac:dyDescent="0.2">
      <c r="A72" s="160"/>
      <c r="B72" s="158"/>
      <c r="C72" s="163"/>
      <c r="D72" s="160"/>
      <c r="E72" s="160" t="str">
        <f t="shared" si="1"/>
        <v/>
      </c>
    </row>
    <row r="73" spans="1:5" x14ac:dyDescent="0.2">
      <c r="A73" s="160"/>
      <c r="B73" s="158"/>
      <c r="C73" s="163"/>
      <c r="D73" s="160"/>
      <c r="E73" s="160" t="str">
        <f t="shared" si="1"/>
        <v/>
      </c>
    </row>
    <row r="74" spans="1:5" x14ac:dyDescent="0.2">
      <c r="A74" s="160"/>
      <c r="B74" s="158"/>
      <c r="C74" s="163"/>
      <c r="D74" s="160"/>
      <c r="E74" s="160" t="str">
        <f t="shared" si="1"/>
        <v/>
      </c>
    </row>
    <row r="75" spans="1:5" x14ac:dyDescent="0.2">
      <c r="A75" s="160"/>
      <c r="B75" s="158"/>
      <c r="C75" s="163"/>
      <c r="D75" s="160"/>
      <c r="E75" s="160" t="str">
        <f t="shared" si="1"/>
        <v/>
      </c>
    </row>
    <row r="76" spans="1:5" x14ac:dyDescent="0.2">
      <c r="A76" s="160"/>
      <c r="B76" s="158"/>
      <c r="C76" s="163"/>
      <c r="D76" s="160"/>
      <c r="E76" s="160" t="str">
        <f t="shared" si="1"/>
        <v/>
      </c>
    </row>
    <row r="77" spans="1:5" x14ac:dyDescent="0.2">
      <c r="A77" s="160"/>
      <c r="B77" s="158"/>
      <c r="C77" s="163"/>
      <c r="D77" s="160"/>
      <c r="E77" s="160" t="str">
        <f t="shared" si="1"/>
        <v/>
      </c>
    </row>
    <row r="78" spans="1:5" x14ac:dyDescent="0.2">
      <c r="A78" s="160"/>
      <c r="B78" s="158"/>
      <c r="C78" s="163"/>
      <c r="D78" s="160"/>
      <c r="E78" s="160" t="str">
        <f t="shared" si="1"/>
        <v/>
      </c>
    </row>
    <row r="79" spans="1:5" x14ac:dyDescent="0.2">
      <c r="A79" s="160"/>
      <c r="B79" s="158"/>
      <c r="C79" s="163"/>
      <c r="D79" s="160"/>
      <c r="E79" s="160" t="str">
        <f t="shared" si="1"/>
        <v/>
      </c>
    </row>
    <row r="80" spans="1:5" x14ac:dyDescent="0.2">
      <c r="A80" s="160"/>
      <c r="B80" s="158"/>
      <c r="C80" s="163"/>
      <c r="D80" s="160"/>
      <c r="E80" s="160" t="str">
        <f t="shared" si="1"/>
        <v/>
      </c>
    </row>
    <row r="81" spans="1:5" x14ac:dyDescent="0.2">
      <c r="A81" s="160"/>
      <c r="B81" s="158"/>
      <c r="C81" s="163"/>
      <c r="D81" s="160"/>
      <c r="E81" s="160" t="str">
        <f t="shared" si="1"/>
        <v/>
      </c>
    </row>
    <row r="82" spans="1:5" x14ac:dyDescent="0.2">
      <c r="A82" s="160"/>
      <c r="B82" s="158"/>
      <c r="C82" s="163"/>
      <c r="D82" s="160"/>
      <c r="E82" s="160" t="str">
        <f t="shared" si="1"/>
        <v/>
      </c>
    </row>
    <row r="83" spans="1:5" x14ac:dyDescent="0.2">
      <c r="A83" s="160"/>
      <c r="B83" s="158"/>
      <c r="C83" s="163"/>
      <c r="D83" s="160"/>
      <c r="E83" s="160" t="str">
        <f t="shared" si="1"/>
        <v/>
      </c>
    </row>
    <row r="84" spans="1:5" x14ac:dyDescent="0.2">
      <c r="A84" s="160"/>
      <c r="B84" s="158"/>
      <c r="C84" s="163"/>
      <c r="D84" s="161"/>
      <c r="E84" s="160" t="str">
        <f t="shared" si="1"/>
        <v/>
      </c>
    </row>
    <row r="85" spans="1:5" x14ac:dyDescent="0.2">
      <c r="A85" s="160"/>
      <c r="B85" s="162"/>
      <c r="C85" s="164"/>
      <c r="D85" s="161"/>
      <c r="E85" s="160" t="str">
        <f t="shared" si="1"/>
        <v/>
      </c>
    </row>
    <row r="86" spans="1:5" x14ac:dyDescent="0.2">
      <c r="A86" s="160"/>
      <c r="B86" s="162"/>
      <c r="C86" s="164"/>
      <c r="D86" s="161"/>
      <c r="E86" s="160" t="str">
        <f t="shared" si="1"/>
        <v/>
      </c>
    </row>
    <row r="87" spans="1:5" x14ac:dyDescent="0.2">
      <c r="A87" s="160"/>
      <c r="B87" s="162"/>
      <c r="C87" s="164"/>
      <c r="D87" s="161"/>
      <c r="E87" s="160" t="str">
        <f t="shared" si="1"/>
        <v/>
      </c>
    </row>
    <row r="88" spans="1:5" x14ac:dyDescent="0.2">
      <c r="A88" s="160"/>
      <c r="B88" s="162"/>
      <c r="C88" s="164"/>
      <c r="D88" s="161"/>
      <c r="E88" s="160" t="str">
        <f t="shared" si="1"/>
        <v/>
      </c>
    </row>
    <row r="89" spans="1:5" x14ac:dyDescent="0.2">
      <c r="A89" s="160"/>
      <c r="B89" s="162"/>
      <c r="C89" s="164"/>
      <c r="D89" s="161"/>
      <c r="E89" s="160" t="str">
        <f t="shared" si="1"/>
        <v/>
      </c>
    </row>
    <row r="90" spans="1:5" x14ac:dyDescent="0.2">
      <c r="A90" s="160"/>
      <c r="B90" s="162"/>
      <c r="C90" s="164"/>
      <c r="D90" s="161"/>
      <c r="E90" s="160" t="str">
        <f t="shared" si="1"/>
        <v/>
      </c>
    </row>
    <row r="91" spans="1:5" x14ac:dyDescent="0.2">
      <c r="A91" s="160"/>
      <c r="B91" s="162"/>
      <c r="C91" s="164"/>
      <c r="D91" s="161"/>
      <c r="E91" s="160" t="str">
        <f t="shared" si="1"/>
        <v/>
      </c>
    </row>
    <row r="92" spans="1:5" x14ac:dyDescent="0.2">
      <c r="A92" s="160"/>
      <c r="B92" s="162"/>
      <c r="C92" s="164"/>
      <c r="D92" s="161"/>
      <c r="E92" s="160" t="str">
        <f t="shared" si="1"/>
        <v/>
      </c>
    </row>
    <row r="93" spans="1:5" x14ac:dyDescent="0.2">
      <c r="A93" s="160"/>
      <c r="B93" s="162"/>
      <c r="C93" s="164"/>
      <c r="D93" s="161"/>
      <c r="E93" s="160" t="str">
        <f t="shared" si="1"/>
        <v/>
      </c>
    </row>
    <row r="94" spans="1:5" x14ac:dyDescent="0.2">
      <c r="A94" s="160"/>
      <c r="B94" s="162"/>
      <c r="C94" s="164"/>
      <c r="D94" s="161"/>
      <c r="E94" s="160" t="str">
        <f t="shared" si="1"/>
        <v/>
      </c>
    </row>
    <row r="95" spans="1:5" x14ac:dyDescent="0.2">
      <c r="A95" s="160"/>
      <c r="B95" s="162"/>
      <c r="C95" s="164"/>
      <c r="D95" s="161"/>
      <c r="E95" s="160" t="str">
        <f t="shared" si="1"/>
        <v/>
      </c>
    </row>
    <row r="96" spans="1:5" x14ac:dyDescent="0.2">
      <c r="A96" s="160"/>
      <c r="B96" s="162"/>
      <c r="C96" s="164"/>
      <c r="D96" s="161"/>
      <c r="E96" s="160" t="str">
        <f t="shared" si="1"/>
        <v/>
      </c>
    </row>
    <row r="97" spans="1:5" x14ac:dyDescent="0.2">
      <c r="A97" s="160"/>
      <c r="B97" s="162"/>
      <c r="C97" s="164"/>
      <c r="D97" s="161"/>
      <c r="E97" s="160" t="str">
        <f t="shared" si="1"/>
        <v/>
      </c>
    </row>
    <row r="98" spans="1:5" x14ac:dyDescent="0.2">
      <c r="A98" s="160"/>
      <c r="B98" s="162"/>
      <c r="C98" s="164"/>
      <c r="D98" s="161"/>
      <c r="E98" s="160" t="str">
        <f t="shared" si="1"/>
        <v/>
      </c>
    </row>
    <row r="99" spans="1:5" x14ac:dyDescent="0.2">
      <c r="A99" s="160"/>
      <c r="B99" s="162"/>
      <c r="C99" s="164"/>
      <c r="D99" s="161"/>
      <c r="E99" s="160" t="str">
        <f t="shared" si="1"/>
        <v/>
      </c>
    </row>
    <row r="100" spans="1:5" x14ac:dyDescent="0.2">
      <c r="A100" s="160"/>
      <c r="B100" s="162"/>
      <c r="C100" s="164"/>
      <c r="D100" s="161"/>
      <c r="E100" s="160" t="str">
        <f t="shared" si="1"/>
        <v/>
      </c>
    </row>
    <row r="101" spans="1:5" x14ac:dyDescent="0.2">
      <c r="A101" s="160"/>
      <c r="B101" s="162"/>
      <c r="C101" s="164"/>
      <c r="D101" s="161"/>
      <c r="E101" s="160" t="str">
        <f t="shared" si="1"/>
        <v/>
      </c>
    </row>
    <row r="102" spans="1:5" x14ac:dyDescent="0.2">
      <c r="A102" s="160"/>
      <c r="B102" s="162"/>
      <c r="C102" s="164"/>
      <c r="D102" s="161"/>
      <c r="E102" s="160" t="str">
        <f t="shared" si="1"/>
        <v/>
      </c>
    </row>
    <row r="103" spans="1:5" x14ac:dyDescent="0.2">
      <c r="A103" s="160"/>
      <c r="B103" s="162"/>
      <c r="C103" s="164"/>
      <c r="D103" s="161"/>
      <c r="E103" s="160" t="str">
        <f t="shared" si="1"/>
        <v/>
      </c>
    </row>
    <row r="104" spans="1:5" x14ac:dyDescent="0.2">
      <c r="A104" s="160"/>
      <c r="B104" s="162"/>
      <c r="C104" s="164"/>
      <c r="D104" s="161"/>
      <c r="E104" s="160" t="str">
        <f t="shared" si="1"/>
        <v/>
      </c>
    </row>
    <row r="105" spans="1:5" x14ac:dyDescent="0.2">
      <c r="A105" s="160"/>
      <c r="B105" s="162"/>
      <c r="C105" s="164"/>
      <c r="D105" s="161"/>
      <c r="E105" s="160" t="str">
        <f t="shared" si="1"/>
        <v/>
      </c>
    </row>
    <row r="106" spans="1:5" x14ac:dyDescent="0.2">
      <c r="A106" s="160"/>
      <c r="B106" s="162"/>
      <c r="C106" s="164"/>
      <c r="D106" s="161"/>
      <c r="E106" s="160" t="str">
        <f t="shared" si="1"/>
        <v/>
      </c>
    </row>
    <row r="107" spans="1:5" x14ac:dyDescent="0.2">
      <c r="A107" s="160"/>
      <c r="B107" s="162"/>
      <c r="C107" s="164"/>
      <c r="D107" s="161"/>
      <c r="E107" s="160" t="str">
        <f t="shared" si="1"/>
        <v/>
      </c>
    </row>
    <row r="108" spans="1:5" x14ac:dyDescent="0.2">
      <c r="A108" s="160"/>
      <c r="B108" s="162"/>
      <c r="C108" s="164"/>
      <c r="D108" s="161"/>
      <c r="E108" s="160" t="str">
        <f t="shared" si="1"/>
        <v/>
      </c>
    </row>
    <row r="109" spans="1:5" x14ac:dyDescent="0.2">
      <c r="A109" s="160"/>
      <c r="B109" s="162"/>
      <c r="C109" s="164"/>
      <c r="D109" s="161"/>
      <c r="E109" s="160" t="str">
        <f t="shared" si="1"/>
        <v/>
      </c>
    </row>
    <row r="110" spans="1:5" x14ac:dyDescent="0.2">
      <c r="A110" s="160"/>
      <c r="B110" s="162"/>
      <c r="C110" s="164"/>
      <c r="D110" s="161"/>
      <c r="E110" s="160" t="str">
        <f t="shared" si="1"/>
        <v/>
      </c>
    </row>
    <row r="111" spans="1:5" x14ac:dyDescent="0.2">
      <c r="A111" s="160"/>
      <c r="B111" s="162"/>
      <c r="C111" s="164"/>
      <c r="D111" s="161"/>
      <c r="E111" s="160" t="str">
        <f t="shared" si="1"/>
        <v/>
      </c>
    </row>
    <row r="112" spans="1:5" x14ac:dyDescent="0.2">
      <c r="A112" s="160"/>
      <c r="B112" s="162"/>
      <c r="C112" s="164"/>
      <c r="D112" s="161"/>
      <c r="E112" s="160" t="str">
        <f t="shared" si="1"/>
        <v/>
      </c>
    </row>
    <row r="113" spans="1:5" x14ac:dyDescent="0.2">
      <c r="A113" s="160"/>
      <c r="B113" s="162"/>
      <c r="C113" s="164"/>
      <c r="D113" s="161"/>
      <c r="E113" s="160" t="str">
        <f t="shared" si="1"/>
        <v/>
      </c>
    </row>
    <row r="114" spans="1:5" x14ac:dyDescent="0.2">
      <c r="A114" s="160"/>
      <c r="B114" s="162"/>
      <c r="C114" s="164"/>
      <c r="D114" s="161"/>
      <c r="E114" s="160" t="str">
        <f t="shared" si="1"/>
        <v/>
      </c>
    </row>
    <row r="115" spans="1:5" x14ac:dyDescent="0.2">
      <c r="A115" s="160"/>
      <c r="B115" s="162"/>
      <c r="C115" s="164"/>
      <c r="D115" s="161"/>
      <c r="E115" s="160" t="str">
        <f t="shared" si="1"/>
        <v/>
      </c>
    </row>
    <row r="116" spans="1:5" x14ac:dyDescent="0.2">
      <c r="A116" s="160"/>
      <c r="B116" s="162"/>
      <c r="C116" s="164"/>
      <c r="D116" s="161"/>
      <c r="E116" s="160" t="str">
        <f t="shared" si="1"/>
        <v/>
      </c>
    </row>
    <row r="117" spans="1:5" x14ac:dyDescent="0.2">
      <c r="A117" s="160"/>
      <c r="B117" s="162"/>
      <c r="C117" s="164"/>
      <c r="D117" s="161"/>
      <c r="E117" s="160" t="str">
        <f t="shared" si="1"/>
        <v/>
      </c>
    </row>
    <row r="118" spans="1:5" x14ac:dyDescent="0.2">
      <c r="A118" s="160"/>
      <c r="B118" s="162"/>
      <c r="C118" s="164"/>
      <c r="D118" s="161"/>
      <c r="E118" s="160" t="str">
        <f t="shared" si="1"/>
        <v/>
      </c>
    </row>
    <row r="119" spans="1:5" x14ac:dyDescent="0.2">
      <c r="A119" s="160"/>
      <c r="B119" s="162"/>
      <c r="C119" s="164"/>
      <c r="D119" s="161"/>
      <c r="E119" s="160" t="str">
        <f t="shared" si="1"/>
        <v/>
      </c>
    </row>
    <row r="120" spans="1:5" x14ac:dyDescent="0.2">
      <c r="A120" s="160"/>
      <c r="B120" s="162"/>
      <c r="C120" s="164"/>
      <c r="D120" s="161"/>
      <c r="E120" s="160" t="str">
        <f t="shared" si="1"/>
        <v/>
      </c>
    </row>
    <row r="121" spans="1:5" x14ac:dyDescent="0.2">
      <c r="A121" s="160"/>
      <c r="B121" s="162"/>
      <c r="C121" s="164"/>
      <c r="D121" s="161"/>
      <c r="E121" s="160" t="str">
        <f t="shared" si="1"/>
        <v/>
      </c>
    </row>
    <row r="122" spans="1:5" x14ac:dyDescent="0.2">
      <c r="A122" s="160"/>
      <c r="B122" s="162"/>
      <c r="C122" s="164"/>
      <c r="D122" s="161"/>
      <c r="E122" s="160" t="str">
        <f t="shared" si="1"/>
        <v/>
      </c>
    </row>
    <row r="123" spans="1:5" x14ac:dyDescent="0.2">
      <c r="A123" s="160"/>
      <c r="B123" s="162"/>
      <c r="C123" s="164"/>
      <c r="D123" s="161"/>
      <c r="E123" s="160" t="str">
        <f t="shared" si="1"/>
        <v/>
      </c>
    </row>
    <row r="124" spans="1:5" x14ac:dyDescent="0.2">
      <c r="A124" s="160"/>
      <c r="B124" s="162"/>
      <c r="C124" s="164"/>
      <c r="D124" s="161"/>
      <c r="E124" s="160" t="str">
        <f t="shared" si="1"/>
        <v/>
      </c>
    </row>
    <row r="125" spans="1:5" x14ac:dyDescent="0.2">
      <c r="A125" s="160"/>
      <c r="B125" s="162"/>
      <c r="C125" s="164"/>
      <c r="D125" s="161"/>
      <c r="E125" s="160" t="str">
        <f t="shared" si="1"/>
        <v/>
      </c>
    </row>
    <row r="126" spans="1:5" x14ac:dyDescent="0.2">
      <c r="A126" s="160"/>
      <c r="B126" s="162"/>
      <c r="C126" s="164"/>
      <c r="D126" s="161"/>
      <c r="E126" s="160" t="str">
        <f t="shared" si="1"/>
        <v/>
      </c>
    </row>
    <row r="127" spans="1:5" x14ac:dyDescent="0.2">
      <c r="A127" s="160"/>
      <c r="B127" s="162"/>
      <c r="C127" s="164"/>
      <c r="D127" s="161"/>
      <c r="E127" s="160" t="str">
        <f t="shared" si="1"/>
        <v/>
      </c>
    </row>
    <row r="128" spans="1:5" x14ac:dyDescent="0.2">
      <c r="A128" s="160"/>
      <c r="B128" s="162"/>
      <c r="C128" s="164"/>
      <c r="D128" s="161"/>
      <c r="E128" s="160" t="str">
        <f t="shared" si="1"/>
        <v/>
      </c>
    </row>
    <row r="129" spans="1:5" x14ac:dyDescent="0.2">
      <c r="A129" s="160"/>
      <c r="B129" s="162"/>
      <c r="C129" s="164"/>
      <c r="D129" s="161"/>
      <c r="E129" s="160" t="str">
        <f t="shared" si="1"/>
        <v/>
      </c>
    </row>
    <row r="130" spans="1:5" x14ac:dyDescent="0.2">
      <c r="A130" s="160"/>
      <c r="B130" s="162"/>
      <c r="C130" s="164"/>
      <c r="D130" s="161"/>
      <c r="E130" s="160" t="str">
        <f t="shared" si="1"/>
        <v/>
      </c>
    </row>
    <row r="131" spans="1:5" x14ac:dyDescent="0.2">
      <c r="A131" s="160"/>
      <c r="B131" s="162"/>
      <c r="C131" s="164"/>
      <c r="D131" s="161"/>
      <c r="E131" s="160" t="str">
        <f t="shared" si="1"/>
        <v/>
      </c>
    </row>
    <row r="132" spans="1:5" x14ac:dyDescent="0.2">
      <c r="A132" s="160"/>
      <c r="B132" s="162"/>
      <c r="C132" s="164"/>
      <c r="D132" s="161"/>
      <c r="E132" s="160" t="str">
        <f t="shared" ref="E132:E195" si="2">IFERROR(VLOOKUP(D132,Tabla_Indices,5,FALSE),"")</f>
        <v/>
      </c>
    </row>
    <row r="133" spans="1:5" x14ac:dyDescent="0.2">
      <c r="A133" s="160"/>
      <c r="B133" s="162"/>
      <c r="C133" s="164"/>
      <c r="D133" s="161"/>
      <c r="E133" s="160" t="str">
        <f t="shared" si="2"/>
        <v/>
      </c>
    </row>
    <row r="134" spans="1:5" x14ac:dyDescent="0.2">
      <c r="A134" s="160"/>
      <c r="B134" s="162"/>
      <c r="C134" s="164"/>
      <c r="D134" s="161"/>
      <c r="E134" s="160" t="str">
        <f t="shared" si="2"/>
        <v/>
      </c>
    </row>
    <row r="135" spans="1:5" x14ac:dyDescent="0.2">
      <c r="A135" s="160"/>
      <c r="B135" s="162"/>
      <c r="C135" s="164"/>
      <c r="D135" s="161"/>
      <c r="E135" s="160" t="str">
        <f t="shared" si="2"/>
        <v/>
      </c>
    </row>
    <row r="136" spans="1:5" x14ac:dyDescent="0.2">
      <c r="A136" s="160"/>
      <c r="B136" s="162"/>
      <c r="C136" s="164"/>
      <c r="D136" s="161"/>
      <c r="E136" s="160" t="str">
        <f t="shared" si="2"/>
        <v/>
      </c>
    </row>
    <row r="137" spans="1:5" x14ac:dyDescent="0.2">
      <c r="A137" s="160"/>
      <c r="B137" s="162"/>
      <c r="C137" s="164"/>
      <c r="D137" s="161"/>
      <c r="E137" s="160" t="str">
        <f t="shared" si="2"/>
        <v/>
      </c>
    </row>
    <row r="138" spans="1:5" x14ac:dyDescent="0.2">
      <c r="A138" s="160"/>
      <c r="B138" s="162"/>
      <c r="C138" s="164"/>
      <c r="D138" s="161"/>
      <c r="E138" s="160" t="str">
        <f t="shared" si="2"/>
        <v/>
      </c>
    </row>
    <row r="139" spans="1:5" x14ac:dyDescent="0.2">
      <c r="A139" s="160"/>
      <c r="B139" s="162"/>
      <c r="C139" s="164"/>
      <c r="D139" s="161"/>
      <c r="E139" s="160" t="str">
        <f t="shared" si="2"/>
        <v/>
      </c>
    </row>
    <row r="140" spans="1:5" x14ac:dyDescent="0.2">
      <c r="A140" s="160"/>
      <c r="B140" s="162"/>
      <c r="C140" s="164"/>
      <c r="D140" s="161"/>
      <c r="E140" s="160" t="str">
        <f t="shared" si="2"/>
        <v/>
      </c>
    </row>
    <row r="141" spans="1:5" x14ac:dyDescent="0.2">
      <c r="A141" s="160"/>
      <c r="B141" s="162"/>
      <c r="C141" s="164"/>
      <c r="D141" s="161"/>
      <c r="E141" s="160" t="str">
        <f t="shared" si="2"/>
        <v/>
      </c>
    </row>
    <row r="142" spans="1:5" x14ac:dyDescent="0.2">
      <c r="A142" s="160"/>
      <c r="B142" s="162"/>
      <c r="C142" s="164"/>
      <c r="D142" s="161"/>
      <c r="E142" s="160" t="str">
        <f t="shared" si="2"/>
        <v/>
      </c>
    </row>
    <row r="143" spans="1:5" x14ac:dyDescent="0.2">
      <c r="A143" s="160"/>
      <c r="B143" s="162"/>
      <c r="C143" s="164"/>
      <c r="D143" s="161"/>
      <c r="E143" s="160" t="str">
        <f t="shared" si="2"/>
        <v/>
      </c>
    </row>
    <row r="144" spans="1:5" x14ac:dyDescent="0.2">
      <c r="A144" s="160"/>
      <c r="B144" s="162"/>
      <c r="C144" s="164"/>
      <c r="D144" s="161"/>
      <c r="E144" s="160" t="str">
        <f t="shared" si="2"/>
        <v/>
      </c>
    </row>
    <row r="145" spans="1:5" x14ac:dyDescent="0.2">
      <c r="A145" s="160"/>
      <c r="B145" s="162"/>
      <c r="C145" s="164"/>
      <c r="D145" s="161"/>
      <c r="E145" s="160" t="str">
        <f t="shared" si="2"/>
        <v/>
      </c>
    </row>
    <row r="146" spans="1:5" x14ac:dyDescent="0.2">
      <c r="A146" s="160"/>
      <c r="B146" s="162"/>
      <c r="C146" s="164"/>
      <c r="D146" s="161"/>
      <c r="E146" s="160" t="str">
        <f t="shared" si="2"/>
        <v/>
      </c>
    </row>
    <row r="147" spans="1:5" x14ac:dyDescent="0.2">
      <c r="A147" s="160"/>
      <c r="B147" s="162"/>
      <c r="C147" s="164"/>
      <c r="D147" s="161"/>
      <c r="E147" s="160" t="str">
        <f t="shared" si="2"/>
        <v/>
      </c>
    </row>
    <row r="148" spans="1:5" x14ac:dyDescent="0.2">
      <c r="A148" s="160"/>
      <c r="B148" s="162"/>
      <c r="C148" s="164"/>
      <c r="D148" s="161"/>
      <c r="E148" s="160" t="str">
        <f t="shared" si="2"/>
        <v/>
      </c>
    </row>
    <row r="149" spans="1:5" x14ac:dyDescent="0.2">
      <c r="A149" s="160"/>
      <c r="B149" s="162"/>
      <c r="C149" s="164"/>
      <c r="D149" s="161"/>
      <c r="E149" s="160" t="str">
        <f t="shared" si="2"/>
        <v/>
      </c>
    </row>
    <row r="150" spans="1:5" x14ac:dyDescent="0.2">
      <c r="A150" s="160"/>
      <c r="B150" s="162"/>
      <c r="C150" s="164"/>
      <c r="D150" s="161"/>
      <c r="E150" s="160" t="str">
        <f t="shared" si="2"/>
        <v/>
      </c>
    </row>
    <row r="151" spans="1:5" x14ac:dyDescent="0.2">
      <c r="A151" s="160"/>
      <c r="B151" s="162"/>
      <c r="C151" s="164"/>
      <c r="D151" s="161"/>
      <c r="E151" s="160" t="str">
        <f t="shared" si="2"/>
        <v/>
      </c>
    </row>
    <row r="152" spans="1:5" x14ac:dyDescent="0.2">
      <c r="A152" s="160"/>
      <c r="B152" s="162"/>
      <c r="C152" s="164"/>
      <c r="D152" s="161"/>
      <c r="E152" s="160" t="str">
        <f t="shared" si="2"/>
        <v/>
      </c>
    </row>
    <row r="153" spans="1:5" x14ac:dyDescent="0.2">
      <c r="A153" s="160"/>
      <c r="B153" s="162"/>
      <c r="C153" s="164"/>
      <c r="D153" s="161"/>
      <c r="E153" s="160" t="str">
        <f t="shared" si="2"/>
        <v/>
      </c>
    </row>
    <row r="154" spans="1:5" x14ac:dyDescent="0.2">
      <c r="A154" s="160"/>
      <c r="B154" s="162"/>
      <c r="C154" s="164"/>
      <c r="D154" s="161"/>
      <c r="E154" s="160" t="str">
        <f t="shared" si="2"/>
        <v/>
      </c>
    </row>
    <row r="155" spans="1:5" x14ac:dyDescent="0.2">
      <c r="A155" s="160"/>
      <c r="B155" s="162"/>
      <c r="C155" s="164"/>
      <c r="D155" s="161"/>
      <c r="E155" s="160" t="str">
        <f t="shared" si="2"/>
        <v/>
      </c>
    </row>
    <row r="156" spans="1:5" x14ac:dyDescent="0.2">
      <c r="A156" s="160"/>
      <c r="B156" s="158"/>
      <c r="C156" s="163"/>
      <c r="D156" s="160"/>
      <c r="E156" s="160" t="str">
        <f t="shared" si="2"/>
        <v/>
      </c>
    </row>
    <row r="157" spans="1:5" x14ac:dyDescent="0.2">
      <c r="A157" s="160"/>
      <c r="B157" s="162"/>
      <c r="C157" s="164"/>
      <c r="D157" s="161"/>
      <c r="E157" s="160" t="str">
        <f t="shared" si="2"/>
        <v/>
      </c>
    </row>
    <row r="158" spans="1:5" x14ac:dyDescent="0.2">
      <c r="A158" s="160"/>
      <c r="B158" s="158"/>
      <c r="C158" s="163"/>
      <c r="D158" s="160"/>
      <c r="E158" s="160" t="str">
        <f t="shared" si="2"/>
        <v/>
      </c>
    </row>
    <row r="159" spans="1:5" x14ac:dyDescent="0.2">
      <c r="A159" s="160"/>
      <c r="B159" s="162"/>
      <c r="C159" s="164"/>
      <c r="D159" s="161"/>
      <c r="E159" s="160" t="str">
        <f t="shared" si="2"/>
        <v/>
      </c>
    </row>
    <row r="160" spans="1:5" x14ac:dyDescent="0.2">
      <c r="A160" s="160"/>
      <c r="B160" s="158"/>
      <c r="C160" s="163"/>
      <c r="D160" s="160"/>
      <c r="E160" s="160" t="str">
        <f t="shared" si="2"/>
        <v/>
      </c>
    </row>
    <row r="161" spans="1:5" x14ac:dyDescent="0.2">
      <c r="A161" s="160"/>
      <c r="B161" s="158"/>
      <c r="C161" s="163"/>
      <c r="D161" s="160"/>
      <c r="E161" s="160" t="str">
        <f t="shared" si="2"/>
        <v/>
      </c>
    </row>
    <row r="162" spans="1:5" x14ac:dyDescent="0.2">
      <c r="A162" s="160"/>
      <c r="B162" s="162"/>
      <c r="C162" s="164"/>
      <c r="D162" s="161"/>
      <c r="E162" s="160" t="str">
        <f t="shared" si="2"/>
        <v/>
      </c>
    </row>
    <row r="163" spans="1:5" x14ac:dyDescent="0.2">
      <c r="A163" s="160"/>
      <c r="B163" s="162"/>
      <c r="C163" s="164"/>
      <c r="D163" s="161"/>
      <c r="E163" s="160" t="str">
        <f t="shared" si="2"/>
        <v/>
      </c>
    </row>
    <row r="164" spans="1:5" x14ac:dyDescent="0.2">
      <c r="A164" s="160"/>
      <c r="B164" s="162"/>
      <c r="C164" s="164"/>
      <c r="D164" s="161"/>
      <c r="E164" s="160" t="str">
        <f t="shared" si="2"/>
        <v/>
      </c>
    </row>
    <row r="165" spans="1:5" x14ac:dyDescent="0.2">
      <c r="A165" s="160"/>
      <c r="B165" s="162"/>
      <c r="C165" s="164"/>
      <c r="D165" s="161"/>
      <c r="E165" s="160" t="str">
        <f t="shared" si="2"/>
        <v/>
      </c>
    </row>
    <row r="166" spans="1:5" x14ac:dyDescent="0.2">
      <c r="A166" s="160"/>
      <c r="B166" s="162"/>
      <c r="C166" s="164"/>
      <c r="D166" s="161"/>
      <c r="E166" s="160" t="str">
        <f t="shared" si="2"/>
        <v/>
      </c>
    </row>
    <row r="167" spans="1:5" x14ac:dyDescent="0.2">
      <c r="A167" s="160"/>
      <c r="B167" s="162"/>
      <c r="C167" s="164"/>
      <c r="D167" s="161"/>
      <c r="E167" s="160" t="str">
        <f t="shared" si="2"/>
        <v/>
      </c>
    </row>
    <row r="168" spans="1:5" x14ac:dyDescent="0.2">
      <c r="A168" s="160"/>
      <c r="B168" s="162"/>
      <c r="C168" s="164"/>
      <c r="D168" s="161"/>
      <c r="E168" s="160" t="str">
        <f t="shared" si="2"/>
        <v/>
      </c>
    </row>
    <row r="169" spans="1:5" x14ac:dyDescent="0.2">
      <c r="A169" s="160"/>
      <c r="B169" s="162"/>
      <c r="C169" s="164"/>
      <c r="D169" s="161"/>
      <c r="E169" s="160" t="str">
        <f t="shared" si="2"/>
        <v/>
      </c>
    </row>
    <row r="170" spans="1:5" x14ac:dyDescent="0.2">
      <c r="A170" s="160"/>
      <c r="B170" s="162"/>
      <c r="C170" s="164"/>
      <c r="D170" s="161"/>
      <c r="E170" s="160" t="str">
        <f t="shared" si="2"/>
        <v/>
      </c>
    </row>
    <row r="171" spans="1:5" x14ac:dyDescent="0.2">
      <c r="A171" s="160"/>
      <c r="B171" s="162"/>
      <c r="C171" s="164"/>
      <c r="D171" s="161"/>
      <c r="E171" s="160" t="str">
        <f t="shared" si="2"/>
        <v/>
      </c>
    </row>
    <row r="172" spans="1:5" x14ac:dyDescent="0.2">
      <c r="A172" s="160"/>
      <c r="B172" s="162"/>
      <c r="C172" s="164"/>
      <c r="D172" s="161"/>
      <c r="E172" s="160" t="str">
        <f t="shared" si="2"/>
        <v/>
      </c>
    </row>
    <row r="173" spans="1:5" x14ac:dyDescent="0.2">
      <c r="A173" s="160"/>
      <c r="B173" s="162"/>
      <c r="C173" s="164"/>
      <c r="D173" s="161"/>
      <c r="E173" s="160" t="str">
        <f t="shared" si="2"/>
        <v/>
      </c>
    </row>
    <row r="174" spans="1:5" x14ac:dyDescent="0.2">
      <c r="A174" s="160"/>
      <c r="B174" s="162"/>
      <c r="C174" s="164"/>
      <c r="D174" s="161"/>
      <c r="E174" s="160" t="str">
        <f t="shared" si="2"/>
        <v/>
      </c>
    </row>
    <row r="175" spans="1:5" x14ac:dyDescent="0.2">
      <c r="A175" s="160"/>
      <c r="B175" s="162"/>
      <c r="C175" s="164"/>
      <c r="D175" s="161"/>
      <c r="E175" s="160" t="str">
        <f t="shared" si="2"/>
        <v/>
      </c>
    </row>
    <row r="176" spans="1:5" x14ac:dyDescent="0.2">
      <c r="A176" s="160"/>
      <c r="B176" s="162"/>
      <c r="C176" s="164"/>
      <c r="D176" s="161"/>
      <c r="E176" s="160" t="str">
        <f t="shared" si="2"/>
        <v/>
      </c>
    </row>
    <row r="177" spans="1:5" x14ac:dyDescent="0.2">
      <c r="A177" s="160"/>
      <c r="B177" s="162"/>
      <c r="C177" s="164"/>
      <c r="D177" s="161"/>
      <c r="E177" s="160" t="str">
        <f t="shared" si="2"/>
        <v/>
      </c>
    </row>
    <row r="178" spans="1:5" x14ac:dyDescent="0.2">
      <c r="A178" s="160"/>
      <c r="B178" s="162"/>
      <c r="C178" s="164"/>
      <c r="D178" s="161"/>
      <c r="E178" s="160" t="str">
        <f t="shared" si="2"/>
        <v/>
      </c>
    </row>
    <row r="179" spans="1:5" x14ac:dyDescent="0.2">
      <c r="A179" s="160"/>
      <c r="B179" s="162"/>
      <c r="C179" s="164"/>
      <c r="D179" s="161"/>
      <c r="E179" s="160" t="str">
        <f t="shared" si="2"/>
        <v/>
      </c>
    </row>
    <row r="180" spans="1:5" x14ac:dyDescent="0.2">
      <c r="A180" s="160"/>
      <c r="B180" s="162"/>
      <c r="C180" s="164"/>
      <c r="D180" s="160"/>
      <c r="E180" s="160" t="str">
        <f t="shared" si="2"/>
        <v/>
      </c>
    </row>
    <row r="181" spans="1:5" x14ac:dyDescent="0.2">
      <c r="A181" s="160"/>
      <c r="B181" s="162"/>
      <c r="C181" s="164"/>
      <c r="D181" s="161"/>
      <c r="E181" s="160" t="str">
        <f t="shared" si="2"/>
        <v/>
      </c>
    </row>
    <row r="182" spans="1:5" x14ac:dyDescent="0.2">
      <c r="A182" s="160"/>
      <c r="B182" s="162"/>
      <c r="C182" s="164"/>
      <c r="D182" s="161"/>
      <c r="E182" s="160" t="str">
        <f t="shared" si="2"/>
        <v/>
      </c>
    </row>
    <row r="183" spans="1:5" x14ac:dyDescent="0.2">
      <c r="A183" s="160"/>
      <c r="B183" s="162"/>
      <c r="C183" s="164"/>
      <c r="D183" s="161"/>
      <c r="E183" s="160" t="str">
        <f t="shared" si="2"/>
        <v/>
      </c>
    </row>
    <row r="184" spans="1:5" x14ac:dyDescent="0.2">
      <c r="A184" s="160"/>
      <c r="B184" s="162"/>
      <c r="C184" s="164"/>
      <c r="D184" s="161"/>
      <c r="E184" s="160" t="str">
        <f t="shared" si="2"/>
        <v/>
      </c>
    </row>
    <row r="185" spans="1:5" x14ac:dyDescent="0.2">
      <c r="A185" s="160"/>
      <c r="B185" s="162"/>
      <c r="C185" s="164"/>
      <c r="D185" s="161"/>
      <c r="E185" s="160" t="str">
        <f t="shared" si="2"/>
        <v/>
      </c>
    </row>
    <row r="186" spans="1:5" x14ac:dyDescent="0.2">
      <c r="A186" s="160"/>
      <c r="B186" s="162"/>
      <c r="C186" s="164"/>
      <c r="D186" s="161"/>
      <c r="E186" s="160" t="str">
        <f t="shared" si="2"/>
        <v/>
      </c>
    </row>
    <row r="187" spans="1:5" x14ac:dyDescent="0.2">
      <c r="A187" s="160"/>
      <c r="B187" s="162"/>
      <c r="C187" s="164"/>
      <c r="D187" s="161"/>
      <c r="E187" s="160" t="str">
        <f t="shared" si="2"/>
        <v/>
      </c>
    </row>
    <row r="188" spans="1:5" x14ac:dyDescent="0.2">
      <c r="A188" s="160"/>
      <c r="B188" s="162"/>
      <c r="C188" s="164"/>
      <c r="D188" s="161"/>
      <c r="E188" s="160" t="str">
        <f t="shared" si="2"/>
        <v/>
      </c>
    </row>
    <row r="189" spans="1:5" x14ac:dyDescent="0.2">
      <c r="A189" s="160"/>
      <c r="B189" s="162"/>
      <c r="C189" s="164"/>
      <c r="D189" s="161"/>
      <c r="E189" s="160" t="str">
        <f t="shared" si="2"/>
        <v/>
      </c>
    </row>
    <row r="190" spans="1:5" x14ac:dyDescent="0.2">
      <c r="A190" s="160"/>
      <c r="B190" s="162"/>
      <c r="C190" s="164"/>
      <c r="D190" s="161"/>
      <c r="E190" s="160" t="str">
        <f t="shared" si="2"/>
        <v/>
      </c>
    </row>
    <row r="191" spans="1:5" x14ac:dyDescent="0.2">
      <c r="A191" s="160"/>
      <c r="B191" s="162"/>
      <c r="C191" s="164"/>
      <c r="D191" s="161"/>
      <c r="E191" s="160" t="str">
        <f t="shared" si="2"/>
        <v/>
      </c>
    </row>
    <row r="192" spans="1:5" x14ac:dyDescent="0.2">
      <c r="A192" s="160"/>
      <c r="B192" s="162"/>
      <c r="C192" s="164"/>
      <c r="D192" s="161"/>
      <c r="E192" s="160" t="str">
        <f t="shared" si="2"/>
        <v/>
      </c>
    </row>
    <row r="193" spans="1:5" x14ac:dyDescent="0.2">
      <c r="A193" s="160"/>
      <c r="B193" s="162"/>
      <c r="C193" s="164"/>
      <c r="D193" s="161"/>
      <c r="E193" s="160" t="str">
        <f t="shared" si="2"/>
        <v/>
      </c>
    </row>
    <row r="194" spans="1:5" x14ac:dyDescent="0.2">
      <c r="A194" s="160"/>
      <c r="B194" s="162"/>
      <c r="C194" s="164"/>
      <c r="D194" s="161"/>
      <c r="E194" s="160" t="str">
        <f t="shared" si="2"/>
        <v/>
      </c>
    </row>
    <row r="195" spans="1:5" x14ac:dyDescent="0.2">
      <c r="A195" s="160"/>
      <c r="B195" s="162"/>
      <c r="C195" s="164"/>
      <c r="D195" s="161"/>
      <c r="E195" s="160" t="str">
        <f t="shared" si="2"/>
        <v/>
      </c>
    </row>
    <row r="196" spans="1:5" x14ac:dyDescent="0.2">
      <c r="A196" s="160"/>
      <c r="B196" s="162"/>
      <c r="C196" s="164"/>
      <c r="D196" s="161"/>
      <c r="E196" s="160" t="str">
        <f t="shared" ref="E196:E259" si="3">IFERROR(VLOOKUP(D196,Tabla_Indices,5,FALSE),"")</f>
        <v/>
      </c>
    </row>
    <row r="197" spans="1:5" x14ac:dyDescent="0.2">
      <c r="A197" s="160"/>
      <c r="B197" s="162"/>
      <c r="C197" s="164"/>
      <c r="D197" s="161"/>
      <c r="E197" s="160" t="str">
        <f t="shared" si="3"/>
        <v/>
      </c>
    </row>
    <row r="198" spans="1:5" x14ac:dyDescent="0.2">
      <c r="A198" s="160"/>
      <c r="B198" s="162"/>
      <c r="C198" s="164"/>
      <c r="D198" s="161"/>
      <c r="E198" s="160" t="str">
        <f t="shared" si="3"/>
        <v/>
      </c>
    </row>
    <row r="199" spans="1:5" x14ac:dyDescent="0.2">
      <c r="A199" s="160"/>
      <c r="B199" s="162"/>
      <c r="C199" s="164"/>
      <c r="D199" s="161"/>
      <c r="E199" s="160" t="str">
        <f t="shared" si="3"/>
        <v/>
      </c>
    </row>
    <row r="200" spans="1:5" x14ac:dyDescent="0.2">
      <c r="A200" s="160"/>
      <c r="B200" s="162"/>
      <c r="C200" s="164"/>
      <c r="D200" s="161"/>
      <c r="E200" s="160" t="str">
        <f t="shared" si="3"/>
        <v/>
      </c>
    </row>
    <row r="201" spans="1:5" x14ac:dyDescent="0.2">
      <c r="A201" s="160"/>
      <c r="B201" s="162"/>
      <c r="C201" s="164"/>
      <c r="D201" s="161"/>
      <c r="E201" s="160" t="str">
        <f t="shared" si="3"/>
        <v/>
      </c>
    </row>
    <row r="202" spans="1:5" x14ac:dyDescent="0.2">
      <c r="A202" s="160"/>
      <c r="B202" s="162"/>
      <c r="C202" s="164"/>
      <c r="D202" s="161"/>
      <c r="E202" s="160" t="str">
        <f t="shared" si="3"/>
        <v/>
      </c>
    </row>
    <row r="203" spans="1:5" x14ac:dyDescent="0.2">
      <c r="A203" s="160"/>
      <c r="B203" s="162"/>
      <c r="C203" s="164"/>
      <c r="D203" s="161"/>
      <c r="E203" s="160" t="str">
        <f t="shared" si="3"/>
        <v/>
      </c>
    </row>
    <row r="204" spans="1:5" x14ac:dyDescent="0.2">
      <c r="A204" s="160"/>
      <c r="B204" s="162"/>
      <c r="C204" s="164"/>
      <c r="D204" s="161"/>
      <c r="E204" s="160" t="str">
        <f t="shared" si="3"/>
        <v/>
      </c>
    </row>
    <row r="205" spans="1:5" x14ac:dyDescent="0.2">
      <c r="A205" s="160"/>
      <c r="B205" s="162"/>
      <c r="C205" s="164"/>
      <c r="D205" s="161"/>
      <c r="E205" s="160" t="str">
        <f t="shared" si="3"/>
        <v/>
      </c>
    </row>
    <row r="206" spans="1:5" x14ac:dyDescent="0.2">
      <c r="A206" s="160"/>
      <c r="B206" s="162"/>
      <c r="C206" s="164"/>
      <c r="D206" s="161"/>
      <c r="E206" s="160" t="str">
        <f t="shared" si="3"/>
        <v/>
      </c>
    </row>
    <row r="207" spans="1:5" x14ac:dyDescent="0.2">
      <c r="A207" s="160"/>
      <c r="B207" s="162"/>
      <c r="C207" s="164"/>
      <c r="D207" s="161"/>
      <c r="E207" s="160" t="str">
        <f t="shared" si="3"/>
        <v/>
      </c>
    </row>
    <row r="208" spans="1:5" x14ac:dyDescent="0.2">
      <c r="A208" s="160"/>
      <c r="B208" s="162"/>
      <c r="C208" s="164"/>
      <c r="D208" s="161"/>
      <c r="E208" s="160" t="str">
        <f t="shared" si="3"/>
        <v/>
      </c>
    </row>
    <row r="209" spans="1:5" x14ac:dyDescent="0.2">
      <c r="A209" s="160"/>
      <c r="B209" s="162"/>
      <c r="C209" s="164"/>
      <c r="D209" s="161"/>
      <c r="E209" s="160" t="str">
        <f t="shared" si="3"/>
        <v/>
      </c>
    </row>
    <row r="210" spans="1:5" x14ac:dyDescent="0.2">
      <c r="A210" s="160"/>
      <c r="B210" s="162"/>
      <c r="C210" s="164"/>
      <c r="D210" s="161"/>
      <c r="E210" s="160" t="str">
        <f t="shared" si="3"/>
        <v/>
      </c>
    </row>
    <row r="211" spans="1:5" x14ac:dyDescent="0.2">
      <c r="A211" s="160"/>
      <c r="B211" s="162"/>
      <c r="C211" s="164"/>
      <c r="D211" s="161"/>
      <c r="E211" s="160" t="str">
        <f t="shared" si="3"/>
        <v/>
      </c>
    </row>
    <row r="212" spans="1:5" x14ac:dyDescent="0.2">
      <c r="A212" s="160"/>
      <c r="B212" s="162"/>
      <c r="C212" s="164"/>
      <c r="D212" s="161"/>
      <c r="E212" s="160" t="str">
        <f t="shared" si="3"/>
        <v/>
      </c>
    </row>
    <row r="213" spans="1:5" x14ac:dyDescent="0.2">
      <c r="A213" s="160"/>
      <c r="B213" s="162"/>
      <c r="C213" s="164"/>
      <c r="D213" s="161"/>
      <c r="E213" s="160" t="str">
        <f t="shared" si="3"/>
        <v/>
      </c>
    </row>
    <row r="214" spans="1:5" x14ac:dyDescent="0.2">
      <c r="A214" s="160"/>
      <c r="B214" s="162"/>
      <c r="C214" s="164"/>
      <c r="D214" s="161"/>
      <c r="E214" s="160" t="str">
        <f t="shared" si="3"/>
        <v/>
      </c>
    </row>
    <row r="215" spans="1:5" x14ac:dyDescent="0.2">
      <c r="A215" s="160"/>
      <c r="B215" s="162"/>
      <c r="C215" s="164"/>
      <c r="D215" s="161"/>
      <c r="E215" s="160" t="str">
        <f t="shared" si="3"/>
        <v/>
      </c>
    </row>
    <row r="216" spans="1:5" x14ac:dyDescent="0.2">
      <c r="A216" s="160"/>
      <c r="B216" s="162"/>
      <c r="C216" s="164"/>
      <c r="D216" s="161"/>
      <c r="E216" s="160" t="str">
        <f t="shared" si="3"/>
        <v/>
      </c>
    </row>
    <row r="217" spans="1:5" x14ac:dyDescent="0.2">
      <c r="A217" s="160"/>
      <c r="B217" s="162"/>
      <c r="C217" s="164"/>
      <c r="D217" s="161"/>
      <c r="E217" s="160" t="str">
        <f t="shared" si="3"/>
        <v/>
      </c>
    </row>
    <row r="218" spans="1:5" x14ac:dyDescent="0.2">
      <c r="A218" s="160"/>
      <c r="B218" s="162"/>
      <c r="C218" s="164"/>
      <c r="D218" s="161"/>
      <c r="E218" s="160" t="str">
        <f t="shared" si="3"/>
        <v/>
      </c>
    </row>
    <row r="219" spans="1:5" x14ac:dyDescent="0.2">
      <c r="A219" s="160"/>
      <c r="B219" s="162"/>
      <c r="C219" s="164"/>
      <c r="D219" s="161"/>
      <c r="E219" s="160" t="str">
        <f t="shared" si="3"/>
        <v/>
      </c>
    </row>
    <row r="220" spans="1:5" x14ac:dyDescent="0.2">
      <c r="A220" s="160"/>
      <c r="B220" s="162"/>
      <c r="C220" s="164"/>
      <c r="D220" s="161"/>
      <c r="E220" s="160" t="str">
        <f t="shared" si="3"/>
        <v/>
      </c>
    </row>
    <row r="221" spans="1:5" x14ac:dyDescent="0.2">
      <c r="A221" s="160"/>
      <c r="B221" s="162"/>
      <c r="C221" s="164"/>
      <c r="D221" s="161"/>
      <c r="E221" s="160" t="str">
        <f t="shared" si="3"/>
        <v/>
      </c>
    </row>
    <row r="222" spans="1:5" x14ac:dyDescent="0.2">
      <c r="A222" s="160"/>
      <c r="B222" s="162"/>
      <c r="C222" s="164"/>
      <c r="D222" s="161"/>
      <c r="E222" s="160" t="str">
        <f t="shared" si="3"/>
        <v/>
      </c>
    </row>
    <row r="223" spans="1:5" x14ac:dyDescent="0.2">
      <c r="A223" s="160"/>
      <c r="B223" s="162"/>
      <c r="C223" s="164"/>
      <c r="D223" s="161"/>
      <c r="E223" s="160" t="str">
        <f t="shared" si="3"/>
        <v/>
      </c>
    </row>
    <row r="224" spans="1:5" x14ac:dyDescent="0.2">
      <c r="A224" s="160"/>
      <c r="B224" s="162"/>
      <c r="C224" s="164"/>
      <c r="D224" s="161"/>
      <c r="E224" s="160" t="str">
        <f t="shared" si="3"/>
        <v/>
      </c>
    </row>
    <row r="225" spans="1:5" x14ac:dyDescent="0.2">
      <c r="A225" s="160"/>
      <c r="B225" s="162"/>
      <c r="C225" s="164"/>
      <c r="D225" s="161"/>
      <c r="E225" s="160" t="str">
        <f t="shared" si="3"/>
        <v/>
      </c>
    </row>
    <row r="226" spans="1:5" x14ac:dyDescent="0.2">
      <c r="A226" s="160"/>
      <c r="B226" s="162"/>
      <c r="C226" s="164"/>
      <c r="D226" s="161"/>
      <c r="E226" s="160" t="str">
        <f t="shared" si="3"/>
        <v/>
      </c>
    </row>
    <row r="227" spans="1:5" x14ac:dyDescent="0.2">
      <c r="A227" s="160"/>
      <c r="B227" s="162"/>
      <c r="C227" s="164"/>
      <c r="D227" s="161"/>
      <c r="E227" s="160" t="str">
        <f t="shared" si="3"/>
        <v/>
      </c>
    </row>
    <row r="228" spans="1:5" x14ac:dyDescent="0.2">
      <c r="A228" s="160"/>
      <c r="B228" s="162"/>
      <c r="C228" s="164"/>
      <c r="D228" s="161"/>
      <c r="E228" s="160" t="str">
        <f t="shared" si="3"/>
        <v/>
      </c>
    </row>
    <row r="229" spans="1:5" x14ac:dyDescent="0.2">
      <c r="A229" s="160"/>
      <c r="B229" s="162"/>
      <c r="C229" s="164"/>
      <c r="D229" s="161"/>
      <c r="E229" s="160" t="str">
        <f t="shared" si="3"/>
        <v/>
      </c>
    </row>
    <row r="230" spans="1:5" x14ac:dyDescent="0.2">
      <c r="A230" s="160"/>
      <c r="B230" s="162"/>
      <c r="C230" s="164"/>
      <c r="D230" s="161"/>
      <c r="E230" s="160" t="str">
        <f t="shared" si="3"/>
        <v/>
      </c>
    </row>
    <row r="231" spans="1:5" x14ac:dyDescent="0.2">
      <c r="A231" s="160"/>
      <c r="B231" s="162"/>
      <c r="C231" s="164"/>
      <c r="D231" s="161"/>
      <c r="E231" s="160" t="str">
        <f t="shared" si="3"/>
        <v/>
      </c>
    </row>
    <row r="232" spans="1:5" x14ac:dyDescent="0.2">
      <c r="A232" s="160"/>
      <c r="B232" s="162"/>
      <c r="C232" s="164"/>
      <c r="D232" s="161"/>
      <c r="E232" s="160" t="str">
        <f t="shared" si="3"/>
        <v/>
      </c>
    </row>
    <row r="233" spans="1:5" x14ac:dyDescent="0.2">
      <c r="A233" s="160"/>
      <c r="B233" s="162"/>
      <c r="C233" s="164"/>
      <c r="D233" s="161"/>
      <c r="E233" s="160" t="str">
        <f t="shared" si="3"/>
        <v/>
      </c>
    </row>
    <row r="234" spans="1:5" x14ac:dyDescent="0.2">
      <c r="A234" s="160"/>
      <c r="B234" s="162"/>
      <c r="C234" s="164"/>
      <c r="D234" s="161"/>
      <c r="E234" s="160" t="str">
        <f t="shared" si="3"/>
        <v/>
      </c>
    </row>
    <row r="235" spans="1:5" x14ac:dyDescent="0.2">
      <c r="A235" s="160"/>
      <c r="B235" s="162"/>
      <c r="C235" s="164"/>
      <c r="D235" s="161"/>
      <c r="E235" s="160" t="str">
        <f t="shared" si="3"/>
        <v/>
      </c>
    </row>
    <row r="236" spans="1:5" x14ac:dyDescent="0.2">
      <c r="A236" s="160"/>
      <c r="B236" s="162"/>
      <c r="C236" s="164"/>
      <c r="D236" s="161"/>
      <c r="E236" s="160" t="str">
        <f t="shared" si="3"/>
        <v/>
      </c>
    </row>
    <row r="237" spans="1:5" x14ac:dyDescent="0.2">
      <c r="A237" s="160"/>
      <c r="B237" s="162"/>
      <c r="C237" s="164"/>
      <c r="D237" s="161"/>
      <c r="E237" s="160" t="str">
        <f t="shared" si="3"/>
        <v/>
      </c>
    </row>
    <row r="238" spans="1:5" x14ac:dyDescent="0.2">
      <c r="A238" s="160"/>
      <c r="B238" s="162"/>
      <c r="C238" s="164"/>
      <c r="D238" s="161"/>
      <c r="E238" s="160" t="str">
        <f t="shared" si="3"/>
        <v/>
      </c>
    </row>
    <row r="239" spans="1:5" x14ac:dyDescent="0.2">
      <c r="A239" s="160"/>
      <c r="B239" s="162"/>
      <c r="C239" s="164"/>
      <c r="D239" s="161"/>
      <c r="E239" s="160" t="str">
        <f t="shared" si="3"/>
        <v/>
      </c>
    </row>
    <row r="240" spans="1:5" x14ac:dyDescent="0.2">
      <c r="A240" s="160"/>
      <c r="B240" s="162"/>
      <c r="C240" s="164"/>
      <c r="D240" s="161"/>
      <c r="E240" s="160" t="str">
        <f t="shared" si="3"/>
        <v/>
      </c>
    </row>
    <row r="241" spans="1:5" x14ac:dyDescent="0.2">
      <c r="A241" s="160"/>
      <c r="B241" s="162"/>
      <c r="C241" s="164"/>
      <c r="D241" s="161"/>
      <c r="E241" s="160" t="str">
        <f t="shared" si="3"/>
        <v/>
      </c>
    </row>
    <row r="242" spans="1:5" x14ac:dyDescent="0.2">
      <c r="A242" s="160"/>
      <c r="B242" s="162"/>
      <c r="C242" s="164"/>
      <c r="D242" s="161"/>
      <c r="E242" s="160" t="str">
        <f t="shared" si="3"/>
        <v/>
      </c>
    </row>
    <row r="243" spans="1:5" x14ac:dyDescent="0.2">
      <c r="A243" s="160"/>
      <c r="B243" s="162"/>
      <c r="C243" s="164"/>
      <c r="D243" s="161"/>
      <c r="E243" s="160" t="str">
        <f t="shared" si="3"/>
        <v/>
      </c>
    </row>
    <row r="244" spans="1:5" x14ac:dyDescent="0.2">
      <c r="A244" s="160"/>
      <c r="B244" s="162"/>
      <c r="C244" s="164"/>
      <c r="D244" s="161"/>
      <c r="E244" s="160" t="str">
        <f t="shared" si="3"/>
        <v/>
      </c>
    </row>
    <row r="245" spans="1:5" x14ac:dyDescent="0.2">
      <c r="A245" s="160"/>
      <c r="B245" s="162"/>
      <c r="C245" s="164"/>
      <c r="D245" s="161"/>
      <c r="E245" s="160" t="str">
        <f t="shared" si="3"/>
        <v/>
      </c>
    </row>
    <row r="246" spans="1:5" x14ac:dyDescent="0.2">
      <c r="A246" s="160"/>
      <c r="B246" s="162"/>
      <c r="C246" s="164"/>
      <c r="D246" s="161"/>
      <c r="E246" s="160" t="str">
        <f t="shared" si="3"/>
        <v/>
      </c>
    </row>
    <row r="247" spans="1:5" x14ac:dyDescent="0.2">
      <c r="A247" s="160"/>
      <c r="B247" s="162"/>
      <c r="C247" s="164"/>
      <c r="D247" s="161"/>
      <c r="E247" s="160" t="str">
        <f t="shared" si="3"/>
        <v/>
      </c>
    </row>
    <row r="248" spans="1:5" x14ac:dyDescent="0.2">
      <c r="A248" s="160"/>
      <c r="B248" s="162"/>
      <c r="C248" s="164"/>
      <c r="D248" s="161"/>
      <c r="E248" s="160" t="str">
        <f t="shared" si="3"/>
        <v/>
      </c>
    </row>
    <row r="249" spans="1:5" x14ac:dyDescent="0.2">
      <c r="A249" s="160"/>
      <c r="B249" s="162"/>
      <c r="C249" s="164"/>
      <c r="D249" s="161"/>
      <c r="E249" s="160" t="str">
        <f t="shared" si="3"/>
        <v/>
      </c>
    </row>
    <row r="250" spans="1:5" x14ac:dyDescent="0.2">
      <c r="A250" s="160"/>
      <c r="B250" s="162"/>
      <c r="C250" s="164"/>
      <c r="D250" s="161"/>
      <c r="E250" s="160" t="str">
        <f t="shared" si="3"/>
        <v/>
      </c>
    </row>
    <row r="251" spans="1:5" x14ac:dyDescent="0.2">
      <c r="A251" s="160"/>
      <c r="B251" s="162"/>
      <c r="C251" s="164"/>
      <c r="D251" s="161"/>
      <c r="E251" s="160" t="str">
        <f t="shared" si="3"/>
        <v/>
      </c>
    </row>
    <row r="252" spans="1:5" x14ac:dyDescent="0.2">
      <c r="A252" s="160"/>
      <c r="B252" s="162"/>
      <c r="C252" s="164"/>
      <c r="D252" s="161"/>
      <c r="E252" s="160" t="str">
        <f t="shared" si="3"/>
        <v/>
      </c>
    </row>
    <row r="253" spans="1:5" x14ac:dyDescent="0.2">
      <c r="A253" s="160"/>
      <c r="B253" s="162"/>
      <c r="C253" s="164"/>
      <c r="D253" s="161"/>
      <c r="E253" s="160" t="str">
        <f t="shared" si="3"/>
        <v/>
      </c>
    </row>
    <row r="254" spans="1:5" x14ac:dyDescent="0.2">
      <c r="A254" s="160"/>
      <c r="B254" s="162"/>
      <c r="C254" s="164"/>
      <c r="D254" s="161"/>
      <c r="E254" s="160" t="str">
        <f t="shared" si="3"/>
        <v/>
      </c>
    </row>
    <row r="255" spans="1:5" x14ac:dyDescent="0.2">
      <c r="A255" s="160"/>
      <c r="B255" s="162"/>
      <c r="C255" s="164"/>
      <c r="D255" s="161"/>
      <c r="E255" s="160" t="str">
        <f t="shared" si="3"/>
        <v/>
      </c>
    </row>
    <row r="256" spans="1:5" x14ac:dyDescent="0.2">
      <c r="A256" s="160"/>
      <c r="B256" s="162"/>
      <c r="C256" s="164"/>
      <c r="D256" s="161"/>
      <c r="E256" s="160" t="str">
        <f t="shared" si="3"/>
        <v/>
      </c>
    </row>
    <row r="257" spans="1:5" x14ac:dyDescent="0.2">
      <c r="A257" s="160"/>
      <c r="B257" s="162"/>
      <c r="C257" s="164"/>
      <c r="D257" s="161"/>
      <c r="E257" s="160" t="str">
        <f t="shared" si="3"/>
        <v/>
      </c>
    </row>
    <row r="258" spans="1:5" x14ac:dyDescent="0.2">
      <c r="A258" s="160"/>
      <c r="B258" s="162"/>
      <c r="C258" s="164"/>
      <c r="D258" s="161"/>
      <c r="E258" s="160" t="str">
        <f t="shared" si="3"/>
        <v/>
      </c>
    </row>
    <row r="259" spans="1:5" x14ac:dyDescent="0.2">
      <c r="A259" s="160"/>
      <c r="B259" s="162"/>
      <c r="C259" s="164"/>
      <c r="D259" s="161"/>
      <c r="E259" s="160" t="str">
        <f t="shared" si="3"/>
        <v/>
      </c>
    </row>
    <row r="260" spans="1:5" x14ac:dyDescent="0.2">
      <c r="A260" s="160"/>
      <c r="B260" s="162"/>
      <c r="C260" s="164"/>
      <c r="D260" s="161"/>
      <c r="E260" s="160" t="str">
        <f t="shared" ref="E260:E323" si="4">IFERROR(VLOOKUP(D260,Tabla_Indices,5,FALSE),"")</f>
        <v/>
      </c>
    </row>
    <row r="261" spans="1:5" x14ac:dyDescent="0.2">
      <c r="A261" s="160"/>
      <c r="B261" s="162"/>
      <c r="C261" s="164"/>
      <c r="D261" s="161"/>
      <c r="E261" s="160" t="str">
        <f t="shared" si="4"/>
        <v/>
      </c>
    </row>
    <row r="262" spans="1:5" x14ac:dyDescent="0.2">
      <c r="A262" s="160"/>
      <c r="B262" s="162"/>
      <c r="C262" s="164"/>
      <c r="D262" s="161"/>
      <c r="E262" s="160" t="str">
        <f t="shared" si="4"/>
        <v/>
      </c>
    </row>
    <row r="263" spans="1:5" x14ac:dyDescent="0.2">
      <c r="A263" s="160"/>
      <c r="B263" s="162"/>
      <c r="C263" s="164"/>
      <c r="D263" s="161"/>
      <c r="E263" s="160" t="str">
        <f t="shared" si="4"/>
        <v/>
      </c>
    </row>
    <row r="264" spans="1:5" x14ac:dyDescent="0.2">
      <c r="A264" s="160"/>
      <c r="B264" s="162"/>
      <c r="C264" s="164"/>
      <c r="D264" s="161"/>
      <c r="E264" s="160" t="str">
        <f t="shared" si="4"/>
        <v/>
      </c>
    </row>
    <row r="265" spans="1:5" x14ac:dyDescent="0.2">
      <c r="A265" s="160"/>
      <c r="B265" s="162"/>
      <c r="C265" s="164"/>
      <c r="D265" s="161"/>
      <c r="E265" s="160" t="str">
        <f t="shared" si="4"/>
        <v/>
      </c>
    </row>
    <row r="266" spans="1:5" x14ac:dyDescent="0.2">
      <c r="A266" s="160"/>
      <c r="B266" s="162"/>
      <c r="C266" s="164"/>
      <c r="D266" s="161"/>
      <c r="E266" s="160" t="str">
        <f t="shared" si="4"/>
        <v/>
      </c>
    </row>
    <row r="267" spans="1:5" x14ac:dyDescent="0.2">
      <c r="A267" s="160"/>
      <c r="B267" s="162"/>
      <c r="C267" s="164"/>
      <c r="D267" s="161"/>
      <c r="E267" s="160" t="str">
        <f t="shared" si="4"/>
        <v/>
      </c>
    </row>
    <row r="268" spans="1:5" x14ac:dyDescent="0.2">
      <c r="A268" s="160"/>
      <c r="B268" s="162"/>
      <c r="C268" s="164"/>
      <c r="D268" s="161"/>
      <c r="E268" s="160" t="str">
        <f t="shared" si="4"/>
        <v/>
      </c>
    </row>
    <row r="269" spans="1:5" x14ac:dyDescent="0.2">
      <c r="A269" s="160"/>
      <c r="B269" s="162"/>
      <c r="C269" s="164"/>
      <c r="D269" s="161"/>
      <c r="E269" s="160" t="str">
        <f t="shared" si="4"/>
        <v/>
      </c>
    </row>
    <row r="270" spans="1:5" x14ac:dyDescent="0.2">
      <c r="A270" s="160"/>
      <c r="B270" s="162"/>
      <c r="C270" s="164"/>
      <c r="D270" s="161"/>
      <c r="E270" s="160" t="str">
        <f t="shared" si="4"/>
        <v/>
      </c>
    </row>
    <row r="271" spans="1:5" x14ac:dyDescent="0.2">
      <c r="A271" s="160"/>
      <c r="B271" s="162"/>
      <c r="C271" s="164"/>
      <c r="D271" s="161"/>
      <c r="E271" s="160" t="str">
        <f t="shared" si="4"/>
        <v/>
      </c>
    </row>
    <row r="272" spans="1:5" x14ac:dyDescent="0.2">
      <c r="A272" s="160"/>
      <c r="B272" s="162"/>
      <c r="C272" s="164"/>
      <c r="D272" s="161"/>
      <c r="E272" s="160" t="str">
        <f t="shared" si="4"/>
        <v/>
      </c>
    </row>
    <row r="273" spans="1:5" x14ac:dyDescent="0.2">
      <c r="A273" s="160"/>
      <c r="B273" s="162"/>
      <c r="C273" s="164"/>
      <c r="D273" s="161"/>
      <c r="E273" s="160" t="str">
        <f t="shared" si="4"/>
        <v/>
      </c>
    </row>
    <row r="274" spans="1:5" x14ac:dyDescent="0.2">
      <c r="A274" s="160"/>
      <c r="B274" s="162"/>
      <c r="C274" s="164"/>
      <c r="D274" s="161"/>
      <c r="E274" s="160" t="str">
        <f t="shared" si="4"/>
        <v/>
      </c>
    </row>
    <row r="275" spans="1:5" x14ac:dyDescent="0.2">
      <c r="A275" s="160"/>
      <c r="B275" s="162"/>
      <c r="C275" s="164"/>
      <c r="D275" s="161"/>
      <c r="E275" s="160" t="str">
        <f t="shared" si="4"/>
        <v/>
      </c>
    </row>
    <row r="276" spans="1:5" x14ac:dyDescent="0.2">
      <c r="A276" s="160"/>
      <c r="B276" s="162"/>
      <c r="C276" s="164"/>
      <c r="D276" s="161"/>
      <c r="E276" s="160" t="str">
        <f t="shared" si="4"/>
        <v/>
      </c>
    </row>
    <row r="277" spans="1:5" x14ac:dyDescent="0.2">
      <c r="A277" s="160"/>
      <c r="B277" s="162"/>
      <c r="C277" s="164"/>
      <c r="D277" s="161"/>
      <c r="E277" s="160" t="str">
        <f t="shared" si="4"/>
        <v/>
      </c>
    </row>
    <row r="278" spans="1:5" x14ac:dyDescent="0.2">
      <c r="A278" s="160"/>
      <c r="B278" s="162"/>
      <c r="C278" s="164"/>
      <c r="D278" s="161"/>
      <c r="E278" s="160" t="str">
        <f t="shared" si="4"/>
        <v/>
      </c>
    </row>
    <row r="279" spans="1:5" x14ac:dyDescent="0.2">
      <c r="A279" s="160"/>
      <c r="B279" s="162"/>
      <c r="C279" s="164"/>
      <c r="D279" s="161"/>
      <c r="E279" s="160" t="str">
        <f t="shared" si="4"/>
        <v/>
      </c>
    </row>
    <row r="280" spans="1:5" x14ac:dyDescent="0.2">
      <c r="A280" s="160"/>
      <c r="B280" s="162"/>
      <c r="C280" s="164"/>
      <c r="D280" s="161"/>
      <c r="E280" s="160" t="str">
        <f t="shared" si="4"/>
        <v/>
      </c>
    </row>
    <row r="281" spans="1:5" x14ac:dyDescent="0.2">
      <c r="A281" s="160"/>
      <c r="B281" s="162"/>
      <c r="C281" s="164"/>
      <c r="D281" s="161"/>
      <c r="E281" s="160" t="str">
        <f t="shared" si="4"/>
        <v/>
      </c>
    </row>
    <row r="282" spans="1:5" x14ac:dyDescent="0.2">
      <c r="A282" s="160"/>
      <c r="B282" s="162"/>
      <c r="C282" s="164"/>
      <c r="D282" s="161"/>
      <c r="E282" s="160" t="str">
        <f t="shared" si="4"/>
        <v/>
      </c>
    </row>
    <row r="283" spans="1:5" x14ac:dyDescent="0.2">
      <c r="A283" s="160"/>
      <c r="B283" s="162"/>
      <c r="C283" s="164"/>
      <c r="D283" s="161"/>
      <c r="E283" s="160" t="str">
        <f t="shared" si="4"/>
        <v/>
      </c>
    </row>
    <row r="284" spans="1:5" x14ac:dyDescent="0.2">
      <c r="A284" s="160"/>
      <c r="B284" s="162"/>
      <c r="C284" s="164"/>
      <c r="D284" s="161"/>
      <c r="E284" s="160" t="str">
        <f t="shared" si="4"/>
        <v/>
      </c>
    </row>
    <row r="285" spans="1:5" x14ac:dyDescent="0.2">
      <c r="A285" s="160"/>
      <c r="B285" s="162"/>
      <c r="C285" s="164"/>
      <c r="D285" s="161"/>
      <c r="E285" s="160" t="str">
        <f t="shared" si="4"/>
        <v/>
      </c>
    </row>
    <row r="286" spans="1:5" x14ac:dyDescent="0.2">
      <c r="A286" s="160"/>
      <c r="B286" s="162"/>
      <c r="C286" s="164"/>
      <c r="D286" s="161"/>
      <c r="E286" s="160" t="str">
        <f t="shared" si="4"/>
        <v/>
      </c>
    </row>
    <row r="287" spans="1:5" x14ac:dyDescent="0.2">
      <c r="A287" s="160"/>
      <c r="B287" s="162"/>
      <c r="C287" s="164"/>
      <c r="D287" s="161"/>
      <c r="E287" s="160" t="str">
        <f t="shared" si="4"/>
        <v/>
      </c>
    </row>
    <row r="288" spans="1:5" x14ac:dyDescent="0.2">
      <c r="A288" s="160"/>
      <c r="B288" s="162"/>
      <c r="C288" s="164"/>
      <c r="D288" s="161"/>
      <c r="E288" s="160" t="str">
        <f t="shared" si="4"/>
        <v/>
      </c>
    </row>
    <row r="289" spans="1:5" x14ac:dyDescent="0.2">
      <c r="A289" s="160"/>
      <c r="B289" s="162"/>
      <c r="C289" s="164"/>
      <c r="D289" s="161"/>
      <c r="E289" s="160" t="str">
        <f t="shared" si="4"/>
        <v/>
      </c>
    </row>
    <row r="290" spans="1:5" x14ac:dyDescent="0.2">
      <c r="A290" s="160"/>
      <c r="B290" s="162"/>
      <c r="C290" s="164"/>
      <c r="D290" s="161"/>
      <c r="E290" s="160" t="str">
        <f t="shared" si="4"/>
        <v/>
      </c>
    </row>
    <row r="291" spans="1:5" x14ac:dyDescent="0.2">
      <c r="A291" s="160"/>
      <c r="B291" s="162"/>
      <c r="C291" s="164"/>
      <c r="D291" s="161"/>
      <c r="E291" s="160" t="str">
        <f t="shared" si="4"/>
        <v/>
      </c>
    </row>
    <row r="292" spans="1:5" x14ac:dyDescent="0.2">
      <c r="A292" s="160"/>
      <c r="B292" s="162"/>
      <c r="C292" s="164"/>
      <c r="D292" s="161"/>
      <c r="E292" s="160" t="str">
        <f t="shared" si="4"/>
        <v/>
      </c>
    </row>
    <row r="293" spans="1:5" x14ac:dyDescent="0.2">
      <c r="A293" s="160"/>
      <c r="B293" s="162"/>
      <c r="C293" s="164"/>
      <c r="D293" s="161"/>
      <c r="E293" s="160" t="str">
        <f t="shared" si="4"/>
        <v/>
      </c>
    </row>
    <row r="294" spans="1:5" x14ac:dyDescent="0.2">
      <c r="A294" s="160"/>
      <c r="B294" s="162"/>
      <c r="C294" s="164"/>
      <c r="D294" s="161"/>
      <c r="E294" s="160" t="str">
        <f t="shared" si="4"/>
        <v/>
      </c>
    </row>
    <row r="295" spans="1:5" x14ac:dyDescent="0.2">
      <c r="A295" s="160"/>
      <c r="B295" s="162"/>
      <c r="C295" s="164"/>
      <c r="D295" s="161"/>
      <c r="E295" s="160" t="str">
        <f t="shared" si="4"/>
        <v/>
      </c>
    </row>
    <row r="296" spans="1:5" x14ac:dyDescent="0.2">
      <c r="A296" s="160"/>
      <c r="B296" s="162"/>
      <c r="C296" s="164"/>
      <c r="D296" s="161"/>
      <c r="E296" s="160" t="str">
        <f t="shared" si="4"/>
        <v/>
      </c>
    </row>
    <row r="297" spans="1:5" x14ac:dyDescent="0.2">
      <c r="A297" s="160"/>
      <c r="B297" s="162"/>
      <c r="C297" s="164"/>
      <c r="D297" s="161"/>
      <c r="E297" s="160" t="str">
        <f t="shared" si="4"/>
        <v/>
      </c>
    </row>
    <row r="298" spans="1:5" x14ac:dyDescent="0.2">
      <c r="A298" s="160"/>
      <c r="B298" s="162"/>
      <c r="C298" s="164"/>
      <c r="D298" s="161"/>
      <c r="E298" s="160" t="str">
        <f t="shared" si="4"/>
        <v/>
      </c>
    </row>
    <row r="299" spans="1:5" x14ac:dyDescent="0.2">
      <c r="A299" s="160"/>
      <c r="B299" s="162"/>
      <c r="C299" s="164"/>
      <c r="D299" s="161"/>
      <c r="E299" s="160" t="str">
        <f t="shared" si="4"/>
        <v/>
      </c>
    </row>
    <row r="300" spans="1:5" x14ac:dyDescent="0.2">
      <c r="A300" s="160"/>
      <c r="B300" s="162"/>
      <c r="C300" s="164"/>
      <c r="D300" s="161"/>
      <c r="E300" s="160" t="str">
        <f t="shared" si="4"/>
        <v/>
      </c>
    </row>
    <row r="301" spans="1:5" x14ac:dyDescent="0.2">
      <c r="A301" s="160"/>
      <c r="B301" s="162"/>
      <c r="C301" s="164"/>
      <c r="D301" s="161"/>
      <c r="E301" s="160" t="str">
        <f t="shared" si="4"/>
        <v/>
      </c>
    </row>
    <row r="302" spans="1:5" x14ac:dyDescent="0.2">
      <c r="A302" s="160"/>
      <c r="B302" s="162"/>
      <c r="C302" s="164"/>
      <c r="D302" s="161"/>
      <c r="E302" s="160" t="str">
        <f t="shared" si="4"/>
        <v/>
      </c>
    </row>
    <row r="303" spans="1:5" x14ac:dyDescent="0.2">
      <c r="A303" s="160"/>
      <c r="B303" s="162"/>
      <c r="C303" s="164"/>
      <c r="D303" s="161"/>
      <c r="E303" s="160" t="str">
        <f t="shared" si="4"/>
        <v/>
      </c>
    </row>
    <row r="304" spans="1:5" x14ac:dyDescent="0.2">
      <c r="A304" s="160"/>
      <c r="B304" s="162"/>
      <c r="C304" s="164"/>
      <c r="D304" s="161"/>
      <c r="E304" s="160" t="str">
        <f t="shared" si="4"/>
        <v/>
      </c>
    </row>
    <row r="305" spans="1:5" x14ac:dyDescent="0.2">
      <c r="A305" s="160"/>
      <c r="B305" s="162"/>
      <c r="C305" s="164"/>
      <c r="D305" s="161"/>
      <c r="E305" s="160" t="str">
        <f t="shared" si="4"/>
        <v/>
      </c>
    </row>
    <row r="306" spans="1:5" x14ac:dyDescent="0.2">
      <c r="A306" s="160"/>
      <c r="B306" s="162"/>
      <c r="C306" s="164"/>
      <c r="D306" s="161"/>
      <c r="E306" s="160" t="str">
        <f t="shared" si="4"/>
        <v/>
      </c>
    </row>
    <row r="307" spans="1:5" x14ac:dyDescent="0.2">
      <c r="A307" s="160"/>
      <c r="B307" s="162"/>
      <c r="C307" s="164"/>
      <c r="D307" s="161"/>
      <c r="E307" s="160" t="str">
        <f t="shared" si="4"/>
        <v/>
      </c>
    </row>
    <row r="308" spans="1:5" x14ac:dyDescent="0.2">
      <c r="A308" s="160"/>
      <c r="B308" s="162"/>
      <c r="C308" s="164"/>
      <c r="D308" s="161"/>
      <c r="E308" s="160" t="str">
        <f t="shared" si="4"/>
        <v/>
      </c>
    </row>
    <row r="309" spans="1:5" x14ac:dyDescent="0.2">
      <c r="A309" s="160"/>
      <c r="B309" s="162"/>
      <c r="C309" s="164"/>
      <c r="D309" s="161"/>
      <c r="E309" s="160" t="str">
        <f t="shared" si="4"/>
        <v/>
      </c>
    </row>
    <row r="310" spans="1:5" x14ac:dyDescent="0.2">
      <c r="A310" s="160"/>
      <c r="B310" s="162"/>
      <c r="C310" s="164"/>
      <c r="D310" s="161"/>
      <c r="E310" s="160" t="str">
        <f t="shared" si="4"/>
        <v/>
      </c>
    </row>
    <row r="311" spans="1:5" x14ac:dyDescent="0.2">
      <c r="A311" s="160"/>
      <c r="B311" s="162"/>
      <c r="C311" s="164"/>
      <c r="D311" s="161"/>
      <c r="E311" s="160" t="str">
        <f t="shared" si="4"/>
        <v/>
      </c>
    </row>
    <row r="312" spans="1:5" x14ac:dyDescent="0.2">
      <c r="A312" s="160"/>
      <c r="B312" s="162"/>
      <c r="C312" s="164"/>
      <c r="D312" s="161"/>
      <c r="E312" s="160" t="str">
        <f t="shared" si="4"/>
        <v/>
      </c>
    </row>
    <row r="313" spans="1:5" x14ac:dyDescent="0.2">
      <c r="A313" s="160"/>
      <c r="B313" s="162"/>
      <c r="C313" s="164"/>
      <c r="D313" s="161"/>
      <c r="E313" s="160" t="str">
        <f t="shared" si="4"/>
        <v/>
      </c>
    </row>
    <row r="314" spans="1:5" x14ac:dyDescent="0.2">
      <c r="A314" s="160"/>
      <c r="B314" s="162"/>
      <c r="C314" s="164"/>
      <c r="D314" s="161"/>
      <c r="E314" s="160" t="str">
        <f t="shared" si="4"/>
        <v/>
      </c>
    </row>
    <row r="315" spans="1:5" x14ac:dyDescent="0.2">
      <c r="A315" s="160"/>
      <c r="B315" s="162"/>
      <c r="C315" s="164"/>
      <c r="D315" s="161"/>
      <c r="E315" s="160" t="str">
        <f t="shared" si="4"/>
        <v/>
      </c>
    </row>
    <row r="316" spans="1:5" x14ac:dyDescent="0.2">
      <c r="A316" s="160"/>
      <c r="B316" s="162"/>
      <c r="C316" s="164"/>
      <c r="D316" s="161"/>
      <c r="E316" s="160" t="str">
        <f t="shared" si="4"/>
        <v/>
      </c>
    </row>
    <row r="317" spans="1:5" x14ac:dyDescent="0.2">
      <c r="A317" s="160"/>
      <c r="B317" s="162"/>
      <c r="C317" s="164"/>
      <c r="D317" s="161"/>
      <c r="E317" s="160" t="str">
        <f t="shared" si="4"/>
        <v/>
      </c>
    </row>
    <row r="318" spans="1:5" x14ac:dyDescent="0.2">
      <c r="A318" s="160"/>
      <c r="B318" s="162"/>
      <c r="C318" s="164"/>
      <c r="D318" s="161"/>
      <c r="E318" s="160" t="str">
        <f t="shared" si="4"/>
        <v/>
      </c>
    </row>
    <row r="319" spans="1:5" x14ac:dyDescent="0.2">
      <c r="A319" s="160"/>
      <c r="B319" s="162"/>
      <c r="C319" s="164"/>
      <c r="D319" s="161"/>
      <c r="E319" s="160" t="str">
        <f t="shared" si="4"/>
        <v/>
      </c>
    </row>
    <row r="320" spans="1:5" x14ac:dyDescent="0.2">
      <c r="A320" s="160"/>
      <c r="B320" s="162"/>
      <c r="C320" s="164"/>
      <c r="D320" s="161"/>
      <c r="E320" s="160" t="str">
        <f t="shared" si="4"/>
        <v/>
      </c>
    </row>
    <row r="321" spans="1:5" x14ac:dyDescent="0.2">
      <c r="A321" s="160"/>
      <c r="B321" s="162"/>
      <c r="C321" s="164"/>
      <c r="D321" s="161"/>
      <c r="E321" s="160" t="str">
        <f t="shared" si="4"/>
        <v/>
      </c>
    </row>
    <row r="322" spans="1:5" x14ac:dyDescent="0.2">
      <c r="A322" s="160"/>
      <c r="B322" s="162"/>
      <c r="C322" s="164"/>
      <c r="D322" s="161"/>
      <c r="E322" s="160" t="str">
        <f t="shared" si="4"/>
        <v/>
      </c>
    </row>
    <row r="323" spans="1:5" x14ac:dyDescent="0.2">
      <c r="A323" s="160"/>
      <c r="B323" s="162"/>
      <c r="C323" s="164"/>
      <c r="D323" s="161"/>
      <c r="E323" s="160" t="str">
        <f t="shared" si="4"/>
        <v/>
      </c>
    </row>
    <row r="324" spans="1:5" x14ac:dyDescent="0.2">
      <c r="A324" s="160"/>
      <c r="B324" s="162"/>
      <c r="C324" s="164"/>
      <c r="D324" s="161"/>
      <c r="E324" s="160" t="str">
        <f t="shared" ref="E324:E372" si="5">IFERROR(VLOOKUP(D324,Tabla_Indices,5,FALSE),"")</f>
        <v/>
      </c>
    </row>
    <row r="325" spans="1:5" x14ac:dyDescent="0.2">
      <c r="A325" s="160"/>
      <c r="B325" s="162"/>
      <c r="C325" s="164"/>
      <c r="D325" s="161"/>
      <c r="E325" s="160" t="str">
        <f t="shared" si="5"/>
        <v/>
      </c>
    </row>
    <row r="326" spans="1:5" x14ac:dyDescent="0.2">
      <c r="A326" s="160"/>
      <c r="B326" s="162"/>
      <c r="C326" s="164"/>
      <c r="D326" s="161"/>
      <c r="E326" s="160" t="str">
        <f t="shared" si="5"/>
        <v/>
      </c>
    </row>
    <row r="327" spans="1:5" x14ac:dyDescent="0.2">
      <c r="A327" s="160"/>
      <c r="B327" s="162"/>
      <c r="C327" s="164"/>
      <c r="D327" s="161"/>
      <c r="E327" s="160" t="str">
        <f t="shared" si="5"/>
        <v/>
      </c>
    </row>
    <row r="328" spans="1:5" x14ac:dyDescent="0.2">
      <c r="A328" s="160"/>
      <c r="B328" s="162"/>
      <c r="C328" s="164"/>
      <c r="D328" s="161"/>
      <c r="E328" s="160" t="str">
        <f t="shared" si="5"/>
        <v/>
      </c>
    </row>
    <row r="329" spans="1:5" x14ac:dyDescent="0.2">
      <c r="A329" s="160"/>
      <c r="B329" s="162"/>
      <c r="C329" s="164"/>
      <c r="D329" s="161"/>
      <c r="E329" s="160" t="str">
        <f t="shared" si="5"/>
        <v/>
      </c>
    </row>
    <row r="330" spans="1:5" x14ac:dyDescent="0.2">
      <c r="A330" s="160"/>
      <c r="B330" s="162"/>
      <c r="C330" s="164"/>
      <c r="D330" s="161"/>
      <c r="E330" s="160" t="str">
        <f t="shared" si="5"/>
        <v/>
      </c>
    </row>
    <row r="331" spans="1:5" x14ac:dyDescent="0.2">
      <c r="A331" s="160"/>
      <c r="B331" s="162"/>
      <c r="C331" s="164"/>
      <c r="D331" s="161"/>
      <c r="E331" s="160" t="str">
        <f t="shared" si="5"/>
        <v/>
      </c>
    </row>
    <row r="332" spans="1:5" x14ac:dyDescent="0.2">
      <c r="A332" s="160"/>
      <c r="B332" s="162"/>
      <c r="C332" s="164"/>
      <c r="D332" s="161"/>
      <c r="E332" s="160" t="str">
        <f t="shared" si="5"/>
        <v/>
      </c>
    </row>
    <row r="333" spans="1:5" x14ac:dyDescent="0.2">
      <c r="A333" s="160"/>
      <c r="B333" s="162"/>
      <c r="C333" s="164"/>
      <c r="D333" s="161"/>
      <c r="E333" s="160" t="str">
        <f t="shared" si="5"/>
        <v/>
      </c>
    </row>
    <row r="334" spans="1:5" x14ac:dyDescent="0.2">
      <c r="A334" s="160"/>
      <c r="B334" s="162"/>
      <c r="C334" s="164"/>
      <c r="D334" s="161"/>
      <c r="E334" s="160" t="str">
        <f t="shared" si="5"/>
        <v/>
      </c>
    </row>
    <row r="335" spans="1:5" x14ac:dyDescent="0.2">
      <c r="A335" s="160"/>
      <c r="B335" s="162"/>
      <c r="C335" s="164"/>
      <c r="D335" s="161"/>
      <c r="E335" s="160" t="str">
        <f t="shared" si="5"/>
        <v/>
      </c>
    </row>
    <row r="336" spans="1:5" x14ac:dyDescent="0.2">
      <c r="A336" s="160"/>
      <c r="B336" s="162"/>
      <c r="C336" s="164"/>
      <c r="D336" s="161"/>
      <c r="E336" s="160" t="str">
        <f t="shared" si="5"/>
        <v/>
      </c>
    </row>
    <row r="337" spans="1:5" x14ac:dyDescent="0.2">
      <c r="A337" s="160"/>
      <c r="B337" s="162"/>
      <c r="C337" s="164"/>
      <c r="D337" s="161"/>
      <c r="E337" s="160" t="str">
        <f t="shared" si="5"/>
        <v/>
      </c>
    </row>
    <row r="338" spans="1:5" x14ac:dyDescent="0.2">
      <c r="A338" s="160"/>
      <c r="B338" s="162"/>
      <c r="C338" s="164"/>
      <c r="D338" s="161"/>
      <c r="E338" s="160" t="str">
        <f t="shared" si="5"/>
        <v/>
      </c>
    </row>
    <row r="339" spans="1:5" x14ac:dyDescent="0.2">
      <c r="A339" s="160"/>
      <c r="B339" s="162"/>
      <c r="C339" s="164"/>
      <c r="D339" s="161"/>
      <c r="E339" s="160" t="str">
        <f t="shared" si="5"/>
        <v/>
      </c>
    </row>
    <row r="340" spans="1:5" x14ac:dyDescent="0.2">
      <c r="A340" s="160"/>
      <c r="B340" s="162"/>
      <c r="C340" s="164"/>
      <c r="D340" s="161"/>
      <c r="E340" s="160" t="str">
        <f t="shared" si="5"/>
        <v/>
      </c>
    </row>
    <row r="341" spans="1:5" x14ac:dyDescent="0.2">
      <c r="A341" s="160"/>
      <c r="B341" s="162"/>
      <c r="C341" s="164"/>
      <c r="D341" s="161"/>
      <c r="E341" s="160" t="str">
        <f t="shared" si="5"/>
        <v/>
      </c>
    </row>
    <row r="342" spans="1:5" x14ac:dyDescent="0.2">
      <c r="A342" s="160"/>
      <c r="B342" s="162"/>
      <c r="C342" s="164"/>
      <c r="D342" s="161"/>
      <c r="E342" s="160" t="str">
        <f t="shared" si="5"/>
        <v/>
      </c>
    </row>
    <row r="343" spans="1:5" x14ac:dyDescent="0.2">
      <c r="A343" s="160"/>
      <c r="B343" s="162"/>
      <c r="C343" s="164"/>
      <c r="D343" s="161"/>
      <c r="E343" s="160" t="str">
        <f t="shared" si="5"/>
        <v/>
      </c>
    </row>
    <row r="344" spans="1:5" x14ac:dyDescent="0.2">
      <c r="A344" s="160"/>
      <c r="B344" s="162"/>
      <c r="C344" s="164"/>
      <c r="D344" s="161"/>
      <c r="E344" s="160" t="str">
        <f t="shared" si="5"/>
        <v/>
      </c>
    </row>
    <row r="345" spans="1:5" x14ac:dyDescent="0.2">
      <c r="A345" s="160"/>
      <c r="B345" s="162"/>
      <c r="C345" s="164"/>
      <c r="D345" s="161"/>
      <c r="E345" s="160" t="str">
        <f t="shared" si="5"/>
        <v/>
      </c>
    </row>
    <row r="346" spans="1:5" x14ac:dyDescent="0.2">
      <c r="A346" s="160"/>
      <c r="B346" s="162"/>
      <c r="C346" s="164"/>
      <c r="D346" s="161"/>
      <c r="E346" s="160" t="str">
        <f t="shared" si="5"/>
        <v/>
      </c>
    </row>
    <row r="347" spans="1:5" x14ac:dyDescent="0.2">
      <c r="A347" s="160"/>
      <c r="B347" s="162"/>
      <c r="C347" s="164"/>
      <c r="D347" s="161"/>
      <c r="E347" s="160" t="str">
        <f t="shared" si="5"/>
        <v/>
      </c>
    </row>
    <row r="348" spans="1:5" x14ac:dyDescent="0.2">
      <c r="A348" s="160"/>
      <c r="B348" s="162"/>
      <c r="C348" s="164"/>
      <c r="D348" s="161"/>
      <c r="E348" s="160" t="str">
        <f t="shared" si="5"/>
        <v/>
      </c>
    </row>
    <row r="349" spans="1:5" x14ac:dyDescent="0.2">
      <c r="A349" s="160"/>
      <c r="B349" s="162"/>
      <c r="C349" s="164"/>
      <c r="D349" s="161"/>
      <c r="E349" s="160" t="str">
        <f t="shared" si="5"/>
        <v/>
      </c>
    </row>
    <row r="350" spans="1:5" x14ac:dyDescent="0.2">
      <c r="A350" s="160"/>
      <c r="B350" s="162"/>
      <c r="C350" s="164"/>
      <c r="D350" s="161"/>
      <c r="E350" s="160" t="str">
        <f t="shared" si="5"/>
        <v/>
      </c>
    </row>
    <row r="351" spans="1:5" x14ac:dyDescent="0.2">
      <c r="A351" s="160"/>
      <c r="B351" s="162"/>
      <c r="C351" s="164"/>
      <c r="D351" s="161"/>
      <c r="E351" s="160" t="str">
        <f t="shared" si="5"/>
        <v/>
      </c>
    </row>
    <row r="352" spans="1:5" x14ac:dyDescent="0.2">
      <c r="A352" s="160"/>
      <c r="B352" s="162"/>
      <c r="C352" s="164"/>
      <c r="D352" s="161"/>
      <c r="E352" s="160" t="str">
        <f t="shared" si="5"/>
        <v/>
      </c>
    </row>
    <row r="353" spans="1:5" x14ac:dyDescent="0.2">
      <c r="A353" s="160"/>
      <c r="B353" s="158"/>
      <c r="C353" s="163"/>
      <c r="D353" s="160"/>
      <c r="E353" s="160" t="str">
        <f t="shared" si="5"/>
        <v/>
      </c>
    </row>
    <row r="354" spans="1:5" x14ac:dyDescent="0.2">
      <c r="A354" s="160"/>
      <c r="B354" s="158"/>
      <c r="C354" s="163"/>
      <c r="D354" s="160"/>
      <c r="E354" s="160" t="str">
        <f t="shared" si="5"/>
        <v/>
      </c>
    </row>
    <row r="355" spans="1:5" x14ac:dyDescent="0.2">
      <c r="A355" s="160"/>
      <c r="B355" s="158"/>
      <c r="C355" s="163"/>
      <c r="D355" s="160"/>
      <c r="E355" s="160" t="str">
        <f t="shared" si="5"/>
        <v/>
      </c>
    </row>
    <row r="356" spans="1:5" x14ac:dyDescent="0.2">
      <c r="A356" s="160"/>
      <c r="B356" s="158"/>
      <c r="C356" s="163"/>
      <c r="D356" s="160"/>
      <c r="E356" s="160" t="str">
        <f t="shared" si="5"/>
        <v/>
      </c>
    </row>
    <row r="357" spans="1:5" x14ac:dyDescent="0.2">
      <c r="A357" s="160"/>
      <c r="B357" s="158"/>
      <c r="C357" s="163"/>
      <c r="D357" s="160"/>
      <c r="E357" s="160" t="str">
        <f t="shared" si="5"/>
        <v/>
      </c>
    </row>
    <row r="358" spans="1:5" x14ac:dyDescent="0.2">
      <c r="A358" s="160"/>
      <c r="B358" s="158"/>
      <c r="C358" s="163"/>
      <c r="D358" s="160"/>
      <c r="E358" s="160" t="str">
        <f t="shared" si="5"/>
        <v/>
      </c>
    </row>
    <row r="359" spans="1:5" x14ac:dyDescent="0.2">
      <c r="A359" s="160"/>
      <c r="B359" s="158"/>
      <c r="C359" s="163"/>
      <c r="D359" s="160"/>
      <c r="E359" s="160" t="str">
        <f t="shared" si="5"/>
        <v/>
      </c>
    </row>
    <row r="360" spans="1:5" x14ac:dyDescent="0.2">
      <c r="A360" s="160"/>
      <c r="B360" s="158"/>
      <c r="C360" s="163"/>
      <c r="D360" s="160"/>
      <c r="E360" s="160" t="str">
        <f t="shared" si="5"/>
        <v/>
      </c>
    </row>
    <row r="361" spans="1:5" x14ac:dyDescent="0.2">
      <c r="A361" s="160"/>
      <c r="B361" s="158"/>
      <c r="C361" s="163"/>
      <c r="D361" s="160"/>
      <c r="E361" s="160" t="str">
        <f t="shared" si="5"/>
        <v/>
      </c>
    </row>
    <row r="362" spans="1:5" x14ac:dyDescent="0.2">
      <c r="A362" s="160"/>
      <c r="B362" s="158"/>
      <c r="C362" s="163"/>
      <c r="D362" s="160"/>
      <c r="E362" s="160" t="str">
        <f t="shared" si="5"/>
        <v/>
      </c>
    </row>
    <row r="363" spans="1:5" x14ac:dyDescent="0.2">
      <c r="A363" s="160"/>
      <c r="B363" s="158"/>
      <c r="C363" s="163"/>
      <c r="D363" s="160"/>
      <c r="E363" s="160" t="str">
        <f t="shared" si="5"/>
        <v/>
      </c>
    </row>
    <row r="364" spans="1:5" x14ac:dyDescent="0.2">
      <c r="A364" s="160"/>
      <c r="B364" s="158"/>
      <c r="C364" s="163"/>
      <c r="D364" s="160"/>
      <c r="E364" s="160" t="str">
        <f t="shared" si="5"/>
        <v/>
      </c>
    </row>
    <row r="365" spans="1:5" x14ac:dyDescent="0.2">
      <c r="A365" s="160"/>
      <c r="B365" s="158"/>
      <c r="C365" s="163"/>
      <c r="D365" s="160"/>
      <c r="E365" s="160" t="str">
        <f t="shared" si="5"/>
        <v/>
      </c>
    </row>
    <row r="366" spans="1:5" x14ac:dyDescent="0.2">
      <c r="A366" s="160"/>
      <c r="B366" s="158"/>
      <c r="C366" s="163"/>
      <c r="D366" s="160"/>
      <c r="E366" s="160" t="str">
        <f t="shared" si="5"/>
        <v/>
      </c>
    </row>
    <row r="367" spans="1:5" x14ac:dyDescent="0.2">
      <c r="A367" s="160"/>
      <c r="B367" s="158"/>
      <c r="C367" s="163"/>
      <c r="D367" s="160"/>
      <c r="E367" s="160" t="str">
        <f t="shared" si="5"/>
        <v/>
      </c>
    </row>
    <row r="368" spans="1:5" x14ac:dyDescent="0.2">
      <c r="A368" s="160"/>
      <c r="B368" s="158"/>
      <c r="C368" s="163"/>
      <c r="D368" s="160"/>
      <c r="E368" s="160" t="str">
        <f t="shared" si="5"/>
        <v/>
      </c>
    </row>
    <row r="369" spans="1:5" x14ac:dyDescent="0.2">
      <c r="A369" s="160"/>
      <c r="B369" s="158"/>
      <c r="C369" s="163"/>
      <c r="D369" s="160"/>
      <c r="E369" s="160" t="str">
        <f t="shared" si="5"/>
        <v/>
      </c>
    </row>
    <row r="370" spans="1:5" x14ac:dyDescent="0.2">
      <c r="A370" s="160"/>
      <c r="B370" s="158"/>
      <c r="C370" s="163"/>
      <c r="D370" s="160"/>
      <c r="E370" s="160" t="str">
        <f t="shared" si="5"/>
        <v/>
      </c>
    </row>
    <row r="371" spans="1:5" x14ac:dyDescent="0.2">
      <c r="A371" s="160"/>
      <c r="B371" s="158"/>
      <c r="C371" s="163"/>
      <c r="D371" s="160"/>
      <c r="E371" s="160" t="str">
        <f t="shared" si="5"/>
        <v/>
      </c>
    </row>
    <row r="372" spans="1:5" x14ac:dyDescent="0.2">
      <c r="E372" s="160" t="str">
        <f t="shared" si="5"/>
        <v/>
      </c>
    </row>
  </sheetData>
  <sortState ref="A22:G310">
    <sortCondition ref="A22:A31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33</vt:i4>
      </vt:variant>
    </vt:vector>
  </HeadingPairs>
  <TitlesOfParts>
    <vt:vector size="45" baseType="lpstr">
      <vt:lpstr>Instrucciones</vt:lpstr>
      <vt:lpstr>Datos</vt:lpstr>
      <vt:lpstr>CyP</vt:lpstr>
      <vt:lpstr>AP</vt:lpstr>
      <vt:lpstr>PTyCI</vt:lpstr>
      <vt:lpstr>Gastos Generales</vt:lpstr>
      <vt:lpstr>Avance Obra</vt:lpstr>
      <vt:lpstr>Curva Inversiones</vt:lpstr>
      <vt:lpstr>Insumos</vt:lpstr>
      <vt:lpstr>Indices</vt:lpstr>
      <vt:lpstr>Códigos Items</vt:lpstr>
      <vt:lpstr>n</vt:lpstr>
      <vt:lpstr>Anticipo_Financiero</vt:lpstr>
      <vt:lpstr>CyP!Área_de_impresión</vt:lpstr>
      <vt:lpstr>Datos!Área_de_impresión</vt:lpstr>
      <vt:lpstr>PTyCI!Área_de_impresión</vt:lpstr>
      <vt:lpstr>Beneficio</vt:lpstr>
      <vt:lpstr>C_P</vt:lpstr>
      <vt:lpstr>Comitente</vt:lpstr>
      <vt:lpstr>Contratista</vt:lpstr>
      <vt:lpstr>Costo_Costo</vt:lpstr>
      <vt:lpstr>Expediente_N°</vt:lpstr>
      <vt:lpstr>Fecha_Base</vt:lpstr>
      <vt:lpstr>GG_Empresa</vt:lpstr>
      <vt:lpstr>GG_Obra</vt:lpstr>
      <vt:lpstr>GG_Pesos</vt:lpstr>
      <vt:lpstr>GG_Porcentaje</vt:lpstr>
      <vt:lpstr>IB</vt:lpstr>
      <vt:lpstr>IVA</vt:lpstr>
      <vt:lpstr>Licitación_N°</vt:lpstr>
      <vt:lpstr>Monto_Oferta</vt:lpstr>
      <vt:lpstr>Obra</vt:lpstr>
      <vt:lpstr>P_Oficial</vt:lpstr>
      <vt:lpstr>Plazo_Obra</vt:lpstr>
      <vt:lpstr>T_Analisis_Precios</vt:lpstr>
      <vt:lpstr>T_Computo_Presupuesto</vt:lpstr>
      <vt:lpstr>T_Oferta</vt:lpstr>
      <vt:lpstr>Tabla_Indices</vt:lpstr>
      <vt:lpstr>Tabla_Insumos</vt:lpstr>
      <vt:lpstr>Tabla_Items</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Vicente</cp:lastModifiedBy>
  <cp:lastPrinted>2017-11-30T01:47:08Z</cp:lastPrinted>
  <dcterms:created xsi:type="dcterms:W3CDTF">2016-09-02T20:54:46Z</dcterms:created>
  <dcterms:modified xsi:type="dcterms:W3CDTF">2017-11-30T01:49:26Z</dcterms:modified>
</cp:coreProperties>
</file>