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ers\Usuario\Desktop\AYLEN\05 LICITACION PRIVADA N° 02-2023\"/>
    </mc:Choice>
  </mc:AlternateContent>
  <bookViews>
    <workbookView xWindow="0" yWindow="0" windowWidth="20490" windowHeight="9045" tabRatio="855" activeTab="2"/>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CyP!$B$1:$B$44</definedName>
    <definedName name="_xlnm._FilterDatabase" localSheetId="2" hidden="1">Datos!#REF!</definedName>
    <definedName name="_xlnm._FilterDatabase" localSheetId="0" hidden="1">Indices!#REF!</definedName>
    <definedName name="_xlnm._FilterDatabase" localSheetId="4" hidden="1">PTyCI!$D$1:$D$34</definedName>
    <definedName name="Anticipo_Financiero">Datos!$C$8</definedName>
    <definedName name="_xlnm.Print_Area" localSheetId="3">AP!$A$1:$G$546</definedName>
    <definedName name="_xlnm.Print_Area" localSheetId="5">CyP!$B$1:$L$44</definedName>
    <definedName name="_xlnm.Print_Area" localSheetId="2">Datos!$B$1:$H$114</definedName>
    <definedName name="_xlnm.Print_Area" localSheetId="4">PTyCI!$A$1:$H$31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CyP!$G$31</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CyP!$I$31</definedName>
    <definedName name="Obra">Datos!$C$3</definedName>
    <definedName name="P_Oficial">Datos!$C$7</definedName>
    <definedName name="Plazo_Obra">Datos!$C$10</definedName>
    <definedName name="Tabla_Analisis_Precio">AP!$A:$G</definedName>
    <definedName name="Tabla_CyP">CyP!$B:$J</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52511"/>
</workbook>
</file>

<file path=xl/calcChain.xml><?xml version="1.0" encoding="utf-8"?>
<calcChain xmlns="http://schemas.openxmlformats.org/spreadsheetml/2006/main">
  <c r="B38" i="15" l="1"/>
  <c r="A38" i="15"/>
  <c r="A39" i="15"/>
  <c r="A40" i="15"/>
  <c r="B27" i="15" l="1"/>
  <c r="B28" i="15"/>
  <c r="B29" i="15"/>
  <c r="B30" i="15"/>
  <c r="B31" i="15"/>
  <c r="B32" i="15"/>
  <c r="B33" i="15"/>
  <c r="B34" i="15"/>
  <c r="B35" i="15"/>
  <c r="B36" i="15"/>
  <c r="B37" i="15"/>
  <c r="B39" i="15"/>
  <c r="B40" i="15"/>
  <c r="B26" i="15"/>
  <c r="A28" i="15"/>
  <c r="A29" i="15"/>
  <c r="A30" i="15"/>
  <c r="A31" i="15" s="1"/>
  <c r="A32" i="15" s="1"/>
  <c r="A33" i="15" s="1"/>
  <c r="A34" i="15" s="1"/>
  <c r="A35" i="15" s="1"/>
  <c r="A36" i="15" s="1"/>
  <c r="A37" i="15" s="1"/>
  <c r="B26" i="2"/>
  <c r="E26" i="2" s="1"/>
  <c r="F26" i="2"/>
  <c r="C34" i="15"/>
  <c r="D34" i="15"/>
  <c r="C26" i="2" l="1"/>
  <c r="D27" i="15" l="1"/>
  <c r="D28" i="15"/>
  <c r="D29" i="15"/>
  <c r="D30" i="15"/>
  <c r="D31" i="15"/>
  <c r="D32" i="15"/>
  <c r="D33" i="15"/>
  <c r="D35" i="15"/>
  <c r="D36" i="15"/>
  <c r="D37" i="15"/>
  <c r="C27" i="15"/>
  <c r="C28" i="15"/>
  <c r="C29" i="15"/>
  <c r="C30" i="15"/>
  <c r="C31" i="15"/>
  <c r="C32" i="15"/>
  <c r="C33" i="15"/>
  <c r="C35" i="15"/>
  <c r="C36" i="15"/>
  <c r="C37" i="15"/>
  <c r="D26" i="15"/>
  <c r="C26" i="15"/>
  <c r="B29" i="2" l="1"/>
  <c r="C29" i="2" s="1"/>
  <c r="F29" i="2"/>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E29" i="2" l="1"/>
  <c r="G11" i="9"/>
  <c r="H11" i="9" s="1"/>
  <c r="F19" i="2"/>
  <c r="F20" i="2"/>
  <c r="F21" i="2"/>
  <c r="F22" i="2"/>
  <c r="F23" i="2"/>
  <c r="F24" i="2"/>
  <c r="F25" i="2"/>
  <c r="F27" i="2"/>
  <c r="F28" i="2"/>
  <c r="F18" i="2"/>
  <c r="D13" i="6"/>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D6" i="2" l="1"/>
  <c r="D9" i="2" l="1"/>
  <c r="D4" i="2" l="1"/>
  <c r="B19" i="2" l="1"/>
  <c r="B20" i="2"/>
  <c r="B21" i="2"/>
  <c r="B22" i="2"/>
  <c r="B23" i="2"/>
  <c r="B24" i="2"/>
  <c r="B25" i="2"/>
  <c r="B27" i="2"/>
  <c r="B28" i="2"/>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F34" i="2"/>
  <c r="C34" i="2"/>
  <c r="C40" i="2"/>
  <c r="C39" i="2"/>
  <c r="C37" i="2"/>
  <c r="B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B1" i="5" l="1"/>
  <c r="B1" i="4"/>
  <c r="B46" i="6" l="1"/>
  <c r="B45" i="6"/>
  <c r="B44" i="6"/>
  <c r="B43" i="6"/>
  <c r="B42" i="6"/>
  <c r="B41" i="6"/>
  <c r="B40" i="6"/>
  <c r="B39" i="6"/>
  <c r="B38" i="6"/>
  <c r="B13" i="6"/>
  <c r="B14" i="6"/>
  <c r="B15" i="6"/>
  <c r="B16" i="6"/>
  <c r="B17" i="6"/>
  <c r="B18" i="6"/>
  <c r="B19" i="6"/>
  <c r="B20" i="6"/>
  <c r="B21" i="6"/>
  <c r="B22" i="6"/>
  <c r="B23" i="6"/>
  <c r="B24" i="6"/>
  <c r="B25" i="6"/>
  <c r="F40" i="2" l="1"/>
  <c r="F39" i="2"/>
  <c r="F37" i="2"/>
  <c r="D10" i="2"/>
  <c r="D8" i="2"/>
  <c r="D7" i="2"/>
  <c r="D5" i="2"/>
  <c r="D3" i="2"/>
  <c r="D2" i="2"/>
  <c r="D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5" i="15" l="1"/>
  <c r="C44" i="15"/>
  <c r="D50" i="15"/>
  <c r="C52" i="15"/>
  <c r="D63" i="15"/>
  <c r="D52" i="15"/>
  <c r="C56" i="15"/>
  <c r="C47" i="15"/>
  <c r="D61" i="15"/>
  <c r="D48" i="15"/>
  <c r="D180" i="15"/>
  <c r="D49" i="15"/>
  <c r="D51" i="15"/>
  <c r="C57" i="15"/>
  <c r="C53" i="15"/>
  <c r="C59" i="15"/>
  <c r="D185" i="15"/>
  <c r="C62" i="15"/>
  <c r="D44" i="15"/>
  <c r="C55" i="15"/>
  <c r="C50" i="15"/>
  <c r="C54" i="15"/>
  <c r="D62" i="15"/>
  <c r="D54" i="15"/>
  <c r="D59" i="15"/>
  <c r="D92" i="15"/>
  <c r="D47" i="15"/>
  <c r="D60" i="15"/>
  <c r="C63" i="15"/>
  <c r="D56" i="15"/>
  <c r="C58" i="15"/>
  <c r="C60" i="15"/>
  <c r="C51" i="15"/>
  <c r="C46" i="15"/>
  <c r="C48" i="15"/>
  <c r="C93" i="15"/>
  <c r="D57" i="15"/>
  <c r="D58" i="15"/>
  <c r="D53" i="15"/>
  <c r="D55" i="15"/>
  <c r="D46" i="15"/>
  <c r="C61" i="15"/>
  <c r="C49" i="15"/>
  <c r="D45" i="15"/>
  <c r="C211" i="15"/>
  <c r="C115" i="15"/>
  <c r="D103" i="15"/>
  <c r="D215" i="15"/>
  <c r="D224" i="15"/>
  <c r="D199" i="15"/>
  <c r="C209" i="15"/>
  <c r="C156" i="15"/>
  <c r="C85" i="15"/>
  <c r="C179" i="15"/>
  <c r="D169" i="15"/>
  <c r="D79" i="15"/>
  <c r="D81" i="15"/>
  <c r="C183" i="15"/>
  <c r="D87" i="15"/>
  <c r="C117" i="15"/>
  <c r="C154" i="15"/>
  <c r="C72" i="15"/>
  <c r="D211" i="15"/>
  <c r="D88" i="15"/>
  <c r="D182" i="15"/>
  <c r="D40" i="15"/>
  <c r="C126" i="15"/>
  <c r="D188" i="15"/>
  <c r="D183" i="15"/>
  <c r="C148" i="15"/>
  <c r="C20" i="2"/>
  <c r="D125" i="15"/>
  <c r="C198" i="15"/>
  <c r="C119" i="15"/>
  <c r="C105" i="15"/>
  <c r="C66" i="15"/>
  <c r="D122" i="15"/>
  <c r="D209" i="15"/>
  <c r="D129" i="15"/>
  <c r="D120" i="15"/>
  <c r="C172" i="15"/>
  <c r="D94" i="15"/>
  <c r="C69" i="15"/>
  <c r="D130" i="15"/>
  <c r="D201" i="15"/>
  <c r="C110" i="15"/>
  <c r="D139" i="15"/>
  <c r="D167" i="15"/>
  <c r="C92" i="15"/>
  <c r="D39" i="15"/>
  <c r="D101" i="15"/>
  <c r="C107" i="15"/>
  <c r="C113" i="15"/>
  <c r="C162" i="15"/>
  <c r="C187" i="15"/>
  <c r="C89" i="15"/>
  <c r="D132" i="15"/>
  <c r="C98" i="15"/>
  <c r="D77" i="15"/>
  <c r="D126" i="15"/>
  <c r="D149" i="15"/>
  <c r="D106" i="15"/>
  <c r="D214" i="15"/>
  <c r="C184" i="15"/>
  <c r="C182" i="15"/>
  <c r="C219" i="15"/>
  <c r="C123" i="15"/>
  <c r="D184" i="15"/>
  <c r="C176" i="15"/>
  <c r="D97" i="15"/>
  <c r="C191" i="15"/>
  <c r="D76" i="15"/>
  <c r="C67" i="15"/>
  <c r="D111" i="15"/>
  <c r="D84" i="15"/>
  <c r="D66" i="15"/>
  <c r="D218" i="15"/>
  <c r="C130" i="15"/>
  <c r="D204" i="15"/>
  <c r="D187" i="15"/>
  <c r="C169" i="15"/>
  <c r="C24" i="2"/>
  <c r="D133" i="15"/>
  <c r="D127" i="15"/>
  <c r="C170" i="15"/>
  <c r="C102" i="15"/>
  <c r="D119" i="15"/>
  <c r="D158" i="15"/>
  <c r="C39" i="15"/>
  <c r="D99" i="15"/>
  <c r="C175" i="15"/>
  <c r="C177" i="15"/>
  <c r="C42" i="15"/>
  <c r="D67" i="15"/>
  <c r="C77" i="15"/>
  <c r="C88" i="15"/>
  <c r="D143" i="15"/>
  <c r="C149" i="15"/>
  <c r="D198" i="15"/>
  <c r="D107" i="15"/>
  <c r="C91" i="15"/>
  <c r="C142" i="15"/>
  <c r="C178" i="15"/>
  <c r="C71" i="15"/>
  <c r="D152" i="15"/>
  <c r="C79" i="15"/>
  <c r="D170" i="15"/>
  <c r="D205" i="15"/>
  <c r="C121" i="15"/>
  <c r="D128" i="15"/>
  <c r="C135" i="15"/>
  <c r="D171" i="15"/>
  <c r="C81" i="15"/>
  <c r="D181" i="15"/>
  <c r="C143" i="15"/>
  <c r="D78" i="15"/>
  <c r="C19" i="2"/>
  <c r="D165" i="15"/>
  <c r="C214" i="15"/>
  <c r="D222" i="15"/>
  <c r="C87" i="15"/>
  <c r="C188" i="15"/>
  <c r="C96" i="15"/>
  <c r="C153" i="15"/>
  <c r="D174" i="15"/>
  <c r="C223" i="15"/>
  <c r="D221" i="15"/>
  <c r="C131" i="15"/>
  <c r="D200" i="15"/>
  <c r="C125" i="15"/>
  <c r="C163" i="15"/>
  <c r="D162" i="15"/>
  <c r="C112" i="15"/>
  <c r="D219" i="15"/>
  <c r="D173" i="15"/>
  <c r="C65" i="15"/>
  <c r="D206" i="15"/>
  <c r="D144" i="15"/>
  <c r="D145" i="15"/>
  <c r="C134" i="15"/>
  <c r="D216" i="15"/>
  <c r="D191" i="15"/>
  <c r="C181" i="15"/>
  <c r="D148" i="15"/>
  <c r="D38" i="15"/>
  <c r="D141" i="15"/>
  <c r="C207" i="15"/>
  <c r="C161" i="15"/>
  <c r="C103" i="15"/>
  <c r="D159" i="15"/>
  <c r="C109" i="15"/>
  <c r="C217" i="15"/>
  <c r="D157" i="15"/>
  <c r="D153" i="15"/>
  <c r="D189" i="15"/>
  <c r="C100" i="15"/>
  <c r="C202" i="15"/>
  <c r="C73" i="15"/>
  <c r="C166" i="15"/>
  <c r="D202" i="15"/>
  <c r="C200" i="15"/>
  <c r="C145" i="15"/>
  <c r="C216" i="15"/>
  <c r="D110" i="15"/>
  <c r="C208" i="15"/>
  <c r="C185" i="15"/>
  <c r="D164" i="15"/>
  <c r="C151" i="15"/>
  <c r="D82" i="15"/>
  <c r="C80" i="15"/>
  <c r="C186" i="15"/>
  <c r="D195" i="15"/>
  <c r="C84" i="15"/>
  <c r="C95" i="15"/>
  <c r="C196" i="15"/>
  <c r="C108" i="15"/>
  <c r="C157" i="15"/>
  <c r="C74" i="15"/>
  <c r="C159" i="15"/>
  <c r="D105" i="15"/>
  <c r="C195" i="15"/>
  <c r="D104" i="15"/>
  <c r="C75" i="15"/>
  <c r="D115" i="15"/>
  <c r="C97" i="15"/>
  <c r="D112" i="15"/>
  <c r="D98" i="15"/>
  <c r="C167" i="15"/>
  <c r="C128" i="15"/>
  <c r="D223" i="15"/>
  <c r="D217" i="15"/>
  <c r="C41" i="15"/>
  <c r="C165" i="15"/>
  <c r="D194" i="15"/>
  <c r="C168" i="15"/>
  <c r="C141" i="15"/>
  <c r="D151" i="15"/>
  <c r="D168" i="15"/>
  <c r="D96" i="15"/>
  <c r="C68" i="15"/>
  <c r="C158" i="15"/>
  <c r="D208" i="15"/>
  <c r="C205" i="15"/>
  <c r="D71" i="15"/>
  <c r="C180" i="15"/>
  <c r="C210" i="15"/>
  <c r="C86" i="15"/>
  <c r="D75" i="15"/>
  <c r="D142" i="15"/>
  <c r="D155" i="15"/>
  <c r="D156" i="15"/>
  <c r="D113" i="15"/>
  <c r="C224" i="15"/>
  <c r="D114" i="15"/>
  <c r="D177" i="15"/>
  <c r="C218" i="15"/>
  <c r="D220" i="15"/>
  <c r="D68" i="15"/>
  <c r="C21" i="2"/>
  <c r="C155" i="15"/>
  <c r="D86" i="15"/>
  <c r="C132" i="15"/>
  <c r="D72" i="15"/>
  <c r="C190" i="15"/>
  <c r="C140" i="15"/>
  <c r="C106" i="15"/>
  <c r="C64" i="15"/>
  <c r="D178" i="15"/>
  <c r="C22" i="2"/>
  <c r="D160" i="15"/>
  <c r="C139" i="15"/>
  <c r="D212" i="15"/>
  <c r="C129" i="15"/>
  <c r="C27" i="2"/>
  <c r="D117" i="15"/>
  <c r="C199" i="15"/>
  <c r="D116" i="15"/>
  <c r="C83" i="15"/>
  <c r="D135" i="15"/>
  <c r="C203" i="15"/>
  <c r="C40" i="15"/>
  <c r="D80" i="15"/>
  <c r="C127" i="15"/>
  <c r="D70" i="15"/>
  <c r="D131" i="15"/>
  <c r="C189" i="15"/>
  <c r="C174" i="15"/>
  <c r="D74" i="15"/>
  <c r="C213" i="15"/>
  <c r="D41" i="15"/>
  <c r="D89" i="15"/>
  <c r="D190" i="15"/>
  <c r="D154" i="15"/>
  <c r="C70" i="15"/>
  <c r="D83" i="15"/>
  <c r="C43" i="15"/>
  <c r="D196" i="15"/>
  <c r="C82" i="15"/>
  <c r="C114" i="15"/>
  <c r="D193" i="15"/>
  <c r="D109" i="15"/>
  <c r="C118" i="15"/>
  <c r="C164" i="15"/>
  <c r="D175" i="15"/>
  <c r="C116" i="15"/>
  <c r="D166" i="15"/>
  <c r="C90" i="15"/>
  <c r="D91" i="15"/>
  <c r="D146" i="15"/>
  <c r="D176" i="15"/>
  <c r="C221" i="15"/>
  <c r="D65" i="15"/>
  <c r="C101" i="15"/>
  <c r="D147" i="15"/>
  <c r="D118" i="15"/>
  <c r="D42" i="15"/>
  <c r="D197" i="15"/>
  <c r="C222" i="15"/>
  <c r="C138" i="15"/>
  <c r="C28" i="2"/>
  <c r="C144" i="15"/>
  <c r="C99" i="15"/>
  <c r="C204" i="15"/>
  <c r="C124" i="15"/>
  <c r="D161" i="15"/>
  <c r="D136" i="15"/>
  <c r="C220" i="15"/>
  <c r="D186" i="15"/>
  <c r="C38" i="15"/>
  <c r="C147" i="15"/>
  <c r="D108" i="15"/>
  <c r="C137" i="15"/>
  <c r="C192" i="15"/>
  <c r="D102" i="15"/>
  <c r="D124" i="15"/>
  <c r="D140" i="15"/>
  <c r="C206" i="15"/>
  <c r="D138" i="15"/>
  <c r="C152" i="15"/>
  <c r="D69" i="15"/>
  <c r="C215" i="15"/>
  <c r="D64" i="15"/>
  <c r="D137" i="15"/>
  <c r="C146" i="15"/>
  <c r="C104" i="15"/>
  <c r="C150" i="15"/>
  <c r="D207" i="15"/>
  <c r="C193" i="15"/>
  <c r="C122" i="15"/>
  <c r="D172" i="15"/>
  <c r="D179" i="15"/>
  <c r="C136" i="15"/>
  <c r="D213" i="15"/>
  <c r="D121" i="15"/>
  <c r="D85" i="15"/>
  <c r="C94" i="15"/>
  <c r="D95" i="15"/>
  <c r="D150" i="15"/>
  <c r="D192" i="15"/>
  <c r="D43" i="15"/>
  <c r="D73" i="15"/>
  <c r="C133" i="15"/>
  <c r="C171" i="15"/>
  <c r="C76" i="15"/>
  <c r="C25" i="2"/>
  <c r="D163" i="15"/>
  <c r="D90" i="15"/>
  <c r="C173" i="15"/>
  <c r="D100" i="15"/>
  <c r="C194" i="15"/>
  <c r="D210" i="15"/>
  <c r="C197" i="15"/>
  <c r="C201" i="15"/>
  <c r="C111" i="15"/>
  <c r="C212" i="15"/>
  <c r="C23" i="2"/>
  <c r="C160" i="15"/>
  <c r="D93" i="15"/>
  <c r="C78" i="15"/>
  <c r="D134" i="15"/>
  <c r="D123" i="15"/>
  <c r="C120" i="15"/>
  <c r="D203" i="15"/>
  <c r="B7" i="6" l="1"/>
  <c r="B6" i="6" s="1"/>
  <c r="A27" i="15"/>
  <c r="E27" i="14"/>
  <c r="J14" i="9"/>
  <c r="B186" i="6" l="1"/>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J24" i="9" l="1"/>
  <c r="J23" i="9"/>
  <c r="J22" i="9"/>
  <c r="J21" i="9"/>
  <c r="J20" i="9"/>
  <c r="J19" i="9"/>
  <c r="J18" i="9"/>
  <c r="J17" i="9"/>
  <c r="J16" i="9"/>
  <c r="J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0" i="15" l="1"/>
  <c r="C1220" i="15"/>
  <c r="C1320" i="15"/>
  <c r="C1570" i="15"/>
  <c r="C1620" i="15"/>
  <c r="C1920" i="15"/>
  <c r="C1120" i="15"/>
  <c r="C1170" i="15"/>
  <c r="C1720" i="15"/>
  <c r="C2120" i="15"/>
  <c r="C1370" i="15"/>
  <c r="C1870" i="15"/>
  <c r="C1770" i="15"/>
  <c r="C2020" i="15"/>
  <c r="C1670" i="15"/>
  <c r="C1820" i="15"/>
  <c r="C1470" i="15"/>
  <c r="C1520" i="15"/>
  <c r="C1070" i="15"/>
  <c r="C1270" i="15"/>
  <c r="E18" i="2" l="1"/>
  <c r="C18" i="2"/>
  <c r="A13" i="9"/>
  <c r="A14" i="9"/>
  <c r="E19" i="2"/>
  <c r="E23" i="2"/>
  <c r="A18" i="9"/>
  <c r="C2070" i="15"/>
  <c r="C1420" i="15"/>
  <c r="E22" i="2"/>
  <c r="A17" i="9"/>
  <c r="E24" i="2"/>
  <c r="A19" i="9"/>
  <c r="C959" i="2"/>
  <c r="E25" i="2"/>
  <c r="A20" i="9"/>
  <c r="E21" i="2"/>
  <c r="A16" i="9"/>
  <c r="E27" i="2"/>
  <c r="A21" i="9"/>
  <c r="E28" i="2"/>
  <c r="A22" i="9"/>
  <c r="C1559" i="2"/>
  <c r="C1659" i="2"/>
  <c r="C1809" i="2"/>
  <c r="C1909" i="2"/>
  <c r="C1759" i="2"/>
  <c r="E20" i="2"/>
  <c r="A15" i="9"/>
  <c r="C504" i="6" l="1"/>
  <c r="B545" i="6"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C1409" i="2"/>
  <c r="C1959" i="2"/>
  <c r="B18" i="9"/>
  <c r="B14" i="9"/>
  <c r="B13" i="9"/>
  <c r="C1109" i="2"/>
  <c r="C1009" i="2"/>
  <c r="G7" i="6"/>
  <c r="C7" i="6"/>
  <c r="B49" i="6" s="1"/>
  <c r="C6" i="6"/>
  <c r="C1259" i="2"/>
  <c r="C1159" i="2"/>
  <c r="C1609" i="2"/>
  <c r="C1859" i="2"/>
  <c r="C1209" i="2"/>
  <c r="C1459" i="2"/>
  <c r="C2009" i="2"/>
  <c r="C1509" i="2"/>
  <c r="B23" i="9"/>
  <c r="B16" i="9"/>
  <c r="C1309" i="2"/>
  <c r="B22" i="9"/>
  <c r="B21" i="9"/>
  <c r="B20" i="9"/>
  <c r="C1059" i="2"/>
  <c r="B15" i="9"/>
  <c r="B19" i="9"/>
  <c r="C1709" i="2"/>
  <c r="B17" i="9"/>
  <c r="C1359" i="2"/>
  <c r="G18" i="2" l="1"/>
  <c r="G29" i="2"/>
  <c r="G19" i="2"/>
  <c r="G21" i="2"/>
  <c r="G20" i="2"/>
  <c r="G28" i="2"/>
  <c r="G22" i="2"/>
  <c r="G23" i="2"/>
  <c r="G27" i="2"/>
  <c r="G24" i="2"/>
  <c r="G25" i="2"/>
  <c r="H29" i="2"/>
  <c r="I29" i="2" l="1"/>
  <c r="G31" i="2"/>
  <c r="F36" i="2"/>
  <c r="C36" i="2"/>
  <c r="C19" i="15"/>
  <c r="H24" i="2"/>
  <c r="H22" i="2"/>
  <c r="H18" i="2"/>
  <c r="H19" i="2"/>
  <c r="H28" i="2"/>
  <c r="H23" i="2"/>
  <c r="H20" i="2"/>
  <c r="H25" i="2"/>
  <c r="H27" i="2"/>
  <c r="H21" i="2"/>
  <c r="I18" i="2" l="1"/>
  <c r="I20" i="2"/>
  <c r="I19" i="2"/>
  <c r="I25" i="2"/>
  <c r="I24" i="2"/>
  <c r="I27" i="2"/>
  <c r="I28" i="2"/>
  <c r="I23" i="2"/>
  <c r="I22" i="2"/>
  <c r="I21" i="2"/>
  <c r="I31" i="2" l="1"/>
  <c r="J29" i="2" s="1"/>
  <c r="C44" i="2"/>
  <c r="D11" i="2" l="1"/>
  <c r="J25" i="2"/>
  <c r="D20" i="9" s="1"/>
  <c r="J21" i="2"/>
  <c r="D16" i="9" s="1"/>
  <c r="J23" i="2"/>
  <c r="D18" i="9" s="1"/>
  <c r="J20" i="2"/>
  <c r="D15" i="9" s="1"/>
  <c r="J19" i="2"/>
  <c r="D14" i="9" s="1"/>
  <c r="J22" i="2"/>
  <c r="D17" i="9" s="1"/>
  <c r="D23" i="9"/>
  <c r="I42" i="2"/>
  <c r="I33" i="2" s="1"/>
  <c r="J24" i="2"/>
  <c r="D19" i="9" s="1"/>
  <c r="J28" i="2"/>
  <c r="D22" i="9" s="1"/>
  <c r="E30" i="9"/>
  <c r="E31" i="9" s="1"/>
  <c r="J18" i="2"/>
  <c r="D13" i="9" s="1"/>
  <c r="J27" i="2"/>
  <c r="D21" i="9" s="1"/>
  <c r="G27" i="9" l="1"/>
  <c r="G30" i="9" s="1"/>
  <c r="H27" i="9"/>
  <c r="H30" i="9" s="1"/>
  <c r="J31" i="2"/>
  <c r="I34" i="2"/>
  <c r="I35" i="2" s="1"/>
  <c r="I36" i="2" s="1"/>
  <c r="F27" i="9" l="1"/>
  <c r="F30" i="9" s="1"/>
  <c r="F31" i="9" s="1"/>
  <c r="G31" i="9" s="1"/>
  <c r="H31" i="9" s="1"/>
  <c r="D25" i="9"/>
  <c r="I37" i="2"/>
  <c r="I38" i="2" s="1"/>
  <c r="F28" i="9" l="1"/>
  <c r="G28" i="9" s="1"/>
  <c r="H28" i="9" s="1"/>
  <c r="I39" i="2"/>
  <c r="I40"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<sst xmlns="http://schemas.openxmlformats.org/spreadsheetml/2006/main" count="2818" uniqueCount="1479">
  <si>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</si>
  <si>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</si>
  <si>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</si>
  <si>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</si>
  <si>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</si>
  <si>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</si>
  <si>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</si>
  <si>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</si>
  <si>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</si>
  <si>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</si>
  <si>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</si>
  <si>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</si>
  <si>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</si>
  <si>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</si>
  <si>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</si>
  <si>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</si>
  <si>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</si>
  <si>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</si>
  <si>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</si>
  <si>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</si>
  <si>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</si>
  <si>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</si>
  <si>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</si>
  <si>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</si>
  <si>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</si>
  <si>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</si>
  <si>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</si>
  <si>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</si>
  <si>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</si>
  <si>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</si>
  <si>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</si>
  <si>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</si>
  <si>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</si>
  <si>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</si>
  <si>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</si>
  <si>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</si>
  <si>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</si>
  <si>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</si>
  <si>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</si>
  <si>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</si>
  <si>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</si>
  <si>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</si>
  <si>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</si>
  <si>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</si>
  <si>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</si>
  <si>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</si>
  <si>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</si>
  <si>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</si>
  <si>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</si>
  <si>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</si>
  <si>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</si>
  <si>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</si>
  <si>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</si>
  <si>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</si>
  <si>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</si>
  <si>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</si>
  <si>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</si>
  <si>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</si>
  <si>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</si>
  <si>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</si>
  <si>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</si>
  <si>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</si>
  <si>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</si>
  <si>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</si>
  <si>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</si>
  <si>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</si>
  <si>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</si>
  <si>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</si>
  <si>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</si>
  <si>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</si>
  <si>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</si>
  <si>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</si>
  <si>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</si>
  <si>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</si>
  <si>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</si>
  <si>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</si>
  <si>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</si>
  <si>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</si>
  <si>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</si>
  <si>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</si>
  <si>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</si>
  <si>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</si>
  <si>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</si>
  <si>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</si>
  <si>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</si>
  <si>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</si>
  <si>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</si>
  <si>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</si>
  <si>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</si>
  <si>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</si>
  <si>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</si>
  <si>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</si>
  <si>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</si>
  <si>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</si>
  <si>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</si>
  <si>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</si>
  <si>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</si>
  <si>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</si>
  <si>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</si>
  <si>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</si>
  <si>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</si>
  <si>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</si>
  <si>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</si>
  <si>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</si>
  <si>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</si>
  <si>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</si>
  <si>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</si>
  <si>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</si>
  <si>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</si>
  <si>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</si>
  <si>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</si>
  <si>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</si>
  <si>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</si>
  <si>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</si>
  <si>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</si>
  <si>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</si>
  <si>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</si>
  <si>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</si>
  <si>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</si>
  <si>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</si>
  <si>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</si>
  <si>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</si>
  <si>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</si>
  <si>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</si>
  <si>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</si>
  <si>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</si>
  <si>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</si>
  <si>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</si>
  <si>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</si>
  <si>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</si>
  <si>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</si>
  <si>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</si>
  <si>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</si>
  <si>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</si>
  <si>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</si>
  <si>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</si>
  <si>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</si>
  <si>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</si>
  <si>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</si>
  <si>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</si>
  <si>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</si>
  <si>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</si>
  <si>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</si>
  <si>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</si>
  <si>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</si>
  <si>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</si>
  <si>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</si>
  <si>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</si>
  <si>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</si>
  <si>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</si>
  <si>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</si>
  <si>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</si>
  <si>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</si>
  <si>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</si>
  <si>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</si>
  <si>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</si>
  <si>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</si>
  <si>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</si>
  <si>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</si>
  <si>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</si>
  <si>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</si>
  <si>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</si>
  <si>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</si>
  <si>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</si>
  <si>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</si>
  <si>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</si>
  <si>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</si>
  <si>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</si>
  <si>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</si>
  <si>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</si>
  <si>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</si>
  <si>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</si>
  <si>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</si>
  <si>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</si>
  <si>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</si>
  <si>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</si>
  <si>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</si>
  <si>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</si>
  <si>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</si>
  <si>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</si>
  <si>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</si>
  <si>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</si>
  <si>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</si>
  <si>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</si>
  <si>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</si>
  <si>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</si>
  <si>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</si>
  <si>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</si>
  <si>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</si>
  <si>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</si>
  <si>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</si>
  <si>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</si>
  <si>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</si>
  <si>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</si>
  <si>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</si>
  <si>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</si>
  <si>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</si>
  <si>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</si>
  <si>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</si>
  <si>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</si>
  <si>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</si>
  <si>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</si>
  <si>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</si>
  <si>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</si>
  <si>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</si>
  <si>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</si>
  <si>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</si>
  <si>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</si>
  <si>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</si>
  <si>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</si>
  <si>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</si>
  <si>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</si>
  <si>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</si>
  <si>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</si>
  <si>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</si>
  <si>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</si>
  <si>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</si>
  <si>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</si>
  <si>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</si>
  <si>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</si>
  <si>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</si>
  <si>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</si>
  <si>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</si>
  <si>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</si>
  <si>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</si>
  <si>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</si>
  <si>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</si>
  <si>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</si>
  <si>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</si>
  <si>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</si>
  <si>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</si>
  <si>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</si>
  <si>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</si>
  <si>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</si>
  <si>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</si>
  <si>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</si>
  <si>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</si>
  <si>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</si>
  <si>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</si>
  <si>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</si>
  <si>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</si>
  <si>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</si>
  <si>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</si>
  <si>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</si>
  <si>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</si>
  <si>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</si>
  <si>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</si>
  <si>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</si>
  <si>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</si>
  <si>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</si>
  <si>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</si>
  <si>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</si>
  <si>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</si>
  <si>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</si>
  <si>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</si>
  <si>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</si>
  <si>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</si>
  <si>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</si>
  <si>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</si>
  <si>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</si>
  <si>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</si>
  <si>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</si>
  <si>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</si>
  <si>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</si>
  <si>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</si>
  <si>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</si>
  <si>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</si>
  <si>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</si>
  <si>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</si>
  <si>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</si>
  <si>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</si>
  <si>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</si>
  <si>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</si>
  <si>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</si>
  <si>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</si>
  <si>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</si>
  <si>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</si>
  <si>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</si>
  <si>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</si>
  <si>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</si>
  <si>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</si>
  <si>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</si>
  <si>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</si>
  <si>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</si>
  <si>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</si>
  <si>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</si>
  <si>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</si>
  <si>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</si>
  <si>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</si>
  <si>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</si>
  <si>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</si>
  <si>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</si>
  <si>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</si>
  <si>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</si>
  <si>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</si>
  <si>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</si>
  <si>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</si>
  <si>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</si>
  <si>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</si>
  <si>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</si>
  <si>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</si>
  <si>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</si>
  <si>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</si>
  <si>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</si>
  <si>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</si>
  <si>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</si>
  <si>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</si>
  <si>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</si>
  <si>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</si>
  <si>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</si>
  <si>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</si>
  <si>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</si>
  <si>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</si>
  <si>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</si>
  <si>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</si>
  <si>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</si>
  <si>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</si>
  <si>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</si>
  <si>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</si>
  <si>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</si>
  <si>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</si>
  <si>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</si>
  <si>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</si>
  <si>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</si>
  <si>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</si>
  <si>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</si>
  <si>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</si>
  <si>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</si>
  <si>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</si>
  <si>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</si>
  <si>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</si>
  <si>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</si>
  <si>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</si>
  <si>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</si>
  <si>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</si>
  <si>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</si>
  <si>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</si>
  <si>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</si>
  <si>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</si>
  <si>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</si>
  <si>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</si>
  <si>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</si>
  <si>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</si>
  <si>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</si>
  <si>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</si>
  <si>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</si>
  <si>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</si>
  <si>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</si>
  <si>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</si>
  <si>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</si>
  <si>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</si>
  <si>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</si>
  <si>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</si>
  <si>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</si>
  <si>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</si>
  <si>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</si>
  <si>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</si>
  <si>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</si>
  <si>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</si>
  <si>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</si>
  <si>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</si>
  <si>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</si>
  <si>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</si>
  <si>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</si>
  <si>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</si>
  <si>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</si>
  <si>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</si>
  <si>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</si>
  <si>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</si>
  <si>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</si>
  <si>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</si>
  <si>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</si>
  <si>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</si>
  <si>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</si>
  <si>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</si>
  <si>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</si>
  <si>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</si>
  <si>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</si>
  <si>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</si>
  <si>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</si>
  <si>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</si>
  <si>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</si>
  <si>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</si>
  <si>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</si>
  <si>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</si>
  <si>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</si>
  <si>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</si>
  <si>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</si>
  <si>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</si>
  <si>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</si>
  <si>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</si>
  <si>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</si>
  <si>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</si>
  <si>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</si>
  <si>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</si>
  <si>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</si>
  <si>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</si>
  <si>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</si>
  <si>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</si>
  <si>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</si>
  <si>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</si>
  <si>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</si>
  <si>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</si>
  <si>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</si>
  <si>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</si>
  <si>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</si>
  <si>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</si>
  <si>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</si>
  <si>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</si>
  <si>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</si>
  <si>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</si>
  <si>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</si>
  <si>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</si>
  <si>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</si>
  <si>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</si>
  <si>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</si>
  <si>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</si>
  <si>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</si>
  <si>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</si>
  <si>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</si>
  <si>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</si>
  <si>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</si>
  <si>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</si>
  <si>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</si>
  <si>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</si>
  <si>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</si>
  <si>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</si>
  <si>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</si>
  <si>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</si>
  <si>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</si>
  <si>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</si>
  <si>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</si>
  <si>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</si>
  <si>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</si>
  <si>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</si>
  <si>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</si>
  <si>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</si>
  <si>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</si>
  <si>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</si>
  <si>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</si>
  <si>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</si>
  <si>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</si>
  <si>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</si>
  <si>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</si>
  <si>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</si>
  <si>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</si>
  <si>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</si>
  <si>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</si>
  <si>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</si>
  <si>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</si>
  <si>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</si>
  <si>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</si>
  <si>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</si>
  <si>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</si>
  <si>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</si>
  <si>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</si>
  <si>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</si>
  <si>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</si>
  <si>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</si>
  <si>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</si>
  <si>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</si>
  <si>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</si>
  <si>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</si>
  <si>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</si>
  <si>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</si>
  <si>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</si>
  <si>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</si>
  <si>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</si>
  <si>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</si>
  <si>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</si>
  <si>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</si>
  <si>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</si>
  <si>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</si>
  <si>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</si>
  <si>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</si>
  <si>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</si>
  <si>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</si>
  <si>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</si>
  <si>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</si>
  <si>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</si>
  <si>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</si>
  <si>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</si>
  <si>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</si>
  <si>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</si>
  <si>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</si>
  <si>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</si>
  <si>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</si>
  <si>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</si>
  <si>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</si>
  <si>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</si>
  <si>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</si>
  <si>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</si>
  <si>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</si>
  <si>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</si>
  <si>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</si>
  <si>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</si>
  <si>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</si>
  <si>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</si>
  <si>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</si>
  <si>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</si>
  <si>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</si>
  <si>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</si>
  <si>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</si>
  <si>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</si>
  <si>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</si>
  <si>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</si>
  <si>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</si>
  <si>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</si>
  <si>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</si>
  <si>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</si>
  <si>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</si>
  <si>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</si>
  <si>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</si>
  <si>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</si>
  <si>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</si>
  <si>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</si>
  <si>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</si>
  <si>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</si>
  <si>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</si>
  <si>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</si>
  <si>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</si>
  <si>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</si>
  <si>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</si>
  <si>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</si>
  <si>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</si>
  <si>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</si>
  <si>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</si>
  <si>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</si>
  <si>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</si>
  <si>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</si>
  <si>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</si>
  <si>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</si>
  <si>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</si>
  <si>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</si>
  <si>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</si>
  <si>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</si>
  <si>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</si>
  <si>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</si>
  <si>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</si>
  <si>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</si>
  <si>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</si>
  <si>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</si>
  <si>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</si>
  <si>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</si>
  <si>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</si>
  <si>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</si>
  <si>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</si>
  <si>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</si>
  <si>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</si>
  <si>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</si>
  <si>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</si>
  <si>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</si>
  <si>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</si>
  <si>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</si>
  <si>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</si>
  <si>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</si>
  <si>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</si>
  <si>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</si>
  <si>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</si>
  <si>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</si>
  <si>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</si>
  <si>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</si>
  <si>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</si>
  <si>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</si>
  <si>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</si>
  <si>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</si>
  <si>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</si>
  <si>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</si>
  <si>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</si>
  <si>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</si>
  <si>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</si>
  <si>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</si>
  <si>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</si>
  <si>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</si>
  <si>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</si>
  <si>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</si>
  <si>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</si>
  <si>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</si>
  <si>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</si>
  <si>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</si>
  <si>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</si>
  <si>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</si>
  <si>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</si>
  <si>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</si>
  <si>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</si>
  <si>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</si>
  <si>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</si>
  <si>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</si>
  <si>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</si>
  <si>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</si>
  <si>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</si>
  <si>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</si>
  <si>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</si>
  <si>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</si>
  <si>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</si>
  <si>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</si>
  <si>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</si>
  <si>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</si>
  <si>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</si>
  <si>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</si>
  <si>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</si>
  <si>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</si>
  <si>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</si>
  <si>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</si>
  <si>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</si>
  <si>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</si>
  <si>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</si>
  <si>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</si>
  <si>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</si>
  <si>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</si>
  <si>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</si>
  <si>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</si>
  <si>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</si>
  <si>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</si>
  <si>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</si>
  <si>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</si>
  <si>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</si>
  <si>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</si>
  <si>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</si>
  <si>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</si>
  <si>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</si>
  <si>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</si>
  <si>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</si>
  <si>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</si>
  <si>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</si>
  <si>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</si>
  <si>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</si>
  <si>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</si>
  <si>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</si>
  <si>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</si>
  <si>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</si>
  <si>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</si>
  <si>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</si>
  <si>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</si>
  <si>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</si>
  <si>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</si>
  <si>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</si>
  <si>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</si>
  <si>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</si>
  <si>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</si>
  <si>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</si>
  <si>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</si>
  <si>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</si>
  <si>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</si>
  <si>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</si>
  <si>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</si>
  <si>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</si>
  <si>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</si>
  <si>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</si>
  <si>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</si>
  <si>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</si>
  <si>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</si>
  <si>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</si>
  <si>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</si>
  <si>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</si>
  <si>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</si>
  <si>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</si>
  <si>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</si>
  <si>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</si>
  <si>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</si>
  <si>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</si>
  <si>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</si>
  <si>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</si>
  <si>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</si>
  <si>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</si>
  <si>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</si>
  <si>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</si>
  <si>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</si>
  <si>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</si>
  <si>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</si>
  <si>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</si>
  <si>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</si>
  <si>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</si>
  <si>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</si>
  <si>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</si>
  <si>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</si>
  <si>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</si>
  <si>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</si>
  <si>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</si>
  <si>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</si>
  <si>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</si>
  <si>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</si>
  <si>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</si>
  <si>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</si>
  <si>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</si>
  <si>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</si>
  <si>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</si>
  <si>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</si>
  <si>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</si>
  <si>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</si>
  <si>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</si>
  <si>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</si>
  <si>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</si>
  <si>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</si>
  <si>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</si>
  <si>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</si>
  <si>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</si>
  <si>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</si>
  <si>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</si>
  <si>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</si>
  <si>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</si>
  <si>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</si>
  <si>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</si>
  <si>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</si>
  <si>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</si>
  <si>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</si>
  <si>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</si>
  <si>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</si>
  <si>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</si>
  <si>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</si>
  <si>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</si>
  <si>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</si>
  <si>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</si>
  <si>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</si>
  <si>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</si>
  <si>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</si>
  <si>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</si>
  <si>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</si>
  <si>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</si>
  <si>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</si>
  <si>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</si>
  <si>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</si>
  <si>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</si>
  <si>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</si>
  <si>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</si>
  <si>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</si>
  <si>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</si>
  <si>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</si>
  <si>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</si>
  <si>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</si>
  <si>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</si>
  <si>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</si>
  <si>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</si>
  <si>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</si>
  <si>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</si>
  <si>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</si>
  <si>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</si>
  <si>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</si>
  <si>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</si>
  <si>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</si>
  <si>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</si>
  <si>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</si>
  <si>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</si>
  <si>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</si>
  <si>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</si>
  <si>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</si>
  <si>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</si>
  <si>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</si>
  <si>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</si>
  <si>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</si>
  <si>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</si>
  <si>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</si>
  <si>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</si>
  <si>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</si>
  <si>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</si>
  <si>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</si>
  <si>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</si>
  <si>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</si>
  <si>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</si>
  <si>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</si>
  <si>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</si>
  <si>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</si>
  <si>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</si>
  <si>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</si>
  <si>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</si>
  <si>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</si>
  <si>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</si>
  <si>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</si>
  <si>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</si>
  <si>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</si>
  <si>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</si>
  <si>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</si>
  <si>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</si>
  <si>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</si>
  <si>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</si>
  <si>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</si>
  <si>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</si>
  <si>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</si>
  <si>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</si>
  <si>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</si>
  <si>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</si>
  <si>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</si>
  <si>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</si>
  <si>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</si>
  <si>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</si>
  <si>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</si>
  <si>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</si>
  <si>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</si>
  <si>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</si>
  <si>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</si>
  <si>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</si>
  <si>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</si>
  <si>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</si>
  <si>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</si>
  <si>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</si>
  <si>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</si>
  <si>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</si>
  <si>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</si>
  <si>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</si>
  <si>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</si>
  <si>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</si>
  <si>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</si>
  <si>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</si>
  <si>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</si>
  <si>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</si>
  <si>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</si>
  <si>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</si>
  <si>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</si>
  <si>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</si>
  <si>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</si>
  <si>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</si>
  <si>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</si>
  <si>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</si>
  <si>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</si>
  <si>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</si>
  <si>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</si>
  <si>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</si>
  <si>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</si>
  <si>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</si>
  <si>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</si>
  <si>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</si>
  <si>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</si>
  <si>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</si>
  <si>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</si>
  <si>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</si>
  <si>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</si>
  <si>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</si>
  <si>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</si>
  <si>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</si>
  <si>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</si>
  <si>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</si>
  <si>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</si>
  <si>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</si>
  <si>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</si>
  <si>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</si>
  <si>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</si>
  <si>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</si>
  <si>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</si>
  <si>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</si>
  <si>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</si>
  <si>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</si>
  <si>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</si>
  <si>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</si>
  <si>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</si>
  <si>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</si>
  <si>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</si>
  <si>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</si>
  <si>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</si>
  <si>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</si>
  <si>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</si>
  <si>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</si>
  <si>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</si>
  <si>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</si>
  <si>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</si>
  <si>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</si>
  <si>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</si>
  <si>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</si>
  <si>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</si>
  <si>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</si>
  <si>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</si>
  <si>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</si>
  <si>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</si>
  <si>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</si>
  <si>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</si>
  <si>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</si>
  <si>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</si>
  <si>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</si>
  <si>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</si>
  <si>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</si>
  <si>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</si>
  <si>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</si>
  <si>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</si>
  <si>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</si>
  <si>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</si>
  <si>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</si>
  <si>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</si>
  <si>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</si>
  <si>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</si>
  <si>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</si>
  <si>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</si>
  <si>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</si>
  <si>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</si>
  <si>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</si>
  <si>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</si>
  <si>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</si>
  <si>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</si>
  <si>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</si>
  <si>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</si>
  <si>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</si>
  <si>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</si>
  <si>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</si>
  <si>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</si>
  <si>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</si>
  <si>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</si>
  <si>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</si>
  <si>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</si>
  <si>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</si>
  <si>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</si>
  <si>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</si>
  <si>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</si>
  <si>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</si>
  <si>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</si>
  <si>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</si>
  <si>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</si>
  <si>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</si>
  <si>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</si>
  <si>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</si>
  <si>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</si>
  <si>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</si>
  <si>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</si>
  <si>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</si>
  <si>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</si>
  <si>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</si>
  <si>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</si>
  <si>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</si>
  <si>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</si>
  <si>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</si>
  <si>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</si>
  <si>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</si>
  <si>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</si>
  <si>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</si>
  <si>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</si>
  <si>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</si>
  <si>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</si>
  <si>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</si>
  <si>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</si>
  <si>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</si>
  <si>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</si>
  <si>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</si>
  <si>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</si>
  <si>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</si>
  <si>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</si>
  <si>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</si>
  <si>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</si>
  <si>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</si>
  <si>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</si>
  <si>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</si>
  <si>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</si>
  <si>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</si>
  <si>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</si>
  <si>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</si>
  <si>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</si>
  <si>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</si>
  <si>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</si>
  <si>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</si>
  <si>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</si>
  <si>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</si>
  <si>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</si>
  <si>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</si>
  <si>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</si>
  <si>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</si>
  <si>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</si>
  <si>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</si>
  <si>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</si>
  <si>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</si>
  <si>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</si>
  <si>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</si>
  <si>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</si>
  <si>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</si>
  <si>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</si>
  <si>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</si>
  <si>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</si>
  <si>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</si>
  <si>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</si>
  <si>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</si>
  <si>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</si>
  <si>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</si>
  <si>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</si>
  <si>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</si>
  <si>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</si>
  <si>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</si>
  <si>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</si>
  <si>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</si>
  <si>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</si>
  <si>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</si>
  <si>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</si>
  <si>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</si>
  <si>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</si>
  <si>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</si>
  <si>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</si>
  <si>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</si>
  <si>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</si>
  <si>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</si>
  <si>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</si>
  <si>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</si>
  <si>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</si>
  <si>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</si>
  <si>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</si>
  <si>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</si>
  <si>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</si>
  <si>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</si>
  <si>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</si>
  <si>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</si>
  <si>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</si>
  <si>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</si>
  <si>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</si>
  <si>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</si>
  <si>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</si>
  <si>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</si>
  <si>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</si>
  <si>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</si>
  <si>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</si>
  <si>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</si>
  <si>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</si>
  <si>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</si>
  <si>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</si>
  <si>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</si>
  <si>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</si>
  <si>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</si>
  <si>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</si>
  <si>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</si>
  <si>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</si>
  <si>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</si>
  <si>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</si>
  <si>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</si>
  <si>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</si>
  <si>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</si>
  <si>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</si>
  <si>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</si>
  <si>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</si>
  <si>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</si>
  <si>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</si>
  <si>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</si>
  <si>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</si>
  <si>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</si>
  <si>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</si>
  <si>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</si>
  <si>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</si>
  <si>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</si>
  <si>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</si>
  <si>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</si>
  <si>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</si>
  <si>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</si>
  <si>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</si>
  <si>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</si>
  <si>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</si>
  <si>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</si>
  <si>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</si>
  <si>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</si>
  <si>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</si>
  <si>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</si>
  <si>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</si>
  <si>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</si>
  <si>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</si>
  <si>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</si>
  <si>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</si>
  <si>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</si>
  <si>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</si>
  <si>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</si>
  <si>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</si>
  <si>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</si>
  <si>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</si>
  <si>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</si>
  <si>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</si>
  <si>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</si>
  <si>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</si>
  <si>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</si>
  <si>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</si>
  <si>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</si>
  <si>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</si>
  <si>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</si>
  <si>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</si>
  <si>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</si>
  <si>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</si>
  <si>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</si>
  <si>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</si>
  <si>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</si>
  <si>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</si>
  <si>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</si>
  <si>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</si>
  <si>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</si>
  <si>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</si>
  <si>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</si>
  <si>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</si>
  <si>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</si>
  <si>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</si>
  <si>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</si>
  <si>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</si>
  <si>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</si>
  <si>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</si>
  <si>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</si>
  <si>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</si>
  <si>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</si>
  <si>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</si>
  <si>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</si>
  <si>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</si>
  <si>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</si>
  <si>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</si>
  <si>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</si>
  <si>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</si>
  <si>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</si>
  <si>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</si>
  <si>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</si>
  <si>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</si>
  <si>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</si>
  <si>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</si>
  <si>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</si>
  <si>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</si>
  <si>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</si>
  <si>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</si>
  <si>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</si>
  <si>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</si>
  <si>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</si>
  <si>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</si>
  <si>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</si>
  <si>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</si>
  <si>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</si>
  <si>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</si>
  <si>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</si>
  <si>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</si>
  <si>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</si>
  <si>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</si>
  <si>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</si>
  <si>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</si>
  <si>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</si>
  <si>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</si>
  <si>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</si>
  <si>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</si>
  <si>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</si>
  <si>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</si>
  <si>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</si>
  <si>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</si>
  <si>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</si>
  <si>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</si>
  <si>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</si>
  <si>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</si>
  <si>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</si>
  <si>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</si>
  <si>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</si>
  <si>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</si>
  <si>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</si>
  <si>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</si>
  <si>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</si>
  <si>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</si>
  <si>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</si>
  <si>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</si>
  <si>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</si>
  <si>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</si>
  <si>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</si>
  <si>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</si>
  <si>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</si>
  <si>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</si>
  <si>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</si>
  <si>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</si>
  <si>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</si>
  <si>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</si>
  <si>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</si>
  <si>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</si>
  <si>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</si>
  <si>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</si>
  <si>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</si>
  <si>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</si>
  <si>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</si>
  <si>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</si>
  <si>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</si>
  <si>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</si>
  <si>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</si>
  <si>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</si>
  <si>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</si>
  <si>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</si>
  <si>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</si>
  <si>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</si>
  <si>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</si>
  <si>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</si>
  <si>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</si>
  <si>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</si>
  <si>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</si>
  <si>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</si>
  <si>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</si>
  <si>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</si>
  <si>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</si>
  <si>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</si>
  <si>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</si>
  <si>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</si>
  <si>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</si>
  <si>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</si>
  <si>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</si>
  <si>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</si>
  <si>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</si>
  <si>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</si>
  <si>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</si>
  <si>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</si>
  <si>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</si>
  <si>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</si>
  <si>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</si>
  <si>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</si>
  <si>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</si>
  <si>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</si>
  <si>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</si>
  <si>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</si>
  <si>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</si>
  <si>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</si>
  <si>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</si>
  <si>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</si>
  <si>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</si>
  <si>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</si>
  <si>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</si>
  <si>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</si>
  <si>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</si>
  <si>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</si>
  <si>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</si>
  <si>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</si>
  <si>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</si>
  <si>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</si>
  <si>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</si>
  <si>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</si>
  <si>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</si>
  <si>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</si>
  <si>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</si>
  <si>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</si>
  <si>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</si>
  <si>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</si>
  <si>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</si>
  <si>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</si>
  <si>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</si>
  <si>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</si>
  <si>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</si>
  <si>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</si>
  <si>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</si>
  <si>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</si>
  <si>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</si>
  <si>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</si>
  <si>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</si>
  <si>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</si>
  <si>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</si>
  <si>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</si>
  <si>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</si>
  <si>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</si>
  <si>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</si>
  <si>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</si>
  <si>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</si>
  <si>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</si>
  <si>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</si>
  <si>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</si>
  <si>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</si>
  <si>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</si>
  <si>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</si>
  <si>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</si>
  <si>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</si>
  <si>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</si>
  <si>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</si>
  <si>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</si>
  <si>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</si>
  <si>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</si>
  <si>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</si>
  <si>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</si>
  <si>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</si>
  <si>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</si>
  <si>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</si>
  <si>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</si>
  <si>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</si>
  <si>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</si>
  <si>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</si>
  <si>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</si>
  <si>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</si>
  <si>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</si>
  <si>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</si>
  <si>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</si>
  <si>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</si>
  <si>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</si>
  <si>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</si>
  <si>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</si>
  <si>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</si>
  <si>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</si>
  <si>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</si>
  <si>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</si>
  <si>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</si>
  <si>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</si>
  <si>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</si>
  <si>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</si>
  <si>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</si>
  <si>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</si>
  <si>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</si>
  <si>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</si>
  <si>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</si>
  <si>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</si>
  <si>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</si>
  <si>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</si>
  <si>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</si>
  <si>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</si>
  <si>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</si>
  <si>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</si>
  <si>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</si>
  <si>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</si>
  <si>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</si>
  <si>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</si>
  <si>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</si>
  <si>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</si>
  <si>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</si>
  <si>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</si>
  <si>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</si>
  <si>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</si>
  <si>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</si>
  <si>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</si>
  <si>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</si>
  <si>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</si>
  <si>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</si>
  <si>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</si>
  <si>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</si>
  <si>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</si>
  <si>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</si>
  <si>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</si>
  <si>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</si>
  <si>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</si>
  <si>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</si>
  <si>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</si>
  <si>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</si>
  <si>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</si>
  <si>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</si>
  <si>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</si>
  <si>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</si>
  <si>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</si>
  <si>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</si>
  <si>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</si>
  <si>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</si>
  <si>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</si>
  <si>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</si>
  <si>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</si>
  <si>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</si>
  <si>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</si>
  <si>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</si>
  <si>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</si>
  <si>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</si>
  <si>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</si>
  <si>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</si>
  <si>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</si>
  <si>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</si>
  <si>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</si>
  <si>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</si>
  <si>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</si>
  <si>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</si>
  <si>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</si>
  <si>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</si>
  <si>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</si>
  <si>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</si>
  <si>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</si>
  <si>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</si>
  <si>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</si>
  <si>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</si>
  <si>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</si>
  <si>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</si>
  <si>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</si>
  <si>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</si>
  <si>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</si>
  <si>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</si>
  <si>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</si>
  <si>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</si>
  <si>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</si>
  <si>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</si>
  <si>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</si>
  <si>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</si>
  <si>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</si>
  <si>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</si>
  <si>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</si>
  <si>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</si>
  <si>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</si>
  <si>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</si>
  <si>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</si>
  <si>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</si>
  <si>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</si>
  <si>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</si>
  <si>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</si>
  <si>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</si>
  <si>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</si>
  <si>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</si>
  <si>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</si>
  <si>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</si>
  <si>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</si>
  <si>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</si>
  <si>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</si>
  <si>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</si>
  <si>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</si>
  <si>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</si>
  <si>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</si>
  <si>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</si>
  <si>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</si>
  <si>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</si>
  <si>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</si>
  <si>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</si>
  <si>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</si>
  <si>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</si>
  <si>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</si>
  <si>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</si>
  <si>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</si>
  <si>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</si>
  <si>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</si>
  <si>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</si>
  <si>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</si>
  <si>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</si>
  <si>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</si>
  <si>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</si>
  <si>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</si>
  <si>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</si>
  <si>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</si>
  <si>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</si>
  <si>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</si>
  <si>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</si>
  <si>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</si>
  <si>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</si>
  <si>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</si>
  <si>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</si>
  <si>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</si>
  <si>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</si>
  <si>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</si>
  <si>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</si>
  <si>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</si>
  <si>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</si>
  <si>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</si>
  <si>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</si>
  <si>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</si>
  <si>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</si>
  <si>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</si>
  <si>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</si>
  <si>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</si>
  <si>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</si>
  <si>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</si>
  <si>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</si>
  <si>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</si>
  <si>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</si>
  <si>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</si>
  <si>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</si>
  <si>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</si>
  <si>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</si>
  <si>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</si>
  <si>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</si>
  <si>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</si>
  <si>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</si>
  <si>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</si>
  <si>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</si>
  <si>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</si>
  <si>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</si>
  <si>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</si>
  <si>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</si>
  <si>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</si>
  <si>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</si>
  <si>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</si>
  <si>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</si>
  <si>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</si>
  <si>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</si>
  <si>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</si>
  <si>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</si>
  <si>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</si>
  <si>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</si>
  <si>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</si>
  <si>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</si>
  <si>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</si>
  <si>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</si>
  <si>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</si>
  <si>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</si>
  <si>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</si>
  <si>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</si>
  <si>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</si>
  <si>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</si>
  <si>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</si>
  <si>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</si>
  <si>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</si>
  <si>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</si>
  <si>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</si>
  <si>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</si>
  <si>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</si>
  <si>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</si>
  <si>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</si>
  <si>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</si>
  <si>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</si>
  <si>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Luminaria LED de potencia según pliego</t>
  </si>
  <si>
    <t>Columnas metálicas doble con brazo</t>
  </si>
  <si>
    <t>Puesta a tierra completa</t>
  </si>
  <si>
    <t>Estructuras de alineación, retención y terminal para cable preensamblado</t>
  </si>
  <si>
    <t>Tableros de comando y medición trifasicos completos</t>
  </si>
  <si>
    <t>Columnas metálicas con brazo</t>
  </si>
  <si>
    <t>Proyecto Ejecutivo y Replanteo</t>
  </si>
  <si>
    <t>Recambio luminaria LED de potencia según pliego</t>
  </si>
  <si>
    <t>M.</t>
  </si>
  <si>
    <t>“Iluminación Calle Díaz (R.P. N°100) y Calle Centenario (R.P. N°93) desde Av. Benavidez hasta Calle Salta”</t>
  </si>
  <si>
    <t>Departamento Chimbas</t>
  </si>
  <si>
    <t>Conductor preensamblado 3x35/50 Al</t>
  </si>
  <si>
    <t>Conductor aluminio 10/10mm</t>
  </si>
  <si>
    <t>02/23</t>
  </si>
  <si>
    <t>LICITACIÓN PRIVADA N°:</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</si>
</sst>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quot;$&quot;\ * #,##0.00_-;\-&quot;$&quot;\ * #,##0.00_-;_-&quot;$&quot;\ * &quot;-&quot;??_-;_-@_-"/>
    <numFmt numFmtId="43" formatCode="_-* #,##0.00_-;\-* #,##0.00_-;_-* &quot;-&quot;??_-;_-@_-"/>
    <numFmt numFmtId="164" formatCode="_-&quot;$&quot;* #,##0.00_-;\-&quot;$&quot;* #,##0.00_-;_-&quot;$&quot;* &quot;-&quot;??_-;_-@_-"/>
    <numFmt numFmtId="165" formatCode="_ * #,##0.00_ ;_ * \-#,##0.00_ ;_ * &quot;-&quot;??_ ;_ @_ "/>
    <numFmt numFmtId="166" formatCode="&quot;$&quot;\ #,##0;&quot;$&quot;\ \-#,##0"/>
    <numFmt numFmtId="167" formatCode="&quot;$&quot;\ #,##0.00;&quot;$&quot;\ \-#,##0.00"/>
    <numFmt numFmtId="168" formatCode="_ &quot;$&quot;\ * #,##0.00_ ;_ &quot;$&quot;\ * \-#,##0.00_ ;_ &quot;$&quot;\ * &quot;-&quot;??_ ;_ @_ "/>
    <numFmt numFmtId="169" formatCode="&quot;$&quot;#,##0_);\(&quot;$&quot;#,##0\)"/>
    <numFmt numFmtId="170" formatCode="_(* #,##0.00_);_(* \(#,##0.00\);_(*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u/>
      <sz val="8"/>
      <name val="Arial"/>
      <family val="2"/>
    </font>
    <font>
      <sz val="10"/>
      <name val="Arial"/>
      <family val="2"/>
    </font>
    <font>
      <b/>
      <sz val="10"/>
      <color rgb="FFFF0000"/>
      <name val="Arial"/>
      <family val="2"/>
    </font>
    <font>
      <sz val="16"/>
      <color theme="1"/>
      <name val="Calibri"/>
      <family val="2"/>
      <scheme val="minor"/>
    </font>
    <font>
      <b/>
      <sz val="1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5" fontId="2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5" fontId="25" fillId="0" borderId="0" applyFont="0" applyFill="0" applyBorder="0" applyAlignment="0" applyProtection="0"/>
    <xf numFmtId="186" fontId="7" fillId="0" borderId="0" applyFont="0" applyFill="0" applyBorder="0" applyAlignment="0" applyProtection="0"/>
    <xf numFmtId="165"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164" fontId="2" fillId="0" borderId="0" applyFont="0" applyFill="0" applyBorder="0" applyAlignment="0" applyProtection="0"/>
    <xf numFmtId="169"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5" fontId="38" fillId="0" borderId="0" applyFont="0" applyFill="0" applyBorder="0" applyAlignment="0" applyProtection="0"/>
  </cellStyleXfs>
  <cellXfs count="395">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8"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8"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5" fontId="0" fillId="0" borderId="0" xfId="29" applyFont="1" applyFill="1" applyAlignment="1" applyProtection="1">
      <alignment vertical="center"/>
    </xf>
    <xf numFmtId="165" fontId="0" fillId="0" borderId="0" xfId="0" applyNumberFormat="1" applyFill="1" applyAlignment="1" applyProtection="1">
      <alignment vertical="center"/>
    </xf>
    <xf numFmtId="164" fontId="39"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5" fontId="0" fillId="0" borderId="0" xfId="83" applyFont="1" applyFill="1" applyAlignment="1" applyProtection="1">
      <alignment vertical="center"/>
      <protection hidden="1"/>
    </xf>
    <xf numFmtId="165"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5" fontId="12" fillId="0" borderId="9" xfId="29" applyFont="1" applyBorder="1" applyAlignment="1">
      <alignment vertical="center"/>
    </xf>
    <xf numFmtId="165"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7" fillId="4" borderId="0" xfId="0" applyFont="1" applyFill="1" applyAlignment="1" applyProtection="1">
      <alignment horizontal="center" vertical="center"/>
    </xf>
    <xf numFmtId="0" fontId="41" fillId="0" borderId="0" xfId="7" applyFont="1" applyFill="1" applyBorder="1" applyAlignment="1" applyProtection="1">
      <alignment vertical="center"/>
      <protection hidden="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0" fontId="7" fillId="0" borderId="11" xfId="7" applyFont="1" applyFill="1" applyBorder="1" applyAlignment="1" applyProtection="1">
      <alignment horizontal="left" vertical="center"/>
      <protection hidden="1"/>
    </xf>
    <xf numFmtId="0" fontId="7" fillId="0" borderId="16" xfId="7" applyFont="1" applyFill="1" applyBorder="1" applyAlignment="1" applyProtection="1">
      <alignment horizontal="left" vertical="center"/>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40" fillId="0" borderId="0" xfId="3" applyFont="1" applyAlignment="1">
      <alignment horizontal="center"/>
    </xf>
    <xf numFmtId="0" fontId="40" fillId="0" borderId="0" xfId="3" applyFont="1" applyAlignment="1">
      <alignment horizontal="center" wrapText="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PTyCI!$E$11:$H$11</c15:sqref>
                  </c15:fullRef>
                </c:ext>
              </c:extLst>
              <c:f>PTyCI!$F$11:$H$11</c:f>
              <c:numCache>
                <c:formatCode>"Mes "#,#00\ </c:formatCode>
                <c:ptCount val="3"/>
                <c:pt idx="0">
                  <c:v>1</c:v>
                </c:pt>
                <c:pt idx="1">
                  <c:v>2</c:v>
                </c:pt>
                <c:pt idx="2">
                  <c:v>3</c:v>
                </c:pt>
              </c:numCache>
            </c:numRef>
          </c:cat>
          <c:val>
            <c:numRef>
              <c:extLst>
                <c:ext xmlns:c15="http://schemas.microsoft.com/office/drawing/2012/chart" uri="{02D57815-91ED-43cb-92C2-25804820EDAC}">
                  <c15:fullRef>
                    <c15:sqref>PTyCI!$E$27:$H$27</c15:sqref>
                  </c15:fullRef>
                </c:ext>
              </c:extLst>
              <c:f>PTyCI!$F$27:$H$27</c:f>
              <c:numCache>
                <c:formatCode>0.00%</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0"/>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15:layout/>
                </c:ext>
              </c:extLst>
            </c:dLbl>
            <c:dLbl>
              <c:idx val="1"/>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15:layout/>
                </c:ext>
              </c:extLst>
            </c:dLbl>
            <c:dLbl>
              <c:idx val="2"/>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15:layout/>
                </c:ext>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29"/>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extLst>
                <c:ext xmlns:c15="http://schemas.microsoft.com/office/drawing/2012/chart" uri="{02D57815-91ED-43cb-92C2-25804820EDAC}">
                  <c15:fullRef>
                    <c15:sqref>PTyCI!$E$11:$H$11</c15:sqref>
                  </c15:fullRef>
                </c:ext>
              </c:extLst>
              <c:f>PTyCI!$F$11:$H$11</c:f>
              <c:numCache>
                <c:formatCode>"Mes "#,#00\ </c:formatCode>
                <c:ptCount val="3"/>
                <c:pt idx="0">
                  <c:v>1</c:v>
                </c:pt>
                <c:pt idx="1">
                  <c:v>2</c:v>
                </c:pt>
                <c:pt idx="2">
                  <c:v>3</c:v>
                </c:pt>
              </c:numCache>
            </c:numRef>
          </c:cat>
          <c:val>
            <c:numRef>
              <c:extLst>
                <c:ext xmlns:c15="http://schemas.microsoft.com/office/drawing/2012/chart" uri="{02D57815-91ED-43cb-92C2-25804820EDAC}">
                  <c15:fullRef>
                    <c15:sqref>PTyCI!$E$28:$H$28</c15:sqref>
                  </c15:fullRef>
                </c:ext>
              </c:extLst>
              <c:f>PTyCI!$F$28:$H$28</c:f>
              <c:numCache>
                <c:formatCode>0.00%</c:formatCode>
                <c:ptCount val="3"/>
                <c:pt idx="0">
                  <c:v>0</c:v>
                </c:pt>
                <c:pt idx="1">
                  <c:v>0</c:v>
                </c:pt>
                <c:pt idx="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65765584"/>
        <c:axId val="-265762864"/>
      </c:lineChart>
      <c:catAx>
        <c:axId val="-265765584"/>
        <c:scaling>
          <c:orientation val="minMax"/>
        </c:scaling>
        <c:delete val="0"/>
        <c:axPos val="b"/>
        <c:title>
          <c:tx>
            <c:rich>
              <a:bodyPr/>
              <a:lstStyle/>
              <a:p>
                <a:pPr>
                  <a:defRPr/>
                </a:pPr>
                <a:r>
                  <a:rPr lang="es-MX"/>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65762864"/>
        <c:crossesAt val="0"/>
        <c:auto val="1"/>
        <c:lblAlgn val="ctr"/>
        <c:lblOffset val="100"/>
        <c:noMultiLvlLbl val="0"/>
      </c:catAx>
      <c:valAx>
        <c:axId val="-265762864"/>
        <c:scaling>
          <c:orientation val="minMax"/>
          <c:max val="1"/>
        </c:scaling>
        <c:delete val="0"/>
        <c:axPos val="l"/>
        <c:majorGridlines/>
        <c:title>
          <c:tx>
            <c:rich>
              <a:bodyPr/>
              <a:lstStyle/>
              <a:p>
                <a:pPr>
                  <a:defRPr/>
                </a:pPr>
                <a:r>
                  <a:rPr lang="es-MX"/>
                  <a:t>Porcentaje</a:t>
                </a:r>
                <a:r>
                  <a:rPr lang="es-MX" baseline="0"/>
                  <a:t> de Avance</a:t>
                </a:r>
                <a:endParaRPr lang="es-MX"/>
              </a:p>
            </c:rich>
          </c:tx>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6576558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PTyCI!$E$30:$H$30</c:f>
              <c:numCache>
                <c:formatCode>_-"$"* #,##0.00_-;\-"$"* #,##0.00_-;_-"$"* "-"??_-;_-@_-</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PTyCI!$E$11:$H$11</c:f>
              <c:numCache>
                <c:formatCode>"Mes "#,#00\ </c:formatCode>
                <c:ptCount val="4"/>
                <c:pt idx="0" formatCode="General">
                  <c:v>0</c:v>
                </c:pt>
                <c:pt idx="1">
                  <c:v>1</c:v>
                </c:pt>
                <c:pt idx="2">
                  <c:v>2</c:v>
                </c:pt>
                <c:pt idx="3">
                  <c:v>3</c:v>
                </c:pt>
              </c:numCache>
            </c:numRef>
          </c:cat>
          <c:val>
            <c:numRef>
              <c:f>PTyCI!$E$31:$H$31</c:f>
              <c:numCache>
                <c:formatCode>_-"$"* #,##0.00_-;\-"$"* #,##0.00_-;_-"$"* "-"??_-;_-@_-</c:formatCode>
                <c:ptCount val="4"/>
                <c:pt idx="0">
                  <c:v>0</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65777008"/>
        <c:axId val="-265769392"/>
      </c:lineChart>
      <c:catAx>
        <c:axId val="-265777008"/>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65769392"/>
        <c:crosses val="autoZero"/>
        <c:auto val="1"/>
        <c:lblAlgn val="ctr"/>
        <c:lblOffset val="100"/>
        <c:noMultiLvlLbl val="0"/>
      </c:catAx>
      <c:valAx>
        <c:axId val="-26576939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657770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42333</xdr:colOff>
      <xdr:row>0</xdr:row>
      <xdr:rowOff>21167</xdr:rowOff>
    </xdr:from>
    <xdr:to>
      <xdr:col>15</xdr:col>
      <xdr:colOff>47333</xdr:colOff>
      <xdr:row>38</xdr:row>
      <xdr:rowOff>77417</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38</xdr:row>
      <xdr:rowOff>75300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3" t="s">
        <v>318</v>
      </c>
      <c r="B3" s="221" t="s">
        <v>48</v>
      </c>
      <c r="C3" s="222"/>
      <c r="D3" s="222"/>
      <c r="E3" s="343" t="s">
        <v>49</v>
      </c>
    </row>
    <row r="4" spans="1:5" ht="15" customHeight="1" x14ac:dyDescent="0.2">
      <c r="A4" s="343"/>
      <c r="B4" s="221" t="s">
        <v>50</v>
      </c>
      <c r="C4" s="222"/>
      <c r="D4" s="222"/>
      <c r="E4" s="343"/>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3" t="s">
        <v>318</v>
      </c>
      <c r="B225" s="343" t="s">
        <v>48</v>
      </c>
      <c r="C225" s="343"/>
      <c r="D225" s="343"/>
      <c r="E225" s="343" t="s">
        <v>49</v>
      </c>
    </row>
    <row r="226" spans="1:5" ht="15" customHeight="1" x14ac:dyDescent="0.2">
      <c r="A226" s="343"/>
      <c r="B226" s="343" t="s">
        <v>50</v>
      </c>
      <c r="C226" s="343"/>
      <c r="D226" s="343"/>
      <c r="E226" s="343"/>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3" t="s">
        <v>318</v>
      </c>
      <c r="B237" s="343" t="s">
        <v>48</v>
      </c>
      <c r="C237" s="343"/>
      <c r="D237" s="343"/>
      <c r="E237" s="343" t="s">
        <v>307</v>
      </c>
    </row>
    <row r="238" spans="1:5" ht="15" customHeight="1" x14ac:dyDescent="0.2">
      <c r="A238" s="343"/>
      <c r="B238" s="343"/>
      <c r="C238" s="343"/>
      <c r="D238" s="343"/>
      <c r="E238" s="343"/>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3" t="s">
        <v>318</v>
      </c>
      <c r="B264" s="343" t="s">
        <v>48</v>
      </c>
      <c r="C264" s="343"/>
      <c r="D264" s="343"/>
      <c r="E264" s="343" t="s">
        <v>307</v>
      </c>
    </row>
    <row r="265" spans="1:496" ht="15" customHeight="1" x14ac:dyDescent="0.2">
      <c r="A265" s="343"/>
      <c r="B265" s="343"/>
      <c r="C265" s="343"/>
      <c r="D265" s="343"/>
      <c r="E265" s="343"/>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3" t="s">
        <v>318</v>
      </c>
      <c r="B273" s="343" t="s">
        <v>48</v>
      </c>
      <c r="C273" s="343"/>
      <c r="D273" s="343"/>
      <c r="E273" s="343" t="s">
        <v>320</v>
      </c>
    </row>
    <row r="274" spans="1:496" ht="15" customHeight="1" x14ac:dyDescent="0.2">
      <c r="A274" s="343"/>
      <c r="B274" s="343" t="s">
        <v>50</v>
      </c>
      <c r="C274" s="343"/>
      <c r="D274" s="343"/>
      <c r="E274" s="343"/>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3" t="s">
        <v>318</v>
      </c>
      <c r="B288" s="343" t="s">
        <v>48</v>
      </c>
      <c r="C288" s="343"/>
      <c r="D288" s="343"/>
      <c r="E288" s="343" t="s">
        <v>329</v>
      </c>
    </row>
    <row r="289" spans="1:5" ht="15" customHeight="1" x14ac:dyDescent="0.2">
      <c r="A289" s="343"/>
      <c r="B289" s="343" t="s">
        <v>50</v>
      </c>
      <c r="C289" s="343"/>
      <c r="D289" s="343"/>
      <c r="E289" s="343"/>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3" t="s">
        <v>318</v>
      </c>
      <c r="B303" s="343" t="s">
        <v>48</v>
      </c>
      <c r="C303" s="343"/>
      <c r="D303" s="343"/>
      <c r="E303" s="343" t="s">
        <v>49</v>
      </c>
    </row>
    <row r="304" spans="1:5" ht="15" customHeight="1" x14ac:dyDescent="0.2">
      <c r="A304" s="343"/>
      <c r="B304" s="343" t="s">
        <v>50</v>
      </c>
      <c r="C304" s="343"/>
      <c r="D304" s="343"/>
      <c r="E304" s="343"/>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3" t="s">
        <v>318</v>
      </c>
      <c r="B450" s="343" t="s">
        <v>452</v>
      </c>
      <c r="C450" s="343"/>
      <c r="D450" s="343"/>
      <c r="E450" s="343" t="s">
        <v>49</v>
      </c>
    </row>
    <row r="451" spans="1:5" ht="15" customHeight="1" x14ac:dyDescent="0.2">
      <c r="A451" s="343"/>
      <c r="B451" s="343" t="s">
        <v>453</v>
      </c>
      <c r="C451" s="343"/>
      <c r="D451" s="343"/>
      <c r="E451" s="343"/>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3" t="s">
        <v>252</v>
      </c>
      <c r="C487" s="222"/>
      <c r="D487" s="222"/>
      <c r="E487" s="343" t="s">
        <v>253</v>
      </c>
    </row>
    <row r="488" spans="1:5" ht="15" customHeight="1" x14ac:dyDescent="0.2">
      <c r="A488" s="222"/>
      <c r="B488" s="343"/>
      <c r="C488" s="222"/>
      <c r="D488" s="222"/>
      <c r="E488" s="343"/>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3" t="s">
        <v>252</v>
      </c>
      <c r="C511" s="222"/>
      <c r="D511" s="222"/>
      <c r="E511" s="343" t="s">
        <v>253</v>
      </c>
    </row>
    <row r="512" spans="1:5" ht="15" customHeight="1" x14ac:dyDescent="0.2">
      <c r="A512" s="222"/>
      <c r="B512" s="343"/>
      <c r="C512" s="222"/>
      <c r="D512" s="222"/>
      <c r="E512" s="343"/>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3" t="s">
        <v>318</v>
      </c>
      <c r="B530" s="343" t="s">
        <v>48</v>
      </c>
      <c r="C530" s="343"/>
      <c r="D530" s="343"/>
      <c r="E530" s="343" t="s">
        <v>49</v>
      </c>
    </row>
    <row r="531" spans="1:5" ht="15" customHeight="1" x14ac:dyDescent="0.2">
      <c r="A531" s="343"/>
      <c r="B531" s="343" t="s">
        <v>50</v>
      </c>
      <c r="C531" s="343"/>
      <c r="D531" s="343"/>
      <c r="E531" s="343"/>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zoomScale="85" zoomScaleNormal="85" workbookViewId="0">
      <selection activeCell="C72" sqref="C72:C76"/>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3"/>
      <c r="B7" s="274"/>
      <c r="C7" s="275"/>
      <c r="D7" s="273"/>
      <c r="E7" s="273" t="str">
        <f t="shared" si="0"/>
        <v/>
      </c>
    </row>
    <row r="8" spans="1:6" x14ac:dyDescent="0.2">
      <c r="A8" s="273" t="s">
        <v>1297</v>
      </c>
      <c r="B8" s="274" t="s">
        <v>1218</v>
      </c>
      <c r="C8" s="275"/>
      <c r="D8" s="273" t="s">
        <v>1326</v>
      </c>
      <c r="E8" s="83" t="str">
        <f t="shared" si="0"/>
        <v xml:space="preserve">Grupos electrógenos                                                    </v>
      </c>
    </row>
    <row r="9" spans="1:6" x14ac:dyDescent="0.2">
      <c r="A9" s="276" t="s">
        <v>1219</v>
      </c>
      <c r="B9" s="277" t="s">
        <v>1218</v>
      </c>
      <c r="C9" s="86"/>
      <c r="D9" s="83" t="s">
        <v>1220</v>
      </c>
      <c r="E9" s="83" t="str">
        <f t="shared" si="0"/>
        <v>Camión volcador</v>
      </c>
    </row>
    <row r="10" spans="1:6" x14ac:dyDescent="0.2">
      <c r="A10" s="276" t="s">
        <v>1284</v>
      </c>
      <c r="B10" s="277" t="s">
        <v>1218</v>
      </c>
      <c r="C10" s="86"/>
      <c r="D10" s="83" t="s">
        <v>1220</v>
      </c>
      <c r="E10" s="83" t="str">
        <f t="shared" si="0"/>
        <v>Camión volcador</v>
      </c>
    </row>
    <row r="11" spans="1:6" x14ac:dyDescent="0.2">
      <c r="A11" s="276" t="s">
        <v>1288</v>
      </c>
      <c r="B11" s="277" t="s">
        <v>1218</v>
      </c>
      <c r="C11" s="86"/>
      <c r="D11" s="83" t="s">
        <v>1220</v>
      </c>
      <c r="E11" s="83" t="str">
        <f t="shared" si="0"/>
        <v>Camión volcador</v>
      </c>
    </row>
    <row r="12" spans="1:6" x14ac:dyDescent="0.2">
      <c r="A12" s="276" t="s">
        <v>1287</v>
      </c>
      <c r="B12" s="277" t="s">
        <v>1218</v>
      </c>
      <c r="C12" s="86"/>
      <c r="D12" s="83" t="s">
        <v>1220</v>
      </c>
      <c r="E12" s="83" t="str">
        <f t="shared" si="0"/>
        <v>Camión volcador</v>
      </c>
    </row>
    <row r="13" spans="1:6" x14ac:dyDescent="0.2">
      <c r="A13" s="276" t="s">
        <v>1281</v>
      </c>
      <c r="B13" s="277" t="s">
        <v>1218</v>
      </c>
      <c r="C13" s="86"/>
      <c r="D13" s="83" t="s">
        <v>1220</v>
      </c>
      <c r="E13" s="83" t="str">
        <f t="shared" si="0"/>
        <v>Camión volcador</v>
      </c>
    </row>
    <row r="14" spans="1:6" x14ac:dyDescent="0.2">
      <c r="A14" s="278" t="s">
        <v>1278</v>
      </c>
      <c r="B14" s="277"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30" t="s">
        <v>1253</v>
      </c>
      <c r="B38" s="85"/>
      <c r="C38" s="87"/>
      <c r="D38" s="84" t="s">
        <v>1318</v>
      </c>
      <c r="E38" s="83" t="str">
        <f t="shared" si="0"/>
        <v xml:space="preserve">Polímeros del cloruro de vinilo                                        </v>
      </c>
    </row>
    <row r="39" spans="1:5" x14ac:dyDescent="0.2">
      <c r="A39" s="210" t="s">
        <v>1255</v>
      </c>
      <c r="B39" s="85"/>
      <c r="C39" s="87"/>
      <c r="D39" s="84" t="s">
        <v>1318</v>
      </c>
      <c r="E39" s="83" t="str">
        <f t="shared" si="0"/>
        <v xml:space="preserve">Polímeros del cloruro de vinilo                                        </v>
      </c>
    </row>
    <row r="40" spans="1:5" x14ac:dyDescent="0.2">
      <c r="A40" s="210" t="s">
        <v>1256</v>
      </c>
      <c r="B40" s="85"/>
      <c r="C40" s="87"/>
      <c r="D40" s="84" t="s">
        <v>1318</v>
      </c>
      <c r="E40" s="83" t="str">
        <f t="shared" si="0"/>
        <v xml:space="preserve">Polímeros del cloruro de vinilo                                        </v>
      </c>
    </row>
    <row r="41" spans="1:5" x14ac:dyDescent="0.2">
      <c r="A41" s="210" t="s">
        <v>1257</v>
      </c>
      <c r="B41" s="85"/>
      <c r="C41" s="87"/>
      <c r="D41" s="84" t="s">
        <v>1318</v>
      </c>
      <c r="E41" s="83" t="str">
        <f t="shared" si="0"/>
        <v xml:space="preserve">Polímeros del cloruro de vinilo                                        </v>
      </c>
    </row>
    <row r="42" spans="1:5" x14ac:dyDescent="0.2">
      <c r="A42" s="210"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1260</v>
      </c>
      <c r="B44" s="85"/>
      <c r="C44" s="87"/>
      <c r="D44" s="84"/>
      <c r="E44" s="83"/>
    </row>
    <row r="45" spans="1:5" x14ac:dyDescent="0.2">
      <c r="A45" s="210" t="s">
        <v>1270</v>
      </c>
      <c r="B45" s="85"/>
      <c r="C45" s="87"/>
      <c r="D45" s="84" t="s">
        <v>1319</v>
      </c>
      <c r="E45" s="83" t="str">
        <f t="shared" si="0"/>
        <v xml:space="preserve">Lingotes de aluminio y sus aleaciones                       </v>
      </c>
    </row>
    <row r="46" spans="1:5" x14ac:dyDescent="0.2">
      <c r="A46" s="210"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1316</v>
      </c>
      <c r="B48" s="85"/>
      <c r="C48" s="87"/>
      <c r="D48" s="83" t="s">
        <v>1314</v>
      </c>
      <c r="E48" s="83" t="str">
        <f t="shared" si="0"/>
        <v xml:space="preserve">Pintura </v>
      </c>
    </row>
    <row r="49" spans="1:5" x14ac:dyDescent="0.2">
      <c r="A49" s="210" t="s">
        <v>1315</v>
      </c>
      <c r="B49" s="85"/>
      <c r="C49" s="87"/>
      <c r="D49" s="84" t="s">
        <v>1317</v>
      </c>
      <c r="E49" s="83" t="str">
        <f t="shared" si="0"/>
        <v>Madera para encofrado</v>
      </c>
    </row>
    <row r="50" spans="1:5" x14ac:dyDescent="0.2">
      <c r="A50" s="210" t="s">
        <v>1336</v>
      </c>
      <c r="B50" s="85"/>
      <c r="C50" s="87"/>
      <c r="D50" s="84" t="s">
        <v>1318</v>
      </c>
      <c r="E50" s="83" t="str">
        <f t="shared" si="0"/>
        <v xml:space="preserve">Polímeros del cloruro de vinilo                                        </v>
      </c>
    </row>
    <row r="51" spans="1:5" x14ac:dyDescent="0.2">
      <c r="A51" s="210" t="s">
        <v>1335</v>
      </c>
      <c r="B51" s="85"/>
      <c r="C51" s="87"/>
      <c r="D51" s="84" t="s">
        <v>1318</v>
      </c>
      <c r="E51" s="83" t="str">
        <f t="shared" si="0"/>
        <v xml:space="preserve">Polímeros del cloruro de vinilo                                        </v>
      </c>
    </row>
    <row r="52" spans="1:5" x14ac:dyDescent="0.2">
      <c r="A52" s="210"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1271</v>
      </c>
      <c r="B61" s="85"/>
      <c r="C61" s="87"/>
      <c r="D61" s="84" t="s">
        <v>1318</v>
      </c>
      <c r="E61" s="83" t="str">
        <f t="shared" si="0"/>
        <v xml:space="preserve">Polímeros del cloruro de vinilo                                        </v>
      </c>
    </row>
    <row r="62" spans="1:5" x14ac:dyDescent="0.2">
      <c r="A62" s="210" t="s">
        <v>1280</v>
      </c>
      <c r="B62" s="85"/>
      <c r="C62" s="87"/>
      <c r="D62" s="84" t="s">
        <v>1240</v>
      </c>
      <c r="E62" s="83" t="str">
        <f t="shared" si="0"/>
        <v xml:space="preserve">Hormigón                                                               </v>
      </c>
    </row>
    <row r="63" spans="1:5" x14ac:dyDescent="0.2">
      <c r="A63" s="210" t="s">
        <v>1337</v>
      </c>
      <c r="B63" s="85"/>
      <c r="C63" s="87"/>
      <c r="D63" s="84" t="s">
        <v>1320</v>
      </c>
      <c r="E63" s="83" t="str">
        <f t="shared" si="0"/>
        <v>Vigueta de hormigón pretensado</v>
      </c>
    </row>
    <row r="64" spans="1:5" x14ac:dyDescent="0.2">
      <c r="A64" s="210" t="s">
        <v>1279</v>
      </c>
      <c r="B64" s="85"/>
      <c r="C64" s="87"/>
      <c r="D64" s="84" t="s">
        <v>1313</v>
      </c>
      <c r="E64" s="83" t="str">
        <f t="shared" si="0"/>
        <v xml:space="preserve">Arena fina </v>
      </c>
    </row>
    <row r="65" spans="1:6" x14ac:dyDescent="0.2">
      <c r="A65" s="210" t="s">
        <v>1310</v>
      </c>
      <c r="B65" s="85"/>
      <c r="C65" s="87"/>
      <c r="D65" s="84" t="s">
        <v>1320</v>
      </c>
      <c r="E65" s="83" t="str">
        <f t="shared" si="0"/>
        <v>Vigueta de hormigón pretensado</v>
      </c>
    </row>
    <row r="66" spans="1:6" x14ac:dyDescent="0.2">
      <c r="A66" s="210" t="s">
        <v>1282</v>
      </c>
      <c r="B66" s="85"/>
      <c r="C66" s="87"/>
      <c r="D66" s="84" t="s">
        <v>1321</v>
      </c>
      <c r="E66" s="83" t="str">
        <f t="shared" si="0"/>
        <v xml:space="preserve">Maderas aserradas                                                    </v>
      </c>
    </row>
    <row r="67" spans="1:6" x14ac:dyDescent="0.2">
      <c r="A67" s="210" t="s">
        <v>1283</v>
      </c>
      <c r="B67" s="85"/>
      <c r="C67" s="87"/>
      <c r="D67" s="84" t="s">
        <v>1004</v>
      </c>
      <c r="E67" s="83" t="str">
        <f t="shared" si="0"/>
        <v>Arena clasificada lavada</v>
      </c>
    </row>
    <row r="68" spans="1:6" x14ac:dyDescent="0.2">
      <c r="A68" s="210" t="s">
        <v>1285</v>
      </c>
      <c r="B68" s="85"/>
      <c r="C68" s="87"/>
      <c r="D68" s="84"/>
      <c r="E68" s="83"/>
    </row>
    <row r="69" spans="1:6" x14ac:dyDescent="0.2">
      <c r="A69" s="210" t="s">
        <v>1338</v>
      </c>
      <c r="B69" s="85"/>
      <c r="C69" s="87"/>
      <c r="D69" s="84" t="s">
        <v>1322</v>
      </c>
      <c r="E69" s="83" t="str">
        <f t="shared" si="0"/>
        <v xml:space="preserve">Productos básicos de cobre y latón                                     </v>
      </c>
    </row>
    <row r="70" spans="1:6" x14ac:dyDescent="0.2">
      <c r="A70" s="210" t="s">
        <v>1339</v>
      </c>
      <c r="B70" s="85"/>
      <c r="C70" s="87"/>
      <c r="D70" s="84" t="s">
        <v>1228</v>
      </c>
      <c r="E70" s="83" t="str">
        <f t="shared" ref="E70:E97" si="2">IFERROR(VLOOKUP(D70,Tabla_Indices,5,FALSE),"")</f>
        <v xml:space="preserve">Conductores eléctricos                                                 </v>
      </c>
    </row>
    <row r="71" spans="1:6" x14ac:dyDescent="0.2">
      <c r="A71" s="210" t="s">
        <v>1289</v>
      </c>
      <c r="B71" s="85"/>
      <c r="C71" s="87"/>
      <c r="D71" s="84" t="s">
        <v>1228</v>
      </c>
      <c r="E71" s="83" t="str">
        <f t="shared" si="2"/>
        <v xml:space="preserve">Conductores eléctricos                                                 </v>
      </c>
    </row>
    <row r="72" spans="1:6" x14ac:dyDescent="0.2">
      <c r="A72" s="210" t="s">
        <v>1290</v>
      </c>
      <c r="B72" s="85"/>
      <c r="C72" s="87"/>
      <c r="D72" s="84" t="s">
        <v>1077</v>
      </c>
      <c r="E72" s="83" t="str">
        <f t="shared" si="2"/>
        <v>Ladrillón de 1°</v>
      </c>
    </row>
    <row r="73" spans="1:6" x14ac:dyDescent="0.2">
      <c r="A73" s="210" t="s">
        <v>1291</v>
      </c>
      <c r="B73" s="85"/>
      <c r="C73" s="87"/>
      <c r="D73" s="84" t="s">
        <v>1323</v>
      </c>
      <c r="E73" s="83" t="str">
        <f t="shared" si="2"/>
        <v xml:space="preserve">Telas plásticas                                                        </v>
      </c>
    </row>
    <row r="74" spans="1:6" x14ac:dyDescent="0.2">
      <c r="A74" s="210" t="s">
        <v>1328</v>
      </c>
      <c r="B74" s="85"/>
      <c r="C74" s="331"/>
      <c r="D74" s="84" t="s">
        <v>1228</v>
      </c>
      <c r="E74" s="83" t="str">
        <f t="shared" si="2"/>
        <v xml:space="preserve">Conductores eléctricos                                                 </v>
      </c>
    </row>
    <row r="75" spans="1:6" x14ac:dyDescent="0.2">
      <c r="A75" s="210" t="s">
        <v>1292</v>
      </c>
      <c r="B75" s="85"/>
      <c r="C75" s="87"/>
      <c r="D75" s="84" t="s">
        <v>1322</v>
      </c>
      <c r="E75" s="83" t="str">
        <f t="shared" si="2"/>
        <v xml:space="preserve">Productos básicos de cobre y latón                                     </v>
      </c>
      <c r="F75" s="80" t="s">
        <v>1324</v>
      </c>
    </row>
    <row r="76" spans="1:6" x14ac:dyDescent="0.2">
      <c r="A76" s="210" t="s">
        <v>1293</v>
      </c>
      <c r="B76" s="85"/>
      <c r="C76" s="87"/>
      <c r="D76" s="84" t="s">
        <v>1325</v>
      </c>
      <c r="E76" s="83" t="str">
        <f t="shared" si="2"/>
        <v>Caño de hierro galvanizado</v>
      </c>
    </row>
    <row r="77" spans="1:6" x14ac:dyDescent="0.2">
      <c r="A77" s="210"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1296</v>
      </c>
      <c r="B79" s="85"/>
      <c r="C79" s="87"/>
      <c r="D79" s="84"/>
      <c r="E79" s="83"/>
    </row>
    <row r="80" spans="1:6" x14ac:dyDescent="0.2">
      <c r="A80" s="210" t="s">
        <v>1298</v>
      </c>
      <c r="B80" s="85"/>
      <c r="C80" s="87"/>
      <c r="D80" s="84" t="s">
        <v>1228</v>
      </c>
      <c r="E80" s="83" t="str">
        <f t="shared" si="2"/>
        <v xml:space="preserve">Conductores eléctricos                                                 </v>
      </c>
    </row>
    <row r="81" spans="1:5" x14ac:dyDescent="0.2">
      <c r="A81" s="210" t="s">
        <v>1299</v>
      </c>
      <c r="B81" s="85"/>
      <c r="C81" s="87"/>
      <c r="D81" s="84" t="s">
        <v>1322</v>
      </c>
      <c r="E81" s="83" t="str">
        <f t="shared" si="2"/>
        <v xml:space="preserve">Productos básicos de cobre y latón                                     </v>
      </c>
    </row>
    <row r="82" spans="1:5" x14ac:dyDescent="0.2">
      <c r="A82" s="210"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1307</v>
      </c>
      <c r="B89" s="85"/>
      <c r="C89" s="87"/>
      <c r="D89" s="84" t="s">
        <v>1321</v>
      </c>
      <c r="E89" s="83" t="str">
        <f t="shared" si="2"/>
        <v xml:space="preserve">Maderas aserradas                                                    </v>
      </c>
    </row>
    <row r="90" spans="1:5" x14ac:dyDescent="0.2">
      <c r="A90" s="210" t="s">
        <v>1308</v>
      </c>
      <c r="B90" s="85"/>
      <c r="C90" s="87"/>
      <c r="D90" s="84" t="s">
        <v>1322</v>
      </c>
      <c r="E90" s="83" t="str">
        <f t="shared" si="2"/>
        <v xml:space="preserve">Productos básicos de cobre y latón                                     </v>
      </c>
    </row>
    <row r="91" spans="1:5" x14ac:dyDescent="0.2">
      <c r="A91" s="210"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1251</v>
      </c>
      <c r="C99" s="337"/>
      <c r="D99" s="83" t="s">
        <v>1228</v>
      </c>
      <c r="E99" s="83" t="str">
        <f t="shared" ref="E99:E150" si="3">IFERROR(VLOOKUP(D99,Tabla_Indices,5,FALSE),"")</f>
        <v xml:space="preserve">Conductores eléctricos                                                 </v>
      </c>
    </row>
    <row r="100" spans="1:5" x14ac:dyDescent="0.2">
      <c r="A100" s="83" t="s">
        <v>1353</v>
      </c>
      <c r="B100" s="81" t="s">
        <v>1254</v>
      </c>
      <c r="C100" s="337"/>
      <c r="D100" s="83" t="s">
        <v>1440</v>
      </c>
      <c r="E100" s="83" t="str">
        <f t="shared" si="3"/>
        <v>Productos de cerámica no refractaria para uso no estructural (incluye: Artefactos sanitarios y Platos playos de cerámica)</v>
      </c>
    </row>
    <row r="101" spans="1:5" x14ac:dyDescent="0.2">
      <c r="A101" s="83" t="s">
        <v>1354</v>
      </c>
      <c r="B101" s="81" t="s">
        <v>1441</v>
      </c>
      <c r="C101" s="337"/>
      <c r="D101" s="83" t="s">
        <v>1440</v>
      </c>
      <c r="E101" s="83" t="str">
        <f t="shared" si="3"/>
        <v>Productos de cerámica no refractaria para uso no estructural (incluye: Artefactos sanitarios y Platos playos de cerámica)</v>
      </c>
    </row>
    <row r="102" spans="1:5" x14ac:dyDescent="0.2">
      <c r="A102" s="83" t="s">
        <v>1355</v>
      </c>
      <c r="B102" s="81" t="s">
        <v>1441</v>
      </c>
      <c r="C102" s="337"/>
      <c r="D102" s="83" t="s">
        <v>1440</v>
      </c>
      <c r="E102" s="83" t="str">
        <f t="shared" si="3"/>
        <v>Productos de cerámica no refractaria para uso no estructural (incluye: Artefactos sanitarios y Platos playos de cerámica)</v>
      </c>
    </row>
    <row r="103" spans="1:5" x14ac:dyDescent="0.2">
      <c r="A103" s="83" t="s">
        <v>1344</v>
      </c>
      <c r="B103" s="81" t="s">
        <v>1441</v>
      </c>
      <c r="C103" s="337"/>
      <c r="D103" s="83" t="s">
        <v>1440</v>
      </c>
      <c r="E103" s="83" t="str">
        <f t="shared" si="3"/>
        <v>Productos de cerámica no refractaria para uso no estructural (incluye: Artefactos sanitarios y Platos playos de cerámica)</v>
      </c>
    </row>
    <row r="104" spans="1:5" x14ac:dyDescent="0.2">
      <c r="A104" s="83" t="s">
        <v>1356</v>
      </c>
      <c r="B104" s="81" t="s">
        <v>1442</v>
      </c>
      <c r="C104" s="337"/>
      <c r="D104" s="83" t="s">
        <v>1319</v>
      </c>
      <c r="E104" s="83" t="str">
        <f t="shared" si="3"/>
        <v xml:space="preserve">Lingotes de aluminio y sus aleaciones                       </v>
      </c>
    </row>
    <row r="105" spans="1:5" x14ac:dyDescent="0.2">
      <c r="A105" s="83" t="s">
        <v>1357</v>
      </c>
      <c r="B105" s="81" t="s">
        <v>1442</v>
      </c>
      <c r="C105" s="337"/>
      <c r="D105" s="83" t="s">
        <v>1319</v>
      </c>
      <c r="E105" s="83" t="str">
        <f t="shared" si="3"/>
        <v xml:space="preserve">Lingotes de aluminio y sus aleaciones                       </v>
      </c>
    </row>
    <row r="106" spans="1:5" x14ac:dyDescent="0.2">
      <c r="A106" s="83" t="s">
        <v>1358</v>
      </c>
      <c r="B106" s="81" t="s">
        <v>1441</v>
      </c>
      <c r="C106" s="337"/>
      <c r="D106" s="83" t="s">
        <v>1322</v>
      </c>
      <c r="E106" s="83" t="str">
        <f t="shared" si="3"/>
        <v xml:space="preserve">Productos básicos de cobre y latón                                     </v>
      </c>
    </row>
    <row r="107" spans="1:5" x14ac:dyDescent="0.2">
      <c r="A107" s="83" t="s">
        <v>1300</v>
      </c>
      <c r="B107" s="81" t="s">
        <v>1441</v>
      </c>
      <c r="C107" s="337"/>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37"/>
      <c r="D108" s="83" t="s">
        <v>1004</v>
      </c>
      <c r="E108" s="83" t="str">
        <f t="shared" si="3"/>
        <v>Arena clasificada lavada</v>
      </c>
    </row>
    <row r="109" spans="1:5" x14ac:dyDescent="0.2">
      <c r="A109" s="83" t="s">
        <v>1359</v>
      </c>
      <c r="B109" s="81" t="s">
        <v>1443</v>
      </c>
      <c r="C109" s="337"/>
      <c r="D109" s="83" t="s">
        <v>1444</v>
      </c>
      <c r="E109" s="83" t="str">
        <f t="shared" si="3"/>
        <v>Arcilla expandida</v>
      </c>
    </row>
    <row r="110" spans="1:5" x14ac:dyDescent="0.2">
      <c r="A110" s="83" t="s">
        <v>1301</v>
      </c>
      <c r="B110" s="81" t="s">
        <v>1441</v>
      </c>
      <c r="C110" s="337"/>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37"/>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37"/>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37"/>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37"/>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37"/>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37"/>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37"/>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37"/>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37"/>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37"/>
      <c r="D120" s="83" t="s">
        <v>1228</v>
      </c>
      <c r="E120" s="83" t="str">
        <f t="shared" si="3"/>
        <v xml:space="preserve">Conductores eléctricos                                                 </v>
      </c>
    </row>
    <row r="121" spans="1:5" x14ac:dyDescent="0.2">
      <c r="A121" s="83" t="s">
        <v>1369</v>
      </c>
      <c r="B121" s="81" t="s">
        <v>1275</v>
      </c>
      <c r="C121" s="337"/>
      <c r="D121" s="83" t="s">
        <v>1228</v>
      </c>
      <c r="E121" s="83" t="str">
        <f t="shared" si="3"/>
        <v xml:space="preserve">Conductores eléctricos                                                 </v>
      </c>
    </row>
    <row r="122" spans="1:5" x14ac:dyDescent="0.2">
      <c r="A122" s="83" t="s">
        <v>1370</v>
      </c>
      <c r="B122" s="81" t="s">
        <v>1275</v>
      </c>
      <c r="C122" s="337"/>
      <c r="D122" s="83" t="s">
        <v>1228</v>
      </c>
      <c r="E122" s="83" t="str">
        <f t="shared" si="3"/>
        <v xml:space="preserve">Conductores eléctricos                                                 </v>
      </c>
    </row>
    <row r="123" spans="1:5" x14ac:dyDescent="0.2">
      <c r="A123" s="83" t="s">
        <v>1371</v>
      </c>
      <c r="B123" s="81" t="s">
        <v>1445</v>
      </c>
      <c r="C123" s="337"/>
      <c r="D123" s="83" t="s">
        <v>1228</v>
      </c>
      <c r="E123" s="83" t="str">
        <f t="shared" si="3"/>
        <v xml:space="preserve">Conductores eléctricos                                                 </v>
      </c>
    </row>
    <row r="124" spans="1:5" x14ac:dyDescent="0.2">
      <c r="A124" s="83" t="s">
        <v>1372</v>
      </c>
      <c r="B124" s="81" t="s">
        <v>1275</v>
      </c>
      <c r="C124" s="337"/>
      <c r="D124" s="83" t="s">
        <v>1228</v>
      </c>
      <c r="E124" s="83" t="str">
        <f t="shared" si="3"/>
        <v xml:space="preserve">Conductores eléctricos                                                 </v>
      </c>
    </row>
    <row r="125" spans="1:5" x14ac:dyDescent="0.2">
      <c r="A125" s="83" t="s">
        <v>1373</v>
      </c>
      <c r="B125" s="81" t="s">
        <v>1445</v>
      </c>
      <c r="C125" s="337"/>
      <c r="D125" s="83" t="s">
        <v>1228</v>
      </c>
      <c r="E125" s="83" t="str">
        <f t="shared" si="3"/>
        <v xml:space="preserve">Conductores eléctricos                                                 </v>
      </c>
    </row>
    <row r="126" spans="1:5" x14ac:dyDescent="0.2">
      <c r="A126" s="83" t="s">
        <v>1342</v>
      </c>
      <c r="B126" s="81" t="s">
        <v>1275</v>
      </c>
      <c r="C126" s="337"/>
      <c r="D126" s="83" t="s">
        <v>1228</v>
      </c>
      <c r="E126" s="83" t="str">
        <f t="shared" si="3"/>
        <v xml:space="preserve">Conductores eléctricos                                                 </v>
      </c>
    </row>
    <row r="127" spans="1:5" x14ac:dyDescent="0.2">
      <c r="A127" s="83" t="s">
        <v>1374</v>
      </c>
      <c r="B127" s="81" t="s">
        <v>1218</v>
      </c>
      <c r="C127" s="337"/>
      <c r="D127" s="83" t="s">
        <v>1220</v>
      </c>
      <c r="E127" s="83" t="str">
        <f t="shared" si="3"/>
        <v>Camión volcador</v>
      </c>
    </row>
    <row r="128" spans="1:5" x14ac:dyDescent="0.2">
      <c r="A128" s="83" t="s">
        <v>1375</v>
      </c>
      <c r="B128" s="81" t="s">
        <v>1218</v>
      </c>
      <c r="C128" s="337"/>
      <c r="D128" s="83" t="s">
        <v>1220</v>
      </c>
      <c r="E128" s="83" t="str">
        <f t="shared" si="3"/>
        <v>Camión volcador</v>
      </c>
    </row>
    <row r="129" spans="1:5" x14ac:dyDescent="0.2">
      <c r="A129" s="83" t="s">
        <v>1376</v>
      </c>
      <c r="B129" s="81" t="s">
        <v>1277</v>
      </c>
      <c r="C129" s="337"/>
      <c r="D129" s="83" t="s">
        <v>1220</v>
      </c>
      <c r="E129" s="83" t="str">
        <f t="shared" si="3"/>
        <v>Camión volcador</v>
      </c>
    </row>
    <row r="130" spans="1:5" x14ac:dyDescent="0.2">
      <c r="A130" s="83" t="s">
        <v>1377</v>
      </c>
      <c r="B130" s="81" t="s">
        <v>1446</v>
      </c>
      <c r="C130" s="337"/>
      <c r="D130" s="83" t="s">
        <v>1226</v>
      </c>
      <c r="E130" s="83" t="str">
        <f t="shared" si="3"/>
        <v>Camioneta</v>
      </c>
    </row>
    <row r="131" spans="1:5" x14ac:dyDescent="0.2">
      <c r="A131" s="83" t="s">
        <v>1378</v>
      </c>
      <c r="B131" s="81" t="s">
        <v>1441</v>
      </c>
      <c r="C131" s="337"/>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37"/>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37"/>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37"/>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37"/>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37"/>
      <c r="D136" s="83" t="s">
        <v>1322</v>
      </c>
      <c r="E136" s="83" t="str">
        <f t="shared" si="3"/>
        <v xml:space="preserve">Productos básicos de cobre y latón                                     </v>
      </c>
    </row>
    <row r="137" spans="1:5" x14ac:dyDescent="0.2">
      <c r="A137" s="83" t="s">
        <v>1349</v>
      </c>
      <c r="B137" s="81" t="s">
        <v>1441</v>
      </c>
      <c r="C137" s="337"/>
      <c r="D137" s="83" t="s">
        <v>1322</v>
      </c>
      <c r="E137" s="83" t="str">
        <f t="shared" si="3"/>
        <v xml:space="preserve">Productos básicos de cobre y latón                                     </v>
      </c>
    </row>
    <row r="138" spans="1:5" x14ac:dyDescent="0.2">
      <c r="A138" s="83" t="s">
        <v>1343</v>
      </c>
      <c r="B138" s="81" t="s">
        <v>1254</v>
      </c>
      <c r="C138" s="337"/>
      <c r="D138" s="83" t="s">
        <v>1321</v>
      </c>
      <c r="E138" s="83" t="str">
        <f t="shared" si="3"/>
        <v xml:space="preserve">Maderas aserradas                                                    </v>
      </c>
    </row>
    <row r="139" spans="1:5" x14ac:dyDescent="0.2">
      <c r="A139" s="83" t="s">
        <v>1381</v>
      </c>
      <c r="B139" s="81" t="s">
        <v>1441</v>
      </c>
      <c r="C139" s="337"/>
      <c r="D139" s="83" t="s">
        <v>1320</v>
      </c>
      <c r="E139" s="83" t="str">
        <f t="shared" si="3"/>
        <v>Vigueta de hormigón pretensado</v>
      </c>
    </row>
    <row r="140" spans="1:5" x14ac:dyDescent="0.2">
      <c r="A140" s="83" t="s">
        <v>1382</v>
      </c>
      <c r="B140" s="81" t="s">
        <v>1254</v>
      </c>
      <c r="C140" s="337"/>
      <c r="D140" s="83" t="s">
        <v>1320</v>
      </c>
      <c r="E140" s="83" t="str">
        <f t="shared" si="3"/>
        <v>Vigueta de hormigón pretensado</v>
      </c>
    </row>
    <row r="141" spans="1:5" x14ac:dyDescent="0.2">
      <c r="A141" s="83" t="s">
        <v>1383</v>
      </c>
      <c r="B141" s="81" t="s">
        <v>1447</v>
      </c>
      <c r="C141" s="337"/>
      <c r="D141" s="83" t="s">
        <v>1321</v>
      </c>
      <c r="E141" s="83" t="str">
        <f t="shared" si="3"/>
        <v xml:space="preserve">Maderas aserradas                                                    </v>
      </c>
    </row>
    <row r="142" spans="1:5" x14ac:dyDescent="0.2">
      <c r="A142" s="83" t="s">
        <v>1384</v>
      </c>
      <c r="B142" s="81" t="s">
        <v>1445</v>
      </c>
      <c r="C142" s="337"/>
      <c r="D142" s="83" t="s">
        <v>1322</v>
      </c>
      <c r="E142" s="83" t="str">
        <f t="shared" si="3"/>
        <v xml:space="preserve">Productos básicos de cobre y latón                                     </v>
      </c>
    </row>
    <row r="143" spans="1:5" x14ac:dyDescent="0.2">
      <c r="A143" s="83" t="s">
        <v>1385</v>
      </c>
      <c r="B143" s="81" t="s">
        <v>1254</v>
      </c>
      <c r="C143" s="337"/>
      <c r="D143" s="83" t="s">
        <v>1322</v>
      </c>
      <c r="E143" s="83" t="str">
        <f t="shared" si="3"/>
        <v xml:space="preserve">Productos básicos de cobre y latón                                     </v>
      </c>
    </row>
    <row r="144" spans="1:5" x14ac:dyDescent="0.2">
      <c r="A144" s="83" t="s">
        <v>1386</v>
      </c>
      <c r="B144" s="81" t="s">
        <v>1441</v>
      </c>
      <c r="C144" s="337"/>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37"/>
      <c r="D145" s="83" t="s">
        <v>1327</v>
      </c>
      <c r="E145" s="83" t="str">
        <f t="shared" si="3"/>
        <v>Equipo - Amortización de equipo</v>
      </c>
    </row>
    <row r="146" spans="1:5" x14ac:dyDescent="0.2">
      <c r="A146" s="83" t="s">
        <v>1388</v>
      </c>
      <c r="B146" s="81" t="s">
        <v>1277</v>
      </c>
      <c r="C146" s="337"/>
      <c r="D146" s="83" t="s">
        <v>1327</v>
      </c>
      <c r="E146" s="83" t="str">
        <f t="shared" si="3"/>
        <v>Equipo - Amortización de equipo</v>
      </c>
    </row>
    <row r="147" spans="1:5" x14ac:dyDescent="0.2">
      <c r="A147" s="83" t="s">
        <v>1389</v>
      </c>
      <c r="B147" s="81" t="s">
        <v>1441</v>
      </c>
      <c r="C147" s="337"/>
      <c r="D147" s="83" t="s">
        <v>1321</v>
      </c>
      <c r="E147" s="83" t="str">
        <f t="shared" si="3"/>
        <v xml:space="preserve">Maderas aserradas                                                    </v>
      </c>
    </row>
    <row r="148" spans="1:5" x14ac:dyDescent="0.2">
      <c r="A148" s="83" t="s">
        <v>1390</v>
      </c>
      <c r="B148" s="81" t="s">
        <v>1441</v>
      </c>
      <c r="C148" s="337"/>
      <c r="D148" s="83" t="s">
        <v>1320</v>
      </c>
      <c r="E148" s="83" t="str">
        <f t="shared" si="3"/>
        <v>Vigueta de hormigón pretensado</v>
      </c>
    </row>
    <row r="149" spans="1:5" x14ac:dyDescent="0.2">
      <c r="A149" s="83" t="s">
        <v>1391</v>
      </c>
      <c r="B149" s="81" t="s">
        <v>1441</v>
      </c>
      <c r="C149" s="337"/>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37"/>
      <c r="D150" s="83" t="s">
        <v>1322</v>
      </c>
      <c r="E150" s="83" t="str">
        <f t="shared" si="3"/>
        <v xml:space="preserve">Productos básicos de cobre y latón                                     </v>
      </c>
    </row>
    <row r="151" spans="1:5" x14ac:dyDescent="0.2">
      <c r="A151" s="83" t="s">
        <v>1263</v>
      </c>
      <c r="B151" s="81" t="s">
        <v>1441</v>
      </c>
      <c r="C151" s="337"/>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37"/>
      <c r="D152" s="83" t="s">
        <v>1326</v>
      </c>
      <c r="E152" s="83" t="str">
        <f t="shared" si="4"/>
        <v xml:space="preserve">Grupos electrógenos                                                    </v>
      </c>
    </row>
    <row r="153" spans="1:5" x14ac:dyDescent="0.2">
      <c r="A153" s="83" t="s">
        <v>1393</v>
      </c>
      <c r="B153" s="81" t="s">
        <v>1254</v>
      </c>
      <c r="C153" s="337"/>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37"/>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37"/>
      <c r="D155" s="83" t="s">
        <v>1327</v>
      </c>
      <c r="E155" s="83" t="str">
        <f t="shared" si="4"/>
        <v>Equipo - Amortización de equipo</v>
      </c>
    </row>
    <row r="156" spans="1:5" x14ac:dyDescent="0.2">
      <c r="A156" s="83" t="s">
        <v>1396</v>
      </c>
      <c r="B156" s="81" t="s">
        <v>1252</v>
      </c>
      <c r="C156" s="337"/>
      <c r="D156" s="83" t="s">
        <v>1327</v>
      </c>
      <c r="E156" s="83" t="str">
        <f t="shared" si="4"/>
        <v>Equipo - Amortización de equipo</v>
      </c>
    </row>
    <row r="157" spans="1:5" x14ac:dyDescent="0.2">
      <c r="A157" s="83" t="s">
        <v>1397</v>
      </c>
      <c r="B157" s="81" t="s">
        <v>1252</v>
      </c>
      <c r="C157" s="337"/>
      <c r="D157" s="83" t="s">
        <v>1327</v>
      </c>
      <c r="E157" s="83" t="str">
        <f t="shared" si="4"/>
        <v>Equipo - Amortización de equipo</v>
      </c>
    </row>
    <row r="158" spans="1:5" x14ac:dyDescent="0.2">
      <c r="A158" s="83" t="s">
        <v>1398</v>
      </c>
      <c r="B158" s="81" t="s">
        <v>1441</v>
      </c>
      <c r="C158" s="337"/>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37"/>
      <c r="D159" s="83" t="s">
        <v>1448</v>
      </c>
      <c r="E159" s="83" t="str">
        <f t="shared" si="4"/>
        <v xml:space="preserve">Herramientas de mano                                                   </v>
      </c>
    </row>
    <row r="160" spans="1:5" x14ac:dyDescent="0.2">
      <c r="A160" s="83" t="s">
        <v>1400</v>
      </c>
      <c r="B160" s="81" t="s">
        <v>1218</v>
      </c>
      <c r="C160" s="337"/>
      <c r="D160" s="83" t="s">
        <v>1327</v>
      </c>
      <c r="E160" s="83" t="str">
        <f t="shared" si="4"/>
        <v>Equipo - Amortización de equipo</v>
      </c>
    </row>
    <row r="161" spans="1:5" x14ac:dyDescent="0.2">
      <c r="A161" s="83" t="s">
        <v>1401</v>
      </c>
      <c r="B161" s="81" t="s">
        <v>1252</v>
      </c>
      <c r="C161" s="337"/>
      <c r="D161" s="83" t="s">
        <v>1327</v>
      </c>
      <c r="E161" s="83" t="str">
        <f t="shared" si="4"/>
        <v>Equipo - Amortización de equipo</v>
      </c>
    </row>
    <row r="162" spans="1:5" x14ac:dyDescent="0.2">
      <c r="A162" s="83" t="s">
        <v>1402</v>
      </c>
      <c r="B162" s="81" t="s">
        <v>1218</v>
      </c>
      <c r="C162" s="337"/>
      <c r="D162" s="83" t="s">
        <v>1327</v>
      </c>
      <c r="E162" s="83" t="str">
        <f t="shared" si="4"/>
        <v>Equipo - Amortización de equipo</v>
      </c>
    </row>
    <row r="163" spans="1:5" x14ac:dyDescent="0.2">
      <c r="A163" s="83" t="s">
        <v>1403</v>
      </c>
      <c r="B163" s="81" t="s">
        <v>1275</v>
      </c>
      <c r="C163" s="337"/>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37"/>
      <c r="D164" s="83" t="s">
        <v>1449</v>
      </c>
      <c r="E164" s="83" t="str">
        <f t="shared" si="4"/>
        <v>Hormigón elaborado</v>
      </c>
    </row>
    <row r="165" spans="1:5" x14ac:dyDescent="0.2">
      <c r="A165" s="83" t="s">
        <v>1405</v>
      </c>
      <c r="B165" s="81" t="s">
        <v>1252</v>
      </c>
      <c r="C165" s="337"/>
      <c r="D165" s="83" t="s">
        <v>1450</v>
      </c>
      <c r="E165" s="83" t="str">
        <f t="shared" si="4"/>
        <v xml:space="preserve">Hormigoneras                                                           </v>
      </c>
    </row>
    <row r="166" spans="1:5" x14ac:dyDescent="0.2">
      <c r="A166" s="83" t="s">
        <v>1329</v>
      </c>
      <c r="B166" s="81" t="s">
        <v>1330</v>
      </c>
      <c r="C166" s="337"/>
      <c r="D166" s="83" t="s">
        <v>1002</v>
      </c>
      <c r="E166" s="83" t="str">
        <f t="shared" si="4"/>
        <v>Oficial Especializado</v>
      </c>
    </row>
    <row r="167" spans="1:5" x14ac:dyDescent="0.2">
      <c r="A167" s="83" t="s">
        <v>1406</v>
      </c>
      <c r="B167" s="81" t="s">
        <v>1451</v>
      </c>
      <c r="C167" s="337"/>
      <c r="D167" s="83" t="s">
        <v>1320</v>
      </c>
      <c r="E167" s="83" t="str">
        <f t="shared" si="4"/>
        <v>Vigueta de hormigón pretensado</v>
      </c>
    </row>
    <row r="168" spans="1:5" x14ac:dyDescent="0.2">
      <c r="A168" s="83" t="s">
        <v>1407</v>
      </c>
      <c r="B168" s="81" t="s">
        <v>607</v>
      </c>
      <c r="C168" s="337"/>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37"/>
      <c r="D169" s="83" t="s">
        <v>1326</v>
      </c>
      <c r="E169" s="83" t="str">
        <f t="shared" si="4"/>
        <v xml:space="preserve">Grupos electrógenos                                                    </v>
      </c>
    </row>
    <row r="170" spans="1:5" x14ac:dyDescent="0.2">
      <c r="A170" s="83" t="s">
        <v>1409</v>
      </c>
      <c r="B170" s="81" t="s">
        <v>1277</v>
      </c>
      <c r="C170" s="337"/>
      <c r="D170" s="83" t="s">
        <v>1002</v>
      </c>
      <c r="E170" s="83" t="str">
        <f t="shared" si="4"/>
        <v>Oficial Especializado</v>
      </c>
    </row>
    <row r="171" spans="1:5" x14ac:dyDescent="0.2">
      <c r="A171" s="83" t="s">
        <v>1410</v>
      </c>
      <c r="B171" s="81" t="s">
        <v>1441</v>
      </c>
      <c r="C171" s="337"/>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37"/>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37"/>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37"/>
      <c r="D174" s="83" t="s">
        <v>1453</v>
      </c>
      <c r="E174" s="83" t="str">
        <f t="shared" si="4"/>
        <v>Retroexcavadora</v>
      </c>
    </row>
    <row r="175" spans="1:5" x14ac:dyDescent="0.2">
      <c r="A175" s="83" t="s">
        <v>1348</v>
      </c>
      <c r="B175" s="81" t="s">
        <v>1441</v>
      </c>
      <c r="C175" s="337"/>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37"/>
      <c r="D176" s="83" t="s">
        <v>1004</v>
      </c>
      <c r="E176" s="83" t="str">
        <f t="shared" si="4"/>
        <v>Arena clasificada lavada</v>
      </c>
    </row>
    <row r="177" spans="1:5" x14ac:dyDescent="0.2">
      <c r="A177" s="83" t="s">
        <v>1414</v>
      </c>
      <c r="B177" s="81" t="s">
        <v>1441</v>
      </c>
      <c r="C177" s="337"/>
      <c r="D177" s="83" t="s">
        <v>1454</v>
      </c>
      <c r="E177" s="83" t="str">
        <f t="shared" si="4"/>
        <v>Pintura al látex para interiores</v>
      </c>
    </row>
    <row r="178" spans="1:5" x14ac:dyDescent="0.2">
      <c r="A178" s="83" t="s">
        <v>1415</v>
      </c>
      <c r="B178" s="81" t="s">
        <v>1441</v>
      </c>
      <c r="C178" s="337"/>
      <c r="D178" s="83" t="s">
        <v>1320</v>
      </c>
      <c r="E178" s="83" t="str">
        <f t="shared" si="4"/>
        <v>Vigueta de hormigón pretensado</v>
      </c>
    </row>
    <row r="179" spans="1:5" x14ac:dyDescent="0.2">
      <c r="A179" s="83" t="s">
        <v>1416</v>
      </c>
      <c r="B179" s="81" t="s">
        <v>1455</v>
      </c>
      <c r="C179" s="337"/>
      <c r="D179" s="83" t="s">
        <v>1321</v>
      </c>
      <c r="E179" s="83" t="str">
        <f t="shared" si="4"/>
        <v xml:space="preserve">Maderas aserradas                                                    </v>
      </c>
    </row>
    <row r="180" spans="1:5" x14ac:dyDescent="0.2">
      <c r="A180" s="83" t="s">
        <v>1417</v>
      </c>
      <c r="B180" s="81" t="s">
        <v>1254</v>
      </c>
      <c r="C180" s="337"/>
      <c r="D180" s="83" t="s">
        <v>1320</v>
      </c>
      <c r="E180" s="83" t="str">
        <f t="shared" si="4"/>
        <v>Vigueta de hormigón pretensado</v>
      </c>
    </row>
    <row r="181" spans="1:5" x14ac:dyDescent="0.2">
      <c r="A181" s="83" t="s">
        <v>1418</v>
      </c>
      <c r="B181" s="81" t="s">
        <v>1254</v>
      </c>
      <c r="C181" s="337"/>
      <c r="D181" s="83" t="s">
        <v>1320</v>
      </c>
      <c r="E181" s="83" t="str">
        <f t="shared" si="4"/>
        <v>Vigueta de hormigón pretensado</v>
      </c>
    </row>
    <row r="182" spans="1:5" x14ac:dyDescent="0.2">
      <c r="A182" s="83" t="s">
        <v>1419</v>
      </c>
      <c r="B182" s="81" t="s">
        <v>1254</v>
      </c>
      <c r="C182" s="337"/>
      <c r="D182" s="83" t="s">
        <v>1320</v>
      </c>
      <c r="E182" s="83" t="str">
        <f t="shared" si="4"/>
        <v>Vigueta de hormigón pretensado</v>
      </c>
    </row>
    <row r="183" spans="1:5" x14ac:dyDescent="0.2">
      <c r="A183" s="83" t="s">
        <v>1420</v>
      </c>
      <c r="B183" s="81" t="s">
        <v>1254</v>
      </c>
      <c r="C183" s="337"/>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37"/>
      <c r="D184" s="83" t="s">
        <v>1456</v>
      </c>
      <c r="E184" s="83" t="str">
        <f t="shared" si="4"/>
        <v>Motores, generadores y transformadores eláctricos (incluye: Motores eléctricos, Grupos electrógenos y Transformadores)</v>
      </c>
    </row>
    <row r="185" spans="1:5" x14ac:dyDescent="0.2">
      <c r="A185" s="83" t="s">
        <v>1422</v>
      </c>
      <c r="B185" s="81" t="s">
        <v>1457</v>
      </c>
      <c r="C185" s="337"/>
      <c r="D185" s="83" t="s">
        <v>1327</v>
      </c>
      <c r="E185" s="83" t="str">
        <f t="shared" si="4"/>
        <v>Equipo - Amortización de equipo</v>
      </c>
    </row>
    <row r="186" spans="1:5" x14ac:dyDescent="0.2">
      <c r="A186" s="83" t="s">
        <v>1423</v>
      </c>
      <c r="B186" s="81" t="s">
        <v>1254</v>
      </c>
      <c r="C186" s="337"/>
      <c r="D186" s="83" t="s">
        <v>1458</v>
      </c>
      <c r="E186" s="83" t="str">
        <f t="shared" si="4"/>
        <v>Interruptor diferencial</v>
      </c>
    </row>
    <row r="187" spans="1:5" x14ac:dyDescent="0.2">
      <c r="A187" s="83" t="s">
        <v>1424</v>
      </c>
      <c r="B187" s="81" t="s">
        <v>1441</v>
      </c>
      <c r="C187" s="337"/>
      <c r="D187" s="83" t="s">
        <v>1458</v>
      </c>
      <c r="E187" s="83" t="str">
        <f t="shared" si="4"/>
        <v>Interruptor diferencial</v>
      </c>
    </row>
    <row r="188" spans="1:5" x14ac:dyDescent="0.2">
      <c r="A188" s="83" t="s">
        <v>1341</v>
      </c>
      <c r="B188" s="81" t="s">
        <v>1441</v>
      </c>
      <c r="C188" s="337"/>
      <c r="D188" s="83" t="s">
        <v>1458</v>
      </c>
      <c r="E188" s="83" t="str">
        <f t="shared" si="4"/>
        <v>Interruptor diferencial</v>
      </c>
    </row>
    <row r="189" spans="1:5" x14ac:dyDescent="0.2">
      <c r="A189" s="83" t="s">
        <v>1425</v>
      </c>
      <c r="B189" s="81" t="s">
        <v>1441</v>
      </c>
      <c r="C189" s="337"/>
      <c r="D189" s="83" t="s">
        <v>1322</v>
      </c>
      <c r="E189" s="83" t="str">
        <f t="shared" si="4"/>
        <v xml:space="preserve">Productos básicos de cobre y latón                                     </v>
      </c>
    </row>
    <row r="190" spans="1:5" x14ac:dyDescent="0.2">
      <c r="A190" s="83" t="s">
        <v>1350</v>
      </c>
      <c r="B190" s="81" t="s">
        <v>1441</v>
      </c>
      <c r="C190" s="337"/>
      <c r="D190" s="83" t="s">
        <v>1322</v>
      </c>
      <c r="E190" s="83" t="str">
        <f t="shared" si="4"/>
        <v xml:space="preserve">Productos básicos de cobre y latón                                     </v>
      </c>
    </row>
    <row r="191" spans="1:5" x14ac:dyDescent="0.2">
      <c r="A191" s="83" t="s">
        <v>1426</v>
      </c>
      <c r="B191" s="81" t="s">
        <v>1441</v>
      </c>
      <c r="C191" s="337"/>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37"/>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37"/>
      <c r="D193" s="83" t="s">
        <v>1456</v>
      </c>
      <c r="E193" s="83" t="str">
        <f t="shared" si="4"/>
        <v>Motores, generadores y transformadores eláctricos (incluye: Motores eléctricos, Grupos electrógenos y Transformadores)</v>
      </c>
    </row>
    <row r="194" spans="1:5" x14ac:dyDescent="0.2">
      <c r="A194" s="83" t="s">
        <v>1428</v>
      </c>
      <c r="B194" s="81" t="s">
        <v>1273</v>
      </c>
      <c r="C194" s="337"/>
      <c r="D194" s="83" t="s">
        <v>1320</v>
      </c>
      <c r="E194" s="83" t="str">
        <f t="shared" si="4"/>
        <v>Vigueta de hormigón pretensado</v>
      </c>
    </row>
    <row r="195" spans="1:5" x14ac:dyDescent="0.2">
      <c r="A195" s="83" t="s">
        <v>1429</v>
      </c>
      <c r="B195" s="81" t="s">
        <v>1254</v>
      </c>
      <c r="C195" s="337"/>
      <c r="D195" s="83" t="s">
        <v>1320</v>
      </c>
      <c r="E195" s="83" t="str">
        <f t="shared" si="4"/>
        <v>Vigueta de hormigón pretensado</v>
      </c>
    </row>
    <row r="196" spans="1:5" x14ac:dyDescent="0.2">
      <c r="A196" s="83" t="s">
        <v>1430</v>
      </c>
      <c r="B196" s="81" t="s">
        <v>1332</v>
      </c>
      <c r="C196" s="337"/>
      <c r="D196" s="83" t="s">
        <v>1220</v>
      </c>
      <c r="E196" s="83" t="str">
        <f t="shared" si="4"/>
        <v>Camión volcador</v>
      </c>
    </row>
    <row r="197" spans="1:5" x14ac:dyDescent="0.2">
      <c r="A197" s="83" t="s">
        <v>1431</v>
      </c>
      <c r="B197" s="81" t="s">
        <v>1460</v>
      </c>
      <c r="C197" s="337"/>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37"/>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37"/>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37"/>
      <c r="D200" s="83" t="s">
        <v>1320</v>
      </c>
      <c r="E200" s="83" t="str">
        <f t="shared" si="4"/>
        <v>Vigueta de hormigón pretensado</v>
      </c>
    </row>
    <row r="201" spans="1:5" x14ac:dyDescent="0.2">
      <c r="A201" s="83" t="s">
        <v>1435</v>
      </c>
      <c r="B201" s="81" t="s">
        <v>1254</v>
      </c>
      <c r="C201" s="337"/>
      <c r="D201" s="83" t="s">
        <v>1220</v>
      </c>
      <c r="E201" s="83" t="str">
        <f t="shared" si="4"/>
        <v>Camión volcador</v>
      </c>
    </row>
    <row r="202" spans="1:5" x14ac:dyDescent="0.2">
      <c r="A202" s="83" t="s">
        <v>1331</v>
      </c>
      <c r="B202" s="81" t="s">
        <v>1332</v>
      </c>
      <c r="C202" s="337"/>
      <c r="D202" s="83" t="s">
        <v>1002</v>
      </c>
      <c r="E202" s="83" t="str">
        <f t="shared" si="4"/>
        <v>Oficial Especializado</v>
      </c>
    </row>
    <row r="203" spans="1:5" x14ac:dyDescent="0.2">
      <c r="A203" s="83" t="s">
        <v>1333</v>
      </c>
      <c r="B203" s="81" t="s">
        <v>1332</v>
      </c>
      <c r="C203" s="337"/>
      <c r="D203" s="83" t="s">
        <v>1002</v>
      </c>
      <c r="E203" s="83" t="str">
        <f t="shared" si="4"/>
        <v>Oficial Especializado</v>
      </c>
    </row>
    <row r="204" spans="1:5" x14ac:dyDescent="0.2">
      <c r="A204" s="83" t="s">
        <v>1334</v>
      </c>
      <c r="B204" s="81" t="s">
        <v>1332</v>
      </c>
      <c r="C204" s="337"/>
      <c r="D204" s="83" t="s">
        <v>1002</v>
      </c>
      <c r="E204" s="83" t="str">
        <f t="shared" si="4"/>
        <v>Oficial Especializado</v>
      </c>
    </row>
    <row r="205" spans="1:5" x14ac:dyDescent="0.2">
      <c r="A205" s="83" t="s">
        <v>1436</v>
      </c>
      <c r="B205" s="81" t="s">
        <v>1332</v>
      </c>
      <c r="C205" s="338"/>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38"/>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38"/>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38"/>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38"/>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38"/>
      <c r="D210" s="83"/>
      <c r="E210" s="83" t="str">
        <f t="shared" ref="E210:E219" si="8">IFERROR(VLOOKUP(D210,Tabla_Indices,5,FALSE),"")</f>
        <v/>
      </c>
    </row>
    <row r="211" spans="1:5" x14ac:dyDescent="0.2">
      <c r="A211" s="83"/>
      <c r="B211" s="81"/>
      <c r="C211" s="338"/>
      <c r="D211" s="83"/>
      <c r="E211" s="83" t="str">
        <f t="shared" si="8"/>
        <v/>
      </c>
    </row>
    <row r="212" spans="1:5" x14ac:dyDescent="0.2">
      <c r="A212" s="83"/>
      <c r="B212" s="81"/>
      <c r="C212" s="338"/>
      <c r="D212" s="83"/>
      <c r="E212" s="83" t="str">
        <f t="shared" si="8"/>
        <v/>
      </c>
    </row>
    <row r="213" spans="1:5" x14ac:dyDescent="0.2">
      <c r="A213" s="83"/>
      <c r="B213" s="81"/>
      <c r="C213" s="338"/>
      <c r="D213" s="83"/>
      <c r="E213" s="83" t="str">
        <f t="shared" si="8"/>
        <v/>
      </c>
    </row>
    <row r="214" spans="1:5" x14ac:dyDescent="0.2">
      <c r="A214" s="83"/>
      <c r="B214" s="81"/>
      <c r="C214" s="338"/>
      <c r="D214" s="83"/>
      <c r="E214" s="83" t="str">
        <f t="shared" si="8"/>
        <v/>
      </c>
    </row>
    <row r="215" spans="1:5" x14ac:dyDescent="0.2">
      <c r="A215" s="83"/>
      <c r="B215" s="81"/>
      <c r="C215" s="338"/>
      <c r="D215" s="83"/>
      <c r="E215" s="83" t="str">
        <f t="shared" si="8"/>
        <v/>
      </c>
    </row>
    <row r="216" spans="1:5" x14ac:dyDescent="0.2">
      <c r="A216" s="83"/>
      <c r="B216" s="81"/>
      <c r="C216" s="338"/>
      <c r="D216" s="83"/>
      <c r="E216" s="83" t="str">
        <f t="shared" si="8"/>
        <v/>
      </c>
    </row>
    <row r="217" spans="1:5" x14ac:dyDescent="0.2">
      <c r="A217" s="83"/>
      <c r="B217" s="81"/>
      <c r="C217" s="338"/>
      <c r="D217" s="83"/>
      <c r="E217" s="83" t="str">
        <f t="shared" si="8"/>
        <v/>
      </c>
    </row>
    <row r="218" spans="1:5" x14ac:dyDescent="0.2">
      <c r="A218" s="83"/>
      <c r="B218" s="81"/>
      <c r="C218" s="338"/>
      <c r="D218" s="83"/>
      <c r="E218" s="83" t="str">
        <f t="shared" si="8"/>
        <v/>
      </c>
    </row>
    <row r="219" spans="1:5" x14ac:dyDescent="0.2">
      <c r="A219" s="83"/>
      <c r="B219" s="81"/>
      <c r="C219" s="338"/>
      <c r="D219" s="83"/>
      <c r="E219" s="83" t="str">
        <f t="shared" si="8"/>
        <v/>
      </c>
    </row>
    <row r="220" spans="1:5" x14ac:dyDescent="0.2">
      <c r="A220" s="83"/>
      <c r="B220" s="81"/>
      <c r="C220" s="338"/>
      <c r="D220" s="83"/>
      <c r="E220" s="83" t="str">
        <f t="shared" ref="E220:E246" si="9">IFERROR(VLOOKUP(D220,Tabla_Indices,5,FALSE),"")</f>
        <v/>
      </c>
    </row>
    <row r="221" spans="1:5" x14ac:dyDescent="0.2">
      <c r="A221" s="83"/>
      <c r="B221" s="81"/>
      <c r="C221" s="338"/>
      <c r="D221" s="83"/>
      <c r="E221" s="83" t="str">
        <f t="shared" si="9"/>
        <v/>
      </c>
    </row>
    <row r="222" spans="1:5" x14ac:dyDescent="0.2">
      <c r="A222" s="83"/>
      <c r="B222" s="81"/>
      <c r="C222" s="338"/>
      <c r="D222" s="83"/>
      <c r="E222" s="83" t="str">
        <f t="shared" si="9"/>
        <v/>
      </c>
    </row>
    <row r="223" spans="1:5" x14ac:dyDescent="0.2">
      <c r="A223" s="83"/>
      <c r="B223" s="81"/>
      <c r="C223" s="338"/>
      <c r="D223" s="83"/>
      <c r="E223" s="83" t="str">
        <f t="shared" si="9"/>
        <v/>
      </c>
    </row>
    <row r="224" spans="1:5" x14ac:dyDescent="0.2">
      <c r="A224" s="83"/>
      <c r="B224" s="81"/>
      <c r="C224" s="338"/>
      <c r="D224" s="83"/>
      <c r="E224" s="83" t="str">
        <f t="shared" si="9"/>
        <v/>
      </c>
    </row>
    <row r="225" spans="1:5" x14ac:dyDescent="0.2">
      <c r="A225" s="83"/>
      <c r="B225" s="81"/>
      <c r="C225" s="338"/>
      <c r="D225" s="83"/>
      <c r="E225" s="83" t="str">
        <f t="shared" si="9"/>
        <v/>
      </c>
    </row>
    <row r="226" spans="1:5" x14ac:dyDescent="0.2">
      <c r="A226" s="83"/>
      <c r="B226" s="81"/>
      <c r="C226" s="338"/>
      <c r="D226" s="83"/>
      <c r="E226" s="83" t="str">
        <f t="shared" si="9"/>
        <v/>
      </c>
    </row>
    <row r="227" spans="1:5" x14ac:dyDescent="0.2">
      <c r="A227" s="83"/>
      <c r="B227" s="81"/>
      <c r="C227" s="338"/>
      <c r="D227" s="83"/>
      <c r="E227" s="83" t="str">
        <f t="shared" si="9"/>
        <v/>
      </c>
    </row>
    <row r="228" spans="1:5" x14ac:dyDescent="0.2">
      <c r="A228" s="83"/>
      <c r="B228" s="81"/>
      <c r="C228" s="338"/>
      <c r="D228" s="83"/>
      <c r="E228" s="83" t="str">
        <f t="shared" si="9"/>
        <v/>
      </c>
    </row>
    <row r="229" spans="1:5" x14ac:dyDescent="0.2">
      <c r="A229" s="83"/>
      <c r="B229" s="81"/>
      <c r="C229" s="338"/>
      <c r="D229" s="83"/>
      <c r="E229" s="83" t="str">
        <f t="shared" si="9"/>
        <v/>
      </c>
    </row>
    <row r="230" spans="1:5" x14ac:dyDescent="0.2">
      <c r="A230" s="83"/>
      <c r="B230" s="81"/>
      <c r="C230" s="338"/>
      <c r="D230" s="83"/>
      <c r="E230" s="83" t="str">
        <f t="shared" si="9"/>
        <v/>
      </c>
    </row>
    <row r="231" spans="1:5" x14ac:dyDescent="0.2">
      <c r="A231" s="83"/>
      <c r="B231" s="81"/>
      <c r="C231" s="338"/>
      <c r="D231" s="83"/>
      <c r="E231" s="83" t="str">
        <f t="shared" si="9"/>
        <v/>
      </c>
    </row>
    <row r="232" spans="1:5" x14ac:dyDescent="0.2">
      <c r="A232" s="83"/>
      <c r="B232" s="81"/>
      <c r="C232" s="338"/>
      <c r="D232" s="83"/>
      <c r="E232" s="83" t="str">
        <f t="shared" si="9"/>
        <v/>
      </c>
    </row>
    <row r="233" spans="1:5" x14ac:dyDescent="0.2">
      <c r="A233" s="83"/>
      <c r="B233" s="81"/>
      <c r="C233" s="338"/>
      <c r="D233" s="83"/>
      <c r="E233" s="83" t="str">
        <f t="shared" si="9"/>
        <v/>
      </c>
    </row>
    <row r="234" spans="1:5" x14ac:dyDescent="0.2">
      <c r="A234" s="83"/>
      <c r="B234" s="81"/>
      <c r="C234" s="338"/>
      <c r="D234" s="83"/>
      <c r="E234" s="83" t="str">
        <f t="shared" si="9"/>
        <v/>
      </c>
    </row>
    <row r="235" spans="1:5" x14ac:dyDescent="0.2">
      <c r="A235" s="83"/>
      <c r="B235" s="81"/>
      <c r="C235" s="338"/>
      <c r="D235" s="83"/>
      <c r="E235" s="83" t="str">
        <f t="shared" si="9"/>
        <v/>
      </c>
    </row>
    <row r="236" spans="1:5" x14ac:dyDescent="0.2">
      <c r="A236" s="83"/>
      <c r="B236" s="81"/>
      <c r="C236" s="338"/>
      <c r="D236" s="83"/>
      <c r="E236" s="83" t="str">
        <f t="shared" si="9"/>
        <v/>
      </c>
    </row>
    <row r="237" spans="1:5" x14ac:dyDescent="0.2">
      <c r="A237" s="83"/>
      <c r="B237" s="81"/>
      <c r="C237" s="338"/>
      <c r="D237" s="83"/>
      <c r="E237" s="83" t="str">
        <f t="shared" si="9"/>
        <v/>
      </c>
    </row>
    <row r="238" spans="1:5" x14ac:dyDescent="0.2">
      <c r="A238" s="83"/>
      <c r="B238" s="81"/>
      <c r="C238" s="338"/>
      <c r="D238" s="83"/>
      <c r="E238" s="83" t="str">
        <f t="shared" si="9"/>
        <v/>
      </c>
    </row>
    <row r="239" spans="1:5" x14ac:dyDescent="0.2">
      <c r="B239" s="81"/>
      <c r="C239" s="338"/>
      <c r="D239" s="83"/>
      <c r="E239" s="83" t="str">
        <f t="shared" si="9"/>
        <v/>
      </c>
    </row>
    <row r="240" spans="1:5" x14ac:dyDescent="0.2">
      <c r="B240" s="81"/>
      <c r="C240" s="338"/>
      <c r="D240" s="83"/>
      <c r="E240" s="83" t="str">
        <f t="shared" si="9"/>
        <v/>
      </c>
    </row>
    <row r="241" spans="2:5" x14ac:dyDescent="0.2">
      <c r="B241" s="81"/>
      <c r="C241" s="338"/>
      <c r="D241" s="83"/>
      <c r="E241" s="83" t="str">
        <f t="shared" si="9"/>
        <v/>
      </c>
    </row>
    <row r="242" spans="2:5" x14ac:dyDescent="0.2">
      <c r="B242" s="81"/>
      <c r="C242" s="338"/>
      <c r="D242" s="83"/>
      <c r="E242" s="83" t="str">
        <f t="shared" si="9"/>
        <v/>
      </c>
    </row>
    <row r="243" spans="2:5" x14ac:dyDescent="0.2">
      <c r="B243" s="81"/>
      <c r="C243" s="338"/>
      <c r="D243" s="83"/>
      <c r="E243" s="83" t="str">
        <f t="shared" si="9"/>
        <v/>
      </c>
    </row>
    <row r="244" spans="2:5" x14ac:dyDescent="0.2">
      <c r="B244" s="81"/>
      <c r="C244" s="338"/>
      <c r="D244" s="83"/>
      <c r="E244" s="83" t="str">
        <f t="shared" si="9"/>
        <v/>
      </c>
    </row>
    <row r="245" spans="2:5" x14ac:dyDescent="0.2">
      <c r="B245" s="81"/>
      <c r="C245" s="338"/>
      <c r="D245" s="83"/>
      <c r="E245" s="83" t="str">
        <f t="shared" si="9"/>
        <v/>
      </c>
    </row>
    <row r="246" spans="2:5" x14ac:dyDescent="0.2">
      <c r="B246" s="81"/>
      <c r="C246" s="338"/>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zoomScale="70" zoomScaleNormal="70"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15" sqref="A15"/>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45"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0"/>
  <sheetViews>
    <sheetView showGridLines="0" showZeros="0" tabSelected="1" topLeftCell="C21" zoomScaleNormal="100" zoomScaleSheetLayoutView="90" workbookViewId="0">
      <selection activeCell="C30" sqref="C30"/>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4" t="s">
        <v>1013</v>
      </c>
      <c r="B1" s="344"/>
      <c r="C1" s="344"/>
      <c r="D1" s="344"/>
      <c r="E1" s="344"/>
      <c r="F1" s="266"/>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106" t="s">
        <v>1473</v>
      </c>
      <c r="D3" s="134"/>
      <c r="E3" s="104" t="s">
        <v>1216</v>
      </c>
      <c r="F3" s="107"/>
      <c r="J3" s="107"/>
    </row>
    <row r="4" spans="1:10" s="105" customFormat="1" ht="20.100000000000001" customHeight="1" x14ac:dyDescent="0.2">
      <c r="A4" s="104" t="s">
        <v>16</v>
      </c>
      <c r="C4" s="108" t="s">
        <v>1474</v>
      </c>
      <c r="D4" s="134"/>
      <c r="E4" s="106"/>
      <c r="F4" s="270"/>
      <c r="J4" s="107"/>
    </row>
    <row r="5" spans="1:10" s="105" customFormat="1" ht="20.100000000000001" customHeight="1" x14ac:dyDescent="0.2">
      <c r="A5" s="104" t="s">
        <v>1478</v>
      </c>
      <c r="C5" s="334" t="s">
        <v>1477</v>
      </c>
      <c r="D5" s="135"/>
      <c r="E5" s="33"/>
      <c r="F5" s="270"/>
    </row>
    <row r="6" spans="1:10" s="105" customFormat="1" ht="20.100000000000001" customHeight="1" x14ac:dyDescent="0.2">
      <c r="A6" s="104" t="s">
        <v>36</v>
      </c>
      <c r="C6" s="335"/>
      <c r="D6" s="135"/>
      <c r="E6" s="271"/>
      <c r="F6" s="270"/>
    </row>
    <row r="7" spans="1:10" s="105" customFormat="1" ht="20.100000000000001" customHeight="1" x14ac:dyDescent="0.2">
      <c r="A7" s="104" t="s">
        <v>18</v>
      </c>
      <c r="C7" s="109">
        <v>51563627.560000002</v>
      </c>
      <c r="D7" s="135"/>
      <c r="E7" s="33"/>
      <c r="F7" s="270"/>
    </row>
    <row r="8" spans="1:10" s="105" customFormat="1" ht="20.100000000000001" customHeight="1" x14ac:dyDescent="0.2">
      <c r="A8" s="104" t="s">
        <v>990</v>
      </c>
      <c r="C8" s="110"/>
      <c r="D8" s="135"/>
      <c r="E8" s="272"/>
      <c r="F8" s="270" t="s">
        <v>1217</v>
      </c>
    </row>
    <row r="9" spans="1:10" s="105" customFormat="1" ht="20.100000000000001" customHeight="1" x14ac:dyDescent="0.2">
      <c r="A9" s="104" t="s">
        <v>989</v>
      </c>
      <c r="C9" s="111"/>
      <c r="D9" s="135"/>
    </row>
    <row r="10" spans="1:10" s="105" customFormat="1" ht="20.100000000000001" customHeight="1" x14ac:dyDescent="0.2">
      <c r="A10" s="104" t="s">
        <v>17</v>
      </c>
      <c r="C10" s="112">
        <v>120</v>
      </c>
      <c r="D10" s="135"/>
    </row>
    <row r="11" spans="1:10" s="105" customFormat="1" ht="20.100000000000001" customHeight="1" x14ac:dyDescent="0.2">
      <c r="B11" s="104"/>
      <c r="C11" s="113"/>
      <c r="D11" s="135"/>
    </row>
    <row r="12" spans="1:10" ht="20.100000000000001" customHeight="1" x14ac:dyDescent="0.2">
      <c r="A12" s="344" t="s">
        <v>1014</v>
      </c>
      <c r="B12" s="344"/>
      <c r="C12" s="344"/>
      <c r="D12" s="344"/>
      <c r="E12" s="344"/>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341">
        <f>PrecioUnitario(1,Costo_Financiero,Gasto_Generales_Porcentaje,Beneficio,Ingresos_Brutos,IVA)</f>
        <v>1</v>
      </c>
    </row>
    <row r="20" spans="1:10" ht="20.100000000000001" customHeight="1" x14ac:dyDescent="0.2">
      <c r="C20" s="93"/>
    </row>
    <row r="21" spans="1:10" ht="20.100000000000001" customHeight="1" x14ac:dyDescent="0.2">
      <c r="B21" s="348" t="s">
        <v>1032</v>
      </c>
      <c r="C21" s="349"/>
      <c r="D21" s="349"/>
      <c r="E21" s="350"/>
      <c r="F21" s="96"/>
      <c r="J21" s="96"/>
    </row>
    <row r="23" spans="1:10" ht="20.100000000000001" customHeight="1" x14ac:dyDescent="0.2">
      <c r="B23" s="351" t="s">
        <v>991</v>
      </c>
      <c r="C23" s="345" t="s">
        <v>0</v>
      </c>
      <c r="D23" s="352" t="s">
        <v>1</v>
      </c>
      <c r="E23" s="351" t="s">
        <v>2</v>
      </c>
      <c r="F23" s="139"/>
      <c r="G23" s="345" t="s">
        <v>1035</v>
      </c>
      <c r="H23" s="345"/>
      <c r="I23" s="260"/>
      <c r="J23" s="346" t="s">
        <v>1034</v>
      </c>
    </row>
    <row r="24" spans="1:10" ht="20.100000000000001" customHeight="1" x14ac:dyDescent="0.2">
      <c r="B24" s="351"/>
      <c r="C24" s="345"/>
      <c r="D24" s="352"/>
      <c r="E24" s="351"/>
      <c r="F24" s="139"/>
      <c r="G24" s="131" t="s">
        <v>1036</v>
      </c>
      <c r="H24" s="131" t="s">
        <v>1</v>
      </c>
      <c r="I24" s="261"/>
      <c r="J24" s="347"/>
    </row>
    <row r="25" spans="1:10" ht="20.100000000000001" customHeight="1" x14ac:dyDescent="0.2">
      <c r="B25" s="88"/>
      <c r="C25" s="130"/>
      <c r="D25" s="137"/>
      <c r="E25" s="88"/>
      <c r="F25" s="139"/>
      <c r="G25" s="262"/>
      <c r="H25" s="262"/>
      <c r="J25" s="114"/>
    </row>
    <row r="26" spans="1:10" ht="20.100000000000001" customHeight="1" x14ac:dyDescent="0.2">
      <c r="A26" s="91">
        <v>1</v>
      </c>
      <c r="B26" s="140">
        <f>A26</f>
        <v>1</v>
      </c>
      <c r="C26" s="89" t="str">
        <f t="shared" ref="C26:C33" si="0">IFERROR(VLOOKUP(J26,Tabla_Items,2,FALSE),G26)</f>
        <v>Proyecto Ejecutivo y Replanteo</v>
      </c>
      <c r="D26" s="138" t="str">
        <f t="shared" ref="D26:D33" si="1">IFERROR(VLOOKUP(J26,Tabla_Items,3,FALSE),H26)</f>
        <v>Global</v>
      </c>
      <c r="E26" s="115">
        <v>1</v>
      </c>
      <c r="F26" s="204"/>
      <c r="G26" s="205" t="s">
        <v>1470</v>
      </c>
      <c r="H26" s="263" t="s">
        <v>1457</v>
      </c>
      <c r="I26" s="132"/>
      <c r="J26" s="205"/>
    </row>
    <row r="27" spans="1:10" ht="20.100000000000001" customHeight="1" x14ac:dyDescent="0.2">
      <c r="A27" s="91">
        <f t="shared" ref="A27:A90" si="2">IF(D27=0,0,A26+1)</f>
        <v>2</v>
      </c>
      <c r="B27" s="140">
        <f t="shared" ref="B27:B40" si="3">A27</f>
        <v>2</v>
      </c>
      <c r="C27" s="89" t="str">
        <f t="shared" si="0"/>
        <v>Base completa para columna simple</v>
      </c>
      <c r="D27" s="138" t="str">
        <f t="shared" si="1"/>
        <v>Un.</v>
      </c>
      <c r="E27" s="116">
        <v>86</v>
      </c>
      <c r="F27" s="206"/>
      <c r="G27" s="205" t="s">
        <v>1462</v>
      </c>
      <c r="H27" s="263" t="s">
        <v>1222</v>
      </c>
      <c r="I27" s="132"/>
      <c r="J27" s="205"/>
    </row>
    <row r="28" spans="1:10" ht="20.100000000000001" customHeight="1" x14ac:dyDescent="0.2">
      <c r="A28" s="91">
        <f t="shared" si="2"/>
        <v>3</v>
      </c>
      <c r="B28" s="140">
        <f t="shared" si="3"/>
        <v>3</v>
      </c>
      <c r="C28" s="89" t="str">
        <f t="shared" si="0"/>
        <v>Base completa para columna doble</v>
      </c>
      <c r="D28" s="138" t="str">
        <f t="shared" si="1"/>
        <v>Un.</v>
      </c>
      <c r="E28" s="116">
        <v>22</v>
      </c>
      <c r="F28" s="206"/>
      <c r="G28" s="205" t="s">
        <v>1463</v>
      </c>
      <c r="H28" s="263" t="s">
        <v>1222</v>
      </c>
      <c r="I28" s="132"/>
      <c r="J28" s="205"/>
    </row>
    <row r="29" spans="1:10" ht="20.100000000000001" customHeight="1" x14ac:dyDescent="0.2">
      <c r="A29" s="91">
        <f t="shared" si="2"/>
        <v>4</v>
      </c>
      <c r="B29" s="140">
        <f t="shared" si="3"/>
        <v>4</v>
      </c>
      <c r="C29" s="89" t="str">
        <f t="shared" si="0"/>
        <v>Luminaria LED de potencia según pliego</v>
      </c>
      <c r="D29" s="138" t="str">
        <f t="shared" si="1"/>
        <v>Un.</v>
      </c>
      <c r="E29" s="116">
        <v>108</v>
      </c>
      <c r="F29" s="206"/>
      <c r="G29" s="205" t="s">
        <v>1464</v>
      </c>
      <c r="H29" s="263" t="s">
        <v>1222</v>
      </c>
      <c r="I29" s="132"/>
      <c r="J29" s="205"/>
    </row>
    <row r="30" spans="1:10" ht="20.100000000000001" customHeight="1" x14ac:dyDescent="0.2">
      <c r="A30" s="91">
        <f t="shared" si="2"/>
        <v>5</v>
      </c>
      <c r="B30" s="140">
        <f t="shared" si="3"/>
        <v>5</v>
      </c>
      <c r="C30" s="89" t="str">
        <f t="shared" si="0"/>
        <v>Recambio luminaria LED de potencia según pliego</v>
      </c>
      <c r="D30" s="138" t="str">
        <f t="shared" si="1"/>
        <v>Un.</v>
      </c>
      <c r="E30" s="116">
        <v>16</v>
      </c>
      <c r="F30" s="206"/>
      <c r="G30" s="205" t="s">
        <v>1471</v>
      </c>
      <c r="H30" s="263" t="s">
        <v>1222</v>
      </c>
      <c r="I30" s="132"/>
      <c r="J30" s="205"/>
    </row>
    <row r="31" spans="1:10" ht="20.100000000000001" customHeight="1" x14ac:dyDescent="0.2">
      <c r="A31" s="91">
        <f t="shared" si="2"/>
        <v>6</v>
      </c>
      <c r="B31" s="140">
        <f t="shared" si="3"/>
        <v>6</v>
      </c>
      <c r="C31" s="89" t="str">
        <f t="shared" si="0"/>
        <v>Columnas metálicas con brazo</v>
      </c>
      <c r="D31" s="138" t="str">
        <f t="shared" si="1"/>
        <v>Un.</v>
      </c>
      <c r="E31" s="116">
        <v>88</v>
      </c>
      <c r="F31" s="206"/>
      <c r="G31" s="205" t="s">
        <v>1469</v>
      </c>
      <c r="H31" s="263" t="s">
        <v>1222</v>
      </c>
      <c r="I31" s="132"/>
      <c r="J31" s="205"/>
    </row>
    <row r="32" spans="1:10" ht="20.100000000000001" customHeight="1" x14ac:dyDescent="0.2">
      <c r="A32" s="91">
        <f t="shared" si="2"/>
        <v>7</v>
      </c>
      <c r="B32" s="140">
        <f t="shared" si="3"/>
        <v>7</v>
      </c>
      <c r="C32" s="89" t="str">
        <f t="shared" si="0"/>
        <v>Columnas metálicas doble con brazo</v>
      </c>
      <c r="D32" s="138" t="str">
        <f t="shared" si="1"/>
        <v>Un.</v>
      </c>
      <c r="E32" s="116">
        <v>22</v>
      </c>
      <c r="F32" s="206"/>
      <c r="G32" s="205" t="s">
        <v>1465</v>
      </c>
      <c r="H32" s="263" t="s">
        <v>1222</v>
      </c>
      <c r="I32" s="132"/>
      <c r="J32" s="205"/>
    </row>
    <row r="33" spans="1:10" ht="20.100000000000001" customHeight="1" x14ac:dyDescent="0.2">
      <c r="A33" s="91">
        <f t="shared" si="2"/>
        <v>8</v>
      </c>
      <c r="B33" s="140">
        <f t="shared" si="3"/>
        <v>8</v>
      </c>
      <c r="C33" s="89" t="str">
        <f t="shared" si="0"/>
        <v>Conductor preensamblado 3x35/50 Al</v>
      </c>
      <c r="D33" s="138" t="str">
        <f t="shared" si="1"/>
        <v>M.</v>
      </c>
      <c r="E33" s="116">
        <v>2800</v>
      </c>
      <c r="F33" s="206"/>
      <c r="G33" s="205" t="s">
        <v>1475</v>
      </c>
      <c r="H33" s="263" t="s">
        <v>1472</v>
      </c>
      <c r="I33" s="132"/>
      <c r="J33" s="205"/>
    </row>
    <row r="34" spans="1:10" ht="20.100000000000001" customHeight="1" x14ac:dyDescent="0.2">
      <c r="A34" s="91">
        <f t="shared" si="2"/>
        <v>9</v>
      </c>
      <c r="B34" s="140">
        <f t="shared" si="3"/>
        <v>9</v>
      </c>
      <c r="C34" s="89" t="str">
        <f t="shared" ref="C34" si="4">IFERROR(VLOOKUP(J34,Tabla_Items,2,FALSE),G34)</f>
        <v>Conductor aluminio 10/10mm</v>
      </c>
      <c r="D34" s="138" t="str">
        <f t="shared" ref="D34" si="5">IFERROR(VLOOKUP(J34,Tabla_Items,3,FALSE),H34)</f>
        <v>M.</v>
      </c>
      <c r="E34" s="116">
        <v>150</v>
      </c>
      <c r="F34" s="206"/>
      <c r="G34" s="205" t="s">
        <v>1476</v>
      </c>
      <c r="H34" s="263" t="s">
        <v>1472</v>
      </c>
      <c r="I34" s="132"/>
      <c r="J34" s="205"/>
    </row>
    <row r="35" spans="1:10" ht="20.100000000000001" customHeight="1" x14ac:dyDescent="0.2">
      <c r="A35" s="91">
        <f t="shared" si="2"/>
        <v>10</v>
      </c>
      <c r="B35" s="140">
        <f t="shared" si="3"/>
        <v>10</v>
      </c>
      <c r="C35" s="89" t="str">
        <f>IFERROR(VLOOKUP(J34,Tabla_Items,2,FALSE),G35)</f>
        <v>Puesta a tierra completa</v>
      </c>
      <c r="D35" s="138" t="str">
        <f>IFERROR(VLOOKUP(J34,Tabla_Items,3,FALSE),H35)</f>
        <v>Un.</v>
      </c>
      <c r="E35" s="116">
        <v>112</v>
      </c>
      <c r="F35" s="206"/>
      <c r="G35" s="205" t="s">
        <v>1466</v>
      </c>
      <c r="H35" s="263" t="s">
        <v>1222</v>
      </c>
      <c r="I35" s="132"/>
      <c r="J35" s="205"/>
    </row>
    <row r="36" spans="1:10" ht="20.100000000000001" customHeight="1" x14ac:dyDescent="0.2">
      <c r="A36" s="91">
        <f t="shared" si="2"/>
        <v>11</v>
      </c>
      <c r="B36" s="140">
        <f t="shared" si="3"/>
        <v>11</v>
      </c>
      <c r="C36" s="89" t="str">
        <f>IFERROR(VLOOKUP(J35,Tabla_Items,2,FALSE),G36)</f>
        <v>Estructuras de alineación, retención y terminal para cable preensamblado</v>
      </c>
      <c r="D36" s="138" t="str">
        <f>IFERROR(VLOOKUP(J35,Tabla_Items,3,FALSE),H36)</f>
        <v>Un.</v>
      </c>
      <c r="E36" s="116">
        <v>110</v>
      </c>
      <c r="F36" s="206"/>
      <c r="G36" s="205" t="s">
        <v>1467</v>
      </c>
      <c r="H36" s="263" t="s">
        <v>1222</v>
      </c>
      <c r="I36" s="132"/>
      <c r="J36" s="205"/>
    </row>
    <row r="37" spans="1:10" ht="20.100000000000001" customHeight="1" x14ac:dyDescent="0.2">
      <c r="A37" s="91">
        <f t="shared" si="2"/>
        <v>12</v>
      </c>
      <c r="B37" s="140">
        <f t="shared" si="3"/>
        <v>12</v>
      </c>
      <c r="C37" s="89" t="str">
        <f>IFERROR(VLOOKUP(J36,Tabla_Items,2,FALSE),G37)</f>
        <v>Tableros de comando y medición trifasicos completos</v>
      </c>
      <c r="D37" s="138" t="str">
        <f>IFERROR(VLOOKUP(J36,Tabla_Items,3,FALSE),H37)</f>
        <v>Un.</v>
      </c>
      <c r="E37" s="116">
        <v>4</v>
      </c>
      <c r="F37" s="206"/>
      <c r="G37" s="205" t="s">
        <v>1468</v>
      </c>
      <c r="H37" s="263" t="s">
        <v>1222</v>
      </c>
      <c r="I37" s="132"/>
      <c r="J37" s="205"/>
    </row>
    <row r="38" spans="1:10" ht="20.100000000000001" customHeight="1" x14ac:dyDescent="0.2">
      <c r="A38" s="91">
        <f t="shared" si="2"/>
        <v>0</v>
      </c>
      <c r="B38" s="140">
        <f>A38</f>
        <v>0</v>
      </c>
      <c r="C38" s="89">
        <f t="shared" ref="C38:C56" si="6">IFERROR(VLOOKUP(J38,Tabla_Items,2,FALSE),G38)</f>
        <v>0</v>
      </c>
      <c r="D38" s="138">
        <f t="shared" ref="D38:D56" si="7">IFERROR(VLOOKUP(J38,Tabla_Items,3,FALSE),H38)</f>
        <v>0</v>
      </c>
      <c r="E38" s="116"/>
      <c r="F38" s="206"/>
      <c r="G38" s="205"/>
      <c r="H38" s="263"/>
      <c r="I38" s="132"/>
      <c r="J38" s="205"/>
    </row>
    <row r="39" spans="1:10" ht="20.100000000000001" customHeight="1" x14ac:dyDescent="0.2">
      <c r="A39" s="91">
        <f t="shared" si="2"/>
        <v>0</v>
      </c>
      <c r="B39" s="140">
        <f t="shared" si="3"/>
        <v>0</v>
      </c>
      <c r="C39" s="89">
        <f t="shared" si="6"/>
        <v>0</v>
      </c>
      <c r="D39" s="138">
        <f t="shared" si="7"/>
        <v>0</v>
      </c>
      <c r="E39" s="116"/>
      <c r="F39" s="206"/>
      <c r="G39" s="205"/>
      <c r="H39" s="263"/>
      <c r="I39" s="132"/>
      <c r="J39" s="205"/>
    </row>
    <row r="40" spans="1:10" ht="20.100000000000001" customHeight="1" x14ac:dyDescent="0.2">
      <c r="A40" s="91">
        <f t="shared" si="2"/>
        <v>0</v>
      </c>
      <c r="B40" s="140">
        <f t="shared" si="3"/>
        <v>0</v>
      </c>
      <c r="C40" s="89">
        <f t="shared" si="6"/>
        <v>0</v>
      </c>
      <c r="D40" s="138">
        <f t="shared" si="7"/>
        <v>0</v>
      </c>
      <c r="E40" s="116"/>
      <c r="F40" s="206"/>
      <c r="G40" s="205"/>
      <c r="H40" s="263"/>
      <c r="I40" s="132"/>
      <c r="J40" s="205"/>
    </row>
    <row r="41" spans="1:10" ht="20.100000000000001" customHeight="1" x14ac:dyDescent="0.2">
      <c r="A41" s="91">
        <f t="shared" si="2"/>
        <v>0</v>
      </c>
      <c r="B41" s="140"/>
      <c r="C41" s="89">
        <f t="shared" si="6"/>
        <v>0</v>
      </c>
      <c r="D41" s="138">
        <f t="shared" si="7"/>
        <v>0</v>
      </c>
      <c r="E41" s="116"/>
      <c r="F41" s="206"/>
      <c r="G41" s="205"/>
      <c r="H41" s="263"/>
      <c r="I41" s="132"/>
      <c r="J41" s="205"/>
    </row>
    <row r="42" spans="1:10" ht="20.100000000000001" customHeight="1" x14ac:dyDescent="0.2">
      <c r="A42" s="91">
        <f t="shared" si="2"/>
        <v>0</v>
      </c>
      <c r="B42" s="140"/>
      <c r="C42" s="89">
        <f t="shared" si="6"/>
        <v>0</v>
      </c>
      <c r="D42" s="138">
        <f t="shared" si="7"/>
        <v>0</v>
      </c>
      <c r="E42" s="116"/>
      <c r="F42" s="206"/>
      <c r="G42" s="205"/>
      <c r="H42" s="263"/>
      <c r="I42" s="132"/>
      <c r="J42" s="205"/>
    </row>
    <row r="43" spans="1:10" ht="20.100000000000001" customHeight="1" x14ac:dyDescent="0.2">
      <c r="A43" s="91">
        <f t="shared" si="2"/>
        <v>0</v>
      </c>
      <c r="B43" s="140"/>
      <c r="C43" s="89">
        <f t="shared" si="6"/>
        <v>0</v>
      </c>
      <c r="D43" s="138">
        <f t="shared" si="7"/>
        <v>0</v>
      </c>
      <c r="E43" s="116"/>
      <c r="F43" s="206"/>
      <c r="G43" s="205"/>
      <c r="H43" s="263"/>
      <c r="I43" s="132"/>
      <c r="J43" s="205"/>
    </row>
    <row r="44" spans="1:10" ht="20.100000000000001" customHeight="1" x14ac:dyDescent="0.2">
      <c r="A44" s="91">
        <f t="shared" si="2"/>
        <v>0</v>
      </c>
      <c r="B44" s="140"/>
      <c r="C44" s="89">
        <f t="shared" si="6"/>
        <v>0</v>
      </c>
      <c r="D44" s="138">
        <f t="shared" si="7"/>
        <v>0</v>
      </c>
      <c r="E44" s="116"/>
      <c r="F44" s="206"/>
      <c r="G44" s="205"/>
      <c r="H44" s="263"/>
      <c r="I44" s="132"/>
      <c r="J44" s="205"/>
    </row>
    <row r="45" spans="1:10" ht="20.100000000000001" customHeight="1" x14ac:dyDescent="0.2">
      <c r="A45" s="91">
        <f t="shared" si="2"/>
        <v>0</v>
      </c>
      <c r="B45" s="140"/>
      <c r="C45" s="89">
        <f t="shared" si="6"/>
        <v>0</v>
      </c>
      <c r="D45" s="138">
        <f t="shared" si="7"/>
        <v>0</v>
      </c>
      <c r="E45" s="116"/>
      <c r="F45" s="206"/>
      <c r="G45" s="205"/>
      <c r="H45" s="263"/>
      <c r="I45" s="132"/>
      <c r="J45" s="205"/>
    </row>
    <row r="46" spans="1:10" ht="20.100000000000001" customHeight="1" x14ac:dyDescent="0.2">
      <c r="A46" s="91">
        <f t="shared" si="2"/>
        <v>0</v>
      </c>
      <c r="B46" s="140"/>
      <c r="C46" s="89">
        <f t="shared" si="6"/>
        <v>0</v>
      </c>
      <c r="D46" s="138">
        <f t="shared" si="7"/>
        <v>0</v>
      </c>
      <c r="E46" s="116"/>
      <c r="F46" s="206"/>
      <c r="G46" s="205"/>
      <c r="H46" s="263"/>
      <c r="I46" s="132"/>
      <c r="J46" s="205"/>
    </row>
    <row r="47" spans="1:10" ht="20.100000000000001" customHeight="1" x14ac:dyDescent="0.2">
      <c r="A47" s="91">
        <f t="shared" si="2"/>
        <v>0</v>
      </c>
      <c r="B47" s="140"/>
      <c r="C47" s="89">
        <f t="shared" si="6"/>
        <v>0</v>
      </c>
      <c r="D47" s="138">
        <f t="shared" si="7"/>
        <v>0</v>
      </c>
      <c r="E47" s="116"/>
      <c r="F47" s="206"/>
      <c r="G47" s="205"/>
      <c r="H47" s="263"/>
      <c r="I47" s="132"/>
      <c r="J47" s="205"/>
    </row>
    <row r="48" spans="1:10" ht="20.100000000000001" customHeight="1" x14ac:dyDescent="0.2">
      <c r="A48" s="91">
        <f t="shared" si="2"/>
        <v>0</v>
      </c>
      <c r="B48" s="140"/>
      <c r="C48" s="89">
        <f t="shared" si="6"/>
        <v>0</v>
      </c>
      <c r="D48" s="138">
        <f t="shared" si="7"/>
        <v>0</v>
      </c>
      <c r="E48" s="116"/>
      <c r="F48" s="206"/>
      <c r="G48" s="205"/>
      <c r="H48" s="263"/>
      <c r="I48" s="132"/>
      <c r="J48" s="205"/>
    </row>
    <row r="49" spans="1:10" ht="20.100000000000001" customHeight="1" x14ac:dyDescent="0.2">
      <c r="A49" s="91">
        <f t="shared" si="2"/>
        <v>0</v>
      </c>
      <c r="B49" s="140"/>
      <c r="C49" s="89">
        <f t="shared" si="6"/>
        <v>0</v>
      </c>
      <c r="D49" s="138">
        <f t="shared" si="7"/>
        <v>0</v>
      </c>
      <c r="E49" s="116"/>
      <c r="F49" s="206"/>
      <c r="G49" s="205"/>
      <c r="H49" s="263"/>
      <c r="I49" s="132"/>
      <c r="J49" s="205"/>
    </row>
    <row r="50" spans="1:10" ht="20.100000000000001" customHeight="1" x14ac:dyDescent="0.2">
      <c r="A50" s="91">
        <f t="shared" si="2"/>
        <v>0</v>
      </c>
      <c r="B50" s="140"/>
      <c r="C50" s="89">
        <f t="shared" si="6"/>
        <v>0</v>
      </c>
      <c r="D50" s="138">
        <f t="shared" si="7"/>
        <v>0</v>
      </c>
      <c r="E50" s="116"/>
      <c r="F50" s="206"/>
      <c r="G50" s="205"/>
      <c r="H50" s="263"/>
      <c r="I50" s="132"/>
      <c r="J50" s="205"/>
    </row>
    <row r="51" spans="1:10" ht="20.100000000000001" customHeight="1" x14ac:dyDescent="0.2">
      <c r="A51" s="91">
        <f t="shared" si="2"/>
        <v>0</v>
      </c>
      <c r="B51" s="140"/>
      <c r="C51" s="89">
        <f t="shared" si="6"/>
        <v>0</v>
      </c>
      <c r="D51" s="138">
        <f t="shared" si="7"/>
        <v>0</v>
      </c>
      <c r="E51" s="116"/>
      <c r="F51" s="206"/>
      <c r="G51" s="205"/>
      <c r="H51" s="263"/>
      <c r="I51" s="132"/>
      <c r="J51" s="205"/>
    </row>
    <row r="52" spans="1:10" ht="20.100000000000001" customHeight="1" x14ac:dyDescent="0.2">
      <c r="A52" s="91">
        <f t="shared" si="2"/>
        <v>0</v>
      </c>
      <c r="B52" s="140"/>
      <c r="C52" s="89">
        <f t="shared" si="6"/>
        <v>0</v>
      </c>
      <c r="D52" s="138">
        <f t="shared" si="7"/>
        <v>0</v>
      </c>
      <c r="E52" s="116"/>
      <c r="F52" s="206"/>
      <c r="G52" s="205"/>
      <c r="H52" s="263"/>
      <c r="I52" s="132"/>
      <c r="J52" s="205"/>
    </row>
    <row r="53" spans="1:10" ht="20.100000000000001" customHeight="1" x14ac:dyDescent="0.2">
      <c r="A53" s="91">
        <f t="shared" si="2"/>
        <v>0</v>
      </c>
      <c r="B53" s="140"/>
      <c r="C53" s="89">
        <f t="shared" si="6"/>
        <v>0</v>
      </c>
      <c r="D53" s="138">
        <f t="shared" si="7"/>
        <v>0</v>
      </c>
      <c r="E53" s="116"/>
      <c r="F53" s="206"/>
      <c r="G53" s="205"/>
      <c r="H53" s="263"/>
      <c r="I53" s="132"/>
      <c r="J53" s="205"/>
    </row>
    <row r="54" spans="1:10" ht="20.100000000000001" customHeight="1" x14ac:dyDescent="0.2">
      <c r="A54" s="91">
        <f t="shared" si="2"/>
        <v>0</v>
      </c>
      <c r="B54" s="140"/>
      <c r="C54" s="89">
        <f t="shared" si="6"/>
        <v>0</v>
      </c>
      <c r="D54" s="138">
        <f t="shared" si="7"/>
        <v>0</v>
      </c>
      <c r="E54" s="116"/>
      <c r="F54" s="206"/>
      <c r="G54" s="205"/>
      <c r="H54" s="263"/>
      <c r="I54" s="132"/>
      <c r="J54" s="205"/>
    </row>
    <row r="55" spans="1:10" ht="20.100000000000001" customHeight="1" x14ac:dyDescent="0.2">
      <c r="A55" s="91">
        <f t="shared" si="2"/>
        <v>0</v>
      </c>
      <c r="B55" s="140"/>
      <c r="C55" s="89">
        <f t="shared" si="6"/>
        <v>0</v>
      </c>
      <c r="D55" s="138">
        <f t="shared" si="7"/>
        <v>0</v>
      </c>
      <c r="E55" s="116"/>
      <c r="F55" s="206"/>
      <c r="G55" s="205"/>
      <c r="H55" s="263"/>
      <c r="I55" s="132"/>
      <c r="J55" s="205"/>
    </row>
    <row r="56" spans="1:10" ht="20.100000000000001" customHeight="1" x14ac:dyDescent="0.2">
      <c r="A56" s="91">
        <f t="shared" si="2"/>
        <v>0</v>
      </c>
      <c r="B56" s="140"/>
      <c r="C56" s="89">
        <f t="shared" si="6"/>
        <v>0</v>
      </c>
      <c r="D56" s="138">
        <f t="shared" si="7"/>
        <v>0</v>
      </c>
      <c r="E56" s="116"/>
      <c r="F56" s="206"/>
      <c r="G56" s="205"/>
      <c r="H56" s="263"/>
      <c r="I56" s="132"/>
      <c r="J56" s="205"/>
    </row>
    <row r="57" spans="1:10" ht="20.100000000000001" customHeight="1" x14ac:dyDescent="0.2">
      <c r="A57" s="91">
        <f t="shared" si="2"/>
        <v>0</v>
      </c>
      <c r="B57" s="140"/>
      <c r="C57" s="89">
        <f t="shared" ref="C57:C88" si="8">IFERROR(VLOOKUP(J57,Tabla_Items,2,FALSE),G57)</f>
        <v>0</v>
      </c>
      <c r="D57" s="138">
        <f t="shared" ref="D57:D88" si="9">IFERROR(VLOOKUP(J57,Tabla_Items,3,FALSE),H57)</f>
        <v>0</v>
      </c>
      <c r="E57" s="116"/>
      <c r="F57" s="206"/>
      <c r="G57" s="205"/>
      <c r="H57" s="263"/>
      <c r="I57" s="132"/>
      <c r="J57" s="205"/>
    </row>
    <row r="58" spans="1:10" ht="20.100000000000001" customHeight="1" x14ac:dyDescent="0.2">
      <c r="A58" s="91">
        <f t="shared" si="2"/>
        <v>0</v>
      </c>
      <c r="B58" s="140"/>
      <c r="C58" s="89">
        <f t="shared" si="8"/>
        <v>0</v>
      </c>
      <c r="D58" s="138">
        <f t="shared" si="9"/>
        <v>0</v>
      </c>
      <c r="E58" s="116"/>
      <c r="F58" s="206"/>
      <c r="G58" s="205"/>
      <c r="H58" s="263"/>
      <c r="I58" s="132"/>
      <c r="J58" s="205"/>
    </row>
    <row r="59" spans="1:10" ht="20.100000000000001" customHeight="1" x14ac:dyDescent="0.2">
      <c r="A59" s="91">
        <f t="shared" si="2"/>
        <v>0</v>
      </c>
      <c r="B59" s="140"/>
      <c r="C59" s="89">
        <f t="shared" si="8"/>
        <v>0</v>
      </c>
      <c r="D59" s="138">
        <f t="shared" si="9"/>
        <v>0</v>
      </c>
      <c r="E59" s="116"/>
      <c r="F59" s="206"/>
      <c r="G59" s="205"/>
      <c r="H59" s="263"/>
      <c r="I59" s="132"/>
      <c r="J59" s="205"/>
    </row>
    <row r="60" spans="1:10" ht="20.100000000000001" customHeight="1" x14ac:dyDescent="0.2">
      <c r="A60" s="91">
        <f t="shared" si="2"/>
        <v>0</v>
      </c>
      <c r="B60" s="140"/>
      <c r="C60" s="89">
        <f t="shared" si="8"/>
        <v>0</v>
      </c>
      <c r="D60" s="138">
        <f t="shared" si="9"/>
        <v>0</v>
      </c>
      <c r="E60" s="116"/>
      <c r="F60" s="206"/>
      <c r="G60" s="205"/>
      <c r="H60" s="263"/>
      <c r="I60" s="132"/>
      <c r="J60" s="205"/>
    </row>
    <row r="61" spans="1:10" ht="20.100000000000001" customHeight="1" x14ac:dyDescent="0.2">
      <c r="A61" s="91">
        <f t="shared" si="2"/>
        <v>0</v>
      </c>
      <c r="B61" s="140"/>
      <c r="C61" s="89">
        <f t="shared" si="8"/>
        <v>0</v>
      </c>
      <c r="D61" s="138">
        <f t="shared" si="9"/>
        <v>0</v>
      </c>
      <c r="E61" s="116"/>
      <c r="F61" s="206"/>
      <c r="G61" s="205"/>
      <c r="H61" s="263"/>
      <c r="I61" s="132"/>
      <c r="J61" s="205"/>
    </row>
    <row r="62" spans="1:10" ht="20.100000000000001" customHeight="1" x14ac:dyDescent="0.2">
      <c r="A62" s="91">
        <f t="shared" si="2"/>
        <v>0</v>
      </c>
      <c r="B62" s="140"/>
      <c r="C62" s="89">
        <f t="shared" si="8"/>
        <v>0</v>
      </c>
      <c r="D62" s="138">
        <f t="shared" si="9"/>
        <v>0</v>
      </c>
      <c r="E62" s="116"/>
      <c r="F62" s="206"/>
      <c r="G62" s="205"/>
      <c r="H62" s="263"/>
      <c r="I62" s="132"/>
      <c r="J62" s="205"/>
    </row>
    <row r="63" spans="1:10" ht="20.100000000000001" customHeight="1" x14ac:dyDescent="0.2">
      <c r="A63" s="91">
        <f t="shared" si="2"/>
        <v>0</v>
      </c>
      <c r="B63" s="140"/>
      <c r="C63" s="89">
        <f t="shared" si="8"/>
        <v>0</v>
      </c>
      <c r="D63" s="138">
        <f t="shared" si="9"/>
        <v>0</v>
      </c>
      <c r="E63" s="116"/>
      <c r="F63" s="206"/>
      <c r="G63" s="205"/>
      <c r="H63" s="263"/>
      <c r="I63" s="132"/>
      <c r="J63" s="205"/>
    </row>
    <row r="64" spans="1:10" ht="20.100000000000001" customHeight="1" x14ac:dyDescent="0.2">
      <c r="A64" s="91">
        <f t="shared" si="2"/>
        <v>0</v>
      </c>
      <c r="B64" s="140"/>
      <c r="C64" s="89">
        <f t="shared" si="8"/>
        <v>0</v>
      </c>
      <c r="D64" s="138">
        <f t="shared" si="9"/>
        <v>0</v>
      </c>
      <c r="E64" s="116"/>
      <c r="F64" s="206"/>
      <c r="G64" s="205"/>
      <c r="H64" s="263"/>
      <c r="I64" s="132"/>
      <c r="J64" s="205"/>
    </row>
    <row r="65" spans="1:10" ht="20.100000000000001" customHeight="1" x14ac:dyDescent="0.2">
      <c r="A65" s="91">
        <f t="shared" si="2"/>
        <v>0</v>
      </c>
      <c r="B65" s="140"/>
      <c r="C65" s="89">
        <f t="shared" si="8"/>
        <v>0</v>
      </c>
      <c r="D65" s="138">
        <f t="shared" si="9"/>
        <v>0</v>
      </c>
      <c r="E65" s="116"/>
      <c r="F65" s="206"/>
      <c r="G65" s="205"/>
      <c r="H65" s="263"/>
      <c r="I65" s="132"/>
      <c r="J65" s="205"/>
    </row>
    <row r="66" spans="1:10" ht="20.100000000000001" customHeight="1" x14ac:dyDescent="0.2">
      <c r="A66" s="91">
        <f t="shared" si="2"/>
        <v>0</v>
      </c>
      <c r="B66" s="140"/>
      <c r="C66" s="89">
        <f t="shared" si="8"/>
        <v>0</v>
      </c>
      <c r="D66" s="138">
        <f t="shared" si="9"/>
        <v>0</v>
      </c>
      <c r="E66" s="116"/>
      <c r="F66" s="206"/>
      <c r="G66" s="205"/>
      <c r="H66" s="263"/>
      <c r="I66" s="132"/>
      <c r="J66" s="205"/>
    </row>
    <row r="67" spans="1:10" ht="20.100000000000001" customHeight="1" x14ac:dyDescent="0.2">
      <c r="A67" s="91">
        <f t="shared" si="2"/>
        <v>0</v>
      </c>
      <c r="B67" s="140"/>
      <c r="C67" s="89">
        <f t="shared" si="8"/>
        <v>0</v>
      </c>
      <c r="D67" s="138">
        <f t="shared" si="9"/>
        <v>0</v>
      </c>
      <c r="E67" s="116"/>
      <c r="F67" s="206"/>
      <c r="G67" s="205"/>
      <c r="H67" s="263"/>
      <c r="I67" s="132"/>
      <c r="J67" s="205"/>
    </row>
    <row r="68" spans="1:10" ht="20.100000000000001" customHeight="1" x14ac:dyDescent="0.2">
      <c r="A68" s="91">
        <f t="shared" si="2"/>
        <v>0</v>
      </c>
      <c r="B68" s="140"/>
      <c r="C68" s="89">
        <f t="shared" si="8"/>
        <v>0</v>
      </c>
      <c r="D68" s="138">
        <f t="shared" si="9"/>
        <v>0</v>
      </c>
      <c r="E68" s="116"/>
      <c r="F68" s="206"/>
      <c r="G68" s="205"/>
      <c r="H68" s="263"/>
      <c r="I68" s="132"/>
      <c r="J68" s="205"/>
    </row>
    <row r="69" spans="1:10" ht="20.100000000000001" customHeight="1" x14ac:dyDescent="0.2">
      <c r="A69" s="91">
        <f t="shared" si="2"/>
        <v>0</v>
      </c>
      <c r="B69" s="140"/>
      <c r="C69" s="89">
        <f t="shared" si="8"/>
        <v>0</v>
      </c>
      <c r="D69" s="138">
        <f t="shared" si="9"/>
        <v>0</v>
      </c>
      <c r="E69" s="116"/>
      <c r="F69" s="206"/>
      <c r="G69" s="205"/>
      <c r="H69" s="263"/>
      <c r="I69" s="132"/>
      <c r="J69" s="205"/>
    </row>
    <row r="70" spans="1:10" ht="20.100000000000001" customHeight="1" x14ac:dyDescent="0.2">
      <c r="A70" s="91">
        <f t="shared" si="2"/>
        <v>0</v>
      </c>
      <c r="B70" s="140"/>
      <c r="C70" s="89">
        <f t="shared" si="8"/>
        <v>0</v>
      </c>
      <c r="D70" s="138">
        <f t="shared" si="9"/>
        <v>0</v>
      </c>
      <c r="E70" s="116"/>
      <c r="F70" s="206"/>
      <c r="G70" s="205"/>
      <c r="H70" s="263"/>
      <c r="I70" s="132"/>
      <c r="J70" s="205"/>
    </row>
    <row r="71" spans="1:10" ht="20.100000000000001" customHeight="1" x14ac:dyDescent="0.2">
      <c r="A71" s="91">
        <f t="shared" si="2"/>
        <v>0</v>
      </c>
      <c r="B71" s="140"/>
      <c r="C71" s="89">
        <f t="shared" si="8"/>
        <v>0</v>
      </c>
      <c r="D71" s="138">
        <f t="shared" si="9"/>
        <v>0</v>
      </c>
      <c r="E71" s="116"/>
      <c r="F71" s="206"/>
      <c r="G71" s="205"/>
      <c r="H71" s="263"/>
      <c r="I71" s="132"/>
      <c r="J71" s="205"/>
    </row>
    <row r="72" spans="1:10" ht="20.100000000000001" customHeight="1" x14ac:dyDescent="0.2">
      <c r="A72" s="91">
        <f t="shared" si="2"/>
        <v>0</v>
      </c>
      <c r="B72" s="140"/>
      <c r="C72" s="89">
        <f t="shared" si="8"/>
        <v>0</v>
      </c>
      <c r="D72" s="138">
        <f t="shared" si="9"/>
        <v>0</v>
      </c>
      <c r="E72" s="116"/>
      <c r="F72" s="206"/>
      <c r="G72" s="205"/>
      <c r="H72" s="263"/>
      <c r="I72" s="132"/>
      <c r="J72" s="205"/>
    </row>
    <row r="73" spans="1:10" ht="20.100000000000001" customHeight="1" x14ac:dyDescent="0.2">
      <c r="A73" s="91">
        <f t="shared" si="2"/>
        <v>0</v>
      </c>
      <c r="B73" s="140"/>
      <c r="C73" s="89">
        <f t="shared" si="8"/>
        <v>0</v>
      </c>
      <c r="D73" s="138">
        <f t="shared" si="9"/>
        <v>0</v>
      </c>
      <c r="E73" s="116"/>
      <c r="F73" s="206"/>
      <c r="G73" s="205"/>
      <c r="H73" s="263"/>
      <c r="I73" s="132"/>
      <c r="J73" s="205"/>
    </row>
    <row r="74" spans="1:10" ht="20.100000000000001" customHeight="1" x14ac:dyDescent="0.2">
      <c r="A74" s="91">
        <f t="shared" si="2"/>
        <v>0</v>
      </c>
      <c r="B74" s="140"/>
      <c r="C74" s="89">
        <f t="shared" si="8"/>
        <v>0</v>
      </c>
      <c r="D74" s="138">
        <f t="shared" si="9"/>
        <v>0</v>
      </c>
      <c r="E74" s="116"/>
      <c r="F74" s="206"/>
      <c r="G74" s="205"/>
      <c r="H74" s="263"/>
      <c r="I74" s="132"/>
      <c r="J74" s="205"/>
    </row>
    <row r="75" spans="1:10" ht="20.100000000000001" customHeight="1" x14ac:dyDescent="0.2">
      <c r="A75" s="91">
        <f t="shared" si="2"/>
        <v>0</v>
      </c>
      <c r="B75" s="140"/>
      <c r="C75" s="89">
        <f t="shared" si="8"/>
        <v>0</v>
      </c>
      <c r="D75" s="138">
        <f t="shared" si="9"/>
        <v>0</v>
      </c>
      <c r="E75" s="116"/>
      <c r="F75" s="206"/>
      <c r="G75" s="205"/>
      <c r="H75" s="263"/>
      <c r="I75" s="132"/>
      <c r="J75" s="205"/>
    </row>
    <row r="76" spans="1:10" ht="20.100000000000001" customHeight="1" x14ac:dyDescent="0.2">
      <c r="A76" s="91">
        <f t="shared" si="2"/>
        <v>0</v>
      </c>
      <c r="B76" s="140"/>
      <c r="C76" s="89">
        <f t="shared" si="8"/>
        <v>0</v>
      </c>
      <c r="D76" s="138">
        <f t="shared" si="9"/>
        <v>0</v>
      </c>
      <c r="E76" s="116"/>
      <c r="F76" s="206"/>
      <c r="G76" s="205"/>
      <c r="H76" s="263"/>
      <c r="I76" s="132"/>
      <c r="J76" s="205"/>
    </row>
    <row r="77" spans="1:10" ht="20.100000000000001" customHeight="1" x14ac:dyDescent="0.2">
      <c r="A77" s="91">
        <f t="shared" si="2"/>
        <v>0</v>
      </c>
      <c r="B77" s="140"/>
      <c r="C77" s="89">
        <f t="shared" si="8"/>
        <v>0</v>
      </c>
      <c r="D77" s="138">
        <f t="shared" si="9"/>
        <v>0</v>
      </c>
      <c r="E77" s="116"/>
      <c r="F77" s="206"/>
      <c r="G77" s="205"/>
      <c r="H77" s="263"/>
      <c r="I77" s="132"/>
      <c r="J77" s="205"/>
    </row>
    <row r="78" spans="1:10" ht="20.100000000000001" customHeight="1" x14ac:dyDescent="0.2">
      <c r="A78" s="91">
        <f t="shared" si="2"/>
        <v>0</v>
      </c>
      <c r="B78" s="140"/>
      <c r="C78" s="89">
        <f t="shared" si="8"/>
        <v>0</v>
      </c>
      <c r="D78" s="138">
        <f t="shared" si="9"/>
        <v>0</v>
      </c>
      <c r="E78" s="116"/>
      <c r="F78" s="206"/>
      <c r="G78" s="205"/>
      <c r="H78" s="263"/>
      <c r="I78" s="132"/>
      <c r="J78" s="205"/>
    </row>
    <row r="79" spans="1:10" ht="20.100000000000001" customHeight="1" x14ac:dyDescent="0.2">
      <c r="A79" s="91">
        <f t="shared" si="2"/>
        <v>0</v>
      </c>
      <c r="B79" s="140"/>
      <c r="C79" s="89">
        <f t="shared" si="8"/>
        <v>0</v>
      </c>
      <c r="D79" s="138">
        <f t="shared" si="9"/>
        <v>0</v>
      </c>
      <c r="E79" s="116"/>
      <c r="F79" s="206"/>
      <c r="G79" s="205"/>
      <c r="H79" s="263"/>
      <c r="I79" s="132"/>
      <c r="J79" s="205"/>
    </row>
    <row r="80" spans="1:10" ht="20.100000000000001" customHeight="1" x14ac:dyDescent="0.2">
      <c r="A80" s="91">
        <f t="shared" si="2"/>
        <v>0</v>
      </c>
      <c r="B80" s="140"/>
      <c r="C80" s="89">
        <f t="shared" si="8"/>
        <v>0</v>
      </c>
      <c r="D80" s="138">
        <f t="shared" si="9"/>
        <v>0</v>
      </c>
      <c r="E80" s="116"/>
      <c r="F80" s="206"/>
      <c r="G80" s="205"/>
      <c r="H80" s="263"/>
      <c r="I80" s="132"/>
      <c r="J80" s="205"/>
    </row>
    <row r="81" spans="1:10" ht="20.100000000000001" customHeight="1" x14ac:dyDescent="0.2">
      <c r="A81" s="91">
        <f t="shared" si="2"/>
        <v>0</v>
      </c>
      <c r="B81" s="140"/>
      <c r="C81" s="89">
        <f t="shared" si="8"/>
        <v>0</v>
      </c>
      <c r="D81" s="138">
        <f t="shared" si="9"/>
        <v>0</v>
      </c>
      <c r="E81" s="116"/>
      <c r="F81" s="206"/>
      <c r="G81" s="205"/>
      <c r="H81" s="263"/>
      <c r="I81" s="132"/>
      <c r="J81" s="205"/>
    </row>
    <row r="82" spans="1:10" ht="20.100000000000001" customHeight="1" x14ac:dyDescent="0.2">
      <c r="A82" s="91">
        <f t="shared" si="2"/>
        <v>0</v>
      </c>
      <c r="B82" s="140"/>
      <c r="C82" s="89">
        <f t="shared" si="8"/>
        <v>0</v>
      </c>
      <c r="D82" s="138">
        <f t="shared" si="9"/>
        <v>0</v>
      </c>
      <c r="E82" s="116"/>
      <c r="F82" s="206"/>
      <c r="G82" s="205"/>
      <c r="H82" s="263"/>
      <c r="I82" s="132"/>
      <c r="J82" s="205"/>
    </row>
    <row r="83" spans="1:10" ht="20.100000000000001" customHeight="1" x14ac:dyDescent="0.2">
      <c r="A83" s="91">
        <f t="shared" si="2"/>
        <v>0</v>
      </c>
      <c r="B83" s="140"/>
      <c r="C83" s="89">
        <f t="shared" si="8"/>
        <v>0</v>
      </c>
      <c r="D83" s="138">
        <f t="shared" si="9"/>
        <v>0</v>
      </c>
      <c r="E83" s="116"/>
      <c r="F83" s="206"/>
      <c r="G83" s="205"/>
      <c r="H83" s="263"/>
      <c r="I83" s="132"/>
      <c r="J83" s="205"/>
    </row>
    <row r="84" spans="1:10" ht="20.100000000000001" customHeight="1" x14ac:dyDescent="0.2">
      <c r="A84" s="91">
        <f t="shared" si="2"/>
        <v>0</v>
      </c>
      <c r="B84" s="140"/>
      <c r="C84" s="89">
        <f t="shared" si="8"/>
        <v>0</v>
      </c>
      <c r="D84" s="138">
        <f t="shared" si="9"/>
        <v>0</v>
      </c>
      <c r="E84" s="116"/>
      <c r="F84" s="206"/>
      <c r="G84" s="205"/>
      <c r="H84" s="263"/>
      <c r="I84" s="132"/>
      <c r="J84" s="205"/>
    </row>
    <row r="85" spans="1:10" ht="20.100000000000001" customHeight="1" x14ac:dyDescent="0.2">
      <c r="A85" s="91">
        <f t="shared" si="2"/>
        <v>0</v>
      </c>
      <c r="B85" s="140"/>
      <c r="C85" s="89">
        <f t="shared" si="8"/>
        <v>0</v>
      </c>
      <c r="D85" s="138">
        <f t="shared" si="9"/>
        <v>0</v>
      </c>
      <c r="E85" s="116"/>
      <c r="F85" s="206"/>
      <c r="G85" s="205"/>
      <c r="H85" s="263"/>
      <c r="I85" s="132"/>
      <c r="J85" s="205"/>
    </row>
    <row r="86" spans="1:10" ht="20.100000000000001" customHeight="1" x14ac:dyDescent="0.2">
      <c r="A86" s="91">
        <f t="shared" si="2"/>
        <v>0</v>
      </c>
      <c r="B86" s="140"/>
      <c r="C86" s="89">
        <f t="shared" si="8"/>
        <v>0</v>
      </c>
      <c r="D86" s="138">
        <f t="shared" si="9"/>
        <v>0</v>
      </c>
      <c r="E86" s="116"/>
      <c r="F86" s="206"/>
      <c r="G86" s="205"/>
      <c r="H86" s="263"/>
      <c r="I86" s="132"/>
      <c r="J86" s="205"/>
    </row>
    <row r="87" spans="1:10" ht="20.100000000000001" customHeight="1" x14ac:dyDescent="0.2">
      <c r="A87" s="91">
        <f t="shared" si="2"/>
        <v>0</v>
      </c>
      <c r="B87" s="140"/>
      <c r="C87" s="89">
        <f t="shared" si="8"/>
        <v>0</v>
      </c>
      <c r="D87" s="138">
        <f t="shared" si="9"/>
        <v>0</v>
      </c>
      <c r="E87" s="116"/>
      <c r="F87" s="206"/>
      <c r="G87" s="205"/>
      <c r="H87" s="263"/>
      <c r="I87" s="132"/>
      <c r="J87" s="205"/>
    </row>
    <row r="88" spans="1:10" ht="20.100000000000001" customHeight="1" x14ac:dyDescent="0.2">
      <c r="A88" s="91">
        <f t="shared" si="2"/>
        <v>0</v>
      </c>
      <c r="B88" s="140"/>
      <c r="C88" s="89">
        <f t="shared" si="8"/>
        <v>0</v>
      </c>
      <c r="D88" s="138">
        <f t="shared" si="9"/>
        <v>0</v>
      </c>
      <c r="E88" s="116"/>
      <c r="F88" s="206"/>
      <c r="G88" s="205"/>
      <c r="H88" s="263"/>
      <c r="I88" s="132"/>
      <c r="J88" s="205"/>
    </row>
    <row r="89" spans="1:10" ht="20.100000000000001" customHeight="1" x14ac:dyDescent="0.2">
      <c r="A89" s="91">
        <f t="shared" si="2"/>
        <v>0</v>
      </c>
      <c r="B89" s="140"/>
      <c r="C89" s="89">
        <f t="shared" ref="C89:C120" si="10">IFERROR(VLOOKUP(J89,Tabla_Items,2,FALSE),G89)</f>
        <v>0</v>
      </c>
      <c r="D89" s="138">
        <f t="shared" ref="D89:D120" si="11">IFERROR(VLOOKUP(J89,Tabla_Items,3,FALSE),H89)</f>
        <v>0</v>
      </c>
      <c r="E89" s="116"/>
      <c r="F89" s="206"/>
      <c r="G89" s="205"/>
      <c r="H89" s="263"/>
      <c r="I89" s="132"/>
      <c r="J89" s="205"/>
    </row>
    <row r="90" spans="1:10" ht="20.100000000000001" customHeight="1" x14ac:dyDescent="0.2">
      <c r="A90" s="91">
        <f t="shared" si="2"/>
        <v>0</v>
      </c>
      <c r="B90" s="140"/>
      <c r="C90" s="89">
        <f t="shared" si="10"/>
        <v>0</v>
      </c>
      <c r="D90" s="138">
        <f t="shared" si="11"/>
        <v>0</v>
      </c>
      <c r="E90" s="116"/>
      <c r="F90" s="206"/>
      <c r="G90" s="205"/>
      <c r="H90" s="263"/>
      <c r="I90" s="132"/>
      <c r="J90" s="205"/>
    </row>
    <row r="91" spans="1:10" ht="20.100000000000001" customHeight="1" x14ac:dyDescent="0.2">
      <c r="A91" s="91">
        <f t="shared" ref="A91:A154" si="12">IF(D91=0,0,A90+1)</f>
        <v>0</v>
      </c>
      <c r="B91" s="140"/>
      <c r="C91" s="89">
        <f t="shared" si="10"/>
        <v>0</v>
      </c>
      <c r="D91" s="138">
        <f t="shared" si="11"/>
        <v>0</v>
      </c>
      <c r="E91" s="116"/>
      <c r="F91" s="206"/>
      <c r="G91" s="205"/>
      <c r="H91" s="263"/>
      <c r="I91" s="132"/>
      <c r="J91" s="205"/>
    </row>
    <row r="92" spans="1:10" ht="20.100000000000001" customHeight="1" x14ac:dyDescent="0.2">
      <c r="A92" s="91">
        <f t="shared" si="12"/>
        <v>0</v>
      </c>
      <c r="B92" s="140"/>
      <c r="C92" s="89">
        <f t="shared" si="10"/>
        <v>0</v>
      </c>
      <c r="D92" s="138">
        <f t="shared" si="11"/>
        <v>0</v>
      </c>
      <c r="E92" s="116"/>
      <c r="F92" s="206"/>
      <c r="G92" s="205"/>
      <c r="H92" s="263"/>
      <c r="I92" s="132"/>
      <c r="J92" s="205"/>
    </row>
    <row r="93" spans="1:10" ht="20.100000000000001" customHeight="1" x14ac:dyDescent="0.2">
      <c r="A93" s="91">
        <f t="shared" si="12"/>
        <v>0</v>
      </c>
      <c r="B93" s="140"/>
      <c r="C93" s="89">
        <f t="shared" si="10"/>
        <v>0</v>
      </c>
      <c r="D93" s="138">
        <f t="shared" si="11"/>
        <v>0</v>
      </c>
      <c r="E93" s="116"/>
      <c r="F93" s="206"/>
      <c r="G93" s="205"/>
      <c r="H93" s="263"/>
      <c r="I93" s="132"/>
      <c r="J93" s="205"/>
    </row>
    <row r="94" spans="1:10" ht="20.100000000000001" customHeight="1" x14ac:dyDescent="0.2">
      <c r="A94" s="91">
        <f t="shared" si="12"/>
        <v>0</v>
      </c>
      <c r="B94" s="140"/>
      <c r="C94" s="89">
        <f t="shared" si="10"/>
        <v>0</v>
      </c>
      <c r="D94" s="138">
        <f t="shared" si="11"/>
        <v>0</v>
      </c>
      <c r="E94" s="116"/>
      <c r="F94" s="206"/>
      <c r="G94" s="205"/>
      <c r="H94" s="263"/>
      <c r="I94" s="132"/>
      <c r="J94" s="205"/>
    </row>
    <row r="95" spans="1:10" ht="20.100000000000001" customHeight="1" x14ac:dyDescent="0.2">
      <c r="A95" s="91">
        <f t="shared" si="12"/>
        <v>0</v>
      </c>
      <c r="B95" s="140"/>
      <c r="C95" s="89">
        <f t="shared" si="10"/>
        <v>0</v>
      </c>
      <c r="D95" s="138">
        <f t="shared" si="11"/>
        <v>0</v>
      </c>
      <c r="E95" s="116"/>
      <c r="F95" s="206"/>
      <c r="G95" s="205"/>
      <c r="H95" s="263"/>
      <c r="I95" s="132"/>
      <c r="J95" s="205"/>
    </row>
    <row r="96" spans="1:10" ht="20.100000000000001" customHeight="1" x14ac:dyDescent="0.2">
      <c r="A96" s="91">
        <f t="shared" si="12"/>
        <v>0</v>
      </c>
      <c r="B96" s="140"/>
      <c r="C96" s="89">
        <f t="shared" si="10"/>
        <v>0</v>
      </c>
      <c r="D96" s="138">
        <f t="shared" si="11"/>
        <v>0</v>
      </c>
      <c r="E96" s="116"/>
      <c r="F96" s="206"/>
      <c r="G96" s="205"/>
      <c r="H96" s="263"/>
      <c r="I96" s="132"/>
      <c r="J96" s="205"/>
    </row>
    <row r="97" spans="1:10" ht="20.100000000000001" customHeight="1" x14ac:dyDescent="0.2">
      <c r="A97" s="91">
        <f t="shared" si="12"/>
        <v>0</v>
      </c>
      <c r="B97" s="140"/>
      <c r="C97" s="89">
        <f t="shared" si="10"/>
        <v>0</v>
      </c>
      <c r="D97" s="138">
        <f t="shared" si="11"/>
        <v>0</v>
      </c>
      <c r="E97" s="116"/>
      <c r="F97" s="206"/>
      <c r="G97" s="205"/>
      <c r="H97" s="263"/>
      <c r="I97" s="132"/>
      <c r="J97" s="205"/>
    </row>
    <row r="98" spans="1:10" ht="20.100000000000001" customHeight="1" x14ac:dyDescent="0.2">
      <c r="A98" s="91">
        <f t="shared" si="12"/>
        <v>0</v>
      </c>
      <c r="B98" s="140"/>
      <c r="C98" s="89">
        <f t="shared" si="10"/>
        <v>0</v>
      </c>
      <c r="D98" s="138">
        <f t="shared" si="11"/>
        <v>0</v>
      </c>
      <c r="E98" s="116"/>
      <c r="F98" s="206"/>
      <c r="G98" s="205"/>
      <c r="H98" s="263"/>
      <c r="I98" s="132"/>
      <c r="J98" s="205"/>
    </row>
    <row r="99" spans="1:10" ht="20.100000000000001" customHeight="1" x14ac:dyDescent="0.2">
      <c r="A99" s="91">
        <f t="shared" si="12"/>
        <v>0</v>
      </c>
      <c r="B99" s="140"/>
      <c r="C99" s="89">
        <f t="shared" si="10"/>
        <v>0</v>
      </c>
      <c r="D99" s="138">
        <f t="shared" si="11"/>
        <v>0</v>
      </c>
      <c r="E99" s="116"/>
      <c r="F99" s="206"/>
      <c r="G99" s="205"/>
      <c r="H99" s="263"/>
      <c r="I99" s="132"/>
      <c r="J99" s="205"/>
    </row>
    <row r="100" spans="1:10" ht="20.100000000000001" customHeight="1" x14ac:dyDescent="0.2">
      <c r="A100" s="91">
        <f t="shared" si="12"/>
        <v>0</v>
      </c>
      <c r="B100" s="140"/>
      <c r="C100" s="89">
        <f t="shared" si="10"/>
        <v>0</v>
      </c>
      <c r="D100" s="138">
        <f t="shared" si="11"/>
        <v>0</v>
      </c>
      <c r="E100" s="116"/>
      <c r="F100" s="206"/>
      <c r="G100" s="205"/>
      <c r="H100" s="263"/>
      <c r="I100" s="132"/>
      <c r="J100" s="205"/>
    </row>
    <row r="101" spans="1:10" ht="20.100000000000001" customHeight="1" x14ac:dyDescent="0.2">
      <c r="A101" s="91">
        <f t="shared" si="12"/>
        <v>0</v>
      </c>
      <c r="B101" s="140"/>
      <c r="C101" s="89">
        <f t="shared" si="10"/>
        <v>0</v>
      </c>
      <c r="D101" s="138">
        <f t="shared" si="11"/>
        <v>0</v>
      </c>
      <c r="E101" s="116"/>
      <c r="F101" s="206"/>
      <c r="G101" s="205"/>
      <c r="H101" s="263"/>
      <c r="I101" s="132"/>
      <c r="J101" s="205"/>
    </row>
    <row r="102" spans="1:10" ht="20.100000000000001" customHeight="1" x14ac:dyDescent="0.2">
      <c r="A102" s="91">
        <f t="shared" si="12"/>
        <v>0</v>
      </c>
      <c r="B102" s="140"/>
      <c r="C102" s="89">
        <f t="shared" si="10"/>
        <v>0</v>
      </c>
      <c r="D102" s="138">
        <f t="shared" si="11"/>
        <v>0</v>
      </c>
      <c r="E102" s="116"/>
      <c r="F102" s="206"/>
      <c r="G102" s="205"/>
      <c r="H102" s="263"/>
      <c r="I102" s="132"/>
      <c r="J102" s="205"/>
    </row>
    <row r="103" spans="1:10" ht="20.100000000000001" customHeight="1" x14ac:dyDescent="0.2">
      <c r="A103" s="91">
        <f t="shared" si="12"/>
        <v>0</v>
      </c>
      <c r="B103" s="140"/>
      <c r="C103" s="89">
        <f t="shared" si="10"/>
        <v>0</v>
      </c>
      <c r="D103" s="138">
        <f t="shared" si="11"/>
        <v>0</v>
      </c>
      <c r="E103" s="116"/>
      <c r="F103" s="206"/>
      <c r="G103" s="205"/>
      <c r="H103" s="263"/>
      <c r="I103" s="132"/>
      <c r="J103" s="205"/>
    </row>
    <row r="104" spans="1:10" ht="20.100000000000001" customHeight="1" x14ac:dyDescent="0.2">
      <c r="A104" s="91">
        <f t="shared" si="12"/>
        <v>0</v>
      </c>
      <c r="B104" s="140"/>
      <c r="C104" s="89">
        <f t="shared" si="10"/>
        <v>0</v>
      </c>
      <c r="D104" s="138">
        <f t="shared" si="11"/>
        <v>0</v>
      </c>
      <c r="E104" s="116"/>
      <c r="F104" s="206"/>
      <c r="G104" s="205"/>
      <c r="H104" s="263"/>
      <c r="I104" s="132"/>
      <c r="J104" s="205"/>
    </row>
    <row r="105" spans="1:10" ht="20.100000000000001" customHeight="1" x14ac:dyDescent="0.2">
      <c r="A105" s="91">
        <f t="shared" si="12"/>
        <v>0</v>
      </c>
      <c r="B105" s="140"/>
      <c r="C105" s="89">
        <f t="shared" si="10"/>
        <v>0</v>
      </c>
      <c r="D105" s="138">
        <f t="shared" si="11"/>
        <v>0</v>
      </c>
      <c r="E105" s="116"/>
      <c r="F105" s="206"/>
      <c r="G105" s="205"/>
      <c r="H105" s="263"/>
      <c r="I105" s="132"/>
      <c r="J105" s="205"/>
    </row>
    <row r="106" spans="1:10" ht="20.100000000000001" customHeight="1" x14ac:dyDescent="0.2">
      <c r="A106" s="91">
        <f t="shared" si="12"/>
        <v>0</v>
      </c>
      <c r="B106" s="140"/>
      <c r="C106" s="89">
        <f t="shared" si="10"/>
        <v>0</v>
      </c>
      <c r="D106" s="138">
        <f t="shared" si="11"/>
        <v>0</v>
      </c>
      <c r="E106" s="116"/>
      <c r="F106" s="206"/>
      <c r="G106" s="205"/>
      <c r="H106" s="263"/>
      <c r="I106" s="132"/>
      <c r="J106" s="205"/>
    </row>
    <row r="107" spans="1:10" ht="20.100000000000001" customHeight="1" x14ac:dyDescent="0.2">
      <c r="A107" s="91">
        <f t="shared" si="12"/>
        <v>0</v>
      </c>
      <c r="B107" s="140"/>
      <c r="C107" s="89">
        <f t="shared" si="10"/>
        <v>0</v>
      </c>
      <c r="D107" s="138">
        <f t="shared" si="11"/>
        <v>0</v>
      </c>
      <c r="E107" s="116"/>
      <c r="F107" s="206"/>
      <c r="G107" s="205"/>
      <c r="H107" s="263"/>
      <c r="I107" s="132"/>
      <c r="J107" s="205"/>
    </row>
    <row r="108" spans="1:10" ht="20.100000000000001" customHeight="1" x14ac:dyDescent="0.2">
      <c r="A108" s="91">
        <f t="shared" si="12"/>
        <v>0</v>
      </c>
      <c r="B108" s="140"/>
      <c r="C108" s="89">
        <f t="shared" si="10"/>
        <v>0</v>
      </c>
      <c r="D108" s="138">
        <f t="shared" si="11"/>
        <v>0</v>
      </c>
      <c r="E108" s="116"/>
      <c r="F108" s="206"/>
      <c r="G108" s="205"/>
      <c r="H108" s="263"/>
      <c r="I108" s="132"/>
      <c r="J108" s="205"/>
    </row>
    <row r="109" spans="1:10" ht="20.100000000000001" customHeight="1" x14ac:dyDescent="0.2">
      <c r="A109" s="91">
        <f t="shared" si="12"/>
        <v>0</v>
      </c>
      <c r="B109" s="140"/>
      <c r="C109" s="89">
        <f t="shared" si="10"/>
        <v>0</v>
      </c>
      <c r="D109" s="138">
        <f t="shared" si="11"/>
        <v>0</v>
      </c>
      <c r="E109" s="116"/>
      <c r="F109" s="206"/>
      <c r="G109" s="205"/>
      <c r="H109" s="263"/>
      <c r="I109" s="132"/>
      <c r="J109" s="205"/>
    </row>
    <row r="110" spans="1:10" ht="20.100000000000001" customHeight="1" x14ac:dyDescent="0.2">
      <c r="A110" s="91">
        <f t="shared" si="12"/>
        <v>0</v>
      </c>
      <c r="B110" s="140"/>
      <c r="C110" s="89">
        <f t="shared" si="10"/>
        <v>0</v>
      </c>
      <c r="D110" s="138">
        <f t="shared" si="11"/>
        <v>0</v>
      </c>
      <c r="E110" s="116"/>
      <c r="F110" s="206"/>
      <c r="G110" s="205"/>
      <c r="H110" s="263"/>
      <c r="I110" s="132"/>
      <c r="J110" s="205"/>
    </row>
    <row r="111" spans="1:10" ht="20.100000000000001" customHeight="1" x14ac:dyDescent="0.2">
      <c r="A111" s="91">
        <f t="shared" si="12"/>
        <v>0</v>
      </c>
      <c r="B111" s="140"/>
      <c r="C111" s="89">
        <f t="shared" si="10"/>
        <v>0</v>
      </c>
      <c r="D111" s="138">
        <f t="shared" si="11"/>
        <v>0</v>
      </c>
      <c r="E111" s="116"/>
      <c r="F111" s="206"/>
      <c r="G111" s="205"/>
      <c r="H111" s="263"/>
      <c r="I111" s="132"/>
      <c r="J111" s="205"/>
    </row>
    <row r="112" spans="1:10" ht="20.100000000000001" customHeight="1" x14ac:dyDescent="0.2">
      <c r="A112" s="91">
        <f t="shared" si="12"/>
        <v>0</v>
      </c>
      <c r="B112" s="140"/>
      <c r="C112" s="89">
        <f t="shared" si="10"/>
        <v>0</v>
      </c>
      <c r="D112" s="138">
        <f t="shared" si="11"/>
        <v>0</v>
      </c>
      <c r="E112" s="116"/>
      <c r="F112" s="206"/>
      <c r="G112" s="205"/>
      <c r="H112" s="263"/>
      <c r="I112" s="132"/>
      <c r="J112" s="205"/>
    </row>
    <row r="113" spans="1:10" ht="20.100000000000001" customHeight="1" x14ac:dyDescent="0.2">
      <c r="A113" s="91">
        <f t="shared" si="12"/>
        <v>0</v>
      </c>
      <c r="B113" s="140"/>
      <c r="C113" s="89">
        <f t="shared" si="10"/>
        <v>0</v>
      </c>
      <c r="D113" s="138">
        <f t="shared" si="11"/>
        <v>0</v>
      </c>
      <c r="E113" s="116"/>
      <c r="F113" s="206"/>
      <c r="G113" s="205"/>
      <c r="H113" s="263"/>
      <c r="I113" s="132"/>
      <c r="J113" s="205"/>
    </row>
    <row r="114" spans="1:10" ht="20.100000000000001" customHeight="1" x14ac:dyDescent="0.2">
      <c r="A114" s="91">
        <f t="shared" si="12"/>
        <v>0</v>
      </c>
      <c r="B114" s="140"/>
      <c r="C114" s="89">
        <f t="shared" si="10"/>
        <v>0</v>
      </c>
      <c r="D114" s="138">
        <f t="shared" si="11"/>
        <v>0</v>
      </c>
      <c r="E114" s="116"/>
      <c r="F114" s="206"/>
      <c r="G114" s="205"/>
      <c r="H114" s="263"/>
      <c r="I114" s="132"/>
      <c r="J114" s="205"/>
    </row>
    <row r="115" spans="1:10" ht="20.100000000000001" customHeight="1" x14ac:dyDescent="0.2">
      <c r="A115" s="91">
        <f t="shared" si="12"/>
        <v>0</v>
      </c>
      <c r="B115" s="140"/>
      <c r="C115" s="89">
        <f t="shared" si="10"/>
        <v>0</v>
      </c>
      <c r="D115" s="138">
        <f t="shared" si="11"/>
        <v>0</v>
      </c>
      <c r="E115" s="116"/>
      <c r="F115" s="206"/>
      <c r="G115" s="205"/>
      <c r="H115" s="263"/>
      <c r="I115" s="132"/>
      <c r="J115" s="205"/>
    </row>
    <row r="116" spans="1:10" ht="20.100000000000001" customHeight="1" x14ac:dyDescent="0.2">
      <c r="A116" s="91">
        <f t="shared" si="12"/>
        <v>0</v>
      </c>
      <c r="B116" s="140"/>
      <c r="C116" s="89">
        <f t="shared" si="10"/>
        <v>0</v>
      </c>
      <c r="D116" s="138">
        <f t="shared" si="11"/>
        <v>0</v>
      </c>
      <c r="E116" s="116"/>
      <c r="F116" s="206"/>
      <c r="G116" s="205"/>
      <c r="H116" s="263"/>
      <c r="I116" s="132"/>
      <c r="J116" s="205"/>
    </row>
    <row r="117" spans="1:10" ht="20.100000000000001" customHeight="1" x14ac:dyDescent="0.2">
      <c r="A117" s="91">
        <f t="shared" si="12"/>
        <v>0</v>
      </c>
      <c r="B117" s="140"/>
      <c r="C117" s="89">
        <f t="shared" si="10"/>
        <v>0</v>
      </c>
      <c r="D117" s="138">
        <f t="shared" si="11"/>
        <v>0</v>
      </c>
      <c r="E117" s="116"/>
      <c r="F117" s="206"/>
      <c r="G117" s="205"/>
      <c r="H117" s="263"/>
      <c r="I117" s="132"/>
      <c r="J117" s="205"/>
    </row>
    <row r="118" spans="1:10" ht="20.100000000000001" customHeight="1" x14ac:dyDescent="0.2">
      <c r="A118" s="91">
        <f t="shared" si="12"/>
        <v>0</v>
      </c>
      <c r="B118" s="140"/>
      <c r="C118" s="89">
        <f t="shared" si="10"/>
        <v>0</v>
      </c>
      <c r="D118" s="138">
        <f t="shared" si="11"/>
        <v>0</v>
      </c>
      <c r="E118" s="116"/>
      <c r="F118" s="206"/>
      <c r="G118" s="205"/>
      <c r="H118" s="263"/>
      <c r="I118" s="132"/>
      <c r="J118" s="205"/>
    </row>
    <row r="119" spans="1:10" ht="20.100000000000001" customHeight="1" x14ac:dyDescent="0.2">
      <c r="A119" s="91">
        <f t="shared" si="12"/>
        <v>0</v>
      </c>
      <c r="B119" s="140"/>
      <c r="C119" s="89">
        <f t="shared" si="10"/>
        <v>0</v>
      </c>
      <c r="D119" s="138">
        <f t="shared" si="11"/>
        <v>0</v>
      </c>
      <c r="E119" s="116"/>
      <c r="F119" s="206"/>
      <c r="G119" s="205"/>
      <c r="H119" s="263"/>
      <c r="I119" s="132"/>
      <c r="J119" s="205"/>
    </row>
    <row r="120" spans="1:10" ht="20.100000000000001" customHeight="1" x14ac:dyDescent="0.2">
      <c r="A120" s="91">
        <f t="shared" si="12"/>
        <v>0</v>
      </c>
      <c r="B120" s="140"/>
      <c r="C120" s="89">
        <f t="shared" si="10"/>
        <v>0</v>
      </c>
      <c r="D120" s="138">
        <f t="shared" si="11"/>
        <v>0</v>
      </c>
      <c r="E120" s="116"/>
      <c r="F120" s="206"/>
      <c r="G120" s="205"/>
      <c r="H120" s="263"/>
      <c r="I120" s="132"/>
      <c r="J120" s="205"/>
    </row>
    <row r="121" spans="1:10" ht="20.100000000000001" customHeight="1" x14ac:dyDescent="0.2">
      <c r="A121" s="91">
        <f t="shared" si="12"/>
        <v>0</v>
      </c>
      <c r="B121" s="140"/>
      <c r="C121" s="89">
        <f t="shared" ref="C121:C152" si="13">IFERROR(VLOOKUP(J121,Tabla_Items,2,FALSE),G121)</f>
        <v>0</v>
      </c>
      <c r="D121" s="138">
        <f t="shared" ref="D121:D152" si="14">IFERROR(VLOOKUP(J121,Tabla_Items,3,FALSE),H121)</f>
        <v>0</v>
      </c>
      <c r="E121" s="116"/>
      <c r="F121" s="206"/>
      <c r="G121" s="205"/>
      <c r="H121" s="263"/>
      <c r="I121" s="132"/>
      <c r="J121" s="205"/>
    </row>
    <row r="122" spans="1:10" ht="20.100000000000001" customHeight="1" x14ac:dyDescent="0.2">
      <c r="A122" s="91">
        <f t="shared" si="12"/>
        <v>0</v>
      </c>
      <c r="B122" s="140"/>
      <c r="C122" s="89">
        <f t="shared" si="13"/>
        <v>0</v>
      </c>
      <c r="D122" s="138">
        <f t="shared" si="14"/>
        <v>0</v>
      </c>
      <c r="E122" s="116"/>
      <c r="F122" s="206"/>
      <c r="G122" s="205"/>
      <c r="H122" s="263"/>
      <c r="I122" s="132"/>
      <c r="J122" s="205"/>
    </row>
    <row r="123" spans="1:10" ht="20.100000000000001" customHeight="1" x14ac:dyDescent="0.2">
      <c r="A123" s="91">
        <f t="shared" si="12"/>
        <v>0</v>
      </c>
      <c r="B123" s="140"/>
      <c r="C123" s="89">
        <f t="shared" si="13"/>
        <v>0</v>
      </c>
      <c r="D123" s="138">
        <f t="shared" si="14"/>
        <v>0</v>
      </c>
      <c r="E123" s="116"/>
      <c r="F123" s="206"/>
      <c r="G123" s="205"/>
      <c r="H123" s="263"/>
      <c r="I123" s="132"/>
      <c r="J123" s="205"/>
    </row>
    <row r="124" spans="1:10" ht="20.100000000000001" customHeight="1" x14ac:dyDescent="0.2">
      <c r="A124" s="91">
        <f t="shared" si="12"/>
        <v>0</v>
      </c>
      <c r="B124" s="140"/>
      <c r="C124" s="89">
        <f t="shared" si="13"/>
        <v>0</v>
      </c>
      <c r="D124" s="138">
        <f t="shared" si="14"/>
        <v>0</v>
      </c>
      <c r="E124" s="116"/>
      <c r="F124" s="206"/>
      <c r="G124" s="205"/>
      <c r="H124" s="263"/>
      <c r="I124" s="132"/>
      <c r="J124" s="205"/>
    </row>
    <row r="125" spans="1:10" ht="20.100000000000001" customHeight="1" x14ac:dyDescent="0.2">
      <c r="A125" s="91">
        <f t="shared" si="12"/>
        <v>0</v>
      </c>
      <c r="B125" s="140"/>
      <c r="C125" s="89">
        <f t="shared" si="13"/>
        <v>0</v>
      </c>
      <c r="D125" s="138">
        <f t="shared" si="14"/>
        <v>0</v>
      </c>
      <c r="E125" s="116"/>
      <c r="F125" s="206"/>
      <c r="G125" s="205"/>
      <c r="H125" s="263"/>
      <c r="I125" s="132"/>
      <c r="J125" s="205"/>
    </row>
    <row r="126" spans="1:10" ht="20.100000000000001" customHeight="1" x14ac:dyDescent="0.2">
      <c r="A126" s="91">
        <f t="shared" si="12"/>
        <v>0</v>
      </c>
      <c r="B126" s="140"/>
      <c r="C126" s="89">
        <f t="shared" si="13"/>
        <v>0</v>
      </c>
      <c r="D126" s="138">
        <f t="shared" si="14"/>
        <v>0</v>
      </c>
      <c r="E126" s="116"/>
      <c r="F126" s="206"/>
      <c r="G126" s="205"/>
      <c r="H126" s="263"/>
      <c r="I126" s="132"/>
      <c r="J126" s="205"/>
    </row>
    <row r="127" spans="1:10" ht="20.100000000000001" customHeight="1" x14ac:dyDescent="0.2">
      <c r="A127" s="91">
        <f t="shared" si="12"/>
        <v>0</v>
      </c>
      <c r="B127" s="140"/>
      <c r="C127" s="89">
        <f t="shared" si="13"/>
        <v>0</v>
      </c>
      <c r="D127" s="138">
        <f t="shared" si="14"/>
        <v>0</v>
      </c>
      <c r="E127" s="116"/>
      <c r="F127" s="206"/>
      <c r="G127" s="205"/>
      <c r="H127" s="263"/>
      <c r="I127" s="132"/>
      <c r="J127" s="205"/>
    </row>
    <row r="128" spans="1:10" ht="20.100000000000001" customHeight="1" x14ac:dyDescent="0.2">
      <c r="A128" s="91">
        <f t="shared" si="12"/>
        <v>0</v>
      </c>
      <c r="B128" s="140"/>
      <c r="C128" s="89">
        <f t="shared" si="13"/>
        <v>0</v>
      </c>
      <c r="D128" s="138">
        <f t="shared" si="14"/>
        <v>0</v>
      </c>
      <c r="E128" s="116"/>
      <c r="F128" s="206"/>
      <c r="G128" s="205"/>
      <c r="H128" s="263"/>
      <c r="I128" s="132"/>
      <c r="J128" s="205"/>
    </row>
    <row r="129" spans="1:10" ht="20.100000000000001" customHeight="1" x14ac:dyDescent="0.2">
      <c r="A129" s="91">
        <f t="shared" si="12"/>
        <v>0</v>
      </c>
      <c r="B129" s="140"/>
      <c r="C129" s="89">
        <f t="shared" si="13"/>
        <v>0</v>
      </c>
      <c r="D129" s="138">
        <f t="shared" si="14"/>
        <v>0</v>
      </c>
      <c r="E129" s="116"/>
      <c r="F129" s="206"/>
      <c r="G129" s="205"/>
      <c r="H129" s="263"/>
      <c r="I129" s="132"/>
      <c r="J129" s="205"/>
    </row>
    <row r="130" spans="1:10" ht="20.100000000000001" customHeight="1" x14ac:dyDescent="0.2">
      <c r="A130" s="91">
        <f t="shared" si="12"/>
        <v>0</v>
      </c>
      <c r="B130" s="140"/>
      <c r="C130" s="89">
        <f t="shared" si="13"/>
        <v>0</v>
      </c>
      <c r="D130" s="138">
        <f t="shared" si="14"/>
        <v>0</v>
      </c>
      <c r="E130" s="116"/>
      <c r="F130" s="206"/>
      <c r="G130" s="205"/>
      <c r="H130" s="263"/>
      <c r="I130" s="132"/>
      <c r="J130" s="205"/>
    </row>
    <row r="131" spans="1:10" ht="20.100000000000001" customHeight="1" x14ac:dyDescent="0.2">
      <c r="A131" s="91">
        <f t="shared" si="12"/>
        <v>0</v>
      </c>
      <c r="B131" s="140"/>
      <c r="C131" s="89">
        <f t="shared" si="13"/>
        <v>0</v>
      </c>
      <c r="D131" s="138">
        <f t="shared" si="14"/>
        <v>0</v>
      </c>
      <c r="E131" s="116"/>
      <c r="F131" s="206"/>
      <c r="G131" s="205"/>
      <c r="H131" s="263"/>
      <c r="I131" s="132"/>
      <c r="J131" s="205"/>
    </row>
    <row r="132" spans="1:10" ht="20.100000000000001" customHeight="1" x14ac:dyDescent="0.2">
      <c r="A132" s="91">
        <f t="shared" si="12"/>
        <v>0</v>
      </c>
      <c r="B132" s="140"/>
      <c r="C132" s="89">
        <f t="shared" si="13"/>
        <v>0</v>
      </c>
      <c r="D132" s="138">
        <f t="shared" si="14"/>
        <v>0</v>
      </c>
      <c r="E132" s="116"/>
      <c r="F132" s="206"/>
      <c r="G132" s="205"/>
      <c r="H132" s="263"/>
      <c r="I132" s="132"/>
      <c r="J132" s="205"/>
    </row>
    <row r="133" spans="1:10" ht="20.100000000000001" customHeight="1" x14ac:dyDescent="0.2">
      <c r="A133" s="91">
        <f t="shared" si="12"/>
        <v>0</v>
      </c>
      <c r="B133" s="140"/>
      <c r="C133" s="89">
        <f t="shared" si="13"/>
        <v>0</v>
      </c>
      <c r="D133" s="138">
        <f t="shared" si="14"/>
        <v>0</v>
      </c>
      <c r="E133" s="116"/>
      <c r="F133" s="206"/>
      <c r="G133" s="205"/>
      <c r="H133" s="263"/>
      <c r="I133" s="132"/>
      <c r="J133" s="205"/>
    </row>
    <row r="134" spans="1:10" ht="20.100000000000001" customHeight="1" x14ac:dyDescent="0.2">
      <c r="A134" s="91">
        <f t="shared" si="12"/>
        <v>0</v>
      </c>
      <c r="B134" s="140"/>
      <c r="C134" s="89">
        <f t="shared" si="13"/>
        <v>0</v>
      </c>
      <c r="D134" s="138">
        <f t="shared" si="14"/>
        <v>0</v>
      </c>
      <c r="E134" s="116"/>
      <c r="F134" s="206"/>
      <c r="G134" s="205"/>
      <c r="H134" s="263"/>
      <c r="I134" s="132"/>
      <c r="J134" s="205"/>
    </row>
    <row r="135" spans="1:10" ht="20.100000000000001" customHeight="1" x14ac:dyDescent="0.2">
      <c r="A135" s="91">
        <f t="shared" si="12"/>
        <v>0</v>
      </c>
      <c r="B135" s="140"/>
      <c r="C135" s="89">
        <f t="shared" si="13"/>
        <v>0</v>
      </c>
      <c r="D135" s="138">
        <f t="shared" si="14"/>
        <v>0</v>
      </c>
      <c r="E135" s="116"/>
      <c r="F135" s="206"/>
      <c r="G135" s="205"/>
      <c r="H135" s="263"/>
      <c r="I135" s="132"/>
      <c r="J135" s="205"/>
    </row>
    <row r="136" spans="1:10" ht="20.100000000000001" customHeight="1" x14ac:dyDescent="0.2">
      <c r="A136" s="91">
        <f t="shared" si="12"/>
        <v>0</v>
      </c>
      <c r="B136" s="140"/>
      <c r="C136" s="89">
        <f t="shared" si="13"/>
        <v>0</v>
      </c>
      <c r="D136" s="138">
        <f t="shared" si="14"/>
        <v>0</v>
      </c>
      <c r="E136" s="116"/>
      <c r="F136" s="206"/>
      <c r="G136" s="205"/>
      <c r="H136" s="263"/>
      <c r="I136" s="132"/>
      <c r="J136" s="205"/>
    </row>
    <row r="137" spans="1:10" ht="20.100000000000001" customHeight="1" x14ac:dyDescent="0.2">
      <c r="A137" s="91">
        <f t="shared" si="12"/>
        <v>0</v>
      </c>
      <c r="B137" s="140"/>
      <c r="C137" s="89">
        <f t="shared" si="13"/>
        <v>0</v>
      </c>
      <c r="D137" s="138">
        <f t="shared" si="14"/>
        <v>0</v>
      </c>
      <c r="E137" s="116"/>
      <c r="F137" s="206"/>
      <c r="G137" s="205"/>
      <c r="H137" s="263"/>
      <c r="I137" s="132"/>
      <c r="J137" s="205"/>
    </row>
    <row r="138" spans="1:10" ht="20.100000000000001" customHeight="1" x14ac:dyDescent="0.2">
      <c r="A138" s="91">
        <f t="shared" si="12"/>
        <v>0</v>
      </c>
      <c r="B138" s="140"/>
      <c r="C138" s="89">
        <f t="shared" si="13"/>
        <v>0</v>
      </c>
      <c r="D138" s="138">
        <f t="shared" si="14"/>
        <v>0</v>
      </c>
      <c r="E138" s="116"/>
      <c r="F138" s="206"/>
      <c r="G138" s="205"/>
      <c r="H138" s="263"/>
      <c r="I138" s="132"/>
      <c r="J138" s="205"/>
    </row>
    <row r="139" spans="1:10" ht="20.100000000000001" customHeight="1" x14ac:dyDescent="0.2">
      <c r="A139" s="91">
        <f t="shared" si="12"/>
        <v>0</v>
      </c>
      <c r="B139" s="140"/>
      <c r="C139" s="89">
        <f t="shared" si="13"/>
        <v>0</v>
      </c>
      <c r="D139" s="138">
        <f t="shared" si="14"/>
        <v>0</v>
      </c>
      <c r="E139" s="116"/>
      <c r="F139" s="206"/>
      <c r="G139" s="205"/>
      <c r="H139" s="263"/>
      <c r="I139" s="132"/>
      <c r="J139" s="205"/>
    </row>
    <row r="140" spans="1:10" ht="20.100000000000001" customHeight="1" x14ac:dyDescent="0.2">
      <c r="A140" s="91">
        <f t="shared" si="12"/>
        <v>0</v>
      </c>
      <c r="B140" s="140"/>
      <c r="C140" s="89">
        <f t="shared" si="13"/>
        <v>0</v>
      </c>
      <c r="D140" s="138">
        <f t="shared" si="14"/>
        <v>0</v>
      </c>
      <c r="E140" s="116"/>
      <c r="F140" s="206"/>
      <c r="G140" s="205"/>
      <c r="H140" s="263"/>
      <c r="I140" s="132"/>
      <c r="J140" s="205"/>
    </row>
    <row r="141" spans="1:10" ht="20.100000000000001" customHeight="1" x14ac:dyDescent="0.2">
      <c r="A141" s="91">
        <f t="shared" si="12"/>
        <v>0</v>
      </c>
      <c r="B141" s="140"/>
      <c r="C141" s="89">
        <f t="shared" si="13"/>
        <v>0</v>
      </c>
      <c r="D141" s="138">
        <f t="shared" si="14"/>
        <v>0</v>
      </c>
      <c r="E141" s="116"/>
      <c r="F141" s="206"/>
      <c r="G141" s="205"/>
      <c r="H141" s="263"/>
      <c r="I141" s="132"/>
      <c r="J141" s="205"/>
    </row>
    <row r="142" spans="1:10" ht="20.100000000000001" customHeight="1" x14ac:dyDescent="0.2">
      <c r="A142" s="91">
        <f t="shared" si="12"/>
        <v>0</v>
      </c>
      <c r="B142" s="140"/>
      <c r="C142" s="89">
        <f t="shared" si="13"/>
        <v>0</v>
      </c>
      <c r="D142" s="138">
        <f t="shared" si="14"/>
        <v>0</v>
      </c>
      <c r="E142" s="116"/>
      <c r="F142" s="206"/>
      <c r="G142" s="205"/>
      <c r="H142" s="263"/>
      <c r="I142" s="132"/>
      <c r="J142" s="205"/>
    </row>
    <row r="143" spans="1:10" ht="20.100000000000001" customHeight="1" x14ac:dyDescent="0.2">
      <c r="A143" s="91">
        <f t="shared" si="12"/>
        <v>0</v>
      </c>
      <c r="B143" s="140"/>
      <c r="C143" s="89">
        <f t="shared" si="13"/>
        <v>0</v>
      </c>
      <c r="D143" s="138">
        <f t="shared" si="14"/>
        <v>0</v>
      </c>
      <c r="E143" s="116"/>
      <c r="F143" s="206"/>
      <c r="G143" s="205"/>
      <c r="H143" s="263"/>
      <c r="I143" s="132"/>
      <c r="J143" s="205"/>
    </row>
    <row r="144" spans="1:10" ht="20.100000000000001" customHeight="1" x14ac:dyDescent="0.2">
      <c r="A144" s="91">
        <f t="shared" si="12"/>
        <v>0</v>
      </c>
      <c r="B144" s="140"/>
      <c r="C144" s="89">
        <f t="shared" si="13"/>
        <v>0</v>
      </c>
      <c r="D144" s="138">
        <f t="shared" si="14"/>
        <v>0</v>
      </c>
      <c r="E144" s="116"/>
      <c r="F144" s="206"/>
      <c r="G144" s="205"/>
      <c r="H144" s="263"/>
      <c r="I144" s="132"/>
      <c r="J144" s="205"/>
    </row>
    <row r="145" spans="1:10" ht="20.100000000000001" customHeight="1" x14ac:dyDescent="0.2">
      <c r="A145" s="91">
        <f t="shared" si="12"/>
        <v>0</v>
      </c>
      <c r="B145" s="140"/>
      <c r="C145" s="89">
        <f t="shared" si="13"/>
        <v>0</v>
      </c>
      <c r="D145" s="138">
        <f t="shared" si="14"/>
        <v>0</v>
      </c>
      <c r="E145" s="116"/>
      <c r="F145" s="206"/>
      <c r="G145" s="205"/>
      <c r="H145" s="263"/>
      <c r="I145" s="132"/>
      <c r="J145" s="205"/>
    </row>
    <row r="146" spans="1:10" ht="20.100000000000001" customHeight="1" x14ac:dyDescent="0.2">
      <c r="A146" s="91">
        <f t="shared" si="12"/>
        <v>0</v>
      </c>
      <c r="B146" s="140"/>
      <c r="C146" s="89">
        <f t="shared" si="13"/>
        <v>0</v>
      </c>
      <c r="D146" s="138">
        <f t="shared" si="14"/>
        <v>0</v>
      </c>
      <c r="E146" s="116"/>
      <c r="F146" s="206"/>
      <c r="G146" s="205"/>
      <c r="H146" s="263"/>
      <c r="I146" s="132"/>
      <c r="J146" s="205"/>
    </row>
    <row r="147" spans="1:10" ht="20.100000000000001" customHeight="1" x14ac:dyDescent="0.2">
      <c r="A147" s="91">
        <f t="shared" si="12"/>
        <v>0</v>
      </c>
      <c r="B147" s="140"/>
      <c r="C147" s="89">
        <f t="shared" si="13"/>
        <v>0</v>
      </c>
      <c r="D147" s="138">
        <f t="shared" si="14"/>
        <v>0</v>
      </c>
      <c r="E147" s="116"/>
      <c r="F147" s="206"/>
      <c r="G147" s="205"/>
      <c r="H147" s="263"/>
      <c r="I147" s="132"/>
      <c r="J147" s="205"/>
    </row>
    <row r="148" spans="1:10" ht="20.100000000000001" customHeight="1" x14ac:dyDescent="0.2">
      <c r="A148" s="91">
        <f t="shared" si="12"/>
        <v>0</v>
      </c>
      <c r="B148" s="140"/>
      <c r="C148" s="89">
        <f t="shared" si="13"/>
        <v>0</v>
      </c>
      <c r="D148" s="138">
        <f t="shared" si="14"/>
        <v>0</v>
      </c>
      <c r="E148" s="116"/>
      <c r="F148" s="206"/>
      <c r="G148" s="205"/>
      <c r="H148" s="263"/>
      <c r="I148" s="132"/>
      <c r="J148" s="205"/>
    </row>
    <row r="149" spans="1:10" ht="20.100000000000001" customHeight="1" x14ac:dyDescent="0.2">
      <c r="A149" s="91">
        <f t="shared" si="12"/>
        <v>0</v>
      </c>
      <c r="B149" s="140"/>
      <c r="C149" s="89">
        <f t="shared" si="13"/>
        <v>0</v>
      </c>
      <c r="D149" s="138">
        <f t="shared" si="14"/>
        <v>0</v>
      </c>
      <c r="E149" s="116"/>
      <c r="F149" s="206"/>
      <c r="G149" s="205"/>
      <c r="H149" s="263"/>
      <c r="I149" s="132"/>
      <c r="J149" s="205"/>
    </row>
    <row r="150" spans="1:10" ht="20.100000000000001" customHeight="1" x14ac:dyDescent="0.2">
      <c r="A150" s="91">
        <f t="shared" si="12"/>
        <v>0</v>
      </c>
      <c r="B150" s="140"/>
      <c r="C150" s="89">
        <f t="shared" si="13"/>
        <v>0</v>
      </c>
      <c r="D150" s="138">
        <f t="shared" si="14"/>
        <v>0</v>
      </c>
      <c r="E150" s="116"/>
      <c r="F150" s="206"/>
      <c r="G150" s="205"/>
      <c r="H150" s="263"/>
      <c r="I150" s="132"/>
      <c r="J150" s="205"/>
    </row>
    <row r="151" spans="1:10" ht="20.100000000000001" customHeight="1" x14ac:dyDescent="0.2">
      <c r="A151" s="91">
        <f t="shared" si="12"/>
        <v>0</v>
      </c>
      <c r="B151" s="140"/>
      <c r="C151" s="89">
        <f t="shared" si="13"/>
        <v>0</v>
      </c>
      <c r="D151" s="138">
        <f t="shared" si="14"/>
        <v>0</v>
      </c>
      <c r="E151" s="116"/>
      <c r="F151" s="206"/>
      <c r="G151" s="205"/>
      <c r="H151" s="263"/>
      <c r="I151" s="132"/>
      <c r="J151" s="205"/>
    </row>
    <row r="152" spans="1:10" ht="20.100000000000001" customHeight="1" x14ac:dyDescent="0.2">
      <c r="A152" s="91">
        <f t="shared" si="12"/>
        <v>0</v>
      </c>
      <c r="B152" s="140"/>
      <c r="C152" s="89">
        <f t="shared" si="13"/>
        <v>0</v>
      </c>
      <c r="D152" s="138">
        <f t="shared" si="14"/>
        <v>0</v>
      </c>
      <c r="E152" s="116"/>
      <c r="F152" s="206"/>
      <c r="G152" s="205"/>
      <c r="H152" s="263"/>
      <c r="I152" s="132"/>
      <c r="J152" s="205"/>
    </row>
    <row r="153" spans="1:10" ht="20.100000000000001" customHeight="1" x14ac:dyDescent="0.2">
      <c r="A153" s="91">
        <f t="shared" si="12"/>
        <v>0</v>
      </c>
      <c r="B153" s="140"/>
      <c r="C153" s="89">
        <f t="shared" ref="C153:C184" si="15">IFERROR(VLOOKUP(J153,Tabla_Items,2,FALSE),G153)</f>
        <v>0</v>
      </c>
      <c r="D153" s="138">
        <f t="shared" ref="D153:D184" si="16">IFERROR(VLOOKUP(J153,Tabla_Items,3,FALSE),H153)</f>
        <v>0</v>
      </c>
      <c r="E153" s="116"/>
      <c r="F153" s="206"/>
      <c r="G153" s="205"/>
      <c r="H153" s="263"/>
      <c r="I153" s="132"/>
      <c r="J153" s="205"/>
    </row>
    <row r="154" spans="1:10" ht="20.100000000000001" customHeight="1" x14ac:dyDescent="0.2">
      <c r="A154" s="91">
        <f t="shared" si="12"/>
        <v>0</v>
      </c>
      <c r="B154" s="140"/>
      <c r="C154" s="89">
        <f t="shared" si="15"/>
        <v>0</v>
      </c>
      <c r="D154" s="138">
        <f t="shared" si="16"/>
        <v>0</v>
      </c>
      <c r="E154" s="116"/>
      <c r="F154" s="206"/>
      <c r="G154" s="205"/>
      <c r="H154" s="263"/>
      <c r="I154" s="132"/>
      <c r="J154" s="205"/>
    </row>
    <row r="155" spans="1:10" ht="20.100000000000001" customHeight="1" x14ac:dyDescent="0.2">
      <c r="A155" s="91">
        <f t="shared" ref="A155:A218" si="17">IF(D155=0,0,A154+1)</f>
        <v>0</v>
      </c>
      <c r="B155" s="140"/>
      <c r="C155" s="89">
        <f t="shared" si="15"/>
        <v>0</v>
      </c>
      <c r="D155" s="138">
        <f t="shared" si="16"/>
        <v>0</v>
      </c>
      <c r="E155" s="116"/>
      <c r="F155" s="206"/>
      <c r="G155" s="205"/>
      <c r="H155" s="263"/>
      <c r="I155" s="132"/>
      <c r="J155" s="205"/>
    </row>
    <row r="156" spans="1:10" ht="20.100000000000001" customHeight="1" x14ac:dyDescent="0.2">
      <c r="A156" s="91">
        <f t="shared" si="17"/>
        <v>0</v>
      </c>
      <c r="B156" s="140"/>
      <c r="C156" s="89">
        <f t="shared" si="15"/>
        <v>0</v>
      </c>
      <c r="D156" s="138">
        <f t="shared" si="16"/>
        <v>0</v>
      </c>
      <c r="E156" s="116"/>
      <c r="F156" s="206"/>
      <c r="G156" s="205"/>
      <c r="H156" s="263"/>
      <c r="I156" s="132"/>
      <c r="J156" s="205"/>
    </row>
    <row r="157" spans="1:10" ht="20.100000000000001" customHeight="1" x14ac:dyDescent="0.2">
      <c r="A157" s="91">
        <f t="shared" si="17"/>
        <v>0</v>
      </c>
      <c r="B157" s="140"/>
      <c r="C157" s="89">
        <f t="shared" si="15"/>
        <v>0</v>
      </c>
      <c r="D157" s="138">
        <f t="shared" si="16"/>
        <v>0</v>
      </c>
      <c r="E157" s="116"/>
      <c r="F157" s="206"/>
      <c r="G157" s="205"/>
      <c r="H157" s="263"/>
      <c r="I157" s="132"/>
      <c r="J157" s="205"/>
    </row>
    <row r="158" spans="1:10" ht="20.100000000000001" customHeight="1" x14ac:dyDescent="0.2">
      <c r="A158" s="91">
        <f t="shared" si="17"/>
        <v>0</v>
      </c>
      <c r="B158" s="140"/>
      <c r="C158" s="89">
        <f t="shared" si="15"/>
        <v>0</v>
      </c>
      <c r="D158" s="138">
        <f t="shared" si="16"/>
        <v>0</v>
      </c>
      <c r="E158" s="116"/>
      <c r="F158" s="206"/>
      <c r="G158" s="205"/>
      <c r="H158" s="263"/>
      <c r="I158" s="132"/>
      <c r="J158" s="205"/>
    </row>
    <row r="159" spans="1:10" ht="20.100000000000001" customHeight="1" x14ac:dyDescent="0.2">
      <c r="A159" s="91">
        <f t="shared" si="17"/>
        <v>0</v>
      </c>
      <c r="B159" s="140"/>
      <c r="C159" s="89">
        <f t="shared" si="15"/>
        <v>0</v>
      </c>
      <c r="D159" s="138">
        <f t="shared" si="16"/>
        <v>0</v>
      </c>
      <c r="E159" s="116"/>
      <c r="F159" s="206"/>
      <c r="G159" s="205"/>
      <c r="H159" s="263"/>
      <c r="I159" s="132"/>
      <c r="J159" s="205"/>
    </row>
    <row r="160" spans="1:10" ht="20.100000000000001" customHeight="1" x14ac:dyDescent="0.2">
      <c r="A160" s="91">
        <f t="shared" si="17"/>
        <v>0</v>
      </c>
      <c r="B160" s="140"/>
      <c r="C160" s="89">
        <f t="shared" si="15"/>
        <v>0</v>
      </c>
      <c r="D160" s="138">
        <f t="shared" si="16"/>
        <v>0</v>
      </c>
      <c r="E160" s="116"/>
      <c r="F160" s="206"/>
      <c r="G160" s="205"/>
      <c r="H160" s="263"/>
      <c r="I160" s="132"/>
      <c r="J160" s="205"/>
    </row>
    <row r="161" spans="1:10" ht="20.100000000000001" customHeight="1" x14ac:dyDescent="0.2">
      <c r="A161" s="91">
        <f t="shared" si="17"/>
        <v>0</v>
      </c>
      <c r="B161" s="140"/>
      <c r="C161" s="89">
        <f t="shared" si="15"/>
        <v>0</v>
      </c>
      <c r="D161" s="138">
        <f t="shared" si="16"/>
        <v>0</v>
      </c>
      <c r="E161" s="116"/>
      <c r="F161" s="206"/>
      <c r="G161" s="205"/>
      <c r="H161" s="263"/>
      <c r="I161" s="132"/>
      <c r="J161" s="205"/>
    </row>
    <row r="162" spans="1:10" ht="20.100000000000001" customHeight="1" x14ac:dyDescent="0.2">
      <c r="A162" s="91">
        <f t="shared" si="17"/>
        <v>0</v>
      </c>
      <c r="B162" s="140"/>
      <c r="C162" s="89">
        <f t="shared" si="15"/>
        <v>0</v>
      </c>
      <c r="D162" s="138">
        <f t="shared" si="16"/>
        <v>0</v>
      </c>
      <c r="E162" s="116"/>
      <c r="F162" s="206"/>
      <c r="G162" s="205"/>
      <c r="H162" s="263"/>
      <c r="I162" s="132"/>
      <c r="J162" s="205"/>
    </row>
    <row r="163" spans="1:10" ht="20.100000000000001" customHeight="1" x14ac:dyDescent="0.2">
      <c r="A163" s="91">
        <f t="shared" si="17"/>
        <v>0</v>
      </c>
      <c r="B163" s="140"/>
      <c r="C163" s="89">
        <f t="shared" si="15"/>
        <v>0</v>
      </c>
      <c r="D163" s="138">
        <f t="shared" si="16"/>
        <v>0</v>
      </c>
      <c r="E163" s="116"/>
      <c r="F163" s="206"/>
      <c r="G163" s="205"/>
      <c r="H163" s="263"/>
      <c r="I163" s="132"/>
      <c r="J163" s="205"/>
    </row>
    <row r="164" spans="1:10" ht="20.100000000000001" customHeight="1" x14ac:dyDescent="0.2">
      <c r="A164" s="91">
        <f t="shared" si="17"/>
        <v>0</v>
      </c>
      <c r="B164" s="140"/>
      <c r="C164" s="89">
        <f t="shared" si="15"/>
        <v>0</v>
      </c>
      <c r="D164" s="138">
        <f t="shared" si="16"/>
        <v>0</v>
      </c>
      <c r="E164" s="116"/>
      <c r="F164" s="206"/>
      <c r="G164" s="205"/>
      <c r="H164" s="263"/>
      <c r="I164" s="132"/>
      <c r="J164" s="205"/>
    </row>
    <row r="165" spans="1:10" ht="20.100000000000001" customHeight="1" x14ac:dyDescent="0.2">
      <c r="A165" s="91">
        <f t="shared" si="17"/>
        <v>0</v>
      </c>
      <c r="B165" s="140"/>
      <c r="C165" s="89">
        <f t="shared" si="15"/>
        <v>0</v>
      </c>
      <c r="D165" s="138">
        <f t="shared" si="16"/>
        <v>0</v>
      </c>
      <c r="E165" s="116"/>
      <c r="F165" s="206"/>
      <c r="G165" s="205"/>
      <c r="H165" s="263"/>
      <c r="I165" s="132"/>
      <c r="J165" s="205"/>
    </row>
    <row r="166" spans="1:10" ht="20.100000000000001" customHeight="1" x14ac:dyDescent="0.2">
      <c r="A166" s="91">
        <f t="shared" si="17"/>
        <v>0</v>
      </c>
      <c r="B166" s="140"/>
      <c r="C166" s="89">
        <f t="shared" si="15"/>
        <v>0</v>
      </c>
      <c r="D166" s="138">
        <f t="shared" si="16"/>
        <v>0</v>
      </c>
      <c r="E166" s="116"/>
      <c r="F166" s="206"/>
      <c r="G166" s="205"/>
      <c r="H166" s="263"/>
      <c r="I166" s="132"/>
      <c r="J166" s="205"/>
    </row>
    <row r="167" spans="1:10" ht="20.100000000000001" customHeight="1" x14ac:dyDescent="0.2">
      <c r="A167" s="91">
        <f t="shared" si="17"/>
        <v>0</v>
      </c>
      <c r="B167" s="140"/>
      <c r="C167" s="89">
        <f t="shared" si="15"/>
        <v>0</v>
      </c>
      <c r="D167" s="138">
        <f t="shared" si="16"/>
        <v>0</v>
      </c>
      <c r="E167" s="116"/>
      <c r="F167" s="206"/>
      <c r="G167" s="205"/>
      <c r="H167" s="263"/>
      <c r="I167" s="132"/>
      <c r="J167" s="205"/>
    </row>
    <row r="168" spans="1:10" ht="20.100000000000001" customHeight="1" x14ac:dyDescent="0.2">
      <c r="A168" s="91">
        <f t="shared" si="17"/>
        <v>0</v>
      </c>
      <c r="B168" s="140"/>
      <c r="C168" s="89">
        <f t="shared" si="15"/>
        <v>0</v>
      </c>
      <c r="D168" s="138">
        <f t="shared" si="16"/>
        <v>0</v>
      </c>
      <c r="E168" s="116"/>
      <c r="F168" s="206"/>
      <c r="G168" s="205"/>
      <c r="H168" s="263"/>
      <c r="I168" s="132"/>
      <c r="J168" s="205"/>
    </row>
    <row r="169" spans="1:10" ht="20.100000000000001" customHeight="1" x14ac:dyDescent="0.2">
      <c r="A169" s="91">
        <f t="shared" si="17"/>
        <v>0</v>
      </c>
      <c r="B169" s="140"/>
      <c r="C169" s="89">
        <f t="shared" si="15"/>
        <v>0</v>
      </c>
      <c r="D169" s="138">
        <f t="shared" si="16"/>
        <v>0</v>
      </c>
      <c r="E169" s="116"/>
      <c r="F169" s="206"/>
      <c r="G169" s="205"/>
      <c r="H169" s="263"/>
      <c r="I169" s="132"/>
      <c r="J169" s="205"/>
    </row>
    <row r="170" spans="1:10" ht="20.100000000000001" customHeight="1" x14ac:dyDescent="0.2">
      <c r="A170" s="91">
        <f t="shared" si="17"/>
        <v>0</v>
      </c>
      <c r="B170" s="140"/>
      <c r="C170" s="89">
        <f t="shared" si="15"/>
        <v>0</v>
      </c>
      <c r="D170" s="138">
        <f t="shared" si="16"/>
        <v>0</v>
      </c>
      <c r="E170" s="116"/>
      <c r="F170" s="206"/>
      <c r="G170" s="205"/>
      <c r="H170" s="263"/>
      <c r="I170" s="132"/>
      <c r="J170" s="205"/>
    </row>
    <row r="171" spans="1:10" ht="20.100000000000001" customHeight="1" x14ac:dyDescent="0.2">
      <c r="A171" s="91">
        <f t="shared" si="17"/>
        <v>0</v>
      </c>
      <c r="B171" s="140"/>
      <c r="C171" s="89">
        <f t="shared" si="15"/>
        <v>0</v>
      </c>
      <c r="D171" s="138">
        <f t="shared" si="16"/>
        <v>0</v>
      </c>
      <c r="E171" s="116"/>
      <c r="F171" s="206"/>
      <c r="G171" s="205"/>
      <c r="H171" s="263"/>
      <c r="I171" s="132"/>
      <c r="J171" s="205"/>
    </row>
    <row r="172" spans="1:10" ht="20.100000000000001" customHeight="1" x14ac:dyDescent="0.2">
      <c r="A172" s="91">
        <f t="shared" si="17"/>
        <v>0</v>
      </c>
      <c r="B172" s="140"/>
      <c r="C172" s="89">
        <f t="shared" si="15"/>
        <v>0</v>
      </c>
      <c r="D172" s="138">
        <f t="shared" si="16"/>
        <v>0</v>
      </c>
      <c r="E172" s="116"/>
      <c r="F172" s="206"/>
      <c r="G172" s="205"/>
      <c r="H172" s="263"/>
      <c r="I172" s="132"/>
      <c r="J172" s="205"/>
    </row>
    <row r="173" spans="1:10" ht="20.100000000000001" customHeight="1" x14ac:dyDescent="0.2">
      <c r="A173" s="91">
        <f t="shared" si="17"/>
        <v>0</v>
      </c>
      <c r="B173" s="140"/>
      <c r="C173" s="89">
        <f t="shared" si="15"/>
        <v>0</v>
      </c>
      <c r="D173" s="138">
        <f t="shared" si="16"/>
        <v>0</v>
      </c>
      <c r="E173" s="116"/>
      <c r="F173" s="206"/>
      <c r="G173" s="205"/>
      <c r="H173" s="263"/>
      <c r="I173" s="132"/>
      <c r="J173" s="205"/>
    </row>
    <row r="174" spans="1:10" ht="20.100000000000001" customHeight="1" x14ac:dyDescent="0.2">
      <c r="A174" s="91">
        <f t="shared" si="17"/>
        <v>0</v>
      </c>
      <c r="B174" s="140"/>
      <c r="C174" s="89">
        <f t="shared" si="15"/>
        <v>0</v>
      </c>
      <c r="D174" s="138">
        <f t="shared" si="16"/>
        <v>0</v>
      </c>
      <c r="E174" s="116"/>
      <c r="F174" s="206"/>
      <c r="G174" s="205"/>
      <c r="H174" s="263"/>
      <c r="I174" s="132"/>
      <c r="J174" s="205"/>
    </row>
    <row r="175" spans="1:10" ht="20.100000000000001" customHeight="1" x14ac:dyDescent="0.2">
      <c r="A175" s="91">
        <f t="shared" si="17"/>
        <v>0</v>
      </c>
      <c r="B175" s="140"/>
      <c r="C175" s="89">
        <f t="shared" si="15"/>
        <v>0</v>
      </c>
      <c r="D175" s="138">
        <f t="shared" si="16"/>
        <v>0</v>
      </c>
      <c r="E175" s="116"/>
      <c r="F175" s="206"/>
      <c r="G175" s="205"/>
      <c r="H175" s="263"/>
      <c r="I175" s="132"/>
      <c r="J175" s="205"/>
    </row>
    <row r="176" spans="1:10" ht="20.100000000000001" customHeight="1" x14ac:dyDescent="0.2">
      <c r="A176" s="91">
        <f t="shared" si="17"/>
        <v>0</v>
      </c>
      <c r="B176" s="140"/>
      <c r="C176" s="89">
        <f t="shared" si="15"/>
        <v>0</v>
      </c>
      <c r="D176" s="138">
        <f t="shared" si="16"/>
        <v>0</v>
      </c>
      <c r="E176" s="116"/>
      <c r="F176" s="206"/>
      <c r="G176" s="205"/>
      <c r="H176" s="263"/>
      <c r="I176" s="132"/>
      <c r="J176" s="205"/>
    </row>
    <row r="177" spans="1:10" ht="20.100000000000001" customHeight="1" x14ac:dyDescent="0.2">
      <c r="A177" s="91">
        <f t="shared" si="17"/>
        <v>0</v>
      </c>
      <c r="B177" s="140"/>
      <c r="C177" s="89">
        <f t="shared" si="15"/>
        <v>0</v>
      </c>
      <c r="D177" s="138">
        <f t="shared" si="16"/>
        <v>0</v>
      </c>
      <c r="E177" s="116"/>
      <c r="F177" s="206"/>
      <c r="G177" s="205"/>
      <c r="H177" s="263"/>
      <c r="I177" s="132"/>
      <c r="J177" s="205"/>
    </row>
    <row r="178" spans="1:10" ht="20.100000000000001" customHeight="1" x14ac:dyDescent="0.2">
      <c r="A178" s="91">
        <f t="shared" si="17"/>
        <v>0</v>
      </c>
      <c r="B178" s="140"/>
      <c r="C178" s="89">
        <f t="shared" si="15"/>
        <v>0</v>
      </c>
      <c r="D178" s="138">
        <f t="shared" si="16"/>
        <v>0</v>
      </c>
      <c r="E178" s="116"/>
      <c r="F178" s="206"/>
      <c r="G178" s="205"/>
      <c r="H178" s="263"/>
      <c r="I178" s="132"/>
      <c r="J178" s="205"/>
    </row>
    <row r="179" spans="1:10" ht="20.100000000000001" customHeight="1" x14ac:dyDescent="0.2">
      <c r="A179" s="91">
        <f t="shared" si="17"/>
        <v>0</v>
      </c>
      <c r="B179" s="140"/>
      <c r="C179" s="89">
        <f t="shared" si="15"/>
        <v>0</v>
      </c>
      <c r="D179" s="138">
        <f t="shared" si="16"/>
        <v>0</v>
      </c>
      <c r="E179" s="116"/>
      <c r="F179" s="206"/>
      <c r="G179" s="205"/>
      <c r="H179" s="263"/>
      <c r="I179" s="132"/>
      <c r="J179" s="205"/>
    </row>
    <row r="180" spans="1:10" ht="20.100000000000001" customHeight="1" x14ac:dyDescent="0.2">
      <c r="A180" s="91">
        <f t="shared" si="17"/>
        <v>0</v>
      </c>
      <c r="B180" s="140"/>
      <c r="C180" s="89">
        <f t="shared" si="15"/>
        <v>0</v>
      </c>
      <c r="D180" s="138">
        <f t="shared" si="16"/>
        <v>0</v>
      </c>
      <c r="E180" s="116"/>
      <c r="F180" s="206"/>
      <c r="G180" s="205"/>
      <c r="H180" s="263"/>
      <c r="I180" s="132"/>
      <c r="J180" s="205"/>
    </row>
    <row r="181" spans="1:10" ht="20.100000000000001" customHeight="1" x14ac:dyDescent="0.2">
      <c r="A181" s="91">
        <f t="shared" si="17"/>
        <v>0</v>
      </c>
      <c r="B181" s="140"/>
      <c r="C181" s="89">
        <f t="shared" si="15"/>
        <v>0</v>
      </c>
      <c r="D181" s="138">
        <f t="shared" si="16"/>
        <v>0</v>
      </c>
      <c r="E181" s="116"/>
      <c r="F181" s="206"/>
      <c r="G181" s="205"/>
      <c r="H181" s="263"/>
      <c r="I181" s="132"/>
      <c r="J181" s="205"/>
    </row>
    <row r="182" spans="1:10" ht="20.100000000000001" customHeight="1" x14ac:dyDescent="0.2">
      <c r="A182" s="91">
        <f t="shared" si="17"/>
        <v>0</v>
      </c>
      <c r="B182" s="140"/>
      <c r="C182" s="89">
        <f t="shared" si="15"/>
        <v>0</v>
      </c>
      <c r="D182" s="138">
        <f t="shared" si="16"/>
        <v>0</v>
      </c>
      <c r="E182" s="116"/>
      <c r="F182" s="206"/>
      <c r="G182" s="205"/>
      <c r="H182" s="263"/>
      <c r="I182" s="132"/>
      <c r="J182" s="205"/>
    </row>
    <row r="183" spans="1:10" ht="20.100000000000001" customHeight="1" x14ac:dyDescent="0.2">
      <c r="A183" s="91">
        <f t="shared" si="17"/>
        <v>0</v>
      </c>
      <c r="B183" s="140"/>
      <c r="C183" s="89">
        <f t="shared" si="15"/>
        <v>0</v>
      </c>
      <c r="D183" s="138">
        <f t="shared" si="16"/>
        <v>0</v>
      </c>
      <c r="E183" s="116"/>
      <c r="F183" s="206"/>
      <c r="G183" s="205"/>
      <c r="H183" s="263"/>
      <c r="I183" s="132"/>
      <c r="J183" s="205"/>
    </row>
    <row r="184" spans="1:10" ht="20.100000000000001" customHeight="1" x14ac:dyDescent="0.2">
      <c r="A184" s="91">
        <f t="shared" si="17"/>
        <v>0</v>
      </c>
      <c r="B184" s="140"/>
      <c r="C184" s="89">
        <f t="shared" si="15"/>
        <v>0</v>
      </c>
      <c r="D184" s="138">
        <f t="shared" si="16"/>
        <v>0</v>
      </c>
      <c r="E184" s="116"/>
      <c r="F184" s="206"/>
      <c r="G184" s="205"/>
      <c r="H184" s="263"/>
      <c r="I184" s="132"/>
      <c r="J184" s="205"/>
    </row>
    <row r="185" spans="1:10" ht="20.100000000000001" customHeight="1" x14ac:dyDescent="0.2">
      <c r="A185" s="91">
        <f t="shared" si="17"/>
        <v>0</v>
      </c>
      <c r="B185" s="140"/>
      <c r="C185" s="89">
        <f t="shared" ref="C185:C216" si="18">IFERROR(VLOOKUP(J185,Tabla_Items,2,FALSE),G185)</f>
        <v>0</v>
      </c>
      <c r="D185" s="138">
        <f t="shared" ref="D185:D216" si="19">IFERROR(VLOOKUP(J185,Tabla_Items,3,FALSE),H185)</f>
        <v>0</v>
      </c>
      <c r="E185" s="116"/>
      <c r="F185" s="206"/>
      <c r="G185" s="205"/>
      <c r="H185" s="263"/>
      <c r="I185" s="132"/>
      <c r="J185" s="205"/>
    </row>
    <row r="186" spans="1:10" ht="20.100000000000001" customHeight="1" x14ac:dyDescent="0.2">
      <c r="A186" s="91">
        <f t="shared" si="17"/>
        <v>0</v>
      </c>
      <c r="B186" s="140"/>
      <c r="C186" s="89">
        <f t="shared" si="18"/>
        <v>0</v>
      </c>
      <c r="D186" s="138">
        <f t="shared" si="19"/>
        <v>0</v>
      </c>
      <c r="E186" s="116"/>
      <c r="F186" s="206"/>
      <c r="G186" s="205"/>
      <c r="H186" s="263"/>
      <c r="I186" s="132"/>
      <c r="J186" s="205"/>
    </row>
    <row r="187" spans="1:10" ht="20.100000000000001" customHeight="1" x14ac:dyDescent="0.2">
      <c r="A187" s="91">
        <f t="shared" si="17"/>
        <v>0</v>
      </c>
      <c r="B187" s="140"/>
      <c r="C187" s="89">
        <f t="shared" si="18"/>
        <v>0</v>
      </c>
      <c r="D187" s="138">
        <f t="shared" si="19"/>
        <v>0</v>
      </c>
      <c r="E187" s="116"/>
      <c r="F187" s="206"/>
      <c r="G187" s="205"/>
      <c r="H187" s="263"/>
      <c r="I187" s="132"/>
      <c r="J187" s="205"/>
    </row>
    <row r="188" spans="1:10" ht="20.100000000000001" customHeight="1" x14ac:dyDescent="0.2">
      <c r="A188" s="91">
        <f t="shared" si="17"/>
        <v>0</v>
      </c>
      <c r="B188" s="140"/>
      <c r="C188" s="89">
        <f t="shared" si="18"/>
        <v>0</v>
      </c>
      <c r="D188" s="138">
        <f t="shared" si="19"/>
        <v>0</v>
      </c>
      <c r="E188" s="116"/>
      <c r="F188" s="206"/>
      <c r="G188" s="205"/>
      <c r="H188" s="263"/>
      <c r="I188" s="132"/>
      <c r="J188" s="205"/>
    </row>
    <row r="189" spans="1:10" ht="20.100000000000001" customHeight="1" x14ac:dyDescent="0.2">
      <c r="A189" s="91">
        <f t="shared" si="17"/>
        <v>0</v>
      </c>
      <c r="B189" s="140"/>
      <c r="C189" s="89">
        <f t="shared" si="18"/>
        <v>0</v>
      </c>
      <c r="D189" s="138">
        <f t="shared" si="19"/>
        <v>0</v>
      </c>
      <c r="E189" s="116"/>
      <c r="F189" s="206"/>
      <c r="G189" s="205"/>
      <c r="H189" s="263"/>
      <c r="I189" s="132"/>
      <c r="J189" s="205"/>
    </row>
    <row r="190" spans="1:10" ht="20.100000000000001" customHeight="1" x14ac:dyDescent="0.2">
      <c r="A190" s="91">
        <f t="shared" si="17"/>
        <v>0</v>
      </c>
      <c r="B190" s="140"/>
      <c r="C190" s="89">
        <f t="shared" si="18"/>
        <v>0</v>
      </c>
      <c r="D190" s="138">
        <f t="shared" si="19"/>
        <v>0</v>
      </c>
      <c r="E190" s="116"/>
      <c r="F190" s="206"/>
      <c r="G190" s="205"/>
      <c r="H190" s="263"/>
      <c r="I190" s="132"/>
      <c r="J190" s="205"/>
    </row>
    <row r="191" spans="1:10" ht="20.100000000000001" customHeight="1" x14ac:dyDescent="0.2">
      <c r="A191" s="91">
        <f t="shared" si="17"/>
        <v>0</v>
      </c>
      <c r="B191" s="140"/>
      <c r="C191" s="89">
        <f t="shared" si="18"/>
        <v>0</v>
      </c>
      <c r="D191" s="138">
        <f t="shared" si="19"/>
        <v>0</v>
      </c>
      <c r="E191" s="116"/>
      <c r="F191" s="206"/>
      <c r="G191" s="205"/>
      <c r="H191" s="263"/>
      <c r="I191" s="132"/>
      <c r="J191" s="205"/>
    </row>
    <row r="192" spans="1:10" ht="20.100000000000001" customHeight="1" x14ac:dyDescent="0.2">
      <c r="A192" s="91">
        <f t="shared" si="17"/>
        <v>0</v>
      </c>
      <c r="B192" s="140"/>
      <c r="C192" s="89">
        <f t="shared" si="18"/>
        <v>0</v>
      </c>
      <c r="D192" s="138">
        <f t="shared" si="19"/>
        <v>0</v>
      </c>
      <c r="E192" s="116"/>
      <c r="F192" s="206"/>
      <c r="G192" s="205"/>
      <c r="H192" s="263"/>
      <c r="I192" s="132"/>
      <c r="J192" s="205"/>
    </row>
    <row r="193" spans="1:10" ht="20.100000000000001" customHeight="1" x14ac:dyDescent="0.2">
      <c r="A193" s="91">
        <f t="shared" si="17"/>
        <v>0</v>
      </c>
      <c r="B193" s="140"/>
      <c r="C193" s="89">
        <f t="shared" si="18"/>
        <v>0</v>
      </c>
      <c r="D193" s="138">
        <f t="shared" si="19"/>
        <v>0</v>
      </c>
      <c r="E193" s="116"/>
      <c r="F193" s="206"/>
      <c r="G193" s="205"/>
      <c r="H193" s="263"/>
      <c r="I193" s="132"/>
      <c r="J193" s="205"/>
    </row>
    <row r="194" spans="1:10" ht="20.100000000000001" customHeight="1" x14ac:dyDescent="0.2">
      <c r="A194" s="91">
        <f t="shared" si="17"/>
        <v>0</v>
      </c>
      <c r="B194" s="140"/>
      <c r="C194" s="89">
        <f t="shared" si="18"/>
        <v>0</v>
      </c>
      <c r="D194" s="138">
        <f t="shared" si="19"/>
        <v>0</v>
      </c>
      <c r="E194" s="116"/>
      <c r="F194" s="206"/>
      <c r="G194" s="205"/>
      <c r="H194" s="263"/>
      <c r="I194" s="132"/>
      <c r="J194" s="205"/>
    </row>
    <row r="195" spans="1:10" ht="20.100000000000001" customHeight="1" x14ac:dyDescent="0.2">
      <c r="A195" s="91">
        <f t="shared" si="17"/>
        <v>0</v>
      </c>
      <c r="B195" s="140"/>
      <c r="C195" s="89">
        <f t="shared" si="18"/>
        <v>0</v>
      </c>
      <c r="D195" s="138">
        <f t="shared" si="19"/>
        <v>0</v>
      </c>
      <c r="E195" s="116"/>
      <c r="F195" s="206"/>
      <c r="G195" s="205"/>
      <c r="H195" s="263"/>
      <c r="I195" s="132"/>
      <c r="J195" s="205"/>
    </row>
    <row r="196" spans="1:10" ht="20.100000000000001" customHeight="1" x14ac:dyDescent="0.2">
      <c r="A196" s="91">
        <f t="shared" si="17"/>
        <v>0</v>
      </c>
      <c r="B196" s="140"/>
      <c r="C196" s="89">
        <f t="shared" si="18"/>
        <v>0</v>
      </c>
      <c r="D196" s="138">
        <f t="shared" si="19"/>
        <v>0</v>
      </c>
      <c r="E196" s="116"/>
      <c r="F196" s="206"/>
      <c r="G196" s="205"/>
      <c r="H196" s="263"/>
      <c r="I196" s="132"/>
      <c r="J196" s="205"/>
    </row>
    <row r="197" spans="1:10" ht="20.100000000000001" customHeight="1" x14ac:dyDescent="0.2">
      <c r="A197" s="91">
        <f t="shared" si="17"/>
        <v>0</v>
      </c>
      <c r="B197" s="140"/>
      <c r="C197" s="89">
        <f t="shared" si="18"/>
        <v>0</v>
      </c>
      <c r="D197" s="138">
        <f t="shared" si="19"/>
        <v>0</v>
      </c>
      <c r="E197" s="116"/>
      <c r="F197" s="206"/>
      <c r="G197" s="205"/>
      <c r="H197" s="263"/>
      <c r="I197" s="132"/>
      <c r="J197" s="205"/>
    </row>
    <row r="198" spans="1:10" ht="20.100000000000001" customHeight="1" x14ac:dyDescent="0.2">
      <c r="A198" s="91">
        <f t="shared" si="17"/>
        <v>0</v>
      </c>
      <c r="B198" s="140"/>
      <c r="C198" s="89">
        <f t="shared" si="18"/>
        <v>0</v>
      </c>
      <c r="D198" s="138">
        <f t="shared" si="19"/>
        <v>0</v>
      </c>
      <c r="E198" s="116"/>
      <c r="F198" s="206"/>
      <c r="G198" s="205"/>
      <c r="H198" s="263"/>
      <c r="I198" s="132"/>
      <c r="J198" s="205"/>
    </row>
    <row r="199" spans="1:10" ht="20.100000000000001" customHeight="1" x14ac:dyDescent="0.2">
      <c r="A199" s="91">
        <f t="shared" si="17"/>
        <v>0</v>
      </c>
      <c r="B199" s="140"/>
      <c r="C199" s="89">
        <f t="shared" si="18"/>
        <v>0</v>
      </c>
      <c r="D199" s="138">
        <f t="shared" si="19"/>
        <v>0</v>
      </c>
      <c r="E199" s="116"/>
      <c r="F199" s="206"/>
      <c r="G199" s="205"/>
      <c r="H199" s="263"/>
      <c r="I199" s="132"/>
      <c r="J199" s="205"/>
    </row>
    <row r="200" spans="1:10" ht="20.100000000000001" customHeight="1" x14ac:dyDescent="0.2">
      <c r="A200" s="91">
        <f t="shared" si="17"/>
        <v>0</v>
      </c>
      <c r="B200" s="140"/>
      <c r="C200" s="89">
        <f t="shared" si="18"/>
        <v>0</v>
      </c>
      <c r="D200" s="138">
        <f t="shared" si="19"/>
        <v>0</v>
      </c>
      <c r="E200" s="116"/>
      <c r="F200" s="206"/>
      <c r="G200" s="205"/>
      <c r="H200" s="263"/>
      <c r="I200" s="132"/>
      <c r="J200" s="205"/>
    </row>
    <row r="201" spans="1:10" ht="20.100000000000001" customHeight="1" x14ac:dyDescent="0.2">
      <c r="A201" s="91">
        <f t="shared" si="17"/>
        <v>0</v>
      </c>
      <c r="B201" s="140"/>
      <c r="C201" s="89">
        <f t="shared" si="18"/>
        <v>0</v>
      </c>
      <c r="D201" s="138">
        <f t="shared" si="19"/>
        <v>0</v>
      </c>
      <c r="E201" s="116"/>
      <c r="F201" s="206"/>
      <c r="G201" s="205"/>
      <c r="H201" s="263"/>
      <c r="I201" s="132"/>
      <c r="J201" s="205"/>
    </row>
    <row r="202" spans="1:10" ht="20.100000000000001" customHeight="1" x14ac:dyDescent="0.2">
      <c r="A202" s="91">
        <f t="shared" si="17"/>
        <v>0</v>
      </c>
      <c r="B202" s="140"/>
      <c r="C202" s="89">
        <f t="shared" si="18"/>
        <v>0</v>
      </c>
      <c r="D202" s="138">
        <f t="shared" si="19"/>
        <v>0</v>
      </c>
      <c r="E202" s="116"/>
      <c r="F202" s="206"/>
      <c r="G202" s="205"/>
      <c r="H202" s="263"/>
      <c r="I202" s="132"/>
      <c r="J202" s="205"/>
    </row>
    <row r="203" spans="1:10" ht="20.100000000000001" customHeight="1" x14ac:dyDescent="0.2">
      <c r="A203" s="91">
        <f t="shared" si="17"/>
        <v>0</v>
      </c>
      <c r="B203" s="140"/>
      <c r="C203" s="89">
        <f t="shared" si="18"/>
        <v>0</v>
      </c>
      <c r="D203" s="138">
        <f t="shared" si="19"/>
        <v>0</v>
      </c>
      <c r="E203" s="116"/>
      <c r="F203" s="206"/>
      <c r="G203" s="205"/>
      <c r="H203" s="263"/>
      <c r="I203" s="132"/>
      <c r="J203" s="205"/>
    </row>
    <row r="204" spans="1:10" ht="20.100000000000001" customHeight="1" x14ac:dyDescent="0.2">
      <c r="A204" s="91">
        <f t="shared" si="17"/>
        <v>0</v>
      </c>
      <c r="B204" s="140"/>
      <c r="C204" s="89">
        <f t="shared" si="18"/>
        <v>0</v>
      </c>
      <c r="D204" s="138">
        <f t="shared" si="19"/>
        <v>0</v>
      </c>
      <c r="E204" s="116"/>
      <c r="F204" s="206"/>
      <c r="G204" s="205"/>
      <c r="H204" s="263"/>
      <c r="I204" s="132"/>
      <c r="J204" s="205"/>
    </row>
    <row r="205" spans="1:10" ht="20.100000000000001" customHeight="1" x14ac:dyDescent="0.2">
      <c r="A205" s="91">
        <f t="shared" si="17"/>
        <v>0</v>
      </c>
      <c r="B205" s="140"/>
      <c r="C205" s="89">
        <f t="shared" si="18"/>
        <v>0</v>
      </c>
      <c r="D205" s="138">
        <f t="shared" si="19"/>
        <v>0</v>
      </c>
      <c r="E205" s="116"/>
      <c r="F205" s="206"/>
      <c r="G205" s="205"/>
      <c r="H205" s="263"/>
      <c r="I205" s="132"/>
      <c r="J205" s="205"/>
    </row>
    <row r="206" spans="1:10" ht="20.100000000000001" customHeight="1" x14ac:dyDescent="0.2">
      <c r="A206" s="91">
        <f t="shared" si="17"/>
        <v>0</v>
      </c>
      <c r="B206" s="140"/>
      <c r="C206" s="89">
        <f t="shared" si="18"/>
        <v>0</v>
      </c>
      <c r="D206" s="138">
        <f t="shared" si="19"/>
        <v>0</v>
      </c>
      <c r="E206" s="116"/>
      <c r="F206" s="206"/>
      <c r="G206" s="205"/>
      <c r="H206" s="263"/>
      <c r="I206" s="132"/>
      <c r="J206" s="205"/>
    </row>
    <row r="207" spans="1:10" ht="20.100000000000001" customHeight="1" x14ac:dyDescent="0.2">
      <c r="A207" s="91">
        <f t="shared" si="17"/>
        <v>0</v>
      </c>
      <c r="B207" s="140"/>
      <c r="C207" s="89">
        <f t="shared" si="18"/>
        <v>0</v>
      </c>
      <c r="D207" s="138">
        <f t="shared" si="19"/>
        <v>0</v>
      </c>
      <c r="E207" s="116"/>
      <c r="F207" s="206"/>
      <c r="G207" s="205"/>
      <c r="H207" s="263"/>
      <c r="I207" s="132"/>
      <c r="J207" s="205"/>
    </row>
    <row r="208" spans="1:10" ht="20.100000000000001" customHeight="1" x14ac:dyDescent="0.2">
      <c r="A208" s="91">
        <f t="shared" si="17"/>
        <v>0</v>
      </c>
      <c r="B208" s="140"/>
      <c r="C208" s="89">
        <f t="shared" si="18"/>
        <v>0</v>
      </c>
      <c r="D208" s="138">
        <f t="shared" si="19"/>
        <v>0</v>
      </c>
      <c r="E208" s="116"/>
      <c r="F208" s="206"/>
      <c r="G208" s="205"/>
      <c r="H208" s="263"/>
      <c r="I208" s="132"/>
      <c r="J208" s="205"/>
    </row>
    <row r="209" spans="1:10" ht="20.100000000000001" customHeight="1" x14ac:dyDescent="0.2">
      <c r="A209" s="91">
        <f t="shared" si="17"/>
        <v>0</v>
      </c>
      <c r="B209" s="140"/>
      <c r="C209" s="89">
        <f t="shared" si="18"/>
        <v>0</v>
      </c>
      <c r="D209" s="138">
        <f t="shared" si="19"/>
        <v>0</v>
      </c>
      <c r="E209" s="116"/>
      <c r="F209" s="206"/>
      <c r="G209" s="205"/>
      <c r="H209" s="263"/>
      <c r="I209" s="132"/>
      <c r="J209" s="205"/>
    </row>
    <row r="210" spans="1:10" ht="20.100000000000001" customHeight="1" x14ac:dyDescent="0.2">
      <c r="A210" s="91">
        <f t="shared" si="17"/>
        <v>0</v>
      </c>
      <c r="B210" s="140"/>
      <c r="C210" s="89">
        <f t="shared" si="18"/>
        <v>0</v>
      </c>
      <c r="D210" s="138">
        <f t="shared" si="19"/>
        <v>0</v>
      </c>
      <c r="E210" s="116"/>
      <c r="F210" s="206"/>
      <c r="G210" s="205"/>
      <c r="H210" s="263"/>
      <c r="I210" s="132"/>
      <c r="J210" s="205"/>
    </row>
    <row r="211" spans="1:10" ht="20.100000000000001" customHeight="1" x14ac:dyDescent="0.2">
      <c r="A211" s="91">
        <f t="shared" si="17"/>
        <v>0</v>
      </c>
      <c r="B211" s="140"/>
      <c r="C211" s="89">
        <f t="shared" si="18"/>
        <v>0</v>
      </c>
      <c r="D211" s="138">
        <f t="shared" si="19"/>
        <v>0</v>
      </c>
      <c r="E211" s="116"/>
      <c r="F211" s="206"/>
      <c r="G211" s="205"/>
      <c r="H211" s="263"/>
      <c r="I211" s="132"/>
      <c r="J211" s="205"/>
    </row>
    <row r="212" spans="1:10" ht="20.100000000000001" customHeight="1" x14ac:dyDescent="0.2">
      <c r="A212" s="91">
        <f t="shared" si="17"/>
        <v>0</v>
      </c>
      <c r="B212" s="140"/>
      <c r="C212" s="89">
        <f t="shared" si="18"/>
        <v>0</v>
      </c>
      <c r="D212" s="138">
        <f t="shared" si="19"/>
        <v>0</v>
      </c>
      <c r="E212" s="116"/>
      <c r="F212" s="206"/>
      <c r="G212" s="205"/>
      <c r="H212" s="263"/>
      <c r="I212" s="132"/>
      <c r="J212" s="205"/>
    </row>
    <row r="213" spans="1:10" ht="20.100000000000001" customHeight="1" x14ac:dyDescent="0.2">
      <c r="A213" s="91">
        <f t="shared" si="17"/>
        <v>0</v>
      </c>
      <c r="B213" s="140"/>
      <c r="C213" s="89">
        <f t="shared" si="18"/>
        <v>0</v>
      </c>
      <c r="D213" s="138">
        <f t="shared" si="19"/>
        <v>0</v>
      </c>
      <c r="E213" s="116"/>
      <c r="F213" s="206"/>
      <c r="G213" s="205"/>
      <c r="H213" s="263"/>
      <c r="I213" s="132"/>
      <c r="J213" s="205"/>
    </row>
    <row r="214" spans="1:10" ht="20.100000000000001" customHeight="1" x14ac:dyDescent="0.2">
      <c r="A214" s="91">
        <f t="shared" si="17"/>
        <v>0</v>
      </c>
      <c r="B214" s="140"/>
      <c r="C214" s="89">
        <f t="shared" si="18"/>
        <v>0</v>
      </c>
      <c r="D214" s="138">
        <f t="shared" si="19"/>
        <v>0</v>
      </c>
      <c r="E214" s="116"/>
      <c r="F214" s="206"/>
      <c r="G214" s="205"/>
      <c r="H214" s="263"/>
      <c r="I214" s="132"/>
      <c r="J214" s="205"/>
    </row>
    <row r="215" spans="1:10" ht="20.100000000000001" customHeight="1" x14ac:dyDescent="0.2">
      <c r="A215" s="91">
        <f t="shared" si="17"/>
        <v>0</v>
      </c>
      <c r="B215" s="140"/>
      <c r="C215" s="89">
        <f t="shared" si="18"/>
        <v>0</v>
      </c>
      <c r="D215" s="138">
        <f t="shared" si="19"/>
        <v>0</v>
      </c>
      <c r="E215" s="116"/>
      <c r="F215" s="206"/>
      <c r="G215" s="205"/>
      <c r="H215" s="263"/>
      <c r="I215" s="132"/>
      <c r="J215" s="205"/>
    </row>
    <row r="216" spans="1:10" ht="20.100000000000001" customHeight="1" x14ac:dyDescent="0.2">
      <c r="A216" s="91">
        <f t="shared" si="17"/>
        <v>0</v>
      </c>
      <c r="B216" s="140"/>
      <c r="C216" s="89">
        <f t="shared" si="18"/>
        <v>0</v>
      </c>
      <c r="D216" s="138">
        <f t="shared" si="19"/>
        <v>0</v>
      </c>
      <c r="E216" s="116"/>
      <c r="F216" s="206"/>
      <c r="G216" s="205"/>
      <c r="H216" s="263"/>
      <c r="I216" s="132"/>
      <c r="J216" s="205"/>
    </row>
    <row r="217" spans="1:10" ht="20.100000000000001" customHeight="1" x14ac:dyDescent="0.2">
      <c r="A217" s="91">
        <f t="shared" si="17"/>
        <v>0</v>
      </c>
      <c r="B217" s="140"/>
      <c r="C217" s="89">
        <f t="shared" ref="C217:C224" si="20">IFERROR(VLOOKUP(J217,Tabla_Items,2,FALSE),G217)</f>
        <v>0</v>
      </c>
      <c r="D217" s="138">
        <f t="shared" ref="D217:D224" si="21">IFERROR(VLOOKUP(J217,Tabla_Items,3,FALSE),H217)</f>
        <v>0</v>
      </c>
      <c r="E217" s="116"/>
      <c r="F217" s="206"/>
      <c r="G217" s="205"/>
      <c r="H217" s="263"/>
      <c r="I217" s="132"/>
      <c r="J217" s="205"/>
    </row>
    <row r="218" spans="1:10" ht="20.100000000000001" customHeight="1" x14ac:dyDescent="0.2">
      <c r="A218" s="91">
        <f t="shared" si="17"/>
        <v>0</v>
      </c>
      <c r="B218" s="140"/>
      <c r="C218" s="89">
        <f t="shared" si="20"/>
        <v>0</v>
      </c>
      <c r="D218" s="138">
        <f t="shared" si="21"/>
        <v>0</v>
      </c>
      <c r="E218" s="116"/>
      <c r="F218" s="206"/>
      <c r="G218" s="205"/>
      <c r="H218" s="263"/>
      <c r="I218" s="132"/>
      <c r="J218" s="205"/>
    </row>
    <row r="219" spans="1:10" ht="20.100000000000001" customHeight="1" x14ac:dyDescent="0.2">
      <c r="A219" s="91">
        <f t="shared" ref="A219:A224" si="22">IF(D219=0,0,A218+1)</f>
        <v>0</v>
      </c>
      <c r="B219" s="140"/>
      <c r="C219" s="89">
        <f t="shared" si="20"/>
        <v>0</v>
      </c>
      <c r="D219" s="138">
        <f t="shared" si="21"/>
        <v>0</v>
      </c>
      <c r="E219" s="116"/>
      <c r="F219" s="206"/>
      <c r="G219" s="205"/>
      <c r="H219" s="263"/>
      <c r="I219" s="132"/>
      <c r="J219" s="205"/>
    </row>
    <row r="220" spans="1:10" ht="20.100000000000001" customHeight="1" x14ac:dyDescent="0.2">
      <c r="A220" s="91">
        <f t="shared" si="22"/>
        <v>0</v>
      </c>
      <c r="B220" s="140"/>
      <c r="C220" s="89">
        <f t="shared" si="20"/>
        <v>0</v>
      </c>
      <c r="D220" s="138">
        <f t="shared" si="21"/>
        <v>0</v>
      </c>
      <c r="E220" s="116"/>
      <c r="F220" s="206"/>
      <c r="G220" s="205"/>
      <c r="H220" s="263"/>
      <c r="I220" s="132"/>
      <c r="J220" s="205"/>
    </row>
    <row r="221" spans="1:10" ht="20.100000000000001" customHeight="1" x14ac:dyDescent="0.2">
      <c r="A221" s="91">
        <f t="shared" si="22"/>
        <v>0</v>
      </c>
      <c r="B221" s="140"/>
      <c r="C221" s="89">
        <f t="shared" si="20"/>
        <v>0</v>
      </c>
      <c r="D221" s="138">
        <f t="shared" si="21"/>
        <v>0</v>
      </c>
      <c r="E221" s="116"/>
      <c r="F221" s="206"/>
      <c r="G221" s="205"/>
      <c r="H221" s="263"/>
      <c r="I221" s="132"/>
      <c r="J221" s="205"/>
    </row>
    <row r="222" spans="1:10" ht="20.100000000000001" customHeight="1" x14ac:dyDescent="0.2">
      <c r="A222" s="91">
        <f t="shared" si="22"/>
        <v>0</v>
      </c>
      <c r="B222" s="140"/>
      <c r="C222" s="89">
        <f t="shared" si="20"/>
        <v>0</v>
      </c>
      <c r="D222" s="138">
        <f t="shared" si="21"/>
        <v>0</v>
      </c>
      <c r="E222" s="116"/>
      <c r="F222" s="206"/>
      <c r="G222" s="205"/>
      <c r="H222" s="263"/>
      <c r="I222" s="132"/>
      <c r="J222" s="205"/>
    </row>
    <row r="223" spans="1:10" ht="20.100000000000001" customHeight="1" x14ac:dyDescent="0.2">
      <c r="A223" s="91">
        <f t="shared" si="22"/>
        <v>0</v>
      </c>
      <c r="B223" s="140"/>
      <c r="C223" s="89">
        <f t="shared" si="20"/>
        <v>0</v>
      </c>
      <c r="D223" s="138">
        <f t="shared" si="21"/>
        <v>0</v>
      </c>
      <c r="E223" s="116"/>
      <c r="F223" s="206"/>
      <c r="G223" s="205"/>
      <c r="H223" s="263"/>
      <c r="I223" s="132"/>
      <c r="J223" s="205"/>
    </row>
    <row r="224" spans="1:10" ht="20.100000000000001" customHeight="1" x14ac:dyDescent="0.2">
      <c r="A224" s="91">
        <f t="shared" si="22"/>
        <v>0</v>
      </c>
      <c r="B224" s="140"/>
      <c r="C224" s="89">
        <f t="shared" si="20"/>
        <v>0</v>
      </c>
      <c r="D224" s="138">
        <f t="shared" si="21"/>
        <v>0</v>
      </c>
      <c r="E224" s="116"/>
      <c r="F224" s="206"/>
      <c r="G224" s="205"/>
      <c r="H224" s="263"/>
      <c r="I224" s="132"/>
      <c r="J224" s="205"/>
    </row>
    <row r="225" spans="8:9" ht="20.100000000000001" customHeight="1" x14ac:dyDescent="0.2">
      <c r="H225" s="132"/>
      <c r="I225" s="132"/>
    </row>
    <row r="226" spans="8:9" ht="20.100000000000001" customHeight="1" x14ac:dyDescent="0.2">
      <c r="H226" s="132"/>
      <c r="I226" s="132"/>
    </row>
    <row r="227" spans="8:9" ht="20.100000000000001" customHeight="1" x14ac:dyDescent="0.2">
      <c r="H227" s="132"/>
      <c r="I227" s="132"/>
    </row>
    <row r="228" spans="8:9" ht="20.100000000000001" customHeight="1" x14ac:dyDescent="0.2">
      <c r="H228" s="132"/>
      <c r="I228" s="132"/>
    </row>
    <row r="229" spans="8:9" ht="20.100000000000001" customHeight="1" x14ac:dyDescent="0.2">
      <c r="H229" s="132"/>
      <c r="I229" s="132"/>
    </row>
    <row r="230" spans="8:9" ht="20.100000000000001" customHeight="1" x14ac:dyDescent="0.2">
      <c r="H230" s="132"/>
      <c r="I230" s="132"/>
    </row>
    <row r="231" spans="8:9" ht="20.100000000000001" customHeight="1" x14ac:dyDescent="0.2">
      <c r="H231" s="132"/>
      <c r="I231" s="132"/>
    </row>
    <row r="232" spans="8:9" ht="20.100000000000001" customHeight="1" x14ac:dyDescent="0.2">
      <c r="H232" s="132"/>
      <c r="I232" s="132"/>
    </row>
    <row r="233" spans="8:9" ht="20.100000000000001" customHeight="1" x14ac:dyDescent="0.2">
      <c r="H233" s="132"/>
      <c r="I233" s="132"/>
    </row>
    <row r="234" spans="8:9" ht="20.100000000000001" customHeight="1" x14ac:dyDescent="0.2">
      <c r="H234" s="132"/>
      <c r="I234" s="132"/>
    </row>
    <row r="235" spans="8:9" ht="20.100000000000001" customHeight="1" x14ac:dyDescent="0.2">
      <c r="H235" s="132"/>
      <c r="I235" s="132"/>
    </row>
    <row r="236" spans="8:9" ht="20.100000000000001" customHeight="1" x14ac:dyDescent="0.2">
      <c r="H236" s="132"/>
      <c r="I236" s="132"/>
    </row>
    <row r="237" spans="8:9" ht="20.100000000000001" customHeight="1" x14ac:dyDescent="0.2">
      <c r="H237" s="132"/>
      <c r="I237" s="132"/>
    </row>
    <row r="238" spans="8:9" ht="20.100000000000001" customHeight="1" x14ac:dyDescent="0.2">
      <c r="H238" s="132"/>
      <c r="I238" s="132"/>
    </row>
    <row r="239" spans="8:9" ht="20.100000000000001" customHeight="1" x14ac:dyDescent="0.2">
      <c r="H239" s="132"/>
      <c r="I239" s="132"/>
    </row>
    <row r="240" spans="8:9"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C319" s="91">
        <v>4</v>
      </c>
      <c r="H319" s="132"/>
      <c r="I319" s="132"/>
    </row>
    <row r="320" spans="3:9" ht="20.100000000000001" customHeight="1" x14ac:dyDescent="0.2">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C369" s="91">
        <v>4</v>
      </c>
      <c r="H369" s="132"/>
      <c r="I369" s="132"/>
    </row>
    <row r="370" spans="3:9" ht="20.100000000000001" customHeight="1" x14ac:dyDescent="0.2">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C419" s="91">
        <v>4</v>
      </c>
      <c r="H419" s="132"/>
      <c r="I419" s="132"/>
    </row>
    <row r="420" spans="3:9" ht="20.100000000000001" customHeight="1" x14ac:dyDescent="0.2">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C469" s="91">
        <v>4</v>
      </c>
      <c r="H469" s="132"/>
      <c r="I469" s="132"/>
    </row>
    <row r="470" spans="3:9" ht="20.100000000000001" customHeight="1" x14ac:dyDescent="0.2">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C519" s="91">
        <v>5</v>
      </c>
      <c r="H519" s="132"/>
      <c r="I519" s="132"/>
    </row>
    <row r="520" spans="3:9" ht="20.100000000000001" customHeight="1" x14ac:dyDescent="0.2">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C569" s="91">
        <v>5</v>
      </c>
    </row>
    <row r="619" spans="3:3" ht="20.100000000000001" customHeight="1" x14ac:dyDescent="0.2">
      <c r="C619" s="91">
        <v>5</v>
      </c>
    </row>
    <row r="669" spans="3:3" ht="20.100000000000001" customHeight="1" x14ac:dyDescent="0.2">
      <c r="C669" s="91">
        <v>5</v>
      </c>
    </row>
    <row r="719" spans="3:3" ht="20.100000000000001" customHeight="1" x14ac:dyDescent="0.2">
      <c r="C719" s="91">
        <v>5</v>
      </c>
    </row>
    <row r="769" spans="3:3" ht="20.100000000000001" customHeight="1" x14ac:dyDescent="0.2">
      <c r="C769" s="91">
        <v>5</v>
      </c>
    </row>
    <row r="819" spans="3:3" ht="20.100000000000001" customHeight="1" x14ac:dyDescent="0.2">
      <c r="C819" s="91">
        <v>5</v>
      </c>
    </row>
    <row r="869" spans="3:3" ht="20.100000000000001" customHeight="1" x14ac:dyDescent="0.2">
      <c r="C869" s="91">
        <v>5</v>
      </c>
    </row>
    <row r="919" spans="3:3" ht="20.100000000000001" customHeight="1" x14ac:dyDescent="0.2">
      <c r="C919" s="91">
        <v>5</v>
      </c>
    </row>
    <row r="969" spans="3:3" ht="20.100000000000001" customHeight="1" x14ac:dyDescent="0.2">
      <c r="C969" s="91">
        <v>5</v>
      </c>
    </row>
    <row r="1019" spans="3:3" ht="20.100000000000001" customHeight="1" x14ac:dyDescent="0.2">
      <c r="C1019" s="91">
        <v>5</v>
      </c>
    </row>
    <row r="1069" spans="3:3" ht="20.100000000000001" customHeight="1" x14ac:dyDescent="0.2">
      <c r="C1069" s="91">
        <v>5</v>
      </c>
    </row>
    <row r="1070" spans="3:3" ht="20.100000000000001" customHeight="1" x14ac:dyDescent="0.2">
      <c r="C1070" s="91">
        <f>Datos!B49</f>
        <v>0</v>
      </c>
    </row>
    <row r="1119" spans="3:3" ht="20.100000000000001" customHeight="1" x14ac:dyDescent="0.2">
      <c r="C1119" s="91">
        <v>5</v>
      </c>
    </row>
    <row r="1120" spans="3:3" ht="20.100000000000001" customHeight="1" x14ac:dyDescent="0.2">
      <c r="C1120" s="91">
        <f>Datos!B50</f>
        <v>0</v>
      </c>
    </row>
    <row r="1169" spans="3:3" ht="20.100000000000001" customHeight="1" x14ac:dyDescent="0.2">
      <c r="C1169" s="91">
        <v>5</v>
      </c>
    </row>
    <row r="1170" spans="3:3" ht="20.100000000000001" customHeight="1" x14ac:dyDescent="0.2">
      <c r="C1170" s="91">
        <f>Datos!B51</f>
        <v>0</v>
      </c>
    </row>
    <row r="1219" spans="3:3" ht="20.100000000000001" customHeight="1" x14ac:dyDescent="0.2">
      <c r="C1219" s="91">
        <v>5</v>
      </c>
    </row>
    <row r="1220" spans="3:3" ht="20.100000000000001" customHeight="1" x14ac:dyDescent="0.2">
      <c r="C1220" s="91">
        <f>Datos!B52</f>
        <v>0</v>
      </c>
    </row>
    <row r="1270" spans="3:3" ht="20.100000000000001" customHeight="1" x14ac:dyDescent="0.2">
      <c r="C1270" s="91">
        <f>Datos!B53</f>
        <v>0</v>
      </c>
    </row>
    <row r="1319" spans="3:3" ht="20.100000000000001" customHeight="1" x14ac:dyDescent="0.2">
      <c r="C1319" s="91">
        <v>7</v>
      </c>
    </row>
    <row r="1320" spans="3:3" ht="20.100000000000001" customHeight="1" x14ac:dyDescent="0.2">
      <c r="C1320" s="91">
        <f>Datos!B55</f>
        <v>0</v>
      </c>
    </row>
    <row r="1370" spans="3:3" ht="20.100000000000001" customHeight="1" x14ac:dyDescent="0.2">
      <c r="C1370" s="91">
        <f>Datos!B56</f>
        <v>0</v>
      </c>
    </row>
    <row r="1419" spans="3:3" ht="20.100000000000001" customHeight="1" x14ac:dyDescent="0.2">
      <c r="C1419" s="91">
        <v>8</v>
      </c>
    </row>
    <row r="1420" spans="3:3" ht="20.100000000000001" customHeight="1" x14ac:dyDescent="0.2">
      <c r="C1420" s="91">
        <f>Datos!B58</f>
        <v>0</v>
      </c>
    </row>
    <row r="1469" spans="3:3" ht="20.100000000000001" customHeight="1" x14ac:dyDescent="0.2">
      <c r="C1469" s="91">
        <v>8</v>
      </c>
    </row>
    <row r="1470" spans="3:3" ht="20.100000000000001" customHeight="1" x14ac:dyDescent="0.2">
      <c r="C1470" s="91">
        <f>Datos!B59</f>
        <v>0</v>
      </c>
    </row>
    <row r="1519" spans="3:3" ht="20.100000000000001" customHeight="1" x14ac:dyDescent="0.2">
      <c r="C1519" s="91">
        <v>8</v>
      </c>
    </row>
    <row r="1520" spans="3:3" ht="20.100000000000001" customHeight="1" x14ac:dyDescent="0.2">
      <c r="C1520" s="91">
        <f>Datos!B60</f>
        <v>0</v>
      </c>
    </row>
    <row r="1569" spans="3:3" ht="20.100000000000001" customHeight="1" x14ac:dyDescent="0.2">
      <c r="C1569" s="91">
        <v>8</v>
      </c>
    </row>
    <row r="1570" spans="3:3" ht="20.100000000000001" customHeight="1" x14ac:dyDescent="0.2">
      <c r="C1570" s="91">
        <f>Datos!B61</f>
        <v>0</v>
      </c>
    </row>
    <row r="1619" spans="3:3" ht="20.100000000000001" customHeight="1" x14ac:dyDescent="0.2">
      <c r="C1619" s="91">
        <v>8</v>
      </c>
    </row>
    <row r="1620" spans="3:3" ht="20.100000000000001" customHeight="1" x14ac:dyDescent="0.2">
      <c r="C1620" s="91">
        <f>Datos!B62</f>
        <v>0</v>
      </c>
    </row>
    <row r="1670" spans="3:3" ht="20.100000000000001" customHeight="1" x14ac:dyDescent="0.2">
      <c r="C1670" s="91">
        <f>Datos!B63</f>
        <v>0</v>
      </c>
    </row>
    <row r="1720" spans="3:3" ht="20.100000000000001" customHeight="1" x14ac:dyDescent="0.2">
      <c r="C1720" s="91">
        <f>Datos!B64</f>
        <v>0</v>
      </c>
    </row>
    <row r="1770" spans="3:3" ht="20.100000000000001" customHeight="1" x14ac:dyDescent="0.2">
      <c r="C1770" s="91">
        <f>Datos!B65</f>
        <v>0</v>
      </c>
    </row>
    <row r="1819" spans="3:3" ht="20.100000000000001" customHeight="1" x14ac:dyDescent="0.2">
      <c r="C1819" s="91">
        <v>12</v>
      </c>
    </row>
    <row r="1820" spans="3:3" ht="20.100000000000001" customHeight="1" x14ac:dyDescent="0.2">
      <c r="C1820" s="91">
        <f>Datos!B67</f>
        <v>0</v>
      </c>
    </row>
    <row r="1869" spans="3:3" ht="20.100000000000001" customHeight="1" x14ac:dyDescent="0.2">
      <c r="C1869" s="91">
        <v>12</v>
      </c>
    </row>
    <row r="1870" spans="3:3" ht="20.100000000000001" customHeight="1" x14ac:dyDescent="0.2">
      <c r="C1870" s="91">
        <f>Datos!B68</f>
        <v>0</v>
      </c>
    </row>
    <row r="1919" spans="3:3" ht="20.100000000000001" customHeight="1" x14ac:dyDescent="0.2">
      <c r="C1919" s="91">
        <v>12</v>
      </c>
    </row>
    <row r="1920" spans="3:3" ht="20.100000000000001" customHeight="1" x14ac:dyDescent="0.2">
      <c r="C1920" s="91">
        <f>Datos!B69</f>
        <v>0</v>
      </c>
    </row>
    <row r="1969" spans="3:3" ht="20.100000000000001" customHeight="1" x14ac:dyDescent="0.2">
      <c r="C1969" s="91">
        <v>12</v>
      </c>
    </row>
    <row r="1970" spans="3:3" ht="20.100000000000001" customHeight="1" x14ac:dyDescent="0.2">
      <c r="C1970" s="91">
        <f>Datos!B70</f>
        <v>0</v>
      </c>
    </row>
    <row r="2019" spans="3:3" ht="20.100000000000001" customHeight="1" x14ac:dyDescent="0.2">
      <c r="C2019" s="91">
        <v>12</v>
      </c>
    </row>
    <row r="2020" spans="3:3" ht="20.100000000000001" customHeight="1" x14ac:dyDescent="0.2">
      <c r="C2020" s="91">
        <f>Datos!B71</f>
        <v>0</v>
      </c>
    </row>
    <row r="2069" spans="3:3" ht="20.100000000000001" customHeight="1" x14ac:dyDescent="0.2">
      <c r="C2069" s="91">
        <v>13</v>
      </c>
    </row>
    <row r="2070" spans="3:3" ht="20.100000000000001" customHeight="1" x14ac:dyDescent="0.2">
      <c r="C2070" s="91">
        <f>Datos!B73</f>
        <v>0</v>
      </c>
    </row>
    <row r="2119" spans="3:3" ht="20.100000000000001" customHeight="1" x14ac:dyDescent="0.2">
      <c r="C2119" s="91">
        <v>13</v>
      </c>
    </row>
    <row r="2120" spans="3:3" ht="20.100000000000001" customHeight="1" x14ac:dyDescent="0.2">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6" stopIfTrue="1">
      <formula>#REF!=1</formula>
    </cfRule>
  </conditionalFormatting>
  <conditionalFormatting sqref="B26:B224">
    <cfRule type="expression" dxfId="129" priority="27" stopIfTrue="1">
      <formula>#REF!&gt;0</formula>
    </cfRule>
    <cfRule type="expression" dxfId="128" priority="28" stopIfTrue="1">
      <formula>#REF!&gt;0</formula>
    </cfRule>
    <cfRule type="expression" dxfId="127" priority="29" stopIfTrue="1">
      <formula>#REF!&gt;0</formula>
    </cfRule>
  </conditionalFormatting>
  <conditionalFormatting sqref="D15:D18">
    <cfRule type="expression" dxfId="126" priority="34" stopIfTrue="1">
      <formula>#REF!=1</formula>
    </cfRule>
  </conditionalFormatting>
  <conditionalFormatting sqref="C26:C224">
    <cfRule type="expression" dxfId="125" priority="10" stopIfTrue="1">
      <formula>#REF!&gt;0</formula>
    </cfRule>
    <cfRule type="expression" dxfId="124" priority="11" stopIfTrue="1">
      <formula>#REF!&gt;0</formula>
    </cfRule>
    <cfRule type="expression" dxfId="123" priority="12" stopIfTrue="1">
      <formula>#REF!&gt;0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45"/>
  <sheetViews>
    <sheetView showGridLines="0" showZeros="0" view="pageBreakPreview" zoomScaleNormal="85" zoomScaleSheetLayoutView="100" workbookViewId="0">
      <selection activeCell="C18" sqref="C18"/>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ENERGETICOS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Calle Díaz (R.P. N°100) y Calle Centenario (R.P. N°93) desde Av. Benavidez hasta Calle Salta”</v>
      </c>
      <c r="C4" s="288"/>
      <c r="D4" s="288"/>
      <c r="E4" s="288"/>
      <c r="F4" s="289" t="s">
        <v>38</v>
      </c>
      <c r="G4" s="291">
        <f>Fecha_Base</f>
        <v>0</v>
      </c>
    </row>
    <row r="5" spans="1:7" ht="24" customHeight="1" x14ac:dyDescent="0.2">
      <c r="A5" s="292" t="s">
        <v>601</v>
      </c>
      <c r="B5" s="293" t="str">
        <f>Ubicación</f>
        <v>Departamento Chimbas</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Global</v>
      </c>
    </row>
    <row r="8" spans="1:7" ht="24" customHeight="1" x14ac:dyDescent="0.2">
      <c r="A8" s="292"/>
      <c r="B8" s="293"/>
      <c r="C8" s="299"/>
      <c r="D8" s="294"/>
      <c r="E8" s="295"/>
      <c r="F8" s="296"/>
      <c r="G8" s="297"/>
    </row>
    <row r="9" spans="1:7" ht="24" customHeight="1" x14ac:dyDescent="0.2">
      <c r="A9" s="355" t="s">
        <v>507</v>
      </c>
      <c r="B9" s="356"/>
      <c r="C9" s="357" t="s">
        <v>0</v>
      </c>
      <c r="D9" s="357" t="s">
        <v>27</v>
      </c>
      <c r="E9" s="359" t="s">
        <v>28</v>
      </c>
      <c r="F9" s="353" t="s">
        <v>29</v>
      </c>
      <c r="G9" s="353" t="s">
        <v>30</v>
      </c>
    </row>
    <row r="10" spans="1:7" s="217" customFormat="1" ht="24" customHeight="1" x14ac:dyDescent="0.2">
      <c r="A10" s="302" t="s">
        <v>508</v>
      </c>
      <c r="B10" s="302" t="s">
        <v>509</v>
      </c>
      <c r="C10" s="358"/>
      <c r="D10" s="358"/>
      <c r="E10" s="360"/>
      <c r="F10" s="354"/>
      <c r="G10" s="354"/>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Proyecto Ejecutivo y 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ENERGETICOS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Calle Díaz (R.P. N°100) y Calle Centenario (R.P. N°93) desde Av. Benavidez hasta Calle Salta”</v>
      </c>
      <c r="C54" s="288"/>
      <c r="D54" s="288"/>
      <c r="E54" s="288"/>
      <c r="F54" s="289" t="s">
        <v>38</v>
      </c>
      <c r="G54" s="291">
        <f>Fecha_Base</f>
        <v>0</v>
      </c>
    </row>
    <row r="55" spans="1:7" ht="24" customHeight="1" x14ac:dyDescent="0.2">
      <c r="A55" s="292" t="s">
        <v>601</v>
      </c>
      <c r="B55" s="293" t="str">
        <f>Ubicación</f>
        <v>Departamento Chimbas</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55" t="s">
        <v>507</v>
      </c>
      <c r="B59" s="356"/>
      <c r="C59" s="357" t="s">
        <v>0</v>
      </c>
      <c r="D59" s="357" t="s">
        <v>27</v>
      </c>
      <c r="E59" s="359" t="s">
        <v>28</v>
      </c>
      <c r="F59" s="353" t="s">
        <v>29</v>
      </c>
      <c r="G59" s="353" t="s">
        <v>30</v>
      </c>
    </row>
    <row r="60" spans="1:7" s="217" customFormat="1" ht="24" customHeight="1" x14ac:dyDescent="0.2">
      <c r="A60" s="302" t="s">
        <v>508</v>
      </c>
      <c r="B60" s="302" t="s">
        <v>509</v>
      </c>
      <c r="C60" s="358"/>
      <c r="D60" s="358"/>
      <c r="E60" s="360"/>
      <c r="F60" s="354"/>
      <c r="G60" s="354"/>
    </row>
    <row r="61" spans="1:7" ht="24" customHeight="1" x14ac:dyDescent="0.2">
      <c r="A61" s="303"/>
      <c r="B61" s="304"/>
      <c r="C61" s="305" t="s">
        <v>604</v>
      </c>
      <c r="D61" s="306"/>
      <c r="E61" s="307"/>
      <c r="F61" s="308"/>
      <c r="G61" s="309"/>
    </row>
    <row r="62" spans="1:7" ht="24" customHeight="1" x14ac:dyDescent="0.2">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
      <c r="A67" s="211" t="str">
        <f t="shared" si="20"/>
        <v/>
      </c>
      <c r="B67" s="209" t="str">
        <f t="shared" si="18"/>
        <v/>
      </c>
      <c r="C67" s="210"/>
      <c r="D67" s="211" t="str">
        <f t="shared" si="16"/>
        <v/>
      </c>
      <c r="E67" s="212"/>
      <c r="F67" s="213">
        <f t="shared" si="17"/>
        <v>0</v>
      </c>
      <c r="G67" s="267">
        <f t="shared" si="19"/>
        <v>0</v>
      </c>
    </row>
    <row r="68" spans="1:7" ht="24" customHeight="1" x14ac:dyDescent="0.2">
      <c r="A68" s="211" t="str">
        <f t="shared" si="20"/>
        <v/>
      </c>
      <c r="B68" s="209" t="str">
        <f t="shared" si="18"/>
        <v/>
      </c>
      <c r="C68" s="210"/>
      <c r="D68" s="211" t="str">
        <f t="shared" si="16"/>
        <v/>
      </c>
      <c r="E68" s="212"/>
      <c r="F68" s="213">
        <f t="shared" si="17"/>
        <v>0</v>
      </c>
      <c r="G68" s="267">
        <f t="shared" si="19"/>
        <v>0</v>
      </c>
    </row>
    <row r="69" spans="1:7" ht="24" customHeight="1" x14ac:dyDescent="0.2">
      <c r="A69" s="211" t="str">
        <f t="shared" si="20"/>
        <v/>
      </c>
      <c r="B69" s="209" t="str">
        <f t="shared" si="18"/>
        <v/>
      </c>
      <c r="C69" s="210"/>
      <c r="D69" s="211" t="str">
        <f t="shared" si="16"/>
        <v/>
      </c>
      <c r="E69" s="212"/>
      <c r="F69" s="213">
        <f t="shared" si="17"/>
        <v>0</v>
      </c>
      <c r="G69" s="267">
        <f t="shared" si="19"/>
        <v>0</v>
      </c>
    </row>
    <row r="70" spans="1:7" ht="24" customHeight="1" x14ac:dyDescent="0.2">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1"/>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1"/>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
      <c r="A79" s="211" t="str">
        <f t="shared" si="22"/>
        <v/>
      </c>
      <c r="B79" s="209">
        <f t="shared" si="23"/>
        <v>0</v>
      </c>
      <c r="C79" s="210"/>
      <c r="D79" s="211" t="str">
        <f t="shared" si="24"/>
        <v/>
      </c>
      <c r="E79" s="212"/>
      <c r="F79" s="215">
        <f t="shared" si="25"/>
        <v>0</v>
      </c>
      <c r="G79" s="267">
        <f>ROUND(E79*F79,2)</f>
        <v>0</v>
      </c>
    </row>
    <row r="80" spans="1:7" ht="24" customHeight="1" x14ac:dyDescent="0.2">
      <c r="A80" s="211" t="str">
        <f t="shared" si="22"/>
        <v/>
      </c>
      <c r="B80" s="209">
        <f t="shared" si="23"/>
        <v>0</v>
      </c>
      <c r="C80" s="210"/>
      <c r="D80" s="211" t="str">
        <f t="shared" si="24"/>
        <v/>
      </c>
      <c r="E80" s="212"/>
      <c r="F80" s="215">
        <f t="shared" si="25"/>
        <v>0</v>
      </c>
      <c r="G80" s="267">
        <f t="shared" ref="G80:G85" si="26">ROUND(E80*F80,2)</f>
        <v>0</v>
      </c>
    </row>
    <row r="81" spans="1:7" ht="24" customHeight="1" x14ac:dyDescent="0.2">
      <c r="A81" s="211" t="str">
        <f t="shared" si="22"/>
        <v/>
      </c>
      <c r="B81" s="209">
        <f t="shared" si="23"/>
        <v>0</v>
      </c>
      <c r="C81" s="210"/>
      <c r="D81" s="211" t="str">
        <f t="shared" si="24"/>
        <v/>
      </c>
      <c r="E81" s="212"/>
      <c r="F81" s="215">
        <f t="shared" si="25"/>
        <v>0</v>
      </c>
      <c r="G81" s="267">
        <f t="shared" si="26"/>
        <v>0</v>
      </c>
    </row>
    <row r="82" spans="1:7" ht="24" customHeight="1" x14ac:dyDescent="0.2">
      <c r="A82" s="211" t="str">
        <f t="shared" si="22"/>
        <v/>
      </c>
      <c r="B82" s="209">
        <f t="shared" si="23"/>
        <v>0</v>
      </c>
      <c r="C82" s="210"/>
      <c r="D82" s="211" t="str">
        <f t="shared" si="24"/>
        <v/>
      </c>
      <c r="E82" s="212"/>
      <c r="F82" s="213">
        <f t="shared" si="25"/>
        <v>0</v>
      </c>
      <c r="G82" s="267">
        <f t="shared" si="26"/>
        <v>0</v>
      </c>
    </row>
    <row r="83" spans="1:7" ht="24" customHeight="1" x14ac:dyDescent="0.2">
      <c r="A83" s="211" t="str">
        <f t="shared" si="22"/>
        <v/>
      </c>
      <c r="B83" s="209">
        <f t="shared" si="23"/>
        <v>0</v>
      </c>
      <c r="C83" s="210"/>
      <c r="D83" s="211" t="str">
        <f t="shared" si="24"/>
        <v/>
      </c>
      <c r="E83" s="212"/>
      <c r="F83" s="213">
        <f t="shared" si="25"/>
        <v>0</v>
      </c>
      <c r="G83" s="267">
        <f t="shared" si="26"/>
        <v>0</v>
      </c>
    </row>
    <row r="84" spans="1:7" ht="24" customHeight="1" x14ac:dyDescent="0.2">
      <c r="A84" s="211" t="str">
        <f t="shared" si="22"/>
        <v/>
      </c>
      <c r="B84" s="209">
        <f t="shared" si="23"/>
        <v>0</v>
      </c>
      <c r="C84" s="210"/>
      <c r="D84" s="211" t="str">
        <f t="shared" si="24"/>
        <v/>
      </c>
      <c r="E84" s="212"/>
      <c r="F84" s="213">
        <f t="shared" si="25"/>
        <v>0</v>
      </c>
      <c r="G84" s="267">
        <f t="shared" si="26"/>
        <v>0</v>
      </c>
    </row>
    <row r="85" spans="1:7" ht="24" customHeight="1" x14ac:dyDescent="0.2">
      <c r="A85" s="211" t="str">
        <f t="shared" si="22"/>
        <v/>
      </c>
      <c r="B85" s="209">
        <f t="shared" si="23"/>
        <v>0</v>
      </c>
      <c r="C85" s="210"/>
      <c r="D85" s="211" t="str">
        <f t="shared" si="24"/>
        <v/>
      </c>
      <c r="E85" s="212"/>
      <c r="F85" s="213">
        <f t="shared" si="25"/>
        <v>0</v>
      </c>
      <c r="G85" s="267">
        <f t="shared" si="26"/>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
      <c r="A89" s="211" t="str">
        <f t="shared" si="27"/>
        <v/>
      </c>
      <c r="B89" s="209" t="str">
        <f t="shared" si="28"/>
        <v/>
      </c>
      <c r="C89" s="210"/>
      <c r="D89" s="211" t="str">
        <f t="shared" si="29"/>
        <v/>
      </c>
      <c r="E89" s="212"/>
      <c r="F89" s="213">
        <f t="shared" si="30"/>
        <v>0</v>
      </c>
      <c r="G89" s="267">
        <f t="shared" si="31"/>
        <v>0</v>
      </c>
    </row>
    <row r="90" spans="1:7" ht="24" customHeight="1" x14ac:dyDescent="0.2">
      <c r="A90" s="211" t="str">
        <f t="shared" si="27"/>
        <v/>
      </c>
      <c r="B90" s="209" t="str">
        <f t="shared" si="28"/>
        <v/>
      </c>
      <c r="C90" s="210"/>
      <c r="D90" s="211" t="str">
        <f t="shared" si="29"/>
        <v/>
      </c>
      <c r="E90" s="212"/>
      <c r="F90" s="213">
        <f t="shared" si="30"/>
        <v>0</v>
      </c>
      <c r="G90" s="267">
        <f t="shared" si="31"/>
        <v>0</v>
      </c>
    </row>
    <row r="91" spans="1:7" ht="24" customHeight="1" x14ac:dyDescent="0.2">
      <c r="A91" s="211" t="str">
        <f t="shared" si="27"/>
        <v/>
      </c>
      <c r="B91" s="209" t="str">
        <f t="shared" si="28"/>
        <v/>
      </c>
      <c r="C91" s="210"/>
      <c r="D91" s="211" t="str">
        <f t="shared" si="29"/>
        <v/>
      </c>
      <c r="E91" s="212"/>
      <c r="F91" s="213">
        <f t="shared" si="30"/>
        <v>0</v>
      </c>
      <c r="G91" s="267">
        <f t="shared" si="31"/>
        <v>0</v>
      </c>
    </row>
    <row r="92" spans="1:7" ht="24" customHeight="1" x14ac:dyDescent="0.2">
      <c r="A92" s="211" t="str">
        <f t="shared" si="27"/>
        <v/>
      </c>
      <c r="B92" s="209" t="str">
        <f t="shared" si="28"/>
        <v/>
      </c>
      <c r="C92" s="210"/>
      <c r="D92" s="211" t="str">
        <f t="shared" si="29"/>
        <v/>
      </c>
      <c r="E92" s="212"/>
      <c r="F92" s="213">
        <f t="shared" si="30"/>
        <v>0</v>
      </c>
      <c r="G92" s="267">
        <f t="shared" si="31"/>
        <v>0</v>
      </c>
    </row>
    <row r="93" spans="1:7" ht="24" customHeight="1" x14ac:dyDescent="0.2">
      <c r="A93" s="211" t="str">
        <f t="shared" si="27"/>
        <v/>
      </c>
      <c r="B93" s="209" t="str">
        <f t="shared" si="28"/>
        <v/>
      </c>
      <c r="C93" s="210"/>
      <c r="D93" s="211" t="str">
        <f t="shared" si="29"/>
        <v/>
      </c>
      <c r="E93" s="212"/>
      <c r="F93" s="213">
        <f t="shared" si="30"/>
        <v>0</v>
      </c>
      <c r="G93" s="267">
        <f t="shared" si="31"/>
        <v>0</v>
      </c>
    </row>
    <row r="94" spans="1:7" ht="24" customHeight="1" x14ac:dyDescent="0.2">
      <c r="A94" s="211" t="str">
        <f t="shared" si="27"/>
        <v/>
      </c>
      <c r="B94" s="209" t="str">
        <f t="shared" si="28"/>
        <v/>
      </c>
      <c r="C94" s="210"/>
      <c r="D94" s="211" t="str">
        <f t="shared" si="29"/>
        <v/>
      </c>
      <c r="E94" s="212"/>
      <c r="F94" s="213">
        <f t="shared" si="30"/>
        <v>0</v>
      </c>
      <c r="G94" s="267">
        <f t="shared" si="31"/>
        <v>0</v>
      </c>
    </row>
    <row r="95" spans="1:7" ht="24" customHeight="1" x14ac:dyDescent="0.2">
      <c r="A95" s="211" t="str">
        <f t="shared" si="27"/>
        <v/>
      </c>
      <c r="B95" s="209" t="str">
        <f t="shared" si="28"/>
        <v/>
      </c>
      <c r="C95" s="210"/>
      <c r="D95" s="211" t="str">
        <f t="shared" si="29"/>
        <v/>
      </c>
      <c r="E95" s="212"/>
      <c r="F95" s="213">
        <f t="shared" si="30"/>
        <v>0</v>
      </c>
      <c r="G95" s="267">
        <f t="shared" si="31"/>
        <v>0</v>
      </c>
    </row>
    <row r="96" spans="1:7" ht="24" customHeight="1" x14ac:dyDescent="0.2">
      <c r="A96" s="211" t="str">
        <f t="shared" si="27"/>
        <v/>
      </c>
      <c r="B96" s="209" t="str">
        <f t="shared" si="28"/>
        <v/>
      </c>
      <c r="C96" s="210"/>
      <c r="D96" s="211" t="str">
        <f t="shared" si="29"/>
        <v/>
      </c>
      <c r="E96" s="212"/>
      <c r="F96" s="213">
        <f t="shared" si="30"/>
        <v>0</v>
      </c>
      <c r="G96" s="267">
        <f t="shared" si="31"/>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Base completa para columna simple</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ENERGETICOS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Calle Díaz (R.P. N°100) y Calle Centenario (R.P. N°93) desde Av. Benavidez hasta Calle Salta”</v>
      </c>
      <c r="C104" s="288"/>
      <c r="D104" s="288"/>
      <c r="E104" s="288"/>
      <c r="F104" s="289" t="s">
        <v>38</v>
      </c>
      <c r="G104" s="291">
        <f>Fecha_Base</f>
        <v>0</v>
      </c>
    </row>
    <row r="105" spans="1:7" ht="24" customHeight="1" x14ac:dyDescent="0.2">
      <c r="A105" s="292" t="s">
        <v>601</v>
      </c>
      <c r="B105" s="293" t="str">
        <f>Ubicación</f>
        <v>Departamento Chimbas</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55" t="s">
        <v>507</v>
      </c>
      <c r="B109" s="356"/>
      <c r="C109" s="357" t="s">
        <v>0</v>
      </c>
      <c r="D109" s="357" t="s">
        <v>27</v>
      </c>
      <c r="E109" s="359" t="s">
        <v>28</v>
      </c>
      <c r="F109" s="353" t="s">
        <v>29</v>
      </c>
      <c r="G109" s="353" t="s">
        <v>30</v>
      </c>
    </row>
    <row r="110" spans="1:7" s="217" customFormat="1" ht="24" customHeight="1" x14ac:dyDescent="0.2">
      <c r="A110" s="302" t="s">
        <v>508</v>
      </c>
      <c r="B110" s="302" t="s">
        <v>509</v>
      </c>
      <c r="C110" s="358"/>
      <c r="D110" s="358"/>
      <c r="E110" s="360"/>
      <c r="F110" s="354"/>
      <c r="G110" s="354"/>
    </row>
    <row r="111" spans="1:7" ht="24" customHeight="1" x14ac:dyDescent="0.2">
      <c r="A111" s="303"/>
      <c r="B111" s="304"/>
      <c r="C111" s="305" t="s">
        <v>604</v>
      </c>
      <c r="D111" s="306"/>
      <c r="E111" s="307"/>
      <c r="F111" s="308"/>
      <c r="G111" s="309"/>
    </row>
    <row r="112" spans="1:7" ht="24" customHeight="1" x14ac:dyDescent="0.2">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
      <c r="A114" s="211" t="str">
        <f t="shared" si="32"/>
        <v/>
      </c>
      <c r="B114" s="209" t="str">
        <f t="shared" si="35"/>
        <v/>
      </c>
      <c r="C114" s="210"/>
      <c r="D114" s="211" t="str">
        <f t="shared" si="33"/>
        <v/>
      </c>
      <c r="E114" s="212"/>
      <c r="F114" s="213">
        <f t="shared" si="34"/>
        <v>0</v>
      </c>
      <c r="G114" s="267">
        <f t="shared" si="36"/>
        <v>0</v>
      </c>
    </row>
    <row r="115" spans="1:7" ht="24" customHeight="1" x14ac:dyDescent="0.2">
      <c r="A115" s="211" t="str">
        <f t="shared" si="32"/>
        <v/>
      </c>
      <c r="B115" s="209" t="str">
        <f t="shared" si="35"/>
        <v/>
      </c>
      <c r="C115" s="210"/>
      <c r="D115" s="211" t="str">
        <f t="shared" si="33"/>
        <v/>
      </c>
      <c r="E115" s="212"/>
      <c r="F115" s="213">
        <f t="shared" si="34"/>
        <v>0</v>
      </c>
      <c r="G115" s="267">
        <f t="shared" si="36"/>
        <v>0</v>
      </c>
    </row>
    <row r="116" spans="1:7" ht="24" customHeight="1" x14ac:dyDescent="0.2">
      <c r="A116" s="211" t="str">
        <f t="shared" si="32"/>
        <v/>
      </c>
      <c r="B116" s="209" t="str">
        <f t="shared" si="35"/>
        <v/>
      </c>
      <c r="C116" s="210"/>
      <c r="D116" s="211" t="str">
        <f t="shared" si="33"/>
        <v/>
      </c>
      <c r="E116" s="212"/>
      <c r="F116" s="213">
        <f t="shared" si="34"/>
        <v>0</v>
      </c>
      <c r="G116" s="267">
        <f t="shared" si="36"/>
        <v>0</v>
      </c>
    </row>
    <row r="117" spans="1:7" ht="24" customHeight="1" x14ac:dyDescent="0.2">
      <c r="A117" s="211" t="str">
        <f t="shared" si="32"/>
        <v/>
      </c>
      <c r="B117" s="209" t="str">
        <f t="shared" si="35"/>
        <v/>
      </c>
      <c r="C117" s="210"/>
      <c r="D117" s="211" t="str">
        <f t="shared" si="33"/>
        <v/>
      </c>
      <c r="E117" s="212"/>
      <c r="F117" s="213">
        <f t="shared" si="34"/>
        <v>0</v>
      </c>
      <c r="G117" s="267">
        <f t="shared" si="36"/>
        <v>0</v>
      </c>
    </row>
    <row r="118" spans="1:7" ht="24" customHeight="1" x14ac:dyDescent="0.2">
      <c r="A118" s="211" t="str">
        <f t="shared" si="32"/>
        <v/>
      </c>
      <c r="B118" s="209" t="str">
        <f t="shared" si="35"/>
        <v/>
      </c>
      <c r="C118" s="210"/>
      <c r="D118" s="211" t="str">
        <f t="shared" si="33"/>
        <v/>
      </c>
      <c r="E118" s="212"/>
      <c r="F118" s="213">
        <f t="shared" si="34"/>
        <v>0</v>
      </c>
      <c r="G118" s="267">
        <f t="shared" si="36"/>
        <v>0</v>
      </c>
    </row>
    <row r="119" spans="1:7" ht="24" customHeight="1" x14ac:dyDescent="0.2">
      <c r="A119" s="211" t="str">
        <f t="shared" si="32"/>
        <v/>
      </c>
      <c r="B119" s="209" t="str">
        <f t="shared" si="35"/>
        <v/>
      </c>
      <c r="C119" s="210"/>
      <c r="D119" s="211" t="str">
        <f t="shared" si="33"/>
        <v/>
      </c>
      <c r="E119" s="212"/>
      <c r="F119" s="213">
        <f t="shared" si="34"/>
        <v>0</v>
      </c>
      <c r="G119" s="267">
        <f t="shared" si="36"/>
        <v>0</v>
      </c>
    </row>
    <row r="120" spans="1:7" ht="24" customHeight="1" x14ac:dyDescent="0.2">
      <c r="A120" s="211" t="str">
        <f t="shared" si="32"/>
        <v/>
      </c>
      <c r="B120" s="209" t="str">
        <f t="shared" si="35"/>
        <v/>
      </c>
      <c r="C120" s="210"/>
      <c r="D120" s="211" t="str">
        <f t="shared" si="33"/>
        <v/>
      </c>
      <c r="E120" s="212"/>
      <c r="F120" s="213">
        <f t="shared" si="34"/>
        <v>0</v>
      </c>
      <c r="G120" s="267">
        <f t="shared" si="36"/>
        <v>0</v>
      </c>
    </row>
    <row r="121" spans="1:7" ht="24" customHeight="1" x14ac:dyDescent="0.2">
      <c r="A121" s="211" t="str">
        <f t="shared" si="32"/>
        <v/>
      </c>
      <c r="B121" s="209" t="str">
        <f t="shared" si="35"/>
        <v/>
      </c>
      <c r="C121" s="210"/>
      <c r="D121" s="211" t="str">
        <f t="shared" si="33"/>
        <v/>
      </c>
      <c r="E121" s="212"/>
      <c r="F121" s="213">
        <f t="shared" si="34"/>
        <v>0</v>
      </c>
      <c r="G121" s="267">
        <f t="shared" si="36"/>
        <v>0</v>
      </c>
    </row>
    <row r="122" spans="1:7" ht="24" customHeight="1" x14ac:dyDescent="0.2">
      <c r="A122" s="211" t="str">
        <f t="shared" si="32"/>
        <v/>
      </c>
      <c r="B122" s="209" t="str">
        <f t="shared" si="35"/>
        <v/>
      </c>
      <c r="C122" s="210"/>
      <c r="D122" s="211" t="str">
        <f t="shared" si="33"/>
        <v/>
      </c>
      <c r="E122" s="212"/>
      <c r="F122" s="213">
        <f t="shared" si="34"/>
        <v>0</v>
      </c>
      <c r="G122" s="267">
        <f t="shared" si="36"/>
        <v>0</v>
      </c>
    </row>
    <row r="123" spans="1:7" ht="24" customHeight="1" x14ac:dyDescent="0.2">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
      <c r="A127" s="211" t="str">
        <f t="shared" si="38"/>
        <v/>
      </c>
      <c r="B127" s="209">
        <f t="shared" si="39"/>
        <v>0</v>
      </c>
      <c r="C127" s="210"/>
      <c r="D127" s="211" t="str">
        <f t="shared" si="40"/>
        <v/>
      </c>
      <c r="E127" s="212"/>
      <c r="F127" s="215">
        <f t="shared" si="41"/>
        <v>0</v>
      </c>
      <c r="G127" s="267">
        <f>ROUND(E127*F127,2)</f>
        <v>0</v>
      </c>
    </row>
    <row r="128" spans="1:7" ht="24" customHeight="1" x14ac:dyDescent="0.2">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
      <c r="A129" s="211" t="str">
        <f t="shared" si="38"/>
        <v/>
      </c>
      <c r="B129" s="209">
        <f t="shared" si="39"/>
        <v>0</v>
      </c>
      <c r="C129" s="210"/>
      <c r="D129" s="211" t="str">
        <f t="shared" si="40"/>
        <v/>
      </c>
      <c r="E129" s="212"/>
      <c r="F129" s="215">
        <f t="shared" si="41"/>
        <v>0</v>
      </c>
      <c r="G129" s="267">
        <f t="shared" si="42"/>
        <v>0</v>
      </c>
    </row>
    <row r="130" spans="1:7" ht="24" customHeight="1" x14ac:dyDescent="0.2">
      <c r="A130" s="211" t="str">
        <f t="shared" si="38"/>
        <v/>
      </c>
      <c r="B130" s="209">
        <f t="shared" si="39"/>
        <v>0</v>
      </c>
      <c r="C130" s="210"/>
      <c r="D130" s="211" t="str">
        <f t="shared" si="40"/>
        <v/>
      </c>
      <c r="E130" s="212"/>
      <c r="F130" s="213">
        <f t="shared" si="41"/>
        <v>0</v>
      </c>
      <c r="G130" s="267">
        <f t="shared" si="42"/>
        <v>0</v>
      </c>
    </row>
    <row r="131" spans="1:7" ht="24" customHeight="1" x14ac:dyDescent="0.2">
      <c r="A131" s="211" t="str">
        <f t="shared" si="38"/>
        <v/>
      </c>
      <c r="B131" s="209">
        <f t="shared" si="39"/>
        <v>0</v>
      </c>
      <c r="C131" s="210"/>
      <c r="D131" s="211" t="str">
        <f t="shared" si="40"/>
        <v/>
      </c>
      <c r="E131" s="212"/>
      <c r="F131" s="213">
        <f t="shared" si="41"/>
        <v>0</v>
      </c>
      <c r="G131" s="267">
        <f t="shared" si="42"/>
        <v>0</v>
      </c>
    </row>
    <row r="132" spans="1:7" ht="24" customHeight="1" x14ac:dyDescent="0.2">
      <c r="A132" s="211" t="str">
        <f t="shared" si="38"/>
        <v/>
      </c>
      <c r="B132" s="209">
        <f t="shared" si="39"/>
        <v>0</v>
      </c>
      <c r="C132" s="210"/>
      <c r="D132" s="211" t="str">
        <f t="shared" si="40"/>
        <v/>
      </c>
      <c r="E132" s="212"/>
      <c r="F132" s="213">
        <f t="shared" si="41"/>
        <v>0</v>
      </c>
      <c r="G132" s="267">
        <f t="shared" si="42"/>
        <v>0</v>
      </c>
    </row>
    <row r="133" spans="1:7" ht="24" customHeight="1" x14ac:dyDescent="0.2">
      <c r="A133" s="211" t="str">
        <f t="shared" si="38"/>
        <v/>
      </c>
      <c r="B133" s="209">
        <f t="shared" si="39"/>
        <v>0</v>
      </c>
      <c r="C133" s="210"/>
      <c r="D133" s="211" t="str">
        <f t="shared" si="40"/>
        <v/>
      </c>
      <c r="E133" s="212"/>
      <c r="F133" s="213">
        <f t="shared" si="41"/>
        <v>0</v>
      </c>
      <c r="G133" s="267">
        <f t="shared" si="42"/>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
      <c r="A137" s="211" t="str">
        <f t="shared" si="43"/>
        <v/>
      </c>
      <c r="B137" s="209" t="str">
        <f t="shared" si="44"/>
        <v/>
      </c>
      <c r="C137" s="210"/>
      <c r="D137" s="211"/>
      <c r="E137" s="212"/>
      <c r="F137" s="213">
        <f t="shared" si="46"/>
        <v>0</v>
      </c>
      <c r="G137" s="267">
        <f t="shared" si="47"/>
        <v>0</v>
      </c>
    </row>
    <row r="138" spans="1:7" ht="24" customHeight="1" x14ac:dyDescent="0.2">
      <c r="A138" s="211" t="str">
        <f t="shared" si="43"/>
        <v/>
      </c>
      <c r="B138" s="209" t="str">
        <f t="shared" si="44"/>
        <v/>
      </c>
      <c r="C138" s="210"/>
      <c r="D138" s="211" t="str">
        <f t="shared" si="45"/>
        <v/>
      </c>
      <c r="E138" s="212"/>
      <c r="F138" s="213">
        <f t="shared" si="46"/>
        <v>0</v>
      </c>
      <c r="G138" s="267">
        <f t="shared" si="47"/>
        <v>0</v>
      </c>
    </row>
    <row r="139" spans="1:7" ht="24" customHeight="1" x14ac:dyDescent="0.2">
      <c r="A139" s="211" t="str">
        <f t="shared" si="43"/>
        <v/>
      </c>
      <c r="B139" s="209" t="str">
        <f t="shared" si="44"/>
        <v/>
      </c>
      <c r="C139" s="210"/>
      <c r="D139" s="211" t="str">
        <f t="shared" si="45"/>
        <v/>
      </c>
      <c r="E139" s="212"/>
      <c r="F139" s="213">
        <f t="shared" si="46"/>
        <v>0</v>
      </c>
      <c r="G139" s="267">
        <f t="shared" si="47"/>
        <v>0</v>
      </c>
    </row>
    <row r="140" spans="1:7" ht="24" customHeight="1" x14ac:dyDescent="0.2">
      <c r="A140" s="211" t="str">
        <f t="shared" si="43"/>
        <v/>
      </c>
      <c r="B140" s="209" t="str">
        <f t="shared" si="44"/>
        <v/>
      </c>
      <c r="C140" s="210"/>
      <c r="D140" s="211" t="str">
        <f t="shared" si="45"/>
        <v/>
      </c>
      <c r="E140" s="212"/>
      <c r="F140" s="213">
        <f t="shared" si="46"/>
        <v>0</v>
      </c>
      <c r="G140" s="267">
        <f t="shared" si="47"/>
        <v>0</v>
      </c>
    </row>
    <row r="141" spans="1:7" ht="24" customHeight="1" x14ac:dyDescent="0.2">
      <c r="A141" s="211" t="str">
        <f t="shared" si="43"/>
        <v/>
      </c>
      <c r="B141" s="209" t="str">
        <f t="shared" si="44"/>
        <v/>
      </c>
      <c r="C141" s="210"/>
      <c r="D141" s="211" t="str">
        <f t="shared" si="45"/>
        <v/>
      </c>
      <c r="E141" s="212"/>
      <c r="F141" s="213">
        <f t="shared" si="46"/>
        <v>0</v>
      </c>
      <c r="G141" s="267">
        <f t="shared" si="47"/>
        <v>0</v>
      </c>
    </row>
    <row r="142" spans="1:7" ht="24" customHeight="1" x14ac:dyDescent="0.2">
      <c r="A142" s="211" t="str">
        <f t="shared" si="43"/>
        <v/>
      </c>
      <c r="B142" s="209" t="str">
        <f t="shared" si="44"/>
        <v/>
      </c>
      <c r="C142" s="210"/>
      <c r="D142" s="211" t="str">
        <f t="shared" si="45"/>
        <v/>
      </c>
      <c r="E142" s="212"/>
      <c r="F142" s="213">
        <f t="shared" si="46"/>
        <v>0</v>
      </c>
      <c r="G142" s="267">
        <f t="shared" si="47"/>
        <v>0</v>
      </c>
    </row>
    <row r="143" spans="1:7" ht="24" customHeight="1" x14ac:dyDescent="0.2">
      <c r="A143" s="211" t="str">
        <f t="shared" si="43"/>
        <v/>
      </c>
      <c r="B143" s="209" t="str">
        <f t="shared" si="44"/>
        <v/>
      </c>
      <c r="C143" s="210"/>
      <c r="D143" s="211" t="str">
        <f t="shared" si="45"/>
        <v/>
      </c>
      <c r="E143" s="212"/>
      <c r="F143" s="213">
        <f t="shared" si="46"/>
        <v>0</v>
      </c>
      <c r="G143" s="267">
        <f t="shared" si="47"/>
        <v>0</v>
      </c>
    </row>
    <row r="144" spans="1:7" ht="24" customHeight="1" x14ac:dyDescent="0.2">
      <c r="A144" s="211" t="str">
        <f t="shared" si="43"/>
        <v/>
      </c>
      <c r="B144" s="209" t="str">
        <f t="shared" si="44"/>
        <v/>
      </c>
      <c r="C144" s="210"/>
      <c r="D144" s="211" t="str">
        <f t="shared" si="45"/>
        <v/>
      </c>
      <c r="E144" s="212"/>
      <c r="F144" s="213">
        <f t="shared" si="46"/>
        <v>0</v>
      </c>
      <c r="G144" s="267">
        <f t="shared" si="47"/>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ENERGETICOS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Calle Díaz (R.P. N°100) y Calle Centenario (R.P. N°93) desde Av. Benavidez hasta Calle Salta”</v>
      </c>
      <c r="C152" s="288"/>
      <c r="D152" s="288"/>
      <c r="E152" s="288"/>
      <c r="F152" s="289" t="s">
        <v>38</v>
      </c>
      <c r="G152" s="291">
        <f>Fecha_Base</f>
        <v>0</v>
      </c>
    </row>
    <row r="153" spans="1:7" ht="24" customHeight="1" x14ac:dyDescent="0.2">
      <c r="A153" s="292" t="s">
        <v>601</v>
      </c>
      <c r="B153" s="293" t="str">
        <f>Ubicación</f>
        <v>Departamento Chimbas</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Luminaria LED de potencia según pliego</v>
      </c>
      <c r="D155" s="294"/>
      <c r="E155" s="295"/>
      <c r="F155" s="289" t="s">
        <v>26</v>
      </c>
      <c r="G155" s="301" t="str">
        <f>IFERROR(VLOOKUP(B155,Tabla_CyP,4,FALSE),"")</f>
        <v>Un.</v>
      </c>
    </row>
    <row r="156" spans="1:7" ht="24" customHeight="1" x14ac:dyDescent="0.2">
      <c r="A156" s="292"/>
      <c r="B156" s="293"/>
      <c r="C156" s="299"/>
      <c r="D156" s="294"/>
      <c r="E156" s="295"/>
      <c r="F156" s="296"/>
      <c r="G156" s="297"/>
    </row>
    <row r="157" spans="1:7" ht="24" customHeight="1" x14ac:dyDescent="0.2">
      <c r="A157" s="355" t="s">
        <v>507</v>
      </c>
      <c r="B157" s="356"/>
      <c r="C157" s="357" t="s">
        <v>0</v>
      </c>
      <c r="D157" s="357" t="s">
        <v>27</v>
      </c>
      <c r="E157" s="359" t="s">
        <v>28</v>
      </c>
      <c r="F157" s="353" t="s">
        <v>29</v>
      </c>
      <c r="G157" s="353" t="s">
        <v>30</v>
      </c>
    </row>
    <row r="158" spans="1:7" s="217" customFormat="1" ht="24" customHeight="1" x14ac:dyDescent="0.2">
      <c r="A158" s="302" t="s">
        <v>508</v>
      </c>
      <c r="B158" s="302" t="s">
        <v>509</v>
      </c>
      <c r="C158" s="358"/>
      <c r="D158" s="358"/>
      <c r="E158" s="360"/>
      <c r="F158" s="354"/>
      <c r="G158" s="354"/>
    </row>
    <row r="159" spans="1:7" ht="24" customHeight="1" x14ac:dyDescent="0.2">
      <c r="A159" s="303"/>
      <c r="B159" s="304"/>
      <c r="C159" s="305" t="s">
        <v>604</v>
      </c>
      <c r="D159" s="306"/>
      <c r="E159" s="307"/>
      <c r="F159" s="308"/>
      <c r="G159" s="309"/>
    </row>
    <row r="160" spans="1:7" ht="24" customHeight="1" x14ac:dyDescent="0.2">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si="48"/>
        <v/>
      </c>
      <c r="B163" s="209" t="str">
        <f t="shared" si="51"/>
        <v/>
      </c>
      <c r="C163" s="210"/>
      <c r="D163" s="211" t="str">
        <f t="shared" si="49"/>
        <v/>
      </c>
      <c r="E163" s="212"/>
      <c r="F163" s="213">
        <f t="shared" si="50"/>
        <v>0</v>
      </c>
      <c r="G163" s="267">
        <f t="shared" si="52"/>
        <v>0</v>
      </c>
    </row>
    <row r="164" spans="1:7" ht="24" customHeight="1" x14ac:dyDescent="0.2">
      <c r="A164" s="211" t="str">
        <f t="shared" si="48"/>
        <v/>
      </c>
      <c r="B164" s="209" t="str">
        <f t="shared" si="51"/>
        <v/>
      </c>
      <c r="C164" s="210"/>
      <c r="D164" s="211" t="str">
        <f t="shared" si="49"/>
        <v/>
      </c>
      <c r="E164" s="212"/>
      <c r="F164" s="213">
        <f t="shared" si="50"/>
        <v>0</v>
      </c>
      <c r="G164" s="267">
        <f t="shared" si="52"/>
        <v>0</v>
      </c>
    </row>
    <row r="165" spans="1:7" ht="24" customHeight="1" x14ac:dyDescent="0.2">
      <c r="A165" s="211" t="str">
        <f t="shared" si="48"/>
        <v/>
      </c>
      <c r="B165" s="209" t="str">
        <f t="shared" si="51"/>
        <v/>
      </c>
      <c r="C165" s="210"/>
      <c r="D165" s="211" t="str">
        <f t="shared" si="49"/>
        <v/>
      </c>
      <c r="E165" s="212"/>
      <c r="F165" s="213">
        <f t="shared" si="50"/>
        <v>0</v>
      </c>
      <c r="G165" s="267">
        <f t="shared" si="52"/>
        <v>0</v>
      </c>
    </row>
    <row r="166" spans="1:7" ht="24" customHeight="1" x14ac:dyDescent="0.2">
      <c r="A166" s="211" t="str">
        <f t="shared" si="48"/>
        <v/>
      </c>
      <c r="B166" s="209" t="str">
        <f t="shared" si="51"/>
        <v/>
      </c>
      <c r="C166" s="210"/>
      <c r="D166" s="211" t="str">
        <f t="shared" si="49"/>
        <v/>
      </c>
      <c r="E166" s="212"/>
      <c r="F166" s="213">
        <f t="shared" si="50"/>
        <v>0</v>
      </c>
      <c r="G166" s="267">
        <f t="shared" si="52"/>
        <v>0</v>
      </c>
    </row>
    <row r="167" spans="1:7" ht="24" customHeight="1" x14ac:dyDescent="0.2">
      <c r="A167" s="211" t="str">
        <f t="shared" si="48"/>
        <v/>
      </c>
      <c r="B167" s="209" t="str">
        <f t="shared" si="51"/>
        <v/>
      </c>
      <c r="C167" s="210"/>
      <c r="D167" s="211" t="str">
        <f t="shared" si="49"/>
        <v/>
      </c>
      <c r="E167" s="212"/>
      <c r="F167" s="213">
        <f t="shared" si="50"/>
        <v>0</v>
      </c>
      <c r="G167" s="267">
        <f t="shared" si="52"/>
        <v>0</v>
      </c>
    </row>
    <row r="168" spans="1:7" ht="24" customHeight="1" x14ac:dyDescent="0.2">
      <c r="A168" s="211" t="str">
        <f t="shared" si="48"/>
        <v/>
      </c>
      <c r="B168" s="209" t="str">
        <f t="shared" si="51"/>
        <v/>
      </c>
      <c r="C168" s="210"/>
      <c r="D168" s="211" t="str">
        <f t="shared" si="49"/>
        <v/>
      </c>
      <c r="E168" s="212"/>
      <c r="F168" s="213">
        <f t="shared" si="50"/>
        <v>0</v>
      </c>
      <c r="G168" s="267">
        <f t="shared" si="52"/>
        <v>0</v>
      </c>
    </row>
    <row r="169" spans="1:7" ht="24" customHeight="1" x14ac:dyDescent="0.2">
      <c r="A169" s="211" t="str">
        <f t="shared" si="48"/>
        <v/>
      </c>
      <c r="B169" s="209" t="str">
        <f t="shared" si="51"/>
        <v/>
      </c>
      <c r="C169" s="210"/>
      <c r="D169" s="211" t="str">
        <f t="shared" si="49"/>
        <v/>
      </c>
      <c r="E169" s="212"/>
      <c r="F169" s="213">
        <f t="shared" si="50"/>
        <v>0</v>
      </c>
      <c r="G169" s="267">
        <f t="shared" si="52"/>
        <v>0</v>
      </c>
    </row>
    <row r="170" spans="1:7" ht="24" customHeight="1" x14ac:dyDescent="0.2">
      <c r="A170" s="211" t="str">
        <f t="shared" si="48"/>
        <v/>
      </c>
      <c r="B170" s="209" t="str">
        <f t="shared" si="51"/>
        <v/>
      </c>
      <c r="C170" s="210"/>
      <c r="D170" s="211" t="str">
        <f t="shared" si="49"/>
        <v/>
      </c>
      <c r="E170" s="212"/>
      <c r="F170" s="213">
        <f t="shared" si="50"/>
        <v>0</v>
      </c>
      <c r="G170" s="267">
        <f t="shared" si="52"/>
        <v>0</v>
      </c>
    </row>
    <row r="171" spans="1:7" ht="24" customHeight="1" x14ac:dyDescent="0.2">
      <c r="A171" s="211" t="str">
        <f t="shared" si="48"/>
        <v/>
      </c>
      <c r="B171" s="209" t="str">
        <f t="shared" si="51"/>
        <v/>
      </c>
      <c r="C171" s="210"/>
      <c r="D171" s="211" t="str">
        <f t="shared" si="49"/>
        <v/>
      </c>
      <c r="E171" s="212"/>
      <c r="F171" s="213">
        <f t="shared" si="50"/>
        <v>0</v>
      </c>
      <c r="G171" s="267">
        <f t="shared" si="52"/>
        <v>0</v>
      </c>
    </row>
    <row r="172" spans="1:7" ht="24" customHeight="1" x14ac:dyDescent="0.2">
      <c r="A172" s="211" t="str">
        <f t="shared" si="48"/>
        <v/>
      </c>
      <c r="B172" s="209" t="str">
        <f t="shared" si="51"/>
        <v/>
      </c>
      <c r="C172" s="210"/>
      <c r="D172" s="211" t="str">
        <f t="shared" si="49"/>
        <v/>
      </c>
      <c r="E172" s="212"/>
      <c r="F172" s="213">
        <f t="shared" si="50"/>
        <v>0</v>
      </c>
      <c r="G172" s="267">
        <f t="shared" si="52"/>
        <v>0</v>
      </c>
    </row>
    <row r="173" spans="1:7" ht="24" customHeight="1" x14ac:dyDescent="0.2">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
      <c r="A177" s="211" t="str">
        <f t="shared" si="55"/>
        <v/>
      </c>
      <c r="B177" s="209">
        <f t="shared" si="56"/>
        <v>0</v>
      </c>
      <c r="C177" s="210"/>
      <c r="D177" s="211" t="str">
        <f t="shared" si="57"/>
        <v/>
      </c>
      <c r="E177" s="212"/>
      <c r="F177" s="215">
        <f t="shared" si="58"/>
        <v>0</v>
      </c>
      <c r="G177" s="267">
        <f>ROUND(E177*F177,2)</f>
        <v>0</v>
      </c>
    </row>
    <row r="178" spans="1:7" ht="24" customHeight="1" x14ac:dyDescent="0.2">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
      <c r="A179" s="211" t="str">
        <f t="shared" si="55"/>
        <v/>
      </c>
      <c r="B179" s="209">
        <f t="shared" si="56"/>
        <v>0</v>
      </c>
      <c r="C179" s="210"/>
      <c r="D179" s="211" t="str">
        <f t="shared" si="57"/>
        <v/>
      </c>
      <c r="E179" s="212"/>
      <c r="F179" s="215">
        <f t="shared" si="58"/>
        <v>0</v>
      </c>
      <c r="G179" s="267">
        <f t="shared" si="59"/>
        <v>0</v>
      </c>
    </row>
    <row r="180" spans="1:7" ht="24" customHeight="1" x14ac:dyDescent="0.2">
      <c r="A180" s="211" t="str">
        <f t="shared" si="55"/>
        <v/>
      </c>
      <c r="B180" s="209">
        <f t="shared" si="56"/>
        <v>0</v>
      </c>
      <c r="C180" s="210"/>
      <c r="D180" s="211" t="str">
        <f t="shared" si="57"/>
        <v/>
      </c>
      <c r="E180" s="212"/>
      <c r="F180" s="213">
        <f t="shared" si="58"/>
        <v>0</v>
      </c>
      <c r="G180" s="267">
        <f t="shared" si="59"/>
        <v>0</v>
      </c>
    </row>
    <row r="181" spans="1:7" ht="24" customHeight="1" x14ac:dyDescent="0.2">
      <c r="A181" s="211" t="str">
        <f t="shared" si="55"/>
        <v/>
      </c>
      <c r="B181" s="209">
        <f t="shared" si="56"/>
        <v>0</v>
      </c>
      <c r="C181" s="210"/>
      <c r="D181" s="211" t="str">
        <f t="shared" si="57"/>
        <v/>
      </c>
      <c r="E181" s="212"/>
      <c r="F181" s="213">
        <f t="shared" si="58"/>
        <v>0</v>
      </c>
      <c r="G181" s="267">
        <f t="shared" si="59"/>
        <v>0</v>
      </c>
    </row>
    <row r="182" spans="1:7" ht="24" customHeight="1" x14ac:dyDescent="0.2">
      <c r="A182" s="211" t="str">
        <f t="shared" si="55"/>
        <v/>
      </c>
      <c r="B182" s="209">
        <f t="shared" si="56"/>
        <v>0</v>
      </c>
      <c r="C182" s="210"/>
      <c r="D182" s="211" t="str">
        <f t="shared" si="57"/>
        <v/>
      </c>
      <c r="E182" s="212"/>
      <c r="F182" s="213">
        <f t="shared" si="58"/>
        <v>0</v>
      </c>
      <c r="G182" s="267">
        <f t="shared" si="59"/>
        <v>0</v>
      </c>
    </row>
    <row r="183" spans="1:7" ht="24" customHeight="1" x14ac:dyDescent="0.2">
      <c r="A183" s="211" t="str">
        <f t="shared" si="55"/>
        <v/>
      </c>
      <c r="B183" s="209">
        <f t="shared" si="56"/>
        <v>0</v>
      </c>
      <c r="C183" s="210"/>
      <c r="D183" s="211" t="str">
        <f t="shared" si="57"/>
        <v/>
      </c>
      <c r="E183" s="212"/>
      <c r="F183" s="213">
        <f t="shared" si="58"/>
        <v>0</v>
      </c>
      <c r="G183" s="267">
        <f t="shared" si="59"/>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
      <c r="A187" s="211" t="str">
        <f t="shared" si="60"/>
        <v/>
      </c>
      <c r="B187" s="209" t="str">
        <f t="shared" si="61"/>
        <v/>
      </c>
      <c r="C187" s="210"/>
      <c r="D187" s="211" t="str">
        <f t="shared" si="62"/>
        <v/>
      </c>
      <c r="E187" s="212"/>
      <c r="F187" s="213">
        <f t="shared" si="63"/>
        <v>0</v>
      </c>
      <c r="G187" s="267">
        <f t="shared" si="64"/>
        <v>0</v>
      </c>
    </row>
    <row r="188" spans="1:7" ht="24" customHeight="1" x14ac:dyDescent="0.2">
      <c r="A188" s="211" t="str">
        <f t="shared" si="60"/>
        <v/>
      </c>
      <c r="B188" s="209" t="str">
        <f t="shared" si="61"/>
        <v/>
      </c>
      <c r="C188" s="210"/>
      <c r="D188" s="211" t="str">
        <f t="shared" si="62"/>
        <v/>
      </c>
      <c r="E188" s="212"/>
      <c r="F188" s="213">
        <f t="shared" si="63"/>
        <v>0</v>
      </c>
      <c r="G188" s="267">
        <f t="shared" si="64"/>
        <v>0</v>
      </c>
    </row>
    <row r="189" spans="1:7" ht="24" customHeight="1" x14ac:dyDescent="0.2">
      <c r="A189" s="211" t="str">
        <f t="shared" si="60"/>
        <v/>
      </c>
      <c r="B189" s="209" t="str">
        <f t="shared" si="61"/>
        <v/>
      </c>
      <c r="C189" s="210"/>
      <c r="D189" s="211" t="str">
        <f t="shared" si="62"/>
        <v/>
      </c>
      <c r="E189" s="212"/>
      <c r="F189" s="213">
        <f t="shared" si="63"/>
        <v>0</v>
      </c>
      <c r="G189" s="267">
        <f t="shared" si="64"/>
        <v>0</v>
      </c>
    </row>
    <row r="190" spans="1:7" ht="24" customHeight="1" x14ac:dyDescent="0.2">
      <c r="A190" s="211" t="str">
        <f t="shared" si="60"/>
        <v/>
      </c>
      <c r="B190" s="209" t="str">
        <f t="shared" si="61"/>
        <v/>
      </c>
      <c r="C190" s="210"/>
      <c r="D190" s="211" t="str">
        <f t="shared" si="62"/>
        <v/>
      </c>
      <c r="E190" s="212"/>
      <c r="F190" s="213">
        <f t="shared" si="63"/>
        <v>0</v>
      </c>
      <c r="G190" s="267">
        <f t="shared" si="64"/>
        <v>0</v>
      </c>
    </row>
    <row r="191" spans="1:7" ht="24" customHeight="1" x14ac:dyDescent="0.2">
      <c r="A191" s="211" t="str">
        <f t="shared" si="60"/>
        <v/>
      </c>
      <c r="B191" s="209" t="str">
        <f t="shared" si="61"/>
        <v/>
      </c>
      <c r="C191" s="210"/>
      <c r="D191" s="211" t="str">
        <f t="shared" si="62"/>
        <v/>
      </c>
      <c r="E191" s="212"/>
      <c r="F191" s="213">
        <f t="shared" si="63"/>
        <v>0</v>
      </c>
      <c r="G191" s="267">
        <f t="shared" si="64"/>
        <v>0</v>
      </c>
    </row>
    <row r="192" spans="1:7" ht="24" customHeight="1" x14ac:dyDescent="0.2">
      <c r="A192" s="211" t="str">
        <f t="shared" si="60"/>
        <v/>
      </c>
      <c r="B192" s="209" t="str">
        <f t="shared" si="61"/>
        <v/>
      </c>
      <c r="C192" s="210"/>
      <c r="D192" s="211" t="str">
        <f t="shared" si="62"/>
        <v/>
      </c>
      <c r="E192" s="212"/>
      <c r="F192" s="213">
        <f t="shared" si="63"/>
        <v>0</v>
      </c>
      <c r="G192" s="267">
        <f t="shared" si="64"/>
        <v>0</v>
      </c>
    </row>
    <row r="193" spans="1:7" ht="24" customHeight="1" x14ac:dyDescent="0.2">
      <c r="A193" s="211" t="str">
        <f t="shared" si="60"/>
        <v/>
      </c>
      <c r="B193" s="209" t="str">
        <f t="shared" si="61"/>
        <v/>
      </c>
      <c r="C193" s="210"/>
      <c r="D193" s="211" t="str">
        <f t="shared" si="62"/>
        <v/>
      </c>
      <c r="E193" s="212"/>
      <c r="F193" s="213">
        <f t="shared" si="63"/>
        <v>0</v>
      </c>
      <c r="G193" s="267">
        <f t="shared" si="64"/>
        <v>0</v>
      </c>
    </row>
    <row r="194" spans="1:7" ht="24" customHeight="1" x14ac:dyDescent="0.2">
      <c r="A194" s="211" t="str">
        <f t="shared" si="60"/>
        <v/>
      </c>
      <c r="B194" s="209" t="str">
        <f t="shared" si="61"/>
        <v/>
      </c>
      <c r="C194" s="210"/>
      <c r="D194" s="211" t="str">
        <f t="shared" si="62"/>
        <v/>
      </c>
      <c r="E194" s="212"/>
      <c r="F194" s="213">
        <f t="shared" si="63"/>
        <v>0</v>
      </c>
      <c r="G194" s="267">
        <f t="shared" si="64"/>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Luminaria LED de potencia según pliego</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ENERGETICOS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Calle Díaz (R.P. N°100) y Calle Centenario (R.P. N°93) desde Av. Benavidez hasta Calle Salta”</v>
      </c>
      <c r="C202" s="288"/>
      <c r="D202" s="288"/>
      <c r="E202" s="288"/>
      <c r="F202" s="289" t="s">
        <v>38</v>
      </c>
      <c r="G202" s="291">
        <f>Fecha_Base</f>
        <v>0</v>
      </c>
    </row>
    <row r="203" spans="1:7" ht="24" customHeight="1" x14ac:dyDescent="0.2">
      <c r="A203" s="292" t="s">
        <v>601</v>
      </c>
      <c r="B203" s="293" t="str">
        <f>Ubicación</f>
        <v>Departamento Chimbas</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Recambio luminaria LED de potencia según pliego</v>
      </c>
      <c r="D205" s="294"/>
      <c r="E205" s="295"/>
      <c r="F205" s="289" t="s">
        <v>26</v>
      </c>
      <c r="G205" s="301" t="str">
        <f>IFERROR(VLOOKUP(B205,Tabla_CyP,4,FALSE),"")</f>
        <v>Un.</v>
      </c>
    </row>
    <row r="206" spans="1:7" ht="24" customHeight="1" x14ac:dyDescent="0.2">
      <c r="A206" s="292"/>
      <c r="B206" s="293"/>
      <c r="C206" s="299"/>
      <c r="D206" s="294"/>
      <c r="E206" s="295"/>
      <c r="F206" s="296"/>
      <c r="G206" s="297"/>
    </row>
    <row r="207" spans="1:7" ht="24" customHeight="1" x14ac:dyDescent="0.2">
      <c r="A207" s="355" t="s">
        <v>507</v>
      </c>
      <c r="B207" s="356"/>
      <c r="C207" s="357" t="s">
        <v>0</v>
      </c>
      <c r="D207" s="357" t="s">
        <v>27</v>
      </c>
      <c r="E207" s="359" t="s">
        <v>28</v>
      </c>
      <c r="F207" s="353" t="s">
        <v>29</v>
      </c>
      <c r="G207" s="353" t="s">
        <v>30</v>
      </c>
    </row>
    <row r="208" spans="1:7" s="217" customFormat="1" ht="24" customHeight="1" x14ac:dyDescent="0.2">
      <c r="A208" s="302" t="s">
        <v>508</v>
      </c>
      <c r="B208" s="302" t="s">
        <v>509</v>
      </c>
      <c r="C208" s="358"/>
      <c r="D208" s="358"/>
      <c r="E208" s="360"/>
      <c r="F208" s="354"/>
      <c r="G208" s="354"/>
    </row>
    <row r="209" spans="1:7" ht="24" customHeight="1" x14ac:dyDescent="0.2">
      <c r="A209" s="303"/>
      <c r="B209" s="304"/>
      <c r="C209" s="305" t="s">
        <v>604</v>
      </c>
      <c r="D209" s="306"/>
      <c r="E209" s="307"/>
      <c r="F209" s="308"/>
      <c r="G209" s="309"/>
    </row>
    <row r="210" spans="1:7" ht="24" customHeight="1" x14ac:dyDescent="0.2">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3">
        <f t="shared" si="67"/>
        <v>0</v>
      </c>
      <c r="G213" s="267">
        <f t="shared" si="69"/>
        <v>0</v>
      </c>
    </row>
    <row r="214" spans="1:7" ht="24" customHeight="1" x14ac:dyDescent="0.2">
      <c r="A214" s="211" t="str">
        <f t="shared" si="65"/>
        <v/>
      </c>
      <c r="B214" s="209" t="str">
        <f t="shared" si="68"/>
        <v/>
      </c>
      <c r="C214" s="210"/>
      <c r="D214" s="211" t="str">
        <f t="shared" si="66"/>
        <v/>
      </c>
      <c r="E214" s="212"/>
      <c r="F214" s="213">
        <f t="shared" si="67"/>
        <v>0</v>
      </c>
      <c r="G214" s="267">
        <f t="shared" si="69"/>
        <v>0</v>
      </c>
    </row>
    <row r="215" spans="1:7" ht="24" customHeight="1" x14ac:dyDescent="0.2">
      <c r="A215" s="211" t="str">
        <f t="shared" si="65"/>
        <v/>
      </c>
      <c r="B215" s="209" t="str">
        <f t="shared" si="68"/>
        <v/>
      </c>
      <c r="C215" s="210"/>
      <c r="D215" s="211" t="str">
        <f t="shared" si="66"/>
        <v/>
      </c>
      <c r="E215" s="212"/>
      <c r="F215" s="213">
        <f t="shared" si="67"/>
        <v>0</v>
      </c>
      <c r="G215" s="267">
        <f t="shared" si="69"/>
        <v>0</v>
      </c>
    </row>
    <row r="216" spans="1:7" ht="24" customHeight="1" x14ac:dyDescent="0.2">
      <c r="A216" s="211" t="str">
        <f t="shared" si="65"/>
        <v/>
      </c>
      <c r="B216" s="209" t="str">
        <f t="shared" si="68"/>
        <v/>
      </c>
      <c r="C216" s="210"/>
      <c r="D216" s="211" t="str">
        <f t="shared" si="66"/>
        <v/>
      </c>
      <c r="E216" s="212"/>
      <c r="F216" s="213">
        <f t="shared" si="67"/>
        <v>0</v>
      </c>
      <c r="G216" s="267">
        <f t="shared" si="69"/>
        <v>0</v>
      </c>
    </row>
    <row r="217" spans="1:7" ht="24" customHeight="1" x14ac:dyDescent="0.2">
      <c r="A217" s="211" t="str">
        <f t="shared" si="65"/>
        <v/>
      </c>
      <c r="B217" s="209" t="str">
        <f t="shared" si="68"/>
        <v/>
      </c>
      <c r="C217" s="210"/>
      <c r="D217" s="211" t="str">
        <f t="shared" si="66"/>
        <v/>
      </c>
      <c r="E217" s="212"/>
      <c r="F217" s="213">
        <f t="shared" si="67"/>
        <v>0</v>
      </c>
      <c r="G217" s="267">
        <f t="shared" si="69"/>
        <v>0</v>
      </c>
    </row>
    <row r="218" spans="1:7" ht="24" customHeight="1" x14ac:dyDescent="0.2">
      <c r="A218" s="211" t="str">
        <f t="shared" si="65"/>
        <v/>
      </c>
      <c r="B218" s="209" t="str">
        <f t="shared" si="68"/>
        <v/>
      </c>
      <c r="C218" s="210"/>
      <c r="D218" s="211" t="str">
        <f t="shared" si="66"/>
        <v/>
      </c>
      <c r="E218" s="212"/>
      <c r="F218" s="213">
        <f t="shared" si="67"/>
        <v>0</v>
      </c>
      <c r="G218" s="267">
        <f t="shared" si="69"/>
        <v>0</v>
      </c>
    </row>
    <row r="219" spans="1:7" ht="24" customHeight="1" x14ac:dyDescent="0.2">
      <c r="A219" s="211" t="str">
        <f t="shared" si="65"/>
        <v/>
      </c>
      <c r="B219" s="209" t="str">
        <f t="shared" si="68"/>
        <v/>
      </c>
      <c r="C219" s="210"/>
      <c r="D219" s="211" t="str">
        <f t="shared" si="66"/>
        <v/>
      </c>
      <c r="E219" s="212"/>
      <c r="F219" s="213">
        <f t="shared" si="67"/>
        <v>0</v>
      </c>
      <c r="G219" s="267">
        <f t="shared" si="69"/>
        <v>0</v>
      </c>
    </row>
    <row r="220" spans="1:7" ht="24" customHeight="1" x14ac:dyDescent="0.2">
      <c r="A220" s="211" t="str">
        <f t="shared" si="65"/>
        <v/>
      </c>
      <c r="B220" s="209" t="str">
        <f t="shared" si="68"/>
        <v/>
      </c>
      <c r="C220" s="210"/>
      <c r="D220" s="211" t="str">
        <f t="shared" si="66"/>
        <v/>
      </c>
      <c r="E220" s="212"/>
      <c r="F220" s="213">
        <f t="shared" si="67"/>
        <v>0</v>
      </c>
      <c r="G220" s="267">
        <f t="shared" si="69"/>
        <v>0</v>
      </c>
    </row>
    <row r="221" spans="1:7" ht="24" customHeight="1" x14ac:dyDescent="0.2">
      <c r="A221" s="211" t="str">
        <f t="shared" si="65"/>
        <v/>
      </c>
      <c r="B221" s="209" t="str">
        <f t="shared" si="68"/>
        <v/>
      </c>
      <c r="C221" s="210"/>
      <c r="D221" s="211" t="str">
        <f t="shared" si="66"/>
        <v/>
      </c>
      <c r="E221" s="212"/>
      <c r="F221" s="213">
        <f t="shared" si="67"/>
        <v>0</v>
      </c>
      <c r="G221" s="267">
        <f t="shared" si="69"/>
        <v>0</v>
      </c>
    </row>
    <row r="222" spans="1:7" ht="24" customHeight="1" x14ac:dyDescent="0.2">
      <c r="A222" s="211" t="str">
        <f t="shared" si="65"/>
        <v/>
      </c>
      <c r="B222" s="209" t="str">
        <f t="shared" si="68"/>
        <v/>
      </c>
      <c r="C222" s="210"/>
      <c r="D222" s="211" t="str">
        <f t="shared" si="66"/>
        <v/>
      </c>
      <c r="E222" s="212"/>
      <c r="F222" s="213">
        <f t="shared" si="67"/>
        <v>0</v>
      </c>
      <c r="G222" s="267">
        <f t="shared" si="69"/>
        <v>0</v>
      </c>
    </row>
    <row r="223" spans="1:7" ht="24" customHeight="1" x14ac:dyDescent="0.2">
      <c r="A223" s="211" t="str">
        <f t="shared" si="65"/>
        <v/>
      </c>
      <c r="B223" s="209" t="str">
        <f t="shared" si="68"/>
        <v/>
      </c>
      <c r="C223" s="210"/>
      <c r="D223" s="211" t="str">
        <f t="shared" si="66"/>
        <v/>
      </c>
      <c r="E223" s="212"/>
      <c r="F223" s="214">
        <f t="shared" si="67"/>
        <v>0</v>
      </c>
      <c r="G223" s="267">
        <f t="shared" si="69"/>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
      <c r="A227" s="211" t="str">
        <f t="shared" si="70"/>
        <v/>
      </c>
      <c r="B227" s="209">
        <f t="shared" si="71"/>
        <v>0</v>
      </c>
      <c r="C227" s="210"/>
      <c r="D227" s="211" t="str">
        <f t="shared" si="72"/>
        <v/>
      </c>
      <c r="E227" s="212"/>
      <c r="F227" s="215">
        <f t="shared" si="73"/>
        <v>0</v>
      </c>
      <c r="G227" s="267">
        <f>ROUND(E227*F227,2)</f>
        <v>0</v>
      </c>
    </row>
    <row r="228" spans="1:7" ht="24" customHeight="1" x14ac:dyDescent="0.2">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
      <c r="A229" s="211" t="str">
        <f t="shared" si="70"/>
        <v/>
      </c>
      <c r="B229" s="209">
        <f t="shared" si="71"/>
        <v>0</v>
      </c>
      <c r="C229" s="210"/>
      <c r="D229" s="211" t="str">
        <f t="shared" si="72"/>
        <v/>
      </c>
      <c r="E229" s="212"/>
      <c r="F229" s="215">
        <f t="shared" si="73"/>
        <v>0</v>
      </c>
      <c r="G229" s="267">
        <f t="shared" si="74"/>
        <v>0</v>
      </c>
    </row>
    <row r="230" spans="1:7" ht="24" customHeight="1" x14ac:dyDescent="0.2">
      <c r="A230" s="211" t="str">
        <f t="shared" si="70"/>
        <v/>
      </c>
      <c r="B230" s="209">
        <f t="shared" si="71"/>
        <v>0</v>
      </c>
      <c r="C230" s="210"/>
      <c r="D230" s="211" t="str">
        <f t="shared" si="72"/>
        <v/>
      </c>
      <c r="E230" s="212"/>
      <c r="F230" s="213">
        <f t="shared" si="73"/>
        <v>0</v>
      </c>
      <c r="G230" s="267">
        <f t="shared" si="74"/>
        <v>0</v>
      </c>
    </row>
    <row r="231" spans="1:7" ht="24" customHeight="1" x14ac:dyDescent="0.2">
      <c r="A231" s="211" t="str">
        <f t="shared" si="70"/>
        <v/>
      </c>
      <c r="B231" s="209">
        <f t="shared" si="71"/>
        <v>0</v>
      </c>
      <c r="C231" s="210"/>
      <c r="D231" s="211" t="str">
        <f t="shared" si="72"/>
        <v/>
      </c>
      <c r="E231" s="212"/>
      <c r="F231" s="213">
        <f t="shared" si="73"/>
        <v>0</v>
      </c>
      <c r="G231" s="267">
        <f t="shared" si="74"/>
        <v>0</v>
      </c>
    </row>
    <row r="232" spans="1:7" ht="24" customHeight="1" x14ac:dyDescent="0.2">
      <c r="A232" s="211" t="str">
        <f t="shared" si="70"/>
        <v/>
      </c>
      <c r="B232" s="209">
        <f t="shared" si="71"/>
        <v>0</v>
      </c>
      <c r="C232" s="210"/>
      <c r="D232" s="211" t="str">
        <f t="shared" si="72"/>
        <v/>
      </c>
      <c r="E232" s="212"/>
      <c r="F232" s="213">
        <f t="shared" si="73"/>
        <v>0</v>
      </c>
      <c r="G232" s="267">
        <f t="shared" si="74"/>
        <v>0</v>
      </c>
    </row>
    <row r="233" spans="1:7" ht="24" customHeight="1" x14ac:dyDescent="0.2">
      <c r="A233" s="211" t="str">
        <f t="shared" si="70"/>
        <v/>
      </c>
      <c r="B233" s="209">
        <f t="shared" si="71"/>
        <v>0</v>
      </c>
      <c r="C233" s="210"/>
      <c r="D233" s="211" t="str">
        <f t="shared" si="72"/>
        <v/>
      </c>
      <c r="E233" s="212"/>
      <c r="F233" s="213">
        <f t="shared" si="73"/>
        <v>0</v>
      </c>
      <c r="G233" s="267">
        <f t="shared" si="74"/>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
      <c r="A237" s="211" t="str">
        <f t="shared" si="75"/>
        <v/>
      </c>
      <c r="B237" s="209" t="str">
        <f t="shared" si="76"/>
        <v/>
      </c>
      <c r="C237" s="210"/>
      <c r="D237" s="211" t="str">
        <f t="shared" si="77"/>
        <v/>
      </c>
      <c r="E237" s="212"/>
      <c r="F237" s="213">
        <f t="shared" si="78"/>
        <v>0</v>
      </c>
      <c r="G237" s="267">
        <f t="shared" si="79"/>
        <v>0</v>
      </c>
    </row>
    <row r="238" spans="1:7" ht="24" customHeight="1" x14ac:dyDescent="0.2">
      <c r="A238" s="211" t="str">
        <f t="shared" si="75"/>
        <v/>
      </c>
      <c r="B238" s="209" t="str">
        <f t="shared" si="76"/>
        <v/>
      </c>
      <c r="C238" s="210"/>
      <c r="D238" s="211" t="str">
        <f t="shared" si="77"/>
        <v/>
      </c>
      <c r="E238" s="212"/>
      <c r="F238" s="213">
        <f t="shared" si="78"/>
        <v>0</v>
      </c>
      <c r="G238" s="267">
        <f t="shared" si="79"/>
        <v>0</v>
      </c>
    </row>
    <row r="239" spans="1:7" ht="24" customHeight="1" x14ac:dyDescent="0.2">
      <c r="A239" s="211" t="str">
        <f t="shared" si="75"/>
        <v/>
      </c>
      <c r="B239" s="209" t="str">
        <f t="shared" si="76"/>
        <v/>
      </c>
      <c r="C239" s="210"/>
      <c r="D239" s="211" t="str">
        <f t="shared" si="77"/>
        <v/>
      </c>
      <c r="E239" s="212"/>
      <c r="F239" s="213">
        <f t="shared" si="78"/>
        <v>0</v>
      </c>
      <c r="G239" s="267">
        <f t="shared" si="79"/>
        <v>0</v>
      </c>
    </row>
    <row r="240" spans="1:7" ht="24" customHeight="1" x14ac:dyDescent="0.2">
      <c r="A240" s="211" t="str">
        <f t="shared" si="75"/>
        <v/>
      </c>
      <c r="B240" s="209" t="str">
        <f t="shared" si="76"/>
        <v/>
      </c>
      <c r="C240" s="210"/>
      <c r="D240" s="211" t="str">
        <f t="shared" si="77"/>
        <v/>
      </c>
      <c r="E240" s="212"/>
      <c r="F240" s="213">
        <f t="shared" si="78"/>
        <v>0</v>
      </c>
      <c r="G240" s="267">
        <f t="shared" si="79"/>
        <v>0</v>
      </c>
    </row>
    <row r="241" spans="1:7" ht="24" customHeight="1" x14ac:dyDescent="0.2">
      <c r="A241" s="211" t="str">
        <f t="shared" si="75"/>
        <v/>
      </c>
      <c r="B241" s="209" t="str">
        <f t="shared" si="76"/>
        <v/>
      </c>
      <c r="C241" s="210"/>
      <c r="D241" s="211" t="str">
        <f t="shared" si="77"/>
        <v/>
      </c>
      <c r="E241" s="212"/>
      <c r="F241" s="213">
        <f t="shared" si="78"/>
        <v>0</v>
      </c>
      <c r="G241" s="267">
        <f t="shared" si="79"/>
        <v>0</v>
      </c>
    </row>
    <row r="242" spans="1:7" ht="24" customHeight="1" x14ac:dyDescent="0.2">
      <c r="A242" s="211" t="str">
        <f t="shared" si="75"/>
        <v/>
      </c>
      <c r="B242" s="209" t="str">
        <f t="shared" si="76"/>
        <v/>
      </c>
      <c r="C242" s="210"/>
      <c r="D242" s="211" t="str">
        <f t="shared" si="77"/>
        <v/>
      </c>
      <c r="E242" s="212"/>
      <c r="F242" s="213">
        <f t="shared" si="78"/>
        <v>0</v>
      </c>
      <c r="G242" s="267">
        <f t="shared" si="79"/>
        <v>0</v>
      </c>
    </row>
    <row r="243" spans="1:7" ht="24" customHeight="1" x14ac:dyDescent="0.2">
      <c r="A243" s="211" t="str">
        <f t="shared" si="75"/>
        <v/>
      </c>
      <c r="B243" s="209" t="str">
        <f t="shared" si="76"/>
        <v/>
      </c>
      <c r="C243" s="210"/>
      <c r="D243" s="211" t="str">
        <f t="shared" si="77"/>
        <v/>
      </c>
      <c r="E243" s="212"/>
      <c r="F243" s="213">
        <f t="shared" si="78"/>
        <v>0</v>
      </c>
      <c r="G243" s="267">
        <f t="shared" si="79"/>
        <v>0</v>
      </c>
    </row>
    <row r="244" spans="1:7" ht="24" customHeight="1" x14ac:dyDescent="0.2">
      <c r="A244" s="211" t="str">
        <f t="shared" si="75"/>
        <v/>
      </c>
      <c r="B244" s="209" t="str">
        <f t="shared" si="76"/>
        <v/>
      </c>
      <c r="C244" s="210"/>
      <c r="D244" s="211" t="str">
        <f t="shared" si="77"/>
        <v/>
      </c>
      <c r="E244" s="212"/>
      <c r="F244" s="213">
        <f t="shared" si="78"/>
        <v>0</v>
      </c>
      <c r="G244" s="267">
        <f t="shared" si="79"/>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Recambio luminaria LED de potencia según pliego</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ENERGETICOS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Calle Díaz (R.P. N°100) y Calle Centenario (R.P. N°93) desde Av. Benavidez hasta Calle Salta”</v>
      </c>
      <c r="C252" s="288"/>
      <c r="D252" s="288"/>
      <c r="E252" s="288"/>
      <c r="F252" s="289" t="s">
        <v>38</v>
      </c>
      <c r="G252" s="291">
        <f>Fecha_Base</f>
        <v>0</v>
      </c>
    </row>
    <row r="253" spans="1:7" ht="24" customHeight="1" x14ac:dyDescent="0.2">
      <c r="A253" s="292" t="s">
        <v>601</v>
      </c>
      <c r="B253" s="293" t="str">
        <f>Ubicación</f>
        <v>Departamento Chimbas</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Columnas metálicas con brazo</v>
      </c>
      <c r="D255" s="294"/>
      <c r="E255" s="295"/>
      <c r="F255" s="289" t="s">
        <v>26</v>
      </c>
      <c r="G255" s="301" t="str">
        <f>IFERROR(VLOOKUP(B255,Tabla_CyP,4,FALSE),"")</f>
        <v>Un.</v>
      </c>
    </row>
    <row r="256" spans="1:7" ht="24" customHeight="1" x14ac:dyDescent="0.2">
      <c r="A256" s="292"/>
      <c r="B256" s="293"/>
      <c r="C256" s="299"/>
      <c r="D256" s="294"/>
      <c r="E256" s="295"/>
      <c r="F256" s="296"/>
      <c r="G256" s="297"/>
    </row>
    <row r="257" spans="1:7" ht="24" customHeight="1" x14ac:dyDescent="0.2">
      <c r="A257" s="355" t="s">
        <v>507</v>
      </c>
      <c r="B257" s="356"/>
      <c r="C257" s="357" t="s">
        <v>0</v>
      </c>
      <c r="D257" s="357" t="s">
        <v>27</v>
      </c>
      <c r="E257" s="359" t="s">
        <v>28</v>
      </c>
      <c r="F257" s="353" t="s">
        <v>29</v>
      </c>
      <c r="G257" s="353" t="s">
        <v>30</v>
      </c>
    </row>
    <row r="258" spans="1:7" s="217" customFormat="1" ht="24" customHeight="1" x14ac:dyDescent="0.2">
      <c r="A258" s="302" t="s">
        <v>508</v>
      </c>
      <c r="B258" s="302" t="s">
        <v>509</v>
      </c>
      <c r="C258" s="358"/>
      <c r="D258" s="358"/>
      <c r="E258" s="360"/>
      <c r="F258" s="354"/>
      <c r="G258" s="354"/>
    </row>
    <row r="259" spans="1:7" ht="24" customHeight="1" x14ac:dyDescent="0.2">
      <c r="A259" s="303"/>
      <c r="B259" s="304"/>
      <c r="C259" s="305" t="s">
        <v>604</v>
      </c>
      <c r="D259" s="306"/>
      <c r="E259" s="307"/>
      <c r="F259" s="308"/>
      <c r="G259" s="309"/>
    </row>
    <row r="260" spans="1:7" ht="24" customHeight="1" x14ac:dyDescent="0.2">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
      <c r="A262" s="211" t="str">
        <f t="shared" si="80"/>
        <v/>
      </c>
      <c r="B262" s="209" t="str">
        <f t="shared" si="83"/>
        <v/>
      </c>
      <c r="C262" s="210"/>
      <c r="D262" s="211" t="str">
        <f t="shared" si="81"/>
        <v/>
      </c>
      <c r="E262" s="212"/>
      <c r="F262" s="213">
        <f t="shared" si="82"/>
        <v>0</v>
      </c>
      <c r="G262" s="267">
        <f t="shared" si="84"/>
        <v>0</v>
      </c>
    </row>
    <row r="263" spans="1:7" ht="24" customHeight="1" x14ac:dyDescent="0.2">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
      <c r="A264" s="211" t="str">
        <f t="shared" si="85"/>
        <v/>
      </c>
      <c r="B264" s="209" t="str">
        <f t="shared" si="86"/>
        <v/>
      </c>
      <c r="C264" s="210"/>
      <c r="D264" s="211" t="str">
        <f t="shared" si="81"/>
        <v/>
      </c>
      <c r="E264" s="212"/>
      <c r="F264" s="213">
        <f t="shared" si="82"/>
        <v>0</v>
      </c>
      <c r="G264" s="267">
        <f t="shared" si="84"/>
        <v>0</v>
      </c>
    </row>
    <row r="265" spans="1:7" ht="24" customHeight="1" x14ac:dyDescent="0.2">
      <c r="A265" s="211" t="str">
        <f t="shared" si="85"/>
        <v/>
      </c>
      <c r="B265" s="209" t="str">
        <f t="shared" si="86"/>
        <v/>
      </c>
      <c r="C265" s="210"/>
      <c r="D265" s="211" t="str">
        <f t="shared" si="81"/>
        <v/>
      </c>
      <c r="E265" s="212"/>
      <c r="F265" s="213">
        <f t="shared" si="82"/>
        <v>0</v>
      </c>
      <c r="G265" s="267">
        <f t="shared" si="84"/>
        <v>0</v>
      </c>
    </row>
    <row r="266" spans="1:7" ht="24" customHeight="1" x14ac:dyDescent="0.2">
      <c r="A266" s="211" t="str">
        <f t="shared" si="85"/>
        <v/>
      </c>
      <c r="B266" s="209" t="str">
        <f t="shared" si="86"/>
        <v/>
      </c>
      <c r="C266" s="210"/>
      <c r="D266" s="211" t="str">
        <f t="shared" si="81"/>
        <v/>
      </c>
      <c r="E266" s="212"/>
      <c r="F266" s="213">
        <f t="shared" si="82"/>
        <v>0</v>
      </c>
      <c r="G266" s="267">
        <f t="shared" si="84"/>
        <v>0</v>
      </c>
    </row>
    <row r="267" spans="1:7" ht="24" customHeight="1" x14ac:dyDescent="0.2">
      <c r="A267" s="211" t="str">
        <f t="shared" si="85"/>
        <v/>
      </c>
      <c r="B267" s="209" t="str">
        <f t="shared" si="86"/>
        <v/>
      </c>
      <c r="C267" s="210"/>
      <c r="D267" s="211" t="str">
        <f t="shared" si="81"/>
        <v/>
      </c>
      <c r="E267" s="212"/>
      <c r="F267" s="213">
        <f t="shared" si="82"/>
        <v>0</v>
      </c>
      <c r="G267" s="267">
        <f t="shared" si="84"/>
        <v>0</v>
      </c>
    </row>
    <row r="268" spans="1:7" ht="24" customHeight="1" x14ac:dyDescent="0.2">
      <c r="A268" s="211" t="str">
        <f t="shared" si="85"/>
        <v/>
      </c>
      <c r="B268" s="209" t="str">
        <f t="shared" si="86"/>
        <v/>
      </c>
      <c r="C268" s="210"/>
      <c r="D268" s="211" t="str">
        <f t="shared" si="81"/>
        <v/>
      </c>
      <c r="E268" s="212"/>
      <c r="F268" s="213">
        <f t="shared" si="82"/>
        <v>0</v>
      </c>
      <c r="G268" s="267">
        <f t="shared" si="84"/>
        <v>0</v>
      </c>
    </row>
    <row r="269" spans="1:7" ht="24" customHeight="1" x14ac:dyDescent="0.2">
      <c r="A269" s="211" t="str">
        <f t="shared" si="85"/>
        <v/>
      </c>
      <c r="B269" s="209" t="str">
        <f t="shared" si="86"/>
        <v/>
      </c>
      <c r="C269" s="210"/>
      <c r="D269" s="211" t="str">
        <f t="shared" si="81"/>
        <v/>
      </c>
      <c r="E269" s="212"/>
      <c r="F269" s="213">
        <f t="shared" si="82"/>
        <v>0</v>
      </c>
      <c r="G269" s="267">
        <f t="shared" si="84"/>
        <v>0</v>
      </c>
    </row>
    <row r="270" spans="1:7" ht="24" customHeight="1" x14ac:dyDescent="0.2">
      <c r="A270" s="211" t="str">
        <f t="shared" si="85"/>
        <v/>
      </c>
      <c r="B270" s="209" t="str">
        <f t="shared" si="86"/>
        <v/>
      </c>
      <c r="C270" s="210"/>
      <c r="D270" s="211" t="str">
        <f t="shared" si="81"/>
        <v/>
      </c>
      <c r="E270" s="212"/>
      <c r="F270" s="213">
        <f t="shared" si="82"/>
        <v>0</v>
      </c>
      <c r="G270" s="267">
        <f t="shared" si="84"/>
        <v>0</v>
      </c>
    </row>
    <row r="271" spans="1:7" ht="24" customHeight="1" x14ac:dyDescent="0.2">
      <c r="A271" s="211" t="str">
        <f t="shared" si="85"/>
        <v/>
      </c>
      <c r="B271" s="209" t="str">
        <f t="shared" si="86"/>
        <v/>
      </c>
      <c r="C271" s="210"/>
      <c r="D271" s="211" t="str">
        <f t="shared" si="81"/>
        <v/>
      </c>
      <c r="E271" s="212"/>
      <c r="F271" s="213">
        <f t="shared" si="82"/>
        <v>0</v>
      </c>
      <c r="G271" s="267">
        <f t="shared" si="84"/>
        <v>0</v>
      </c>
    </row>
    <row r="272" spans="1:7" ht="24" customHeight="1" x14ac:dyDescent="0.2">
      <c r="A272" s="211" t="str">
        <f t="shared" si="85"/>
        <v/>
      </c>
      <c r="B272" s="209" t="str">
        <f t="shared" si="86"/>
        <v/>
      </c>
      <c r="C272" s="210"/>
      <c r="D272" s="211" t="str">
        <f t="shared" si="81"/>
        <v/>
      </c>
      <c r="E272" s="212"/>
      <c r="F272" s="213">
        <f t="shared" si="82"/>
        <v>0</v>
      </c>
      <c r="G272" s="267">
        <f t="shared" si="84"/>
        <v>0</v>
      </c>
    </row>
    <row r="273" spans="1:7" ht="24" customHeight="1" x14ac:dyDescent="0.2">
      <c r="A273" s="211" t="str">
        <f t="shared" si="85"/>
        <v/>
      </c>
      <c r="B273" s="209" t="str">
        <f t="shared" si="86"/>
        <v/>
      </c>
      <c r="C273" s="210"/>
      <c r="D273" s="211" t="str">
        <f t="shared" si="81"/>
        <v/>
      </c>
      <c r="E273" s="212"/>
      <c r="F273" s="214">
        <f t="shared" si="82"/>
        <v>0</v>
      </c>
      <c r="G273" s="267">
        <f t="shared" si="84"/>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
      <c r="A277" s="211" t="str">
        <f t="shared" si="87"/>
        <v/>
      </c>
      <c r="B277" s="209">
        <f t="shared" si="88"/>
        <v>0</v>
      </c>
      <c r="C277" s="210"/>
      <c r="D277" s="211" t="str">
        <f t="shared" si="89"/>
        <v/>
      </c>
      <c r="E277" s="212"/>
      <c r="F277" s="215">
        <f t="shared" si="90"/>
        <v>0</v>
      </c>
      <c r="G277" s="267">
        <f>ROUND(E277*F277,2)</f>
        <v>0</v>
      </c>
    </row>
    <row r="278" spans="1:7" ht="24" customHeight="1" x14ac:dyDescent="0.2">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
      <c r="A279" s="211" t="str">
        <f t="shared" si="91"/>
        <v/>
      </c>
      <c r="B279" s="209">
        <f t="shared" si="92"/>
        <v>0</v>
      </c>
      <c r="C279" s="210"/>
      <c r="D279" s="211" t="str">
        <f t="shared" si="93"/>
        <v/>
      </c>
      <c r="E279" s="212"/>
      <c r="F279" s="215">
        <f t="shared" si="90"/>
        <v>0</v>
      </c>
      <c r="G279" s="267">
        <f t="shared" si="94"/>
        <v>0</v>
      </c>
    </row>
    <row r="280" spans="1:7" ht="24" customHeight="1" x14ac:dyDescent="0.2">
      <c r="A280" s="211" t="str">
        <f t="shared" si="91"/>
        <v/>
      </c>
      <c r="B280" s="209">
        <f t="shared" si="92"/>
        <v>0</v>
      </c>
      <c r="C280" s="210"/>
      <c r="D280" s="211" t="str">
        <f t="shared" si="93"/>
        <v/>
      </c>
      <c r="E280" s="212"/>
      <c r="F280" s="213">
        <f t="shared" si="90"/>
        <v>0</v>
      </c>
      <c r="G280" s="267">
        <f t="shared" si="94"/>
        <v>0</v>
      </c>
    </row>
    <row r="281" spans="1:7" ht="24" customHeight="1" x14ac:dyDescent="0.2">
      <c r="A281" s="211" t="str">
        <f t="shared" si="91"/>
        <v/>
      </c>
      <c r="B281" s="209">
        <f t="shared" si="92"/>
        <v>0</v>
      </c>
      <c r="C281" s="210"/>
      <c r="D281" s="211" t="str">
        <f t="shared" si="93"/>
        <v/>
      </c>
      <c r="E281" s="212"/>
      <c r="F281" s="213">
        <f t="shared" si="90"/>
        <v>0</v>
      </c>
      <c r="G281" s="267">
        <f t="shared" si="94"/>
        <v>0</v>
      </c>
    </row>
    <row r="282" spans="1:7" ht="24" customHeight="1" x14ac:dyDescent="0.2">
      <c r="A282" s="211" t="str">
        <f t="shared" si="91"/>
        <v/>
      </c>
      <c r="B282" s="209">
        <f t="shared" si="92"/>
        <v>0</v>
      </c>
      <c r="C282" s="210"/>
      <c r="D282" s="211" t="str">
        <f t="shared" si="93"/>
        <v/>
      </c>
      <c r="E282" s="212"/>
      <c r="F282" s="213">
        <f t="shared" si="90"/>
        <v>0</v>
      </c>
      <c r="G282" s="267">
        <f t="shared" si="94"/>
        <v>0</v>
      </c>
    </row>
    <row r="283" spans="1:7" ht="24" customHeight="1" x14ac:dyDescent="0.2">
      <c r="A283" s="211" t="str">
        <f t="shared" si="91"/>
        <v/>
      </c>
      <c r="B283" s="209">
        <f t="shared" si="92"/>
        <v>0</v>
      </c>
      <c r="C283" s="210"/>
      <c r="D283" s="211" t="str">
        <f t="shared" si="93"/>
        <v/>
      </c>
      <c r="E283" s="212"/>
      <c r="F283" s="213">
        <f t="shared" si="90"/>
        <v>0</v>
      </c>
      <c r="G283" s="267">
        <f t="shared" si="94"/>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
      <c r="A287" s="211" t="str">
        <f t="shared" si="95"/>
        <v/>
      </c>
      <c r="B287" s="209" t="str">
        <f t="shared" si="96"/>
        <v/>
      </c>
      <c r="C287" s="210"/>
      <c r="D287" s="211" t="str">
        <f t="shared" si="97"/>
        <v/>
      </c>
      <c r="E287" s="212"/>
      <c r="F287" s="213">
        <f t="shared" si="98"/>
        <v>0</v>
      </c>
      <c r="G287" s="267">
        <f t="shared" si="99"/>
        <v>0</v>
      </c>
    </row>
    <row r="288" spans="1:7" ht="24" customHeight="1" x14ac:dyDescent="0.2">
      <c r="A288" s="211" t="str">
        <f t="shared" si="95"/>
        <v/>
      </c>
      <c r="B288" s="209" t="str">
        <f t="shared" si="96"/>
        <v/>
      </c>
      <c r="C288" s="210"/>
      <c r="D288" s="211" t="str">
        <f t="shared" si="97"/>
        <v/>
      </c>
      <c r="E288" s="212"/>
      <c r="F288" s="213">
        <f t="shared" si="98"/>
        <v>0</v>
      </c>
      <c r="G288" s="267">
        <f t="shared" si="99"/>
        <v>0</v>
      </c>
    </row>
    <row r="289" spans="1:7" ht="24" customHeight="1" x14ac:dyDescent="0.2">
      <c r="A289" s="211" t="str">
        <f t="shared" si="95"/>
        <v/>
      </c>
      <c r="B289" s="209" t="str">
        <f t="shared" si="96"/>
        <v/>
      </c>
      <c r="C289" s="210"/>
      <c r="D289" s="211" t="str">
        <f t="shared" si="97"/>
        <v/>
      </c>
      <c r="E289" s="212"/>
      <c r="F289" s="213">
        <f t="shared" si="98"/>
        <v>0</v>
      </c>
      <c r="G289" s="267">
        <f t="shared" si="99"/>
        <v>0</v>
      </c>
    </row>
    <row r="290" spans="1:7" ht="24" customHeight="1" x14ac:dyDescent="0.2">
      <c r="A290" s="211" t="str">
        <f t="shared" si="95"/>
        <v/>
      </c>
      <c r="B290" s="209" t="str">
        <f t="shared" si="96"/>
        <v/>
      </c>
      <c r="C290" s="210"/>
      <c r="D290" s="211" t="str">
        <f t="shared" si="97"/>
        <v/>
      </c>
      <c r="E290" s="212"/>
      <c r="F290" s="213">
        <f t="shared" si="98"/>
        <v>0</v>
      </c>
      <c r="G290" s="267">
        <f t="shared" si="99"/>
        <v>0</v>
      </c>
    </row>
    <row r="291" spans="1:7" ht="24" customHeight="1" x14ac:dyDescent="0.2">
      <c r="A291" s="211" t="str">
        <f t="shared" si="95"/>
        <v/>
      </c>
      <c r="B291" s="209" t="str">
        <f t="shared" si="96"/>
        <v/>
      </c>
      <c r="C291" s="210"/>
      <c r="D291" s="211" t="str">
        <f t="shared" si="97"/>
        <v/>
      </c>
      <c r="E291" s="212"/>
      <c r="F291" s="213">
        <f t="shared" si="98"/>
        <v>0</v>
      </c>
      <c r="G291" s="267">
        <f t="shared" si="99"/>
        <v>0</v>
      </c>
    </row>
    <row r="292" spans="1:7" ht="24" customHeight="1" x14ac:dyDescent="0.2">
      <c r="A292" s="211" t="str">
        <f t="shared" si="95"/>
        <v/>
      </c>
      <c r="B292" s="209" t="str">
        <f t="shared" si="96"/>
        <v/>
      </c>
      <c r="C292" s="210"/>
      <c r="D292" s="211" t="str">
        <f t="shared" si="97"/>
        <v/>
      </c>
      <c r="E292" s="212"/>
      <c r="F292" s="213">
        <f t="shared" si="98"/>
        <v>0</v>
      </c>
      <c r="G292" s="267">
        <f t="shared" si="99"/>
        <v>0</v>
      </c>
    </row>
    <row r="293" spans="1:7" ht="24" customHeight="1" x14ac:dyDescent="0.2">
      <c r="A293" s="211" t="str">
        <f t="shared" si="95"/>
        <v/>
      </c>
      <c r="B293" s="209" t="str">
        <f t="shared" si="96"/>
        <v/>
      </c>
      <c r="C293" s="210"/>
      <c r="D293" s="211" t="str">
        <f t="shared" si="97"/>
        <v/>
      </c>
      <c r="E293" s="212"/>
      <c r="F293" s="213">
        <f t="shared" si="98"/>
        <v>0</v>
      </c>
      <c r="G293" s="267">
        <f t="shared" si="99"/>
        <v>0</v>
      </c>
    </row>
    <row r="294" spans="1:7" ht="24" customHeight="1" x14ac:dyDescent="0.2">
      <c r="A294" s="211" t="str">
        <f t="shared" si="95"/>
        <v/>
      </c>
      <c r="B294" s="209" t="str">
        <f t="shared" si="96"/>
        <v/>
      </c>
      <c r="C294" s="210"/>
      <c r="D294" s="211" t="str">
        <f t="shared" si="97"/>
        <v/>
      </c>
      <c r="E294" s="212"/>
      <c r="F294" s="213">
        <f t="shared" si="98"/>
        <v>0</v>
      </c>
      <c r="G294" s="267">
        <f t="shared" si="99"/>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Columnas metálicas con brazo</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ENERGETICOS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Calle Díaz (R.P. N°100) y Calle Centenario (R.P. N°93) desde Av. Benavidez hasta Calle Salta”</v>
      </c>
      <c r="C302" s="288"/>
      <c r="D302" s="288"/>
      <c r="E302" s="288"/>
      <c r="F302" s="289" t="s">
        <v>38</v>
      </c>
      <c r="G302" s="291">
        <f>Fecha_Base</f>
        <v>0</v>
      </c>
    </row>
    <row r="303" spans="1:7" ht="24" customHeight="1" x14ac:dyDescent="0.2">
      <c r="A303" s="292" t="s">
        <v>601</v>
      </c>
      <c r="B303" s="293" t="str">
        <f>Ubicación</f>
        <v>Departamento Chimbas</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Columnas metálicas doble con brazo</v>
      </c>
      <c r="D305" s="294"/>
      <c r="E305" s="295"/>
      <c r="F305" s="289" t="s">
        <v>26</v>
      </c>
      <c r="G305" s="301" t="str">
        <f>IFERROR(VLOOKUP(B305,Tabla_CyP,4,FALSE),"")</f>
        <v>Un.</v>
      </c>
    </row>
    <row r="306" spans="1:7" ht="24" customHeight="1" x14ac:dyDescent="0.2">
      <c r="A306" s="292"/>
      <c r="B306" s="293"/>
      <c r="C306" s="299"/>
      <c r="D306" s="294"/>
      <c r="E306" s="295"/>
      <c r="F306" s="296"/>
      <c r="G306" s="297"/>
    </row>
    <row r="307" spans="1:7" ht="24" customHeight="1" x14ac:dyDescent="0.2">
      <c r="A307" s="355" t="s">
        <v>507</v>
      </c>
      <c r="B307" s="356"/>
      <c r="C307" s="357" t="s">
        <v>0</v>
      </c>
      <c r="D307" s="357" t="s">
        <v>27</v>
      </c>
      <c r="E307" s="359" t="s">
        <v>28</v>
      </c>
      <c r="F307" s="353" t="s">
        <v>29</v>
      </c>
      <c r="G307" s="353" t="s">
        <v>30</v>
      </c>
    </row>
    <row r="308" spans="1:7" s="217" customFormat="1" ht="24" customHeight="1" x14ac:dyDescent="0.2">
      <c r="A308" s="302" t="s">
        <v>508</v>
      </c>
      <c r="B308" s="302" t="s">
        <v>509</v>
      </c>
      <c r="C308" s="358"/>
      <c r="D308" s="358"/>
      <c r="E308" s="360"/>
      <c r="F308" s="354"/>
      <c r="G308" s="354"/>
    </row>
    <row r="309" spans="1:7" ht="24" customHeight="1" x14ac:dyDescent="0.2">
      <c r="A309" s="303"/>
      <c r="B309" s="304"/>
      <c r="C309" s="305" t="s">
        <v>604</v>
      </c>
      <c r="D309" s="306"/>
      <c r="E309" s="307"/>
      <c r="F309" s="308"/>
      <c r="G309" s="309"/>
    </row>
    <row r="310" spans="1:7" ht="24" customHeight="1" x14ac:dyDescent="0.2">
      <c r="A310" s="211" t="str">
        <f t="shared" ref="A310:A323" si="100">IFERROR(VLOOKUP(C310,Tabla_Insumos,4,FALSE),"")</f>
        <v/>
      </c>
      <c r="B310" s="209" t="str">
        <f>IFERROR(VLOOKUP(C310,Tabla_Insumos,5,FALSE),"")</f>
        <v/>
      </c>
      <c r="C310" s="336"/>
      <c r="D310" s="211" t="str">
        <f t="shared" ref="D310:D323" si="101">IFERROR(VLOOKUP(C310,Tabla_Insumos,2,FALSE),"")</f>
        <v/>
      </c>
      <c r="E310" s="339"/>
      <c r="F310" s="213">
        <f t="shared" ref="F310:F323" si="102">IFERROR(VLOOKUP(C310,Tabla_Insumos,3,FALSE),0)</f>
        <v>0</v>
      </c>
      <c r="G310" s="267">
        <f>ROUND(E310*F310,2)</f>
        <v>0</v>
      </c>
    </row>
    <row r="311" spans="1:7" ht="24" customHeight="1" x14ac:dyDescent="0.2">
      <c r="A311" s="211" t="str">
        <f t="shared" si="100"/>
        <v/>
      </c>
      <c r="B311" s="209" t="str">
        <f t="shared" ref="B311:B323" si="103">IFERROR(VLOOKUP(C311,Tabla_Insumos,5,FALSE),"")</f>
        <v/>
      </c>
      <c r="C311" s="336"/>
      <c r="D311" s="211" t="str">
        <f t="shared" si="101"/>
        <v/>
      </c>
      <c r="E311" s="339"/>
      <c r="F311" s="213">
        <f t="shared" si="102"/>
        <v>0</v>
      </c>
      <c r="G311" s="267">
        <f t="shared" ref="G311:G323" si="104">ROUND(E311*F311,2)</f>
        <v>0</v>
      </c>
    </row>
    <row r="312" spans="1:7" ht="24" customHeight="1" x14ac:dyDescent="0.2">
      <c r="A312" s="211" t="str">
        <f t="shared" si="100"/>
        <v/>
      </c>
      <c r="B312" s="209" t="str">
        <f t="shared" si="103"/>
        <v/>
      </c>
      <c r="C312" s="336"/>
      <c r="D312" s="211" t="str">
        <f t="shared" si="101"/>
        <v/>
      </c>
      <c r="E312" s="339"/>
      <c r="F312" s="213">
        <f t="shared" si="102"/>
        <v>0</v>
      </c>
      <c r="G312" s="267">
        <f t="shared" si="104"/>
        <v>0</v>
      </c>
    </row>
    <row r="313" spans="1:7" ht="24" customHeight="1" x14ac:dyDescent="0.2">
      <c r="A313" s="211" t="str">
        <f t="shared" si="100"/>
        <v/>
      </c>
      <c r="B313" s="209" t="str">
        <f t="shared" si="103"/>
        <v/>
      </c>
      <c r="C313" s="336"/>
      <c r="D313" s="211" t="str">
        <f t="shared" si="101"/>
        <v/>
      </c>
      <c r="E313" s="339"/>
      <c r="F313" s="213">
        <f t="shared" si="102"/>
        <v>0</v>
      </c>
      <c r="G313" s="267">
        <f t="shared" si="104"/>
        <v>0</v>
      </c>
    </row>
    <row r="314" spans="1:7" ht="24" customHeight="1" x14ac:dyDescent="0.2">
      <c r="A314" s="211" t="str">
        <f t="shared" si="100"/>
        <v/>
      </c>
      <c r="B314" s="209" t="str">
        <f t="shared" si="103"/>
        <v/>
      </c>
      <c r="C314" s="336"/>
      <c r="D314" s="211" t="str">
        <f t="shared" si="101"/>
        <v/>
      </c>
      <c r="E314" s="339"/>
      <c r="F314" s="213">
        <f t="shared" si="102"/>
        <v>0</v>
      </c>
      <c r="G314" s="267">
        <f t="shared" si="104"/>
        <v>0</v>
      </c>
    </row>
    <row r="315" spans="1:7" ht="24" customHeight="1" x14ac:dyDescent="0.2">
      <c r="A315" s="211" t="str">
        <f t="shared" si="100"/>
        <v/>
      </c>
      <c r="B315" s="209" t="str">
        <f t="shared" si="103"/>
        <v/>
      </c>
      <c r="C315" s="336"/>
      <c r="D315" s="211" t="str">
        <f t="shared" si="101"/>
        <v/>
      </c>
      <c r="E315" s="339"/>
      <c r="F315" s="213">
        <f t="shared" si="102"/>
        <v>0</v>
      </c>
      <c r="G315" s="267">
        <f t="shared" si="104"/>
        <v>0</v>
      </c>
    </row>
    <row r="316" spans="1:7" ht="24" customHeight="1" x14ac:dyDescent="0.2">
      <c r="A316" s="211" t="str">
        <f t="shared" si="100"/>
        <v/>
      </c>
      <c r="B316" s="209" t="str">
        <f t="shared" si="103"/>
        <v/>
      </c>
      <c r="C316" s="336"/>
      <c r="D316" s="211" t="str">
        <f t="shared" si="101"/>
        <v/>
      </c>
      <c r="E316" s="339"/>
      <c r="F316" s="213">
        <f t="shared" si="102"/>
        <v>0</v>
      </c>
      <c r="G316" s="267">
        <f t="shared" si="104"/>
        <v>0</v>
      </c>
    </row>
    <row r="317" spans="1:7" ht="24" customHeight="1" x14ac:dyDescent="0.2">
      <c r="A317" s="211" t="str">
        <f t="shared" si="100"/>
        <v/>
      </c>
      <c r="B317" s="209" t="str">
        <f t="shared" si="103"/>
        <v/>
      </c>
      <c r="C317" s="336"/>
      <c r="D317" s="211" t="str">
        <f t="shared" si="101"/>
        <v/>
      </c>
      <c r="E317" s="339"/>
      <c r="F317" s="213">
        <f t="shared" si="102"/>
        <v>0</v>
      </c>
      <c r="G317" s="267">
        <f t="shared" si="104"/>
        <v>0</v>
      </c>
    </row>
    <row r="318" spans="1:7" ht="24" customHeight="1" x14ac:dyDescent="0.2">
      <c r="A318" s="211" t="str">
        <f t="shared" si="100"/>
        <v/>
      </c>
      <c r="B318" s="209" t="str">
        <f t="shared" si="103"/>
        <v/>
      </c>
      <c r="C318" s="336"/>
      <c r="D318" s="211" t="str">
        <f t="shared" si="101"/>
        <v/>
      </c>
      <c r="E318" s="339"/>
      <c r="F318" s="213">
        <f t="shared" si="102"/>
        <v>0</v>
      </c>
      <c r="G318" s="267">
        <f t="shared" si="104"/>
        <v>0</v>
      </c>
    </row>
    <row r="319" spans="1:7" ht="24" customHeight="1" x14ac:dyDescent="0.2">
      <c r="A319" s="211" t="str">
        <f t="shared" si="100"/>
        <v/>
      </c>
      <c r="B319" s="209" t="str">
        <f t="shared" si="103"/>
        <v/>
      </c>
      <c r="C319" s="336"/>
      <c r="D319" s="211" t="str">
        <f t="shared" si="101"/>
        <v/>
      </c>
      <c r="E319" s="339"/>
      <c r="F319" s="213">
        <f t="shared" si="102"/>
        <v>0</v>
      </c>
      <c r="G319" s="267">
        <f t="shared" si="104"/>
        <v>0</v>
      </c>
    </row>
    <row r="320" spans="1:7" ht="24" customHeight="1" x14ac:dyDescent="0.2">
      <c r="A320" s="211" t="str">
        <f t="shared" si="100"/>
        <v/>
      </c>
      <c r="B320" s="209" t="str">
        <f t="shared" si="103"/>
        <v/>
      </c>
      <c r="C320" s="336"/>
      <c r="D320" s="211" t="str">
        <f t="shared" si="101"/>
        <v/>
      </c>
      <c r="E320" s="339"/>
      <c r="F320" s="213">
        <f t="shared" si="102"/>
        <v>0</v>
      </c>
      <c r="G320" s="267">
        <f t="shared" si="104"/>
        <v>0</v>
      </c>
    </row>
    <row r="321" spans="1:7" ht="24" customHeight="1" x14ac:dyDescent="0.2">
      <c r="A321" s="211" t="str">
        <f t="shared" si="100"/>
        <v/>
      </c>
      <c r="B321" s="209" t="str">
        <f t="shared" si="103"/>
        <v/>
      </c>
      <c r="C321" s="336"/>
      <c r="D321" s="211" t="str">
        <f t="shared" si="101"/>
        <v/>
      </c>
      <c r="E321" s="339"/>
      <c r="F321" s="213">
        <f t="shared" si="102"/>
        <v>0</v>
      </c>
      <c r="G321" s="267">
        <f t="shared" si="104"/>
        <v>0</v>
      </c>
    </row>
    <row r="322" spans="1:7" ht="24" customHeight="1" x14ac:dyDescent="0.2">
      <c r="A322" s="211" t="str">
        <f t="shared" si="100"/>
        <v/>
      </c>
      <c r="B322" s="209" t="str">
        <f t="shared" si="103"/>
        <v/>
      </c>
      <c r="C322" s="336"/>
      <c r="D322" s="211" t="str">
        <f t="shared" si="101"/>
        <v/>
      </c>
      <c r="E322" s="339"/>
      <c r="F322" s="213">
        <f t="shared" si="102"/>
        <v>0</v>
      </c>
      <c r="G322" s="267">
        <f t="shared" si="104"/>
        <v>0</v>
      </c>
    </row>
    <row r="323" spans="1:7" ht="24" customHeight="1" x14ac:dyDescent="0.2">
      <c r="A323" s="211" t="str">
        <f t="shared" si="100"/>
        <v/>
      </c>
      <c r="B323" s="209" t="str">
        <f t="shared" si="103"/>
        <v/>
      </c>
      <c r="C323" s="336"/>
      <c r="D323" s="211" t="str">
        <f t="shared" si="101"/>
        <v/>
      </c>
      <c r="E323" s="339"/>
      <c r="F323" s="214">
        <f t="shared" si="102"/>
        <v>0</v>
      </c>
      <c r="G323" s="267">
        <f t="shared" si="104"/>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
      <c r="A327" s="211" t="str">
        <f t="shared" si="105"/>
        <v/>
      </c>
      <c r="B327" s="209">
        <f t="shared" si="106"/>
        <v>0</v>
      </c>
      <c r="C327" s="210"/>
      <c r="D327" s="211" t="str">
        <f t="shared" si="107"/>
        <v/>
      </c>
      <c r="E327" s="212"/>
      <c r="F327" s="215">
        <f t="shared" si="108"/>
        <v>0</v>
      </c>
      <c r="G327" s="267">
        <f>ROUND(E327*F327,2)</f>
        <v>0</v>
      </c>
    </row>
    <row r="328" spans="1:7" ht="24" customHeight="1" x14ac:dyDescent="0.2">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
      <c r="A329" s="211" t="str">
        <f t="shared" si="105"/>
        <v/>
      </c>
      <c r="B329" s="209">
        <f t="shared" si="106"/>
        <v>0</v>
      </c>
      <c r="C329" s="210"/>
      <c r="D329" s="211" t="str">
        <f t="shared" si="107"/>
        <v/>
      </c>
      <c r="E329" s="212"/>
      <c r="F329" s="215">
        <f t="shared" si="108"/>
        <v>0</v>
      </c>
      <c r="G329" s="267">
        <f t="shared" si="109"/>
        <v>0</v>
      </c>
    </row>
    <row r="330" spans="1:7" ht="24" customHeight="1" x14ac:dyDescent="0.2">
      <c r="A330" s="211" t="str">
        <f t="shared" si="105"/>
        <v/>
      </c>
      <c r="B330" s="209">
        <f t="shared" si="106"/>
        <v>0</v>
      </c>
      <c r="C330" s="210"/>
      <c r="D330" s="211" t="str">
        <f t="shared" si="107"/>
        <v/>
      </c>
      <c r="E330" s="212"/>
      <c r="F330" s="213">
        <f t="shared" si="108"/>
        <v>0</v>
      </c>
      <c r="G330" s="267">
        <f t="shared" si="109"/>
        <v>0</v>
      </c>
    </row>
    <row r="331" spans="1:7" ht="24" customHeight="1" x14ac:dyDescent="0.2">
      <c r="A331" s="211" t="str">
        <f t="shared" si="105"/>
        <v/>
      </c>
      <c r="B331" s="209">
        <f t="shared" si="106"/>
        <v>0</v>
      </c>
      <c r="C331" s="210"/>
      <c r="D331" s="211" t="str">
        <f t="shared" si="107"/>
        <v/>
      </c>
      <c r="E331" s="212"/>
      <c r="F331" s="213">
        <f t="shared" si="108"/>
        <v>0</v>
      </c>
      <c r="G331" s="267">
        <f t="shared" si="109"/>
        <v>0</v>
      </c>
    </row>
    <row r="332" spans="1:7" ht="24" customHeight="1" x14ac:dyDescent="0.2">
      <c r="A332" s="211" t="str">
        <f t="shared" si="105"/>
        <v/>
      </c>
      <c r="B332" s="209">
        <f t="shared" si="106"/>
        <v>0</v>
      </c>
      <c r="C332" s="210"/>
      <c r="D332" s="211" t="str">
        <f t="shared" si="107"/>
        <v/>
      </c>
      <c r="E332" s="212"/>
      <c r="F332" s="213">
        <f t="shared" si="108"/>
        <v>0</v>
      </c>
      <c r="G332" s="267">
        <f t="shared" si="109"/>
        <v>0</v>
      </c>
    </row>
    <row r="333" spans="1:7" ht="24" customHeight="1" x14ac:dyDescent="0.2">
      <c r="A333" s="211" t="str">
        <f t="shared" si="105"/>
        <v/>
      </c>
      <c r="B333" s="209">
        <f t="shared" si="106"/>
        <v>0</v>
      </c>
      <c r="C333" s="210"/>
      <c r="D333" s="211" t="str">
        <f t="shared" si="107"/>
        <v/>
      </c>
      <c r="E333" s="212"/>
      <c r="F333" s="213">
        <f t="shared" si="108"/>
        <v>0</v>
      </c>
      <c r="G333" s="267">
        <f t="shared" si="109"/>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
      <c r="A337" s="211" t="str">
        <f t="shared" si="110"/>
        <v/>
      </c>
      <c r="B337" s="209" t="str">
        <f t="shared" si="111"/>
        <v/>
      </c>
      <c r="C337" s="336"/>
      <c r="D337" s="211" t="str">
        <f t="shared" si="107"/>
        <v/>
      </c>
      <c r="E337" s="212"/>
      <c r="F337" s="213">
        <f t="shared" si="112"/>
        <v>0</v>
      </c>
      <c r="G337" s="267">
        <f t="shared" si="113"/>
        <v>0</v>
      </c>
    </row>
    <row r="338" spans="1:7" ht="24" customHeight="1" x14ac:dyDescent="0.2">
      <c r="A338" s="211" t="str">
        <f t="shared" si="110"/>
        <v/>
      </c>
      <c r="B338" s="209" t="str">
        <f t="shared" si="111"/>
        <v/>
      </c>
      <c r="C338" s="210"/>
      <c r="D338" s="211"/>
      <c r="E338" s="212"/>
      <c r="F338" s="213">
        <f t="shared" si="112"/>
        <v>0</v>
      </c>
      <c r="G338" s="267">
        <f t="shared" si="113"/>
        <v>0</v>
      </c>
    </row>
    <row r="339" spans="1:7" ht="24" customHeight="1" x14ac:dyDescent="0.2">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
      <c r="A340" s="211" t="str">
        <f t="shared" si="110"/>
        <v/>
      </c>
      <c r="B340" s="209" t="str">
        <f t="shared" si="111"/>
        <v/>
      </c>
      <c r="C340" s="210"/>
      <c r="D340" s="211" t="str">
        <f t="shared" si="114"/>
        <v/>
      </c>
      <c r="E340" s="212"/>
      <c r="F340" s="213">
        <f t="shared" si="112"/>
        <v>0</v>
      </c>
      <c r="G340" s="267">
        <f t="shared" si="113"/>
        <v>0</v>
      </c>
    </row>
    <row r="341" spans="1:7" ht="24" customHeight="1" x14ac:dyDescent="0.2">
      <c r="A341" s="211" t="str">
        <f t="shared" si="110"/>
        <v/>
      </c>
      <c r="B341" s="209" t="str">
        <f t="shared" si="111"/>
        <v/>
      </c>
      <c r="C341" s="210"/>
      <c r="D341" s="211" t="str">
        <f t="shared" si="114"/>
        <v/>
      </c>
      <c r="E341" s="212"/>
      <c r="F341" s="213">
        <f t="shared" si="112"/>
        <v>0</v>
      </c>
      <c r="G341" s="267">
        <f t="shared" si="113"/>
        <v>0</v>
      </c>
    </row>
    <row r="342" spans="1:7" ht="24" customHeight="1" x14ac:dyDescent="0.2">
      <c r="A342" s="211" t="str">
        <f t="shared" si="110"/>
        <v/>
      </c>
      <c r="B342" s="209" t="str">
        <f t="shared" si="111"/>
        <v/>
      </c>
      <c r="C342" s="210"/>
      <c r="D342" s="211" t="str">
        <f t="shared" si="114"/>
        <v/>
      </c>
      <c r="E342" s="212"/>
      <c r="F342" s="213">
        <f t="shared" si="112"/>
        <v>0</v>
      </c>
      <c r="G342" s="267">
        <f t="shared" si="113"/>
        <v>0</v>
      </c>
    </row>
    <row r="343" spans="1:7" ht="24" customHeight="1" x14ac:dyDescent="0.2">
      <c r="A343" s="211" t="str">
        <f t="shared" si="110"/>
        <v/>
      </c>
      <c r="B343" s="209" t="str">
        <f t="shared" si="111"/>
        <v/>
      </c>
      <c r="C343" s="210"/>
      <c r="D343" s="211" t="str">
        <f t="shared" si="114"/>
        <v/>
      </c>
      <c r="E343" s="212"/>
      <c r="F343" s="213">
        <f t="shared" si="112"/>
        <v>0</v>
      </c>
      <c r="G343" s="267">
        <f t="shared" si="113"/>
        <v>0</v>
      </c>
    </row>
    <row r="344" spans="1:7" ht="24" customHeight="1" x14ac:dyDescent="0.2">
      <c r="A344" s="211" t="str">
        <f t="shared" si="110"/>
        <v/>
      </c>
      <c r="B344" s="209" t="str">
        <f t="shared" si="111"/>
        <v/>
      </c>
      <c r="C344" s="210"/>
      <c r="D344" s="211" t="str">
        <f t="shared" si="114"/>
        <v/>
      </c>
      <c r="E344" s="212"/>
      <c r="F344" s="213">
        <f t="shared" si="112"/>
        <v>0</v>
      </c>
      <c r="G344" s="267">
        <f t="shared" si="113"/>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Columnas metálicas doble con brazo</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ENERGETICOS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Calle Díaz (R.P. N°100) y Calle Centenario (R.P. N°93) desde Av. Benavidez hasta Calle Salta”</v>
      </c>
      <c r="C352" s="288"/>
      <c r="D352" s="288"/>
      <c r="E352" s="288"/>
      <c r="F352" s="289" t="s">
        <v>38</v>
      </c>
      <c r="G352" s="291">
        <f>Fecha_Base</f>
        <v>0</v>
      </c>
    </row>
    <row r="353" spans="1:7" ht="24" customHeight="1" x14ac:dyDescent="0.2">
      <c r="A353" s="292" t="s">
        <v>601</v>
      </c>
      <c r="B353" s="293" t="str">
        <f>Ubicación</f>
        <v>Departamento Chimbas</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Conductor preensamblado 3x35/50 Al</v>
      </c>
      <c r="D355" s="294"/>
      <c r="E355" s="295"/>
      <c r="F355" s="289" t="s">
        <v>26</v>
      </c>
      <c r="G355" s="301" t="str">
        <f>IFERROR(VLOOKUP(B355,Tabla_CyP,4,FALSE),"")</f>
        <v>M.</v>
      </c>
    </row>
    <row r="356" spans="1:7" ht="24" customHeight="1" x14ac:dyDescent="0.2">
      <c r="A356" s="292"/>
      <c r="B356" s="293"/>
      <c r="C356" s="299"/>
      <c r="D356" s="294"/>
      <c r="E356" s="295"/>
      <c r="F356" s="296"/>
      <c r="G356" s="297"/>
    </row>
    <row r="357" spans="1:7" ht="24" customHeight="1" x14ac:dyDescent="0.2">
      <c r="A357" s="355" t="s">
        <v>507</v>
      </c>
      <c r="B357" s="356"/>
      <c r="C357" s="357" t="s">
        <v>0</v>
      </c>
      <c r="D357" s="357" t="s">
        <v>27</v>
      </c>
      <c r="E357" s="359" t="s">
        <v>28</v>
      </c>
      <c r="F357" s="353" t="s">
        <v>29</v>
      </c>
      <c r="G357" s="353" t="s">
        <v>30</v>
      </c>
    </row>
    <row r="358" spans="1:7" s="217" customFormat="1" ht="24" customHeight="1" x14ac:dyDescent="0.2">
      <c r="A358" s="302" t="s">
        <v>508</v>
      </c>
      <c r="B358" s="302" t="s">
        <v>509</v>
      </c>
      <c r="C358" s="358"/>
      <c r="D358" s="358"/>
      <c r="E358" s="360"/>
      <c r="F358" s="354"/>
      <c r="G358" s="354"/>
    </row>
    <row r="359" spans="1:7" ht="24" customHeight="1" x14ac:dyDescent="0.2">
      <c r="A359" s="303"/>
      <c r="B359" s="304"/>
      <c r="C359" s="305" t="s">
        <v>604</v>
      </c>
      <c r="D359" s="306"/>
      <c r="E359" s="307"/>
      <c r="F359" s="308"/>
      <c r="G359" s="309"/>
    </row>
    <row r="360" spans="1:7" ht="24" customHeight="1" x14ac:dyDescent="0.2">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
      <c r="A362" s="211" t="str">
        <f t="shared" si="115"/>
        <v/>
      </c>
      <c r="B362" s="209" t="str">
        <f t="shared" si="118"/>
        <v/>
      </c>
      <c r="C362" s="210"/>
      <c r="D362" s="211" t="str">
        <f t="shared" si="116"/>
        <v/>
      </c>
      <c r="E362" s="212"/>
      <c r="F362" s="213">
        <v>0</v>
      </c>
      <c r="G362" s="267">
        <f t="shared" si="119"/>
        <v>0</v>
      </c>
    </row>
    <row r="363" spans="1:7" ht="24" customHeight="1" x14ac:dyDescent="0.2">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
      <c r="A364" s="211" t="str">
        <f t="shared" si="120"/>
        <v/>
      </c>
      <c r="B364" s="209" t="str">
        <f t="shared" si="118"/>
        <v/>
      </c>
      <c r="C364" s="210"/>
      <c r="D364" s="211" t="str">
        <f t="shared" si="116"/>
        <v/>
      </c>
      <c r="E364" s="212"/>
      <c r="F364" s="213">
        <f t="shared" si="117"/>
        <v>0</v>
      </c>
      <c r="G364" s="267">
        <f t="shared" si="119"/>
        <v>0</v>
      </c>
    </row>
    <row r="365" spans="1:7" ht="24" customHeight="1" x14ac:dyDescent="0.2">
      <c r="A365" s="211" t="str">
        <f t="shared" si="120"/>
        <v/>
      </c>
      <c r="B365" s="209" t="str">
        <f t="shared" si="118"/>
        <v/>
      </c>
      <c r="C365" s="210"/>
      <c r="D365" s="211" t="str">
        <f t="shared" si="116"/>
        <v/>
      </c>
      <c r="E365" s="212"/>
      <c r="F365" s="213">
        <f t="shared" si="117"/>
        <v>0</v>
      </c>
      <c r="G365" s="267">
        <f t="shared" si="119"/>
        <v>0</v>
      </c>
    </row>
    <row r="366" spans="1:7" ht="24" customHeight="1" x14ac:dyDescent="0.2">
      <c r="A366" s="211" t="str">
        <f t="shared" si="120"/>
        <v/>
      </c>
      <c r="B366" s="209" t="str">
        <f t="shared" si="118"/>
        <v/>
      </c>
      <c r="C366" s="210"/>
      <c r="D366" s="211" t="str">
        <f t="shared" si="116"/>
        <v/>
      </c>
      <c r="E366" s="212"/>
      <c r="F366" s="213">
        <f t="shared" si="117"/>
        <v>0</v>
      </c>
      <c r="G366" s="267">
        <f t="shared" si="119"/>
        <v>0</v>
      </c>
    </row>
    <row r="367" spans="1:7" ht="24" customHeight="1" x14ac:dyDescent="0.2">
      <c r="A367" s="211" t="str">
        <f t="shared" si="120"/>
        <v/>
      </c>
      <c r="B367" s="209" t="str">
        <f t="shared" si="118"/>
        <v/>
      </c>
      <c r="C367" s="210"/>
      <c r="D367" s="211" t="str">
        <f t="shared" si="116"/>
        <v/>
      </c>
      <c r="E367" s="212"/>
      <c r="F367" s="213">
        <f t="shared" si="117"/>
        <v>0</v>
      </c>
      <c r="G367" s="267">
        <f t="shared" si="119"/>
        <v>0</v>
      </c>
    </row>
    <row r="368" spans="1:7" ht="24" customHeight="1" x14ac:dyDescent="0.2">
      <c r="A368" s="211" t="str">
        <f t="shared" si="120"/>
        <v/>
      </c>
      <c r="B368" s="209" t="str">
        <f t="shared" si="118"/>
        <v/>
      </c>
      <c r="C368" s="210"/>
      <c r="D368" s="211" t="str">
        <f t="shared" si="116"/>
        <v/>
      </c>
      <c r="E368" s="212"/>
      <c r="F368" s="213">
        <f t="shared" si="117"/>
        <v>0</v>
      </c>
      <c r="G368" s="267">
        <f t="shared" si="119"/>
        <v>0</v>
      </c>
    </row>
    <row r="369" spans="1:7" ht="24" customHeight="1" x14ac:dyDescent="0.2">
      <c r="A369" s="211" t="str">
        <f t="shared" si="120"/>
        <v/>
      </c>
      <c r="B369" s="209" t="str">
        <f t="shared" si="118"/>
        <v/>
      </c>
      <c r="C369" s="210"/>
      <c r="D369" s="211" t="str">
        <f t="shared" si="116"/>
        <v/>
      </c>
      <c r="E369" s="212"/>
      <c r="F369" s="213">
        <f t="shared" si="117"/>
        <v>0</v>
      </c>
      <c r="G369" s="267">
        <f t="shared" si="119"/>
        <v>0</v>
      </c>
    </row>
    <row r="370" spans="1:7" ht="24" customHeight="1" x14ac:dyDescent="0.2">
      <c r="A370" s="211" t="str">
        <f t="shared" si="120"/>
        <v/>
      </c>
      <c r="B370" s="209" t="str">
        <f t="shared" si="118"/>
        <v/>
      </c>
      <c r="C370" s="210"/>
      <c r="D370" s="211" t="str">
        <f t="shared" si="116"/>
        <v/>
      </c>
      <c r="E370" s="212"/>
      <c r="F370" s="213">
        <f t="shared" si="117"/>
        <v>0</v>
      </c>
      <c r="G370" s="267">
        <f t="shared" si="119"/>
        <v>0</v>
      </c>
    </row>
    <row r="371" spans="1:7" ht="24" customHeight="1" x14ac:dyDescent="0.2">
      <c r="A371" s="211" t="str">
        <f t="shared" si="120"/>
        <v/>
      </c>
      <c r="B371" s="209" t="str">
        <f t="shared" si="118"/>
        <v/>
      </c>
      <c r="C371" s="210"/>
      <c r="D371" s="211" t="str">
        <f t="shared" si="116"/>
        <v/>
      </c>
      <c r="E371" s="212"/>
      <c r="F371" s="213">
        <f t="shared" si="117"/>
        <v>0</v>
      </c>
      <c r="G371" s="267">
        <f t="shared" si="119"/>
        <v>0</v>
      </c>
    </row>
    <row r="372" spans="1:7" ht="24" customHeight="1" x14ac:dyDescent="0.2">
      <c r="A372" s="211" t="str">
        <f t="shared" si="120"/>
        <v/>
      </c>
      <c r="B372" s="209" t="str">
        <f t="shared" si="118"/>
        <v/>
      </c>
      <c r="C372" s="210"/>
      <c r="D372" s="211" t="str">
        <f t="shared" si="116"/>
        <v/>
      </c>
      <c r="E372" s="212"/>
      <c r="F372" s="213">
        <f t="shared" si="117"/>
        <v>0</v>
      </c>
      <c r="G372" s="267">
        <f t="shared" si="119"/>
        <v>0</v>
      </c>
    </row>
    <row r="373" spans="1:7" ht="24" customHeight="1" x14ac:dyDescent="0.2">
      <c r="A373" s="211" t="str">
        <f t="shared" si="120"/>
        <v/>
      </c>
      <c r="B373" s="209" t="str">
        <f t="shared" si="118"/>
        <v/>
      </c>
      <c r="C373" s="210"/>
      <c r="D373" s="211" t="str">
        <f t="shared" si="116"/>
        <v/>
      </c>
      <c r="E373" s="212"/>
      <c r="F373" s="214">
        <f t="shared" si="117"/>
        <v>0</v>
      </c>
      <c r="G373" s="267">
        <f t="shared" si="11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
      <c r="A377" s="211" t="str">
        <f t="shared" si="121"/>
        <v/>
      </c>
      <c r="B377" s="209">
        <f t="shared" si="122"/>
        <v>0</v>
      </c>
      <c r="C377" s="210"/>
      <c r="D377" s="211" t="str">
        <f t="shared" si="123"/>
        <v/>
      </c>
      <c r="E377" s="212"/>
      <c r="F377" s="215">
        <f t="shared" si="124"/>
        <v>0</v>
      </c>
      <c r="G377" s="267">
        <f>ROUND(E377*F377,2)</f>
        <v>0</v>
      </c>
    </row>
    <row r="378" spans="1:7" ht="24" customHeight="1" x14ac:dyDescent="0.2">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
      <c r="A379" s="211" t="str">
        <f t="shared" si="121"/>
        <v/>
      </c>
      <c r="B379" s="209">
        <f t="shared" si="122"/>
        <v>0</v>
      </c>
      <c r="C379" s="210"/>
      <c r="D379" s="211" t="str">
        <f t="shared" si="123"/>
        <v/>
      </c>
      <c r="E379" s="212"/>
      <c r="F379" s="215">
        <f t="shared" si="124"/>
        <v>0</v>
      </c>
      <c r="G379" s="267">
        <f t="shared" si="125"/>
        <v>0</v>
      </c>
    </row>
    <row r="380" spans="1:7" ht="24" customHeight="1" x14ac:dyDescent="0.2">
      <c r="A380" s="211" t="str">
        <f t="shared" si="121"/>
        <v/>
      </c>
      <c r="B380" s="209">
        <f t="shared" si="122"/>
        <v>0</v>
      </c>
      <c r="C380" s="210"/>
      <c r="D380" s="211" t="str">
        <f t="shared" si="123"/>
        <v/>
      </c>
      <c r="E380" s="212"/>
      <c r="F380" s="213">
        <f t="shared" si="124"/>
        <v>0</v>
      </c>
      <c r="G380" s="267">
        <f t="shared" si="125"/>
        <v>0</v>
      </c>
    </row>
    <row r="381" spans="1:7" ht="24" customHeight="1" x14ac:dyDescent="0.2">
      <c r="A381" s="211" t="str">
        <f t="shared" si="121"/>
        <v/>
      </c>
      <c r="B381" s="209">
        <f t="shared" si="122"/>
        <v>0</v>
      </c>
      <c r="C381" s="210"/>
      <c r="D381" s="211" t="str">
        <f t="shared" si="123"/>
        <v/>
      </c>
      <c r="E381" s="212"/>
      <c r="F381" s="213">
        <f t="shared" si="124"/>
        <v>0</v>
      </c>
      <c r="G381" s="267">
        <f t="shared" si="125"/>
        <v>0</v>
      </c>
    </row>
    <row r="382" spans="1:7" ht="24" customHeight="1" x14ac:dyDescent="0.2">
      <c r="A382" s="211" t="str">
        <f t="shared" si="121"/>
        <v/>
      </c>
      <c r="B382" s="209">
        <f t="shared" si="122"/>
        <v>0</v>
      </c>
      <c r="C382" s="210"/>
      <c r="D382" s="211" t="str">
        <f t="shared" si="123"/>
        <v/>
      </c>
      <c r="E382" s="212"/>
      <c r="F382" s="213">
        <f t="shared" si="124"/>
        <v>0</v>
      </c>
      <c r="G382" s="267">
        <f t="shared" si="125"/>
        <v>0</v>
      </c>
    </row>
    <row r="383" spans="1:7" ht="24" customHeight="1" x14ac:dyDescent="0.2">
      <c r="A383" s="211" t="str">
        <f t="shared" si="121"/>
        <v/>
      </c>
      <c r="B383" s="209">
        <f t="shared" si="122"/>
        <v>0</v>
      </c>
      <c r="C383" s="210"/>
      <c r="D383" s="211" t="str">
        <f t="shared" si="123"/>
        <v/>
      </c>
      <c r="E383" s="212"/>
      <c r="F383" s="213">
        <f t="shared" si="124"/>
        <v>0</v>
      </c>
      <c r="G383" s="267">
        <f t="shared" si="12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
      <c r="A387" s="211" t="str">
        <f t="shared" si="126"/>
        <v/>
      </c>
      <c r="B387" s="209" t="str">
        <f t="shared" si="127"/>
        <v/>
      </c>
      <c r="C387" s="210"/>
      <c r="D387" s="211" t="str">
        <f t="shared" si="128"/>
        <v/>
      </c>
      <c r="E387" s="212"/>
      <c r="F387" s="213">
        <f t="shared" si="129"/>
        <v>0</v>
      </c>
      <c r="G387" s="267">
        <f t="shared" si="130"/>
        <v>0</v>
      </c>
    </row>
    <row r="388" spans="1:7" ht="24" customHeight="1" x14ac:dyDescent="0.2">
      <c r="A388" s="211" t="str">
        <f t="shared" si="126"/>
        <v/>
      </c>
      <c r="B388" s="209" t="str">
        <f t="shared" si="127"/>
        <v/>
      </c>
      <c r="C388" s="210"/>
      <c r="D388" s="211" t="str">
        <f t="shared" si="128"/>
        <v/>
      </c>
      <c r="E388" s="212"/>
      <c r="F388" s="213">
        <f t="shared" si="129"/>
        <v>0</v>
      </c>
      <c r="G388" s="267">
        <f t="shared" si="130"/>
        <v>0</v>
      </c>
    </row>
    <row r="389" spans="1:7" ht="24" customHeight="1" x14ac:dyDescent="0.2">
      <c r="A389" s="211" t="str">
        <f t="shared" si="126"/>
        <v/>
      </c>
      <c r="B389" s="209" t="str">
        <f t="shared" si="127"/>
        <v/>
      </c>
      <c r="C389" s="210"/>
      <c r="D389" s="211" t="str">
        <f t="shared" si="128"/>
        <v/>
      </c>
      <c r="E389" s="212"/>
      <c r="F389" s="213">
        <f t="shared" si="129"/>
        <v>0</v>
      </c>
      <c r="G389" s="267">
        <f t="shared" si="130"/>
        <v>0</v>
      </c>
    </row>
    <row r="390" spans="1:7" ht="24" customHeight="1" x14ac:dyDescent="0.2">
      <c r="A390" s="211" t="str">
        <f t="shared" si="126"/>
        <v/>
      </c>
      <c r="B390" s="209" t="str">
        <f t="shared" si="127"/>
        <v/>
      </c>
      <c r="C390" s="210"/>
      <c r="D390" s="211" t="str">
        <f t="shared" si="128"/>
        <v/>
      </c>
      <c r="E390" s="212"/>
      <c r="F390" s="213">
        <f t="shared" si="129"/>
        <v>0</v>
      </c>
      <c r="G390" s="267">
        <f t="shared" si="130"/>
        <v>0</v>
      </c>
    </row>
    <row r="391" spans="1:7" ht="24" customHeight="1" x14ac:dyDescent="0.2">
      <c r="A391" s="211" t="str">
        <f t="shared" si="126"/>
        <v/>
      </c>
      <c r="B391" s="209" t="str">
        <f t="shared" si="127"/>
        <v/>
      </c>
      <c r="C391" s="210"/>
      <c r="D391" s="211" t="str">
        <f t="shared" si="128"/>
        <v/>
      </c>
      <c r="E391" s="212"/>
      <c r="F391" s="213">
        <f t="shared" si="129"/>
        <v>0</v>
      </c>
      <c r="G391" s="267">
        <f t="shared" si="130"/>
        <v>0</v>
      </c>
    </row>
    <row r="392" spans="1:7" ht="24" customHeight="1" x14ac:dyDescent="0.2">
      <c r="A392" s="211" t="str">
        <f t="shared" si="126"/>
        <v/>
      </c>
      <c r="B392" s="209" t="str">
        <f t="shared" si="127"/>
        <v/>
      </c>
      <c r="C392" s="210"/>
      <c r="D392" s="211" t="str">
        <f t="shared" si="128"/>
        <v/>
      </c>
      <c r="E392" s="212"/>
      <c r="F392" s="213">
        <f t="shared" si="129"/>
        <v>0</v>
      </c>
      <c r="G392" s="267">
        <f t="shared" si="130"/>
        <v>0</v>
      </c>
    </row>
    <row r="393" spans="1:7" ht="24" customHeight="1" x14ac:dyDescent="0.2">
      <c r="A393" s="211" t="str">
        <f t="shared" si="126"/>
        <v/>
      </c>
      <c r="B393" s="209" t="str">
        <f t="shared" si="127"/>
        <v/>
      </c>
      <c r="C393" s="210"/>
      <c r="D393" s="211" t="str">
        <f t="shared" si="128"/>
        <v/>
      </c>
      <c r="E393" s="212"/>
      <c r="F393" s="213">
        <f t="shared" si="129"/>
        <v>0</v>
      </c>
      <c r="G393" s="267">
        <f t="shared" si="130"/>
        <v>0</v>
      </c>
    </row>
    <row r="394" spans="1:7" ht="24" customHeight="1" x14ac:dyDescent="0.2">
      <c r="A394" s="211" t="str">
        <f t="shared" si="126"/>
        <v/>
      </c>
      <c r="B394" s="209" t="str">
        <f t="shared" si="127"/>
        <v/>
      </c>
      <c r="C394" s="210"/>
      <c r="D394" s="211" t="str">
        <f t="shared" si="128"/>
        <v/>
      </c>
      <c r="E394" s="212"/>
      <c r="F394" s="213">
        <f t="shared" si="129"/>
        <v>0</v>
      </c>
      <c r="G394" s="267">
        <f t="shared" si="13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Conductor preensamblado 3x35/50 Al</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ENERGETICOS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Calle Díaz (R.P. N°100) y Calle Centenario (R.P. N°93) desde Av. Benavidez hasta Calle Salta”</v>
      </c>
      <c r="C402" s="288"/>
      <c r="D402" s="288"/>
      <c r="E402" s="288"/>
      <c r="F402" s="289" t="s">
        <v>38</v>
      </c>
      <c r="G402" s="291">
        <f>Fecha_Base</f>
        <v>0</v>
      </c>
    </row>
    <row r="403" spans="1:7" ht="24" customHeight="1" x14ac:dyDescent="0.2">
      <c r="A403" s="292" t="s">
        <v>601</v>
      </c>
      <c r="B403" s="293" t="str">
        <f>Ubicación</f>
        <v>Departamento Chimbas</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Conductor aluminio 10/10mm</v>
      </c>
      <c r="D405" s="294"/>
      <c r="E405" s="295"/>
      <c r="F405" s="289" t="s">
        <v>26</v>
      </c>
      <c r="G405" s="301" t="str">
        <f>IFERROR(VLOOKUP(B405,Tabla_CyP,4,FALSE),"")</f>
        <v>M.</v>
      </c>
    </row>
    <row r="406" spans="1:7" ht="24" customHeight="1" x14ac:dyDescent="0.2">
      <c r="A406" s="292"/>
      <c r="B406" s="293"/>
      <c r="C406" s="299"/>
      <c r="D406" s="294"/>
      <c r="E406" s="295"/>
      <c r="F406" s="296"/>
      <c r="G406" s="297"/>
    </row>
    <row r="407" spans="1:7" ht="24" customHeight="1" x14ac:dyDescent="0.2">
      <c r="A407" s="355" t="s">
        <v>507</v>
      </c>
      <c r="B407" s="356"/>
      <c r="C407" s="357" t="s">
        <v>0</v>
      </c>
      <c r="D407" s="357" t="s">
        <v>27</v>
      </c>
      <c r="E407" s="359" t="s">
        <v>28</v>
      </c>
      <c r="F407" s="353" t="s">
        <v>29</v>
      </c>
      <c r="G407" s="353" t="s">
        <v>30</v>
      </c>
    </row>
    <row r="408" spans="1:7" s="217" customFormat="1" ht="24" customHeight="1" x14ac:dyDescent="0.2">
      <c r="A408" s="302" t="s">
        <v>508</v>
      </c>
      <c r="B408" s="302" t="s">
        <v>509</v>
      </c>
      <c r="C408" s="358"/>
      <c r="D408" s="358"/>
      <c r="E408" s="360"/>
      <c r="F408" s="354"/>
      <c r="G408" s="354"/>
    </row>
    <row r="409" spans="1:7" ht="24" customHeight="1" x14ac:dyDescent="0.2">
      <c r="A409" s="303"/>
      <c r="B409" s="304"/>
      <c r="C409" s="305" t="s">
        <v>604</v>
      </c>
      <c r="D409" s="306"/>
      <c r="E409" s="307"/>
      <c r="F409" s="308"/>
      <c r="G409" s="309"/>
    </row>
    <row r="410" spans="1:7" ht="24" customHeight="1" x14ac:dyDescent="0.2">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
      <c r="A412" s="211" t="str">
        <f t="shared" si="131"/>
        <v/>
      </c>
      <c r="B412" s="209" t="str">
        <f t="shared" si="134"/>
        <v/>
      </c>
      <c r="C412" s="210"/>
      <c r="D412" s="211" t="str">
        <f t="shared" si="132"/>
        <v/>
      </c>
      <c r="E412" s="212"/>
      <c r="F412" s="213">
        <f t="shared" si="133"/>
        <v>0</v>
      </c>
      <c r="G412" s="267">
        <f t="shared" si="135"/>
        <v>0</v>
      </c>
    </row>
    <row r="413" spans="1:7" ht="24" customHeight="1" x14ac:dyDescent="0.2">
      <c r="A413" s="211" t="str">
        <f t="shared" si="131"/>
        <v/>
      </c>
      <c r="B413" s="209" t="str">
        <f t="shared" si="134"/>
        <v/>
      </c>
      <c r="C413" s="210"/>
      <c r="D413" s="211" t="str">
        <f t="shared" si="132"/>
        <v/>
      </c>
      <c r="E413" s="212"/>
      <c r="F413" s="213">
        <f t="shared" si="133"/>
        <v>0</v>
      </c>
      <c r="G413" s="267">
        <f t="shared" si="135"/>
        <v>0</v>
      </c>
    </row>
    <row r="414" spans="1:7" ht="24" customHeight="1" x14ac:dyDescent="0.2">
      <c r="A414" s="211" t="str">
        <f t="shared" si="131"/>
        <v/>
      </c>
      <c r="B414" s="209" t="str">
        <f t="shared" si="134"/>
        <v/>
      </c>
      <c r="C414" s="210"/>
      <c r="D414" s="211" t="str">
        <f t="shared" si="132"/>
        <v/>
      </c>
      <c r="E414" s="212"/>
      <c r="F414" s="213">
        <f t="shared" si="133"/>
        <v>0</v>
      </c>
      <c r="G414" s="267">
        <f t="shared" si="135"/>
        <v>0</v>
      </c>
    </row>
    <row r="415" spans="1:7" ht="24" customHeight="1" x14ac:dyDescent="0.2">
      <c r="A415" s="211" t="str">
        <f t="shared" si="131"/>
        <v/>
      </c>
      <c r="B415" s="209" t="str">
        <f t="shared" si="134"/>
        <v/>
      </c>
      <c r="C415" s="210"/>
      <c r="D415" s="211" t="str">
        <f t="shared" si="132"/>
        <v/>
      </c>
      <c r="E415" s="212"/>
      <c r="F415" s="213">
        <f t="shared" si="133"/>
        <v>0</v>
      </c>
      <c r="G415" s="267">
        <f t="shared" si="135"/>
        <v>0</v>
      </c>
    </row>
    <row r="416" spans="1:7" ht="24" customHeight="1" x14ac:dyDescent="0.2">
      <c r="A416" s="211" t="str">
        <f t="shared" si="131"/>
        <v/>
      </c>
      <c r="B416" s="209" t="str">
        <f t="shared" si="134"/>
        <v/>
      </c>
      <c r="C416" s="210"/>
      <c r="D416" s="211" t="str">
        <f t="shared" si="132"/>
        <v/>
      </c>
      <c r="E416" s="212"/>
      <c r="F416" s="213">
        <f t="shared" si="133"/>
        <v>0</v>
      </c>
      <c r="G416" s="267">
        <f t="shared" si="135"/>
        <v>0</v>
      </c>
    </row>
    <row r="417" spans="1:7" ht="24" customHeight="1" x14ac:dyDescent="0.2">
      <c r="A417" s="211" t="str">
        <f t="shared" si="131"/>
        <v/>
      </c>
      <c r="B417" s="209" t="str">
        <f t="shared" si="134"/>
        <v/>
      </c>
      <c r="C417" s="210"/>
      <c r="D417" s="211" t="str">
        <f t="shared" si="132"/>
        <v/>
      </c>
      <c r="E417" s="212"/>
      <c r="F417" s="213">
        <f t="shared" si="133"/>
        <v>0</v>
      </c>
      <c r="G417" s="267">
        <f t="shared" si="135"/>
        <v>0</v>
      </c>
    </row>
    <row r="418" spans="1:7" ht="24" customHeight="1" x14ac:dyDescent="0.2">
      <c r="A418" s="211" t="str">
        <f t="shared" si="131"/>
        <v/>
      </c>
      <c r="B418" s="209" t="str">
        <f t="shared" si="134"/>
        <v/>
      </c>
      <c r="C418" s="210"/>
      <c r="D418" s="211" t="str">
        <f t="shared" si="132"/>
        <v/>
      </c>
      <c r="E418" s="212"/>
      <c r="F418" s="213">
        <f t="shared" si="133"/>
        <v>0</v>
      </c>
      <c r="G418" s="267">
        <f t="shared" si="135"/>
        <v>0</v>
      </c>
    </row>
    <row r="419" spans="1:7" ht="24" customHeight="1" x14ac:dyDescent="0.2">
      <c r="A419" s="211" t="str">
        <f t="shared" si="131"/>
        <v/>
      </c>
      <c r="B419" s="209" t="str">
        <f t="shared" si="134"/>
        <v/>
      </c>
      <c r="C419" s="210"/>
      <c r="D419" s="211" t="str">
        <f t="shared" si="132"/>
        <v/>
      </c>
      <c r="E419" s="212"/>
      <c r="F419" s="213">
        <f t="shared" si="133"/>
        <v>0</v>
      </c>
      <c r="G419" s="267">
        <f t="shared" si="135"/>
        <v>0</v>
      </c>
    </row>
    <row r="420" spans="1:7" ht="24" customHeight="1" x14ac:dyDescent="0.2">
      <c r="A420" s="211" t="str">
        <f t="shared" si="131"/>
        <v/>
      </c>
      <c r="B420" s="209" t="str">
        <f t="shared" si="134"/>
        <v/>
      </c>
      <c r="C420" s="210"/>
      <c r="D420" s="211" t="str">
        <f t="shared" si="132"/>
        <v/>
      </c>
      <c r="E420" s="212"/>
      <c r="F420" s="213">
        <f t="shared" si="133"/>
        <v>0</v>
      </c>
      <c r="G420" s="267">
        <f t="shared" si="135"/>
        <v>0</v>
      </c>
    </row>
    <row r="421" spans="1:7" ht="24" customHeight="1" x14ac:dyDescent="0.2">
      <c r="A421" s="211" t="str">
        <f t="shared" si="131"/>
        <v/>
      </c>
      <c r="B421" s="209" t="str">
        <f t="shared" si="134"/>
        <v/>
      </c>
      <c r="C421" s="210"/>
      <c r="D421" s="211" t="str">
        <f t="shared" si="132"/>
        <v/>
      </c>
      <c r="E421" s="212"/>
      <c r="F421" s="213">
        <f t="shared" si="133"/>
        <v>0</v>
      </c>
      <c r="G421" s="267">
        <f t="shared" si="135"/>
        <v>0</v>
      </c>
    </row>
    <row r="422" spans="1:7" ht="24" customHeight="1" x14ac:dyDescent="0.2">
      <c r="A422" s="211" t="str">
        <f t="shared" si="131"/>
        <v/>
      </c>
      <c r="B422" s="209" t="str">
        <f t="shared" si="134"/>
        <v/>
      </c>
      <c r="C422" s="210"/>
      <c r="D422" s="211" t="str">
        <f t="shared" si="132"/>
        <v/>
      </c>
      <c r="E422" s="212"/>
      <c r="F422" s="214">
        <f t="shared" si="133"/>
        <v>0</v>
      </c>
      <c r="G422" s="267">
        <f t="shared" si="13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
      <c r="A426" s="211" t="str">
        <f t="shared" si="136"/>
        <v/>
      </c>
      <c r="B426" s="209">
        <f t="shared" si="137"/>
        <v>0</v>
      </c>
      <c r="C426" s="210"/>
      <c r="D426" s="211" t="str">
        <f t="shared" si="138"/>
        <v/>
      </c>
      <c r="E426" s="212"/>
      <c r="F426" s="215">
        <f t="shared" si="139"/>
        <v>0</v>
      </c>
      <c r="G426" s="267">
        <f>ROUND(E426*F426,2)</f>
        <v>0</v>
      </c>
    </row>
    <row r="427" spans="1:7" ht="24" customHeight="1" x14ac:dyDescent="0.2">
      <c r="A427" s="211" t="str">
        <f t="shared" si="136"/>
        <v/>
      </c>
      <c r="B427" s="209">
        <f t="shared" si="137"/>
        <v>0</v>
      </c>
      <c r="C427" s="210"/>
      <c r="D427" s="211" t="str">
        <f t="shared" si="138"/>
        <v/>
      </c>
      <c r="E427" s="212"/>
      <c r="F427" s="215">
        <f t="shared" si="139"/>
        <v>0</v>
      </c>
      <c r="G427" s="267">
        <f>ROUND(E427*F427,2)</f>
        <v>0</v>
      </c>
    </row>
    <row r="428" spans="1:7" ht="24" customHeight="1" x14ac:dyDescent="0.2">
      <c r="A428" s="211" t="str">
        <f t="shared" si="136"/>
        <v/>
      </c>
      <c r="B428" s="209">
        <f t="shared" si="137"/>
        <v>0</v>
      </c>
      <c r="C428" s="210"/>
      <c r="D428" s="211" t="str">
        <f t="shared" si="138"/>
        <v/>
      </c>
      <c r="E428" s="212"/>
      <c r="F428" s="215">
        <f t="shared" si="139"/>
        <v>0</v>
      </c>
      <c r="G428" s="267">
        <f>ROUND(E428*F428,2)</f>
        <v>0</v>
      </c>
    </row>
    <row r="429" spans="1:7" ht="24" customHeight="1" x14ac:dyDescent="0.2">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
      <c r="A430" s="211" t="str">
        <f t="shared" si="136"/>
        <v/>
      </c>
      <c r="B430" s="209">
        <f t="shared" si="137"/>
        <v>0</v>
      </c>
      <c r="C430" s="210"/>
      <c r="D430" s="211" t="str">
        <f t="shared" si="138"/>
        <v/>
      </c>
      <c r="E430" s="212"/>
      <c r="F430" s="213">
        <f t="shared" si="139"/>
        <v>0</v>
      </c>
      <c r="G430" s="267">
        <f t="shared" si="140"/>
        <v>0</v>
      </c>
    </row>
    <row r="431" spans="1:7" ht="24" customHeight="1" x14ac:dyDescent="0.2">
      <c r="A431" s="211" t="str">
        <f t="shared" si="136"/>
        <v/>
      </c>
      <c r="B431" s="209">
        <f t="shared" si="137"/>
        <v>0</v>
      </c>
      <c r="C431" s="210"/>
      <c r="D431" s="211" t="str">
        <f t="shared" si="138"/>
        <v/>
      </c>
      <c r="E431" s="212"/>
      <c r="F431" s="213">
        <f t="shared" si="139"/>
        <v>0</v>
      </c>
      <c r="G431" s="267">
        <f t="shared" si="140"/>
        <v>0</v>
      </c>
    </row>
    <row r="432" spans="1:7" ht="24" customHeight="1" x14ac:dyDescent="0.2">
      <c r="A432" s="211" t="str">
        <f t="shared" si="136"/>
        <v/>
      </c>
      <c r="B432" s="209">
        <f t="shared" si="137"/>
        <v>0</v>
      </c>
      <c r="C432" s="210"/>
      <c r="D432" s="211" t="str">
        <f t="shared" si="138"/>
        <v/>
      </c>
      <c r="E432" s="212"/>
      <c r="F432" s="213">
        <f t="shared" si="139"/>
        <v>0</v>
      </c>
      <c r="G432" s="267">
        <f t="shared" si="14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
      <c r="A436" s="211" t="str">
        <f t="shared" si="141"/>
        <v/>
      </c>
      <c r="B436" s="209" t="str">
        <f t="shared" si="142"/>
        <v/>
      </c>
      <c r="C436" s="210"/>
      <c r="D436" s="211" t="str">
        <f t="shared" si="143"/>
        <v/>
      </c>
      <c r="E436" s="212"/>
      <c r="F436" s="213">
        <f t="shared" si="144"/>
        <v>0</v>
      </c>
      <c r="G436" s="267">
        <f t="shared" si="145"/>
        <v>0</v>
      </c>
    </row>
    <row r="437" spans="1:7" ht="24" customHeight="1" x14ac:dyDescent="0.2">
      <c r="A437" s="211" t="str">
        <f t="shared" si="141"/>
        <v/>
      </c>
      <c r="B437" s="209" t="str">
        <f t="shared" si="142"/>
        <v/>
      </c>
      <c r="C437" s="210"/>
      <c r="D437" s="211" t="str">
        <f t="shared" si="143"/>
        <v/>
      </c>
      <c r="E437" s="212"/>
      <c r="F437" s="213">
        <f t="shared" si="144"/>
        <v>0</v>
      </c>
      <c r="G437" s="267">
        <f t="shared" si="145"/>
        <v>0</v>
      </c>
    </row>
    <row r="438" spans="1:7" ht="24" customHeight="1" x14ac:dyDescent="0.2">
      <c r="A438" s="211" t="str">
        <f t="shared" si="141"/>
        <v/>
      </c>
      <c r="B438" s="209" t="str">
        <f t="shared" si="142"/>
        <v/>
      </c>
      <c r="C438" s="210"/>
      <c r="D438" s="211" t="str">
        <f t="shared" si="143"/>
        <v/>
      </c>
      <c r="E438" s="212"/>
      <c r="F438" s="213">
        <f t="shared" si="144"/>
        <v>0</v>
      </c>
      <c r="G438" s="267">
        <f t="shared" si="145"/>
        <v>0</v>
      </c>
    </row>
    <row r="439" spans="1:7" ht="24" customHeight="1" x14ac:dyDescent="0.2">
      <c r="A439" s="211" t="str">
        <f t="shared" si="141"/>
        <v/>
      </c>
      <c r="B439" s="209" t="str">
        <f t="shared" si="142"/>
        <v/>
      </c>
      <c r="C439" s="210"/>
      <c r="D439" s="211" t="str">
        <f t="shared" si="143"/>
        <v/>
      </c>
      <c r="E439" s="212"/>
      <c r="F439" s="213">
        <f t="shared" si="144"/>
        <v>0</v>
      </c>
      <c r="G439" s="267">
        <f t="shared" si="145"/>
        <v>0</v>
      </c>
    </row>
    <row r="440" spans="1:7" ht="24" customHeight="1" x14ac:dyDescent="0.2">
      <c r="A440" s="211" t="str">
        <f t="shared" si="141"/>
        <v/>
      </c>
      <c r="B440" s="209" t="str">
        <f t="shared" si="142"/>
        <v/>
      </c>
      <c r="C440" s="210"/>
      <c r="D440" s="211" t="str">
        <f t="shared" si="143"/>
        <v/>
      </c>
      <c r="E440" s="212"/>
      <c r="F440" s="213">
        <f t="shared" si="144"/>
        <v>0</v>
      </c>
      <c r="G440" s="267">
        <f t="shared" si="145"/>
        <v>0</v>
      </c>
    </row>
    <row r="441" spans="1:7" ht="24" customHeight="1" x14ac:dyDescent="0.2">
      <c r="A441" s="211" t="str">
        <f t="shared" si="141"/>
        <v/>
      </c>
      <c r="B441" s="209" t="str">
        <f t="shared" si="142"/>
        <v/>
      </c>
      <c r="C441" s="210"/>
      <c r="D441" s="211" t="str">
        <f t="shared" si="143"/>
        <v/>
      </c>
      <c r="E441" s="212"/>
      <c r="F441" s="213">
        <f t="shared" si="144"/>
        <v>0</v>
      </c>
      <c r="G441" s="267">
        <f t="shared" si="145"/>
        <v>0</v>
      </c>
    </row>
    <row r="442" spans="1:7" ht="24" customHeight="1" x14ac:dyDescent="0.2">
      <c r="A442" s="211" t="str">
        <f t="shared" si="141"/>
        <v/>
      </c>
      <c r="B442" s="209" t="str">
        <f t="shared" si="142"/>
        <v/>
      </c>
      <c r="C442" s="210"/>
      <c r="D442" s="211" t="str">
        <f t="shared" si="143"/>
        <v/>
      </c>
      <c r="E442" s="212"/>
      <c r="F442" s="213">
        <f t="shared" si="144"/>
        <v>0</v>
      </c>
      <c r="G442" s="267">
        <f t="shared" si="145"/>
        <v>0</v>
      </c>
    </row>
    <row r="443" spans="1:7" ht="24" customHeight="1" x14ac:dyDescent="0.2">
      <c r="A443" s="211" t="str">
        <f t="shared" si="141"/>
        <v/>
      </c>
      <c r="B443" s="209" t="str">
        <f t="shared" si="142"/>
        <v/>
      </c>
      <c r="C443" s="210"/>
      <c r="D443" s="211" t="str">
        <f t="shared" si="143"/>
        <v/>
      </c>
      <c r="E443" s="212"/>
      <c r="F443" s="213">
        <f t="shared" si="144"/>
        <v>0</v>
      </c>
      <c r="G443" s="267">
        <f t="shared" si="14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Conductor aluminio 10/10mm</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ENERGETICOS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Calle Díaz (R.P. N°100) y Calle Centenario (R.P. N°93) desde Av. Benavidez hasta Calle Salta”</v>
      </c>
      <c r="C451" s="288"/>
      <c r="D451" s="288"/>
      <c r="E451" s="288"/>
      <c r="F451" s="289" t="s">
        <v>38</v>
      </c>
      <c r="G451" s="291">
        <f>Fecha_Base</f>
        <v>0</v>
      </c>
    </row>
    <row r="452" spans="1:7" ht="24" customHeight="1" x14ac:dyDescent="0.2">
      <c r="A452" s="292" t="s">
        <v>601</v>
      </c>
      <c r="B452" s="293" t="str">
        <f>Ubicación</f>
        <v>Departamento Chimbas</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Puesta a tierra completa</v>
      </c>
      <c r="D454" s="294"/>
      <c r="E454" s="295"/>
      <c r="F454" s="289" t="s">
        <v>26</v>
      </c>
      <c r="G454" s="301" t="str">
        <f>IFERROR(VLOOKUP(B454,Tabla_CyP,4,FALSE),"")</f>
        <v>Un.</v>
      </c>
    </row>
    <row r="455" spans="1:7" ht="24" customHeight="1" x14ac:dyDescent="0.2">
      <c r="A455" s="292"/>
      <c r="B455" s="293"/>
      <c r="C455" s="299"/>
      <c r="D455" s="294"/>
      <c r="E455" s="295"/>
      <c r="F455" s="296"/>
      <c r="G455" s="297"/>
    </row>
    <row r="456" spans="1:7" ht="24" customHeight="1" x14ac:dyDescent="0.2">
      <c r="A456" s="355" t="s">
        <v>507</v>
      </c>
      <c r="B456" s="356"/>
      <c r="C456" s="357" t="s">
        <v>0</v>
      </c>
      <c r="D456" s="357" t="s">
        <v>27</v>
      </c>
      <c r="E456" s="359" t="s">
        <v>28</v>
      </c>
      <c r="F456" s="353" t="s">
        <v>29</v>
      </c>
      <c r="G456" s="353" t="s">
        <v>30</v>
      </c>
    </row>
    <row r="457" spans="1:7" s="217" customFormat="1" ht="24" customHeight="1" x14ac:dyDescent="0.2">
      <c r="A457" s="302" t="s">
        <v>508</v>
      </c>
      <c r="B457" s="302" t="s">
        <v>509</v>
      </c>
      <c r="C457" s="358"/>
      <c r="D457" s="358"/>
      <c r="E457" s="360"/>
      <c r="F457" s="354"/>
      <c r="G457" s="354"/>
    </row>
    <row r="458" spans="1:7" ht="24" customHeight="1" x14ac:dyDescent="0.2">
      <c r="A458" s="303"/>
      <c r="B458" s="304"/>
      <c r="C458" s="305" t="s">
        <v>604</v>
      </c>
      <c r="D458" s="306"/>
      <c r="E458" s="307"/>
      <c r="F458" s="308"/>
      <c r="G458" s="309"/>
    </row>
    <row r="459" spans="1:7" ht="24" customHeight="1" x14ac:dyDescent="0.2">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3">
        <f t="shared" si="148"/>
        <v>0</v>
      </c>
      <c r="G462" s="267">
        <f t="shared" si="151"/>
        <v>0</v>
      </c>
    </row>
    <row r="463" spans="1:7" ht="24" customHeight="1" x14ac:dyDescent="0.2">
      <c r="A463" s="211" t="str">
        <f t="shared" si="146"/>
        <v/>
      </c>
      <c r="B463" s="209" t="str">
        <f t="shared" si="149"/>
        <v/>
      </c>
      <c r="C463" s="210"/>
      <c r="D463" s="211" t="str">
        <f t="shared" si="150"/>
        <v/>
      </c>
      <c r="E463" s="212"/>
      <c r="F463" s="213">
        <f t="shared" si="148"/>
        <v>0</v>
      </c>
      <c r="G463" s="267">
        <f t="shared" si="151"/>
        <v>0</v>
      </c>
    </row>
    <row r="464" spans="1:7" ht="24" customHeight="1" x14ac:dyDescent="0.2">
      <c r="A464" s="211" t="str">
        <f t="shared" si="146"/>
        <v/>
      </c>
      <c r="B464" s="209" t="str">
        <f t="shared" si="149"/>
        <v/>
      </c>
      <c r="C464" s="210"/>
      <c r="D464" s="211" t="str">
        <f t="shared" si="150"/>
        <v/>
      </c>
      <c r="E464" s="212"/>
      <c r="F464" s="213">
        <f t="shared" si="148"/>
        <v>0</v>
      </c>
      <c r="G464" s="267">
        <f t="shared" si="151"/>
        <v>0</v>
      </c>
    </row>
    <row r="465" spans="1:7" ht="24" customHeight="1" x14ac:dyDescent="0.2">
      <c r="A465" s="211" t="str">
        <f t="shared" si="146"/>
        <v/>
      </c>
      <c r="B465" s="209" t="str">
        <f t="shared" si="149"/>
        <v/>
      </c>
      <c r="C465" s="210"/>
      <c r="D465" s="211" t="str">
        <f t="shared" si="150"/>
        <v/>
      </c>
      <c r="E465" s="212"/>
      <c r="F465" s="213">
        <f t="shared" si="148"/>
        <v>0</v>
      </c>
      <c r="G465" s="267">
        <f t="shared" si="151"/>
        <v>0</v>
      </c>
    </row>
    <row r="466" spans="1:7" ht="24" customHeight="1" x14ac:dyDescent="0.2">
      <c r="A466" s="211" t="str">
        <f t="shared" si="146"/>
        <v/>
      </c>
      <c r="B466" s="209" t="str">
        <f t="shared" si="149"/>
        <v/>
      </c>
      <c r="C466" s="210"/>
      <c r="D466" s="211" t="str">
        <f t="shared" si="150"/>
        <v/>
      </c>
      <c r="E466" s="212"/>
      <c r="F466" s="213">
        <f t="shared" si="148"/>
        <v>0</v>
      </c>
      <c r="G466" s="267">
        <f t="shared" si="151"/>
        <v>0</v>
      </c>
    </row>
    <row r="467" spans="1:7" ht="24" customHeight="1" x14ac:dyDescent="0.2">
      <c r="A467" s="211" t="str">
        <f t="shared" si="146"/>
        <v/>
      </c>
      <c r="B467" s="209" t="str">
        <f t="shared" si="149"/>
        <v/>
      </c>
      <c r="C467" s="210"/>
      <c r="D467" s="211" t="str">
        <f t="shared" si="150"/>
        <v/>
      </c>
      <c r="E467" s="212"/>
      <c r="F467" s="213">
        <f t="shared" si="148"/>
        <v>0</v>
      </c>
      <c r="G467" s="267">
        <f t="shared" si="151"/>
        <v>0</v>
      </c>
    </row>
    <row r="468" spans="1:7" ht="24" customHeight="1" x14ac:dyDescent="0.2">
      <c r="A468" s="211" t="str">
        <f t="shared" si="146"/>
        <v/>
      </c>
      <c r="B468" s="209" t="str">
        <f t="shared" si="149"/>
        <v/>
      </c>
      <c r="C468" s="210"/>
      <c r="D468" s="211" t="str">
        <f t="shared" si="150"/>
        <v/>
      </c>
      <c r="E468" s="212"/>
      <c r="F468" s="213">
        <f t="shared" si="148"/>
        <v>0</v>
      </c>
      <c r="G468" s="267">
        <f t="shared" si="151"/>
        <v>0</v>
      </c>
    </row>
    <row r="469" spans="1:7" ht="24" customHeight="1" x14ac:dyDescent="0.2">
      <c r="A469" s="211" t="str">
        <f t="shared" si="146"/>
        <v/>
      </c>
      <c r="B469" s="209" t="str">
        <f t="shared" si="149"/>
        <v/>
      </c>
      <c r="C469" s="210"/>
      <c r="D469" s="211" t="str">
        <f t="shared" si="150"/>
        <v/>
      </c>
      <c r="E469" s="212"/>
      <c r="F469" s="213">
        <f t="shared" si="148"/>
        <v>0</v>
      </c>
      <c r="G469" s="267">
        <f t="shared" si="151"/>
        <v>0</v>
      </c>
    </row>
    <row r="470" spans="1:7" ht="24" customHeight="1" x14ac:dyDescent="0.2">
      <c r="A470" s="211" t="str">
        <f t="shared" si="146"/>
        <v/>
      </c>
      <c r="B470" s="209" t="str">
        <f t="shared" si="149"/>
        <v/>
      </c>
      <c r="C470" s="210"/>
      <c r="D470" s="211" t="str">
        <f t="shared" si="150"/>
        <v/>
      </c>
      <c r="E470" s="212"/>
      <c r="F470" s="213">
        <f t="shared" si="148"/>
        <v>0</v>
      </c>
      <c r="G470" s="267">
        <f t="shared" si="151"/>
        <v>0</v>
      </c>
    </row>
    <row r="471" spans="1:7" ht="24" customHeight="1" x14ac:dyDescent="0.2">
      <c r="A471" s="211" t="str">
        <f t="shared" si="146"/>
        <v/>
      </c>
      <c r="B471" s="209" t="str">
        <f t="shared" si="149"/>
        <v/>
      </c>
      <c r="C471" s="210"/>
      <c r="D471" s="211" t="str">
        <f t="shared" si="150"/>
        <v/>
      </c>
      <c r="E471" s="212"/>
      <c r="F471" s="213">
        <f t="shared" si="148"/>
        <v>0</v>
      </c>
      <c r="G471" s="267">
        <f t="shared" si="151"/>
        <v>0</v>
      </c>
    </row>
    <row r="472" spans="1:7" ht="24" customHeight="1" x14ac:dyDescent="0.2">
      <c r="A472" s="211" t="str">
        <f t="shared" si="146"/>
        <v/>
      </c>
      <c r="B472" s="209" t="str">
        <f t="shared" si="149"/>
        <v/>
      </c>
      <c r="C472" s="210"/>
      <c r="D472" s="211" t="str">
        <f t="shared" si="150"/>
        <v/>
      </c>
      <c r="E472" s="212"/>
      <c r="F472" s="214">
        <f t="shared" si="148"/>
        <v>0</v>
      </c>
      <c r="G472" s="267">
        <f t="shared" si="151"/>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
      <c r="A476" s="211" t="str">
        <f t="shared" si="152"/>
        <v/>
      </c>
      <c r="B476" s="209">
        <f t="shared" si="153"/>
        <v>0</v>
      </c>
      <c r="C476" s="210"/>
      <c r="D476" s="211" t="str">
        <f t="shared" si="154"/>
        <v/>
      </c>
      <c r="E476" s="212"/>
      <c r="F476" s="215">
        <f t="shared" si="155"/>
        <v>0</v>
      </c>
      <c r="G476" s="267">
        <f>ROUND(E476*F476,2)</f>
        <v>0</v>
      </c>
    </row>
    <row r="477" spans="1:7" ht="24" customHeight="1" x14ac:dyDescent="0.2">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
      <c r="A478" s="211" t="str">
        <f t="shared" si="152"/>
        <v/>
      </c>
      <c r="B478" s="209">
        <f t="shared" si="153"/>
        <v>0</v>
      </c>
      <c r="C478" s="210"/>
      <c r="D478" s="211" t="str">
        <f t="shared" si="154"/>
        <v/>
      </c>
      <c r="E478" s="212"/>
      <c r="F478" s="215">
        <f t="shared" si="155"/>
        <v>0</v>
      </c>
      <c r="G478" s="267">
        <f t="shared" si="156"/>
        <v>0</v>
      </c>
    </row>
    <row r="479" spans="1:7" ht="24" customHeight="1" x14ac:dyDescent="0.2">
      <c r="A479" s="211" t="str">
        <f t="shared" si="152"/>
        <v/>
      </c>
      <c r="B479" s="209">
        <f t="shared" si="153"/>
        <v>0</v>
      </c>
      <c r="C479" s="210"/>
      <c r="D479" s="211" t="str">
        <f t="shared" si="154"/>
        <v/>
      </c>
      <c r="E479" s="212"/>
      <c r="F479" s="213">
        <f t="shared" si="155"/>
        <v>0</v>
      </c>
      <c r="G479" s="267">
        <f t="shared" si="156"/>
        <v>0</v>
      </c>
    </row>
    <row r="480" spans="1:7" ht="24" customHeight="1" x14ac:dyDescent="0.2">
      <c r="A480" s="211" t="str">
        <f t="shared" si="152"/>
        <v/>
      </c>
      <c r="B480" s="209">
        <f t="shared" si="153"/>
        <v>0</v>
      </c>
      <c r="C480" s="210"/>
      <c r="D480" s="211" t="str">
        <f t="shared" si="154"/>
        <v/>
      </c>
      <c r="E480" s="212"/>
      <c r="F480" s="213">
        <f t="shared" si="155"/>
        <v>0</v>
      </c>
      <c r="G480" s="267">
        <f t="shared" si="156"/>
        <v>0</v>
      </c>
    </row>
    <row r="481" spans="1:7" ht="24" customHeight="1" x14ac:dyDescent="0.2">
      <c r="A481" s="211" t="str">
        <f t="shared" si="152"/>
        <v/>
      </c>
      <c r="B481" s="209">
        <f t="shared" si="153"/>
        <v>0</v>
      </c>
      <c r="C481" s="210"/>
      <c r="D481" s="211" t="str">
        <f t="shared" si="154"/>
        <v/>
      </c>
      <c r="E481" s="212"/>
      <c r="F481" s="213">
        <f t="shared" si="155"/>
        <v>0</v>
      </c>
      <c r="G481" s="267">
        <f t="shared" si="156"/>
        <v>0</v>
      </c>
    </row>
    <row r="482" spans="1:7" ht="24" customHeight="1" x14ac:dyDescent="0.2">
      <c r="A482" s="211" t="str">
        <f t="shared" si="152"/>
        <v/>
      </c>
      <c r="B482" s="209">
        <f t="shared" si="153"/>
        <v>0</v>
      </c>
      <c r="C482" s="210"/>
      <c r="D482" s="211" t="str">
        <f t="shared" si="154"/>
        <v/>
      </c>
      <c r="E482" s="212"/>
      <c r="F482" s="213">
        <f t="shared" si="155"/>
        <v>0</v>
      </c>
      <c r="G482" s="267">
        <f t="shared" si="156"/>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
      <c r="A486" s="211" t="str">
        <f t="shared" si="157"/>
        <v/>
      </c>
      <c r="B486" s="209" t="str">
        <f t="shared" si="158"/>
        <v/>
      </c>
      <c r="C486" s="210"/>
      <c r="D486" s="211" t="str">
        <f t="shared" si="159"/>
        <v/>
      </c>
      <c r="E486" s="212"/>
      <c r="F486" s="213">
        <f t="shared" si="160"/>
        <v>0</v>
      </c>
      <c r="G486" s="267">
        <f t="shared" si="161"/>
        <v>0</v>
      </c>
    </row>
    <row r="487" spans="1:7" ht="24" customHeight="1" x14ac:dyDescent="0.2">
      <c r="A487" s="211" t="str">
        <f t="shared" si="157"/>
        <v/>
      </c>
      <c r="B487" s="209" t="str">
        <f t="shared" si="158"/>
        <v/>
      </c>
      <c r="C487" s="210"/>
      <c r="D487" s="211" t="str">
        <f t="shared" si="159"/>
        <v/>
      </c>
      <c r="E487" s="212"/>
      <c r="F487" s="213">
        <f t="shared" si="160"/>
        <v>0</v>
      </c>
      <c r="G487" s="267">
        <f t="shared" si="161"/>
        <v>0</v>
      </c>
    </row>
    <row r="488" spans="1:7" ht="24" customHeight="1" x14ac:dyDescent="0.2">
      <c r="A488" s="211" t="str">
        <f t="shared" si="157"/>
        <v/>
      </c>
      <c r="B488" s="209" t="str">
        <f t="shared" si="158"/>
        <v/>
      </c>
      <c r="C488" s="210"/>
      <c r="D488" s="211" t="str">
        <f t="shared" si="159"/>
        <v/>
      </c>
      <c r="E488" s="212"/>
      <c r="F488" s="213">
        <f t="shared" si="160"/>
        <v>0</v>
      </c>
      <c r="G488" s="267">
        <f t="shared" si="161"/>
        <v>0</v>
      </c>
    </row>
    <row r="489" spans="1:7" ht="24" customHeight="1" x14ac:dyDescent="0.2">
      <c r="A489" s="211" t="str">
        <f t="shared" si="157"/>
        <v/>
      </c>
      <c r="B489" s="209" t="str">
        <f t="shared" si="158"/>
        <v/>
      </c>
      <c r="C489" s="210"/>
      <c r="D489" s="211" t="str">
        <f t="shared" si="159"/>
        <v/>
      </c>
      <c r="E489" s="212"/>
      <c r="F489" s="213">
        <f t="shared" si="160"/>
        <v>0</v>
      </c>
      <c r="G489" s="267">
        <f t="shared" si="161"/>
        <v>0</v>
      </c>
    </row>
    <row r="490" spans="1:7" ht="24" customHeight="1" x14ac:dyDescent="0.2">
      <c r="A490" s="211" t="str">
        <f t="shared" si="157"/>
        <v/>
      </c>
      <c r="B490" s="209" t="str">
        <f t="shared" si="158"/>
        <v/>
      </c>
      <c r="C490" s="210"/>
      <c r="D490" s="211" t="str">
        <f t="shared" si="159"/>
        <v/>
      </c>
      <c r="E490" s="212"/>
      <c r="F490" s="213">
        <f t="shared" si="160"/>
        <v>0</v>
      </c>
      <c r="G490" s="267">
        <f t="shared" si="161"/>
        <v>0</v>
      </c>
    </row>
    <row r="491" spans="1:7" ht="24" customHeight="1" x14ac:dyDescent="0.2">
      <c r="A491" s="211" t="str">
        <f t="shared" si="157"/>
        <v/>
      </c>
      <c r="B491" s="209" t="str">
        <f t="shared" si="158"/>
        <v/>
      </c>
      <c r="C491" s="210"/>
      <c r="D491" s="211" t="str">
        <f t="shared" si="159"/>
        <v/>
      </c>
      <c r="E491" s="212"/>
      <c r="F491" s="213">
        <f t="shared" si="160"/>
        <v>0</v>
      </c>
      <c r="G491" s="267">
        <f t="shared" si="161"/>
        <v>0</v>
      </c>
    </row>
    <row r="492" spans="1:7" ht="24" customHeight="1" x14ac:dyDescent="0.2">
      <c r="A492" s="211" t="str">
        <f t="shared" si="157"/>
        <v/>
      </c>
      <c r="B492" s="209" t="str">
        <f t="shared" si="158"/>
        <v/>
      </c>
      <c r="C492" s="210"/>
      <c r="D492" s="211" t="str">
        <f t="shared" si="159"/>
        <v/>
      </c>
      <c r="E492" s="212"/>
      <c r="F492" s="213">
        <f t="shared" si="160"/>
        <v>0</v>
      </c>
      <c r="G492" s="267">
        <f t="shared" si="161"/>
        <v>0</v>
      </c>
    </row>
    <row r="493" spans="1:7" ht="24" customHeight="1" x14ac:dyDescent="0.2">
      <c r="A493" s="211" t="str">
        <f t="shared" si="157"/>
        <v/>
      </c>
      <c r="B493" s="209" t="str">
        <f t="shared" si="158"/>
        <v/>
      </c>
      <c r="C493" s="210"/>
      <c r="D493" s="211" t="str">
        <f t="shared" si="159"/>
        <v/>
      </c>
      <c r="E493" s="212"/>
      <c r="F493" s="213">
        <f t="shared" si="160"/>
        <v>0</v>
      </c>
      <c r="G493" s="267">
        <f t="shared" si="161"/>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Puesta a tierra completa</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ENERGETICOS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Calle Díaz (R.P. N°100) y Calle Centenario (R.P. N°93) desde Av. Benavidez hasta Calle Salta”</v>
      </c>
      <c r="C501" s="288"/>
      <c r="D501" s="288"/>
      <c r="E501" s="288"/>
      <c r="F501" s="289" t="s">
        <v>38</v>
      </c>
      <c r="G501" s="291">
        <f>Fecha_Base</f>
        <v>0</v>
      </c>
    </row>
    <row r="502" spans="1:7" ht="24" customHeight="1" x14ac:dyDescent="0.2">
      <c r="A502" s="292" t="s">
        <v>601</v>
      </c>
      <c r="B502" s="293" t="str">
        <f>Ubicación</f>
        <v>Departamento Chimbas</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f>IFERROR(VLOOKUP(COUNTIF($A$1:A504,"ANALISIS DE PRECIOS"),Tabla_NumeroItem,2,FALSE),"")</f>
        <v>11</v>
      </c>
      <c r="C504" s="299" t="str">
        <f>IFERROR(VLOOKUP(B504,Tabla_CyP,2,FALSE),"")</f>
        <v>Estructuras de alineación, retención y terminal para cable preensamblado</v>
      </c>
      <c r="D504" s="294"/>
      <c r="E504" s="295"/>
      <c r="F504" s="289" t="s">
        <v>26</v>
      </c>
      <c r="G504" s="301" t="str">
        <f>IFERROR(VLOOKUP(B504,Tabla_CyP,4,FALSE),"")</f>
        <v>Un.</v>
      </c>
    </row>
    <row r="505" spans="1:7" ht="24" customHeight="1" x14ac:dyDescent="0.2">
      <c r="A505" s="292"/>
      <c r="B505" s="293"/>
      <c r="C505" s="299"/>
      <c r="D505" s="294"/>
      <c r="E505" s="295"/>
      <c r="F505" s="296"/>
      <c r="G505" s="297"/>
    </row>
    <row r="506" spans="1:7" ht="24" customHeight="1" x14ac:dyDescent="0.2">
      <c r="A506" s="355" t="s">
        <v>507</v>
      </c>
      <c r="B506" s="356"/>
      <c r="C506" s="357" t="s">
        <v>0</v>
      </c>
      <c r="D506" s="357" t="s">
        <v>27</v>
      </c>
      <c r="E506" s="359" t="s">
        <v>28</v>
      </c>
      <c r="F506" s="353" t="s">
        <v>29</v>
      </c>
      <c r="G506" s="353" t="s">
        <v>30</v>
      </c>
    </row>
    <row r="507" spans="1:7" s="217" customFormat="1" ht="24" customHeight="1" x14ac:dyDescent="0.2">
      <c r="A507" s="302" t="s">
        <v>508</v>
      </c>
      <c r="B507" s="302" t="s">
        <v>509</v>
      </c>
      <c r="C507" s="358"/>
      <c r="D507" s="358"/>
      <c r="E507" s="360"/>
      <c r="F507" s="354"/>
      <c r="G507" s="354"/>
    </row>
    <row r="508" spans="1:7" ht="24" customHeight="1" x14ac:dyDescent="0.2">
      <c r="A508" s="303"/>
      <c r="B508" s="304"/>
      <c r="C508" s="305" t="s">
        <v>604</v>
      </c>
      <c r="D508" s="306"/>
      <c r="E508" s="307"/>
      <c r="F508" s="308"/>
      <c r="G508" s="309"/>
    </row>
    <row r="509" spans="1:7" ht="24" customHeight="1" x14ac:dyDescent="0.2">
      <c r="A509" s="211" t="str">
        <f t="shared" ref="A509:A521" si="162">IFERROR(VLOOKUP(C509,Tabla_Insumos,4,FALSE),"")</f>
        <v/>
      </c>
      <c r="B509" s="209" t="str">
        <f>IFERROR(VLOOKUP(C509,Tabla_Insumos,5,FALSE),"")</f>
        <v/>
      </c>
      <c r="C509" s="340"/>
      <c r="D509" s="211" t="str">
        <f t="shared" ref="D509:D521" si="163">IFERROR(VLOOKUP(C509,Tabla_Insumos,2,FALSE),"")</f>
        <v/>
      </c>
      <c r="E509" s="339"/>
      <c r="F509" s="213">
        <f t="shared" ref="F509:F521" si="164">IFERROR(VLOOKUP(C509,Tabla_Insumos,3,FALSE),0)</f>
        <v>0</v>
      </c>
      <c r="G509" s="267">
        <f>ROUND(E509*F509,2)</f>
        <v>0</v>
      </c>
    </row>
    <row r="510" spans="1:7" ht="24" customHeight="1" x14ac:dyDescent="0.2">
      <c r="A510" s="211" t="str">
        <f t="shared" si="162"/>
        <v/>
      </c>
      <c r="B510" s="209" t="str">
        <f t="shared" ref="B510:B521" si="165">IFERROR(VLOOKUP(C510,Tabla_Insumos,5,FALSE),"")</f>
        <v/>
      </c>
      <c r="C510" s="336"/>
      <c r="D510" s="211" t="str">
        <f t="shared" si="163"/>
        <v/>
      </c>
      <c r="E510" s="339"/>
      <c r="F510" s="213">
        <f t="shared" si="164"/>
        <v>0</v>
      </c>
      <c r="G510" s="267">
        <f t="shared" ref="G510:G521" si="166">ROUND(E510*F510,2)</f>
        <v>0</v>
      </c>
    </row>
    <row r="511" spans="1:7" ht="24" customHeight="1" x14ac:dyDescent="0.2">
      <c r="A511" s="211" t="str">
        <f t="shared" si="162"/>
        <v/>
      </c>
      <c r="B511" s="209" t="str">
        <f t="shared" si="165"/>
        <v/>
      </c>
      <c r="C511" s="336"/>
      <c r="D511" s="211" t="str">
        <f t="shared" si="163"/>
        <v/>
      </c>
      <c r="E511" s="339"/>
      <c r="F511" s="213">
        <f t="shared" si="164"/>
        <v>0</v>
      </c>
      <c r="G511" s="267">
        <f t="shared" si="166"/>
        <v>0</v>
      </c>
    </row>
    <row r="512" spans="1:7" ht="24" customHeight="1" x14ac:dyDescent="0.2">
      <c r="A512" s="211" t="str">
        <f t="shared" si="162"/>
        <v/>
      </c>
      <c r="B512" s="209" t="str">
        <f t="shared" si="165"/>
        <v/>
      </c>
      <c r="C512" s="336"/>
      <c r="D512" s="211" t="str">
        <f t="shared" si="163"/>
        <v/>
      </c>
      <c r="E512" s="339"/>
      <c r="F512" s="213">
        <f t="shared" si="164"/>
        <v>0</v>
      </c>
      <c r="G512" s="267">
        <f t="shared" si="166"/>
        <v>0</v>
      </c>
    </row>
    <row r="513" spans="1:7" ht="24" customHeight="1" x14ac:dyDescent="0.2">
      <c r="A513" s="211" t="str">
        <f t="shared" si="162"/>
        <v/>
      </c>
      <c r="B513" s="209" t="str">
        <f t="shared" si="165"/>
        <v/>
      </c>
      <c r="C513" s="336"/>
      <c r="D513" s="211" t="str">
        <f t="shared" si="163"/>
        <v/>
      </c>
      <c r="E513" s="339"/>
      <c r="F513" s="213">
        <f t="shared" si="164"/>
        <v>0</v>
      </c>
      <c r="G513" s="267">
        <f t="shared" si="166"/>
        <v>0</v>
      </c>
    </row>
    <row r="514" spans="1:7" ht="24" customHeight="1" x14ac:dyDescent="0.2">
      <c r="A514" s="211" t="str">
        <f t="shared" si="162"/>
        <v/>
      </c>
      <c r="B514" s="209" t="str">
        <f t="shared" si="165"/>
        <v/>
      </c>
      <c r="C514" s="336"/>
      <c r="D514" s="211" t="str">
        <f t="shared" si="163"/>
        <v/>
      </c>
      <c r="E514" s="339"/>
      <c r="F514" s="213">
        <f t="shared" si="164"/>
        <v>0</v>
      </c>
      <c r="G514" s="267">
        <f t="shared" si="166"/>
        <v>0</v>
      </c>
    </row>
    <row r="515" spans="1:7" ht="24" customHeight="1" x14ac:dyDescent="0.2">
      <c r="A515" s="211" t="str">
        <f t="shared" si="162"/>
        <v/>
      </c>
      <c r="B515" s="209" t="str">
        <f t="shared" si="165"/>
        <v/>
      </c>
      <c r="C515" s="210"/>
      <c r="D515" s="211" t="str">
        <f t="shared" si="163"/>
        <v/>
      </c>
      <c r="E515" s="212"/>
      <c r="F515" s="213">
        <f t="shared" si="164"/>
        <v>0</v>
      </c>
      <c r="G515" s="267">
        <f t="shared" si="166"/>
        <v>0</v>
      </c>
    </row>
    <row r="516" spans="1:7" ht="24" customHeight="1" x14ac:dyDescent="0.2">
      <c r="A516" s="211" t="str">
        <f t="shared" si="162"/>
        <v/>
      </c>
      <c r="B516" s="209" t="str">
        <f t="shared" si="165"/>
        <v/>
      </c>
      <c r="C516" s="210"/>
      <c r="D516" s="211" t="str">
        <f t="shared" si="163"/>
        <v/>
      </c>
      <c r="E516" s="212"/>
      <c r="F516" s="213">
        <f t="shared" si="164"/>
        <v>0</v>
      </c>
      <c r="G516" s="267">
        <f t="shared" si="166"/>
        <v>0</v>
      </c>
    </row>
    <row r="517" spans="1:7" ht="24" customHeight="1" x14ac:dyDescent="0.2">
      <c r="A517" s="211" t="str">
        <f t="shared" si="162"/>
        <v/>
      </c>
      <c r="B517" s="209" t="str">
        <f t="shared" si="165"/>
        <v/>
      </c>
      <c r="C517" s="210"/>
      <c r="D517" s="211" t="str">
        <f t="shared" si="163"/>
        <v/>
      </c>
      <c r="E517" s="212"/>
      <c r="F517" s="213">
        <f t="shared" si="164"/>
        <v>0</v>
      </c>
      <c r="G517" s="267">
        <f t="shared" si="166"/>
        <v>0</v>
      </c>
    </row>
    <row r="518" spans="1:7" ht="24" customHeight="1" x14ac:dyDescent="0.2">
      <c r="A518" s="211" t="str">
        <f t="shared" si="162"/>
        <v/>
      </c>
      <c r="B518" s="209" t="str">
        <f t="shared" si="165"/>
        <v/>
      </c>
      <c r="C518" s="210"/>
      <c r="D518" s="211" t="str">
        <f t="shared" si="163"/>
        <v/>
      </c>
      <c r="E518" s="212"/>
      <c r="F518" s="213">
        <f t="shared" si="164"/>
        <v>0</v>
      </c>
      <c r="G518" s="267">
        <f t="shared" si="166"/>
        <v>0</v>
      </c>
    </row>
    <row r="519" spans="1:7" ht="24" customHeight="1" x14ac:dyDescent="0.2">
      <c r="A519" s="211" t="str">
        <f t="shared" si="162"/>
        <v/>
      </c>
      <c r="B519" s="209" t="str">
        <f t="shared" si="165"/>
        <v/>
      </c>
      <c r="C519" s="210"/>
      <c r="D519" s="211" t="str">
        <f t="shared" si="163"/>
        <v/>
      </c>
      <c r="E519" s="212"/>
      <c r="F519" s="213">
        <f t="shared" si="164"/>
        <v>0</v>
      </c>
      <c r="G519" s="267">
        <f t="shared" si="166"/>
        <v>0</v>
      </c>
    </row>
    <row r="520" spans="1:7" ht="24" customHeight="1" x14ac:dyDescent="0.2">
      <c r="A520" s="211" t="str">
        <f t="shared" si="162"/>
        <v/>
      </c>
      <c r="B520" s="209" t="str">
        <f t="shared" si="165"/>
        <v/>
      </c>
      <c r="C520" s="210"/>
      <c r="D520" s="211" t="str">
        <f t="shared" si="163"/>
        <v/>
      </c>
      <c r="E520" s="212"/>
      <c r="F520" s="213">
        <f t="shared" si="164"/>
        <v>0</v>
      </c>
      <c r="G520" s="267">
        <f t="shared" si="166"/>
        <v>0</v>
      </c>
    </row>
    <row r="521" spans="1:7" ht="24" customHeight="1" x14ac:dyDescent="0.2">
      <c r="A521" s="211" t="str">
        <f t="shared" si="162"/>
        <v/>
      </c>
      <c r="B521" s="209" t="str">
        <f t="shared" si="165"/>
        <v/>
      </c>
      <c r="C521" s="210"/>
      <c r="D521" s="211" t="str">
        <f t="shared" si="163"/>
        <v/>
      </c>
      <c r="E521" s="212"/>
      <c r="F521" s="214">
        <f t="shared" si="164"/>
        <v>0</v>
      </c>
      <c r="G521" s="267">
        <f t="shared" si="166"/>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7">IFERROR(VLOOKUP(C524,Tabla_Insumos,4,FALSE),"")</f>
        <v/>
      </c>
      <c r="B524" s="209">
        <f t="shared" ref="B524:B531" si="168">IFERROR(VLOOKUP(A524,Tabla_Indices,5,FALSE),"")</f>
        <v>0</v>
      </c>
      <c r="C524" s="336"/>
      <c r="D524" s="211" t="str">
        <f t="shared" ref="D524:D531" si="169">IFERROR(VLOOKUP(C524,Tabla_Insumos,2,FALSE),"")</f>
        <v/>
      </c>
      <c r="E524" s="339"/>
      <c r="F524" s="215">
        <f t="shared" ref="F524:F531" si="170">IFERROR(VLOOKUP(C524,Tabla_Insumos,3,FALSE),0)</f>
        <v>0</v>
      </c>
      <c r="G524" s="267">
        <f>ROUND(E524*F524,2)</f>
        <v>0</v>
      </c>
    </row>
    <row r="525" spans="1:7" ht="24" customHeight="1" x14ac:dyDescent="0.2">
      <c r="A525" s="211" t="str">
        <f t="shared" si="167"/>
        <v/>
      </c>
      <c r="B525" s="209">
        <f t="shared" si="168"/>
        <v>0</v>
      </c>
      <c r="C525" s="336"/>
      <c r="D525" s="211" t="str">
        <f t="shared" si="169"/>
        <v/>
      </c>
      <c r="E525" s="339"/>
      <c r="F525" s="215">
        <f t="shared" si="170"/>
        <v>0</v>
      </c>
      <c r="G525" s="267">
        <f>ROUND(E525*F525,2)</f>
        <v>0</v>
      </c>
    </row>
    <row r="526" spans="1:7" ht="24" customHeight="1" x14ac:dyDescent="0.2">
      <c r="A526" s="211" t="str">
        <f t="shared" si="167"/>
        <v/>
      </c>
      <c r="B526" s="209">
        <f t="shared" si="168"/>
        <v>0</v>
      </c>
      <c r="C526" s="336"/>
      <c r="D526" s="211" t="str">
        <f t="shared" si="169"/>
        <v/>
      </c>
      <c r="E526" s="339"/>
      <c r="F526" s="215">
        <f t="shared" si="170"/>
        <v>0</v>
      </c>
      <c r="G526" s="267">
        <f t="shared" ref="G526:G531" si="171">ROUND(E526*F526,2)</f>
        <v>0</v>
      </c>
    </row>
    <row r="527" spans="1:7" ht="24" customHeight="1" x14ac:dyDescent="0.2">
      <c r="A527" s="211" t="str">
        <f t="shared" si="167"/>
        <v/>
      </c>
      <c r="B527" s="209">
        <f t="shared" si="168"/>
        <v>0</v>
      </c>
      <c r="C527" s="336"/>
      <c r="D527" s="211" t="str">
        <f t="shared" si="169"/>
        <v/>
      </c>
      <c r="E527" s="339"/>
      <c r="F527" s="215">
        <f t="shared" si="170"/>
        <v>0</v>
      </c>
      <c r="G527" s="267">
        <f t="shared" si="171"/>
        <v>0</v>
      </c>
    </row>
    <row r="528" spans="1:7" ht="24" customHeight="1" x14ac:dyDescent="0.2">
      <c r="A528" s="211" t="str">
        <f t="shared" si="167"/>
        <v/>
      </c>
      <c r="B528" s="209">
        <f t="shared" si="168"/>
        <v>0</v>
      </c>
      <c r="C528" s="210"/>
      <c r="D528" s="211" t="str">
        <f t="shared" si="169"/>
        <v/>
      </c>
      <c r="E528" s="212"/>
      <c r="F528" s="213">
        <f t="shared" si="170"/>
        <v>0</v>
      </c>
      <c r="G528" s="267">
        <f t="shared" si="171"/>
        <v>0</v>
      </c>
    </row>
    <row r="529" spans="1:7" ht="24" customHeight="1" x14ac:dyDescent="0.2">
      <c r="A529" s="211" t="str">
        <f t="shared" si="167"/>
        <v/>
      </c>
      <c r="B529" s="209">
        <f t="shared" si="168"/>
        <v>0</v>
      </c>
      <c r="C529" s="210"/>
      <c r="D529" s="211" t="str">
        <f t="shared" si="169"/>
        <v/>
      </c>
      <c r="E529" s="212"/>
      <c r="F529" s="213">
        <f t="shared" si="170"/>
        <v>0</v>
      </c>
      <c r="G529" s="267">
        <f t="shared" si="171"/>
        <v>0</v>
      </c>
    </row>
    <row r="530" spans="1:7" ht="24" customHeight="1" x14ac:dyDescent="0.2">
      <c r="A530" s="211" t="str">
        <f t="shared" si="167"/>
        <v/>
      </c>
      <c r="B530" s="209">
        <f t="shared" si="168"/>
        <v>0</v>
      </c>
      <c r="C530" s="210"/>
      <c r="D530" s="211" t="str">
        <f t="shared" si="169"/>
        <v/>
      </c>
      <c r="E530" s="212"/>
      <c r="F530" s="213">
        <f t="shared" si="170"/>
        <v>0</v>
      </c>
      <c r="G530" s="267">
        <f t="shared" si="171"/>
        <v>0</v>
      </c>
    </row>
    <row r="531" spans="1:7" ht="24" customHeight="1" x14ac:dyDescent="0.2">
      <c r="A531" s="211" t="str">
        <f t="shared" si="167"/>
        <v/>
      </c>
      <c r="B531" s="209">
        <f t="shared" si="168"/>
        <v>0</v>
      </c>
      <c r="C531" s="210"/>
      <c r="D531" s="211" t="str">
        <f t="shared" si="169"/>
        <v/>
      </c>
      <c r="E531" s="212"/>
      <c r="F531" s="213">
        <f t="shared" si="170"/>
        <v>0</v>
      </c>
      <c r="G531" s="267">
        <f t="shared" si="171"/>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
      <c r="A535" s="211" t="str">
        <f t="shared" si="172"/>
        <v/>
      </c>
      <c r="B535" s="209" t="str">
        <f t="shared" si="173"/>
        <v/>
      </c>
      <c r="C535" s="210"/>
      <c r="D535" s="211" t="str">
        <f t="shared" si="174"/>
        <v/>
      </c>
      <c r="E535" s="212"/>
      <c r="F535" s="213">
        <f t="shared" si="175"/>
        <v>0</v>
      </c>
      <c r="G535" s="267">
        <f t="shared" si="176"/>
        <v>0</v>
      </c>
    </row>
    <row r="536" spans="1:7" ht="24" customHeight="1" x14ac:dyDescent="0.2">
      <c r="A536" s="211" t="str">
        <f t="shared" si="172"/>
        <v/>
      </c>
      <c r="B536" s="209" t="str">
        <f t="shared" si="173"/>
        <v/>
      </c>
      <c r="C536" s="210"/>
      <c r="D536" s="211" t="str">
        <f t="shared" si="174"/>
        <v/>
      </c>
      <c r="E536" s="212"/>
      <c r="F536" s="213">
        <f t="shared" si="175"/>
        <v>0</v>
      </c>
      <c r="G536" s="267">
        <f t="shared" si="176"/>
        <v>0</v>
      </c>
    </row>
    <row r="537" spans="1:7" ht="24" customHeight="1" x14ac:dyDescent="0.2">
      <c r="A537" s="211" t="str">
        <f t="shared" si="172"/>
        <v/>
      </c>
      <c r="B537" s="209" t="str">
        <f t="shared" si="173"/>
        <v/>
      </c>
      <c r="C537" s="210"/>
      <c r="D537" s="211" t="str">
        <f t="shared" si="174"/>
        <v/>
      </c>
      <c r="E537" s="212"/>
      <c r="F537" s="213">
        <f t="shared" si="175"/>
        <v>0</v>
      </c>
      <c r="G537" s="267">
        <f t="shared" si="176"/>
        <v>0</v>
      </c>
    </row>
    <row r="538" spans="1:7" ht="24" customHeight="1" x14ac:dyDescent="0.2">
      <c r="A538" s="211" t="str">
        <f t="shared" si="172"/>
        <v/>
      </c>
      <c r="B538" s="209" t="str">
        <f t="shared" si="173"/>
        <v/>
      </c>
      <c r="C538" s="210"/>
      <c r="D538" s="211" t="str">
        <f t="shared" si="174"/>
        <v/>
      </c>
      <c r="E538" s="212"/>
      <c r="F538" s="213">
        <f t="shared" si="175"/>
        <v>0</v>
      </c>
      <c r="G538" s="267">
        <f t="shared" si="176"/>
        <v>0</v>
      </c>
    </row>
    <row r="539" spans="1:7" ht="24" customHeight="1" x14ac:dyDescent="0.2">
      <c r="A539" s="211" t="str">
        <f t="shared" si="172"/>
        <v/>
      </c>
      <c r="B539" s="209" t="str">
        <f t="shared" si="173"/>
        <v/>
      </c>
      <c r="C539" s="210"/>
      <c r="D539" s="211" t="str">
        <f t="shared" si="174"/>
        <v/>
      </c>
      <c r="E539" s="212"/>
      <c r="F539" s="213">
        <f t="shared" si="175"/>
        <v>0</v>
      </c>
      <c r="G539" s="267">
        <f t="shared" si="176"/>
        <v>0</v>
      </c>
    </row>
    <row r="540" spans="1:7" ht="24" customHeight="1" x14ac:dyDescent="0.2">
      <c r="A540" s="211" t="str">
        <f t="shared" si="172"/>
        <v/>
      </c>
      <c r="B540" s="209" t="str">
        <f t="shared" si="173"/>
        <v/>
      </c>
      <c r="C540" s="210"/>
      <c r="D540" s="211" t="str">
        <f t="shared" si="174"/>
        <v/>
      </c>
      <c r="E540" s="212"/>
      <c r="F540" s="213">
        <f t="shared" si="175"/>
        <v>0</v>
      </c>
      <c r="G540" s="267">
        <f t="shared" si="176"/>
        <v>0</v>
      </c>
    </row>
    <row r="541" spans="1:7" ht="24" customHeight="1" x14ac:dyDescent="0.2">
      <c r="A541" s="211" t="str">
        <f t="shared" si="172"/>
        <v/>
      </c>
      <c r="B541" s="209" t="str">
        <f t="shared" si="173"/>
        <v/>
      </c>
      <c r="C541" s="210"/>
      <c r="D541" s="211" t="str">
        <f t="shared" si="174"/>
        <v/>
      </c>
      <c r="E541" s="212"/>
      <c r="F541" s="213">
        <f t="shared" si="175"/>
        <v>0</v>
      </c>
      <c r="G541" s="267">
        <f t="shared" si="176"/>
        <v>0</v>
      </c>
    </row>
    <row r="542" spans="1:7" ht="24" customHeight="1" x14ac:dyDescent="0.2">
      <c r="A542" s="211" t="str">
        <f t="shared" si="172"/>
        <v/>
      </c>
      <c r="B542" s="209" t="str">
        <f t="shared" si="173"/>
        <v/>
      </c>
      <c r="C542" s="210"/>
      <c r="D542" s="211" t="str">
        <f t="shared" si="174"/>
        <v/>
      </c>
      <c r="E542" s="212"/>
      <c r="F542" s="213">
        <f t="shared" si="175"/>
        <v>0</v>
      </c>
      <c r="G542" s="267">
        <f t="shared" si="176"/>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f>B504</f>
        <v>11</v>
      </c>
      <c r="B545" s="318" t="str">
        <f>C504</f>
        <v>Estructuras de alineación, retención y terminal para cable preensamblado</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 ref="A257:B257"/>
    <mergeCell ref="C257:C258"/>
    <mergeCell ref="A357:B357"/>
    <mergeCell ref="C357:C358"/>
    <mergeCell ref="D456:D457"/>
    <mergeCell ref="D357:D358"/>
    <mergeCell ref="C307:C308"/>
    <mergeCell ref="D307:D308"/>
    <mergeCell ref="D257:D258"/>
    <mergeCell ref="A307:B307"/>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9:B9"/>
    <mergeCell ref="C9:C10"/>
    <mergeCell ref="D9:D10"/>
    <mergeCell ref="E9:E10"/>
    <mergeCell ref="F109:F110"/>
    <mergeCell ref="A109:B109"/>
    <mergeCell ref="A59:B59"/>
    <mergeCell ref="C59:C60"/>
    <mergeCell ref="D59:D60"/>
    <mergeCell ref="E59:E60"/>
    <mergeCell ref="F59:F60"/>
    <mergeCell ref="A207:B207"/>
    <mergeCell ref="C207:C208"/>
    <mergeCell ref="D207:D208"/>
    <mergeCell ref="E207:E208"/>
    <mergeCell ref="C109:C110"/>
    <mergeCell ref="D109:D110"/>
    <mergeCell ref="E109:E110"/>
    <mergeCell ref="A157:B157"/>
    <mergeCell ref="C157:C158"/>
    <mergeCell ref="D157:D158"/>
    <mergeCell ref="E157:E158"/>
    <mergeCell ref="G506:G507"/>
    <mergeCell ref="A506:B506"/>
    <mergeCell ref="C506:C507"/>
    <mergeCell ref="D506:D507"/>
    <mergeCell ref="E506:E507"/>
    <mergeCell ref="F506:F507"/>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33"/>
  <sheetViews>
    <sheetView showZeros="0" view="pageBreakPreview" zoomScale="70" zoomScaleNormal="100" zoomScaleSheetLayoutView="70" workbookViewId="0">
      <selection activeCell="B13" sqref="B13:C13"/>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8" width="15.7109375" style="9" customWidth="1"/>
    <col min="9" max="9" width="10.7109375" style="10" customWidth="1"/>
    <col min="10" max="10" width="10.7109375" style="9" customWidth="1"/>
    <col min="11" max="30" width="10.7109375" style="101" customWidth="1"/>
    <col min="31" max="79" width="11.42578125" style="101"/>
    <col min="80" max="16384" width="11.42578125" style="9"/>
  </cols>
  <sheetData>
    <row r="1" spans="1:79" s="5" customFormat="1" ht="20.100000000000001" customHeight="1" x14ac:dyDescent="0.2">
      <c r="A1" s="3" t="s">
        <v>11</v>
      </c>
      <c r="B1" s="3"/>
      <c r="C1" s="3" t="str">
        <f>Comitente</f>
        <v>DIRECCIÓN DE RECURSOS ENERGETICOS</v>
      </c>
      <c r="D1" s="4"/>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row>
    <row r="2" spans="1:79" s="6" customFormat="1" ht="20.100000000000001" customHeight="1" x14ac:dyDescent="0.2">
      <c r="A2" s="13" t="s">
        <v>12</v>
      </c>
      <c r="B2" s="13"/>
      <c r="C2" s="342" t="str">
        <f>Obra</f>
        <v>“Iluminación Calle Díaz (R.P. N°100) y Calle Centenario (R.P. N°93) desde Av. Benavidez hasta Calle Salta”</v>
      </c>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row>
    <row r="3" spans="1:79" s="6" customFormat="1" ht="20.100000000000001" customHeight="1" x14ac:dyDescent="0.2">
      <c r="A3" s="13" t="s">
        <v>16</v>
      </c>
      <c r="B3" s="13"/>
      <c r="C3" s="13" t="str">
        <f>Ubicación</f>
        <v>Departamento Chimbas</v>
      </c>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row>
    <row r="4" spans="1:79" s="6" customFormat="1" ht="20.100000000000001" customHeight="1" x14ac:dyDescent="0.2">
      <c r="A4" s="13" t="s">
        <v>15</v>
      </c>
      <c r="B4" s="14"/>
      <c r="C4" s="77" t="str">
        <f>Licitación_N°</f>
        <v>02/23</v>
      </c>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row>
    <row r="5" spans="1:79" s="6" customFormat="1" ht="20.100000000000001" customHeight="1" x14ac:dyDescent="0.2">
      <c r="A5" s="13" t="s">
        <v>17</v>
      </c>
      <c r="B5" s="14"/>
      <c r="C5" s="78">
        <f>Plazo_Obra</f>
        <v>120</v>
      </c>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row>
    <row r="6" spans="1:79" s="6" customFormat="1" ht="20.100000000000001" customHeight="1" x14ac:dyDescent="0.2">
      <c r="A6" s="13" t="s">
        <v>13</v>
      </c>
      <c r="B6" s="13"/>
      <c r="C6" s="13">
        <f>Contratista</f>
        <v>0</v>
      </c>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row>
    <row r="7" spans="1:79" s="2" customFormat="1" ht="20.100000000000001" customHeight="1" x14ac:dyDescent="0.2">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row>
    <row r="8" spans="1:79" s="2" customFormat="1" ht="20.100000000000001" customHeight="1" x14ac:dyDescent="0.2">
      <c r="A8" s="363" t="s">
        <v>45</v>
      </c>
      <c r="B8" s="364"/>
      <c r="C8" s="364"/>
      <c r="D8" s="365"/>
      <c r="E8" s="8"/>
      <c r="F8" s="8"/>
      <c r="G8" s="8"/>
      <c r="H8" s="8"/>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row>
    <row r="10" spans="1:79" ht="20.100000000000001" customHeight="1" x14ac:dyDescent="0.2">
      <c r="A10" s="370" t="s">
        <v>991</v>
      </c>
      <c r="B10" s="368" t="s">
        <v>0</v>
      </c>
      <c r="C10" s="368"/>
      <c r="D10" s="371" t="s">
        <v>14</v>
      </c>
      <c r="E10" s="54"/>
      <c r="F10" s="368" t="s">
        <v>20</v>
      </c>
      <c r="G10" s="368"/>
      <c r="H10" s="368"/>
      <c r="I10" s="17"/>
      <c r="J10" s="369" t="s">
        <v>19</v>
      </c>
    </row>
    <row r="11" spans="1:79" ht="20.100000000000001" customHeight="1" x14ac:dyDescent="0.2">
      <c r="A11" s="370"/>
      <c r="B11" s="368"/>
      <c r="C11" s="368"/>
      <c r="D11" s="371"/>
      <c r="E11" s="54">
        <v>0</v>
      </c>
      <c r="F11" s="26">
        <v>1</v>
      </c>
      <c r="G11" s="26">
        <f>F11+1</f>
        <v>2</v>
      </c>
      <c r="H11" s="26">
        <f t="shared" ref="H11" si="0">G11+1</f>
        <v>3</v>
      </c>
      <c r="I11" s="18"/>
      <c r="J11" s="369"/>
    </row>
    <row r="12" spans="1:79" ht="20.100000000000001" customHeight="1" x14ac:dyDescent="0.2">
      <c r="A12" s="27"/>
      <c r="B12" s="59"/>
      <c r="C12" s="59"/>
      <c r="D12" s="60"/>
      <c r="E12" s="54"/>
      <c r="F12" s="28"/>
      <c r="G12" s="66"/>
      <c r="H12" s="66"/>
      <c r="I12" s="18"/>
      <c r="J12" s="92"/>
    </row>
    <row r="13" spans="1:79" ht="20.100000000000001" customHeight="1" x14ac:dyDescent="0.2">
      <c r="A13" s="57">
        <f>CyP!B18</f>
        <v>1</v>
      </c>
      <c r="B13" s="366" t="str">
        <f t="shared" ref="B13:B23" si="1">IFERROR(VLOOKUP(A13,Tabla_CyP,2,FALSE),"")</f>
        <v>Proyecto Ejecutivo y Replanteo</v>
      </c>
      <c r="C13" s="367"/>
      <c r="D13" s="15">
        <f>IFERROR(VLOOKUP(A13,Tabla_CyP,9,FALSE),0)</f>
        <v>0</v>
      </c>
      <c r="E13" s="30"/>
      <c r="F13" s="97"/>
      <c r="G13" s="97"/>
      <c r="H13" s="97"/>
      <c r="I13" s="19"/>
      <c r="J13" s="20"/>
    </row>
    <row r="14" spans="1:79" ht="20.100000000000001" customHeight="1" x14ac:dyDescent="0.2">
      <c r="A14" s="57">
        <f>CyP!B19</f>
        <v>2</v>
      </c>
      <c r="B14" s="366" t="str">
        <f t="shared" si="1"/>
        <v>Base completa para columna simple</v>
      </c>
      <c r="C14" s="367"/>
      <c r="D14" s="15">
        <f t="shared" ref="D14:D23" si="2">IFERROR(VLOOKUP(A14,Tabla_CyP,9,FALSE),0)</f>
        <v>0</v>
      </c>
      <c r="E14" s="55"/>
      <c r="F14" s="97"/>
      <c r="G14" s="97"/>
      <c r="H14" s="97"/>
      <c r="I14" s="21"/>
      <c r="J14" s="20">
        <f t="shared" ref="J14:J24" si="3">SUM(F14:H14)</f>
        <v>0</v>
      </c>
    </row>
    <row r="15" spans="1:79" ht="20.100000000000001" customHeight="1" x14ac:dyDescent="0.2">
      <c r="A15" s="57">
        <f>CyP!B20</f>
        <v>3</v>
      </c>
      <c r="B15" s="366" t="str">
        <f t="shared" si="1"/>
        <v>Base completa para columna doble</v>
      </c>
      <c r="C15" s="367"/>
      <c r="D15" s="15">
        <f t="shared" si="2"/>
        <v>0</v>
      </c>
      <c r="E15" s="55"/>
      <c r="F15" s="97"/>
      <c r="G15" s="97"/>
      <c r="H15" s="97"/>
      <c r="I15" s="21"/>
      <c r="J15" s="20">
        <f t="shared" si="3"/>
        <v>0</v>
      </c>
    </row>
    <row r="16" spans="1:79" ht="20.100000000000001" customHeight="1" x14ac:dyDescent="0.2">
      <c r="A16" s="57">
        <f>CyP!B21</f>
        <v>4</v>
      </c>
      <c r="B16" s="366" t="str">
        <f t="shared" si="1"/>
        <v>Luminaria LED de potencia según pliego</v>
      </c>
      <c r="C16" s="367"/>
      <c r="D16" s="15">
        <f t="shared" si="2"/>
        <v>0</v>
      </c>
      <c r="E16" s="55"/>
      <c r="F16" s="97"/>
      <c r="G16" s="97"/>
      <c r="H16" s="97"/>
      <c r="I16" s="21"/>
      <c r="J16" s="20">
        <f t="shared" si="3"/>
        <v>0</v>
      </c>
    </row>
    <row r="17" spans="1:79" ht="20.100000000000001" customHeight="1" x14ac:dyDescent="0.2">
      <c r="A17" s="57">
        <f>CyP!B22</f>
        <v>5</v>
      </c>
      <c r="B17" s="366" t="str">
        <f t="shared" si="1"/>
        <v>Recambio luminaria LED de potencia según pliego</v>
      </c>
      <c r="C17" s="367"/>
      <c r="D17" s="15">
        <f t="shared" si="2"/>
        <v>0</v>
      </c>
      <c r="E17" s="55"/>
      <c r="F17" s="97"/>
      <c r="G17" s="97"/>
      <c r="H17" s="97"/>
      <c r="I17" s="21"/>
      <c r="J17" s="20">
        <f t="shared" si="3"/>
        <v>0</v>
      </c>
    </row>
    <row r="18" spans="1:79" ht="20.100000000000001" customHeight="1" x14ac:dyDescent="0.2">
      <c r="A18" s="57">
        <f>CyP!B23</f>
        <v>6</v>
      </c>
      <c r="B18" s="366" t="str">
        <f t="shared" si="1"/>
        <v>Columnas metálicas con brazo</v>
      </c>
      <c r="C18" s="367"/>
      <c r="D18" s="15">
        <f t="shared" si="2"/>
        <v>0</v>
      </c>
      <c r="E18" s="55"/>
      <c r="F18" s="97"/>
      <c r="G18" s="97"/>
      <c r="H18" s="97"/>
      <c r="I18" s="21"/>
      <c r="J18" s="20">
        <f t="shared" si="3"/>
        <v>0</v>
      </c>
    </row>
    <row r="19" spans="1:79" ht="20.100000000000001" customHeight="1" x14ac:dyDescent="0.2">
      <c r="A19" s="57">
        <f>CyP!B24</f>
        <v>7</v>
      </c>
      <c r="B19" s="366" t="str">
        <f t="shared" si="1"/>
        <v>Columnas metálicas doble con brazo</v>
      </c>
      <c r="C19" s="367"/>
      <c r="D19" s="15">
        <f t="shared" si="2"/>
        <v>0</v>
      </c>
      <c r="E19" s="55"/>
      <c r="F19" s="97"/>
      <c r="G19" s="97"/>
      <c r="H19" s="97"/>
      <c r="I19" s="21"/>
      <c r="J19" s="20">
        <f t="shared" si="3"/>
        <v>0</v>
      </c>
    </row>
    <row r="20" spans="1:79" ht="20.100000000000001" customHeight="1" x14ac:dyDescent="0.2">
      <c r="A20" s="57">
        <f>CyP!B25</f>
        <v>8</v>
      </c>
      <c r="B20" s="366" t="str">
        <f t="shared" si="1"/>
        <v>Conductor preensamblado 3x35/50 Al</v>
      </c>
      <c r="C20" s="367"/>
      <c r="D20" s="15">
        <f t="shared" si="2"/>
        <v>0</v>
      </c>
      <c r="E20" s="55"/>
      <c r="F20" s="97"/>
      <c r="G20" s="97"/>
      <c r="H20" s="97"/>
      <c r="I20" s="21"/>
      <c r="J20" s="20">
        <f t="shared" si="3"/>
        <v>0</v>
      </c>
    </row>
    <row r="21" spans="1:79" ht="20.100000000000001" customHeight="1" x14ac:dyDescent="0.2">
      <c r="A21" s="57">
        <f>CyP!B27</f>
        <v>10</v>
      </c>
      <c r="B21" s="366" t="str">
        <f t="shared" si="1"/>
        <v>Puesta a tierra completa</v>
      </c>
      <c r="C21" s="367"/>
      <c r="D21" s="15">
        <f t="shared" si="2"/>
        <v>0</v>
      </c>
      <c r="E21" s="55"/>
      <c r="F21" s="97"/>
      <c r="G21" s="97"/>
      <c r="H21" s="97"/>
      <c r="I21" s="21"/>
      <c r="J21" s="20">
        <f t="shared" si="3"/>
        <v>0</v>
      </c>
    </row>
    <row r="22" spans="1:79" ht="20.100000000000001" customHeight="1" x14ac:dyDescent="0.2">
      <c r="A22" s="57">
        <f>CyP!B28</f>
        <v>11</v>
      </c>
      <c r="B22" s="366" t="str">
        <f t="shared" si="1"/>
        <v>Estructuras de alineación, retención y terminal para cable preensamblado</v>
      </c>
      <c r="C22" s="367"/>
      <c r="D22" s="15">
        <f t="shared" si="2"/>
        <v>0</v>
      </c>
      <c r="E22" s="55"/>
      <c r="F22" s="97"/>
      <c r="G22" s="97"/>
      <c r="H22" s="97"/>
      <c r="I22" s="21"/>
      <c r="J22" s="20">
        <f t="shared" si="3"/>
        <v>0</v>
      </c>
    </row>
    <row r="23" spans="1:79" ht="20.100000000000001" customHeight="1" x14ac:dyDescent="0.2">
      <c r="A23" s="57"/>
      <c r="B23" s="361" t="str">
        <f t="shared" si="1"/>
        <v/>
      </c>
      <c r="C23" s="362"/>
      <c r="D23" s="15">
        <f t="shared" si="2"/>
        <v>0</v>
      </c>
      <c r="E23" s="55"/>
      <c r="F23" s="97"/>
      <c r="G23" s="97"/>
      <c r="H23" s="97"/>
      <c r="I23" s="21"/>
      <c r="J23" s="20">
        <f t="shared" si="3"/>
        <v>0</v>
      </c>
    </row>
    <row r="24" spans="1:79" s="10" customFormat="1" ht="20.100000000000001" customHeight="1" x14ac:dyDescent="0.2">
      <c r="A24" s="61" t="s">
        <v>3</v>
      </c>
      <c r="B24" s="29" t="s">
        <v>3</v>
      </c>
      <c r="C24" s="29"/>
      <c r="D24" s="62" t="s">
        <v>4</v>
      </c>
      <c r="E24" s="30"/>
      <c r="F24" s="64"/>
      <c r="G24" s="65"/>
      <c r="H24" s="65"/>
      <c r="J24" s="22">
        <f t="shared" si="3"/>
        <v>0</v>
      </c>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row>
    <row r="25" spans="1:79" ht="20.100000000000001" customHeight="1" x14ac:dyDescent="0.2">
      <c r="A25" s="61" t="s">
        <v>3</v>
      </c>
      <c r="B25" s="59" t="s">
        <v>10</v>
      </c>
      <c r="C25" s="63"/>
      <c r="D25" s="58">
        <f>SUM(D13:D24)</f>
        <v>0</v>
      </c>
      <c r="E25" s="56"/>
      <c r="F25" s="31"/>
      <c r="G25" s="31"/>
      <c r="H25" s="31"/>
    </row>
    <row r="26" spans="1:79" ht="20.100000000000001" customHeight="1" x14ac:dyDescent="0.2">
      <c r="A26" s="32"/>
      <c r="B26" s="32"/>
      <c r="C26" s="32"/>
      <c r="D26" s="32"/>
      <c r="E26" s="33"/>
      <c r="F26" s="32"/>
      <c r="G26" s="32"/>
      <c r="H26" s="32"/>
    </row>
    <row r="27" spans="1:79" ht="20.100000000000001" customHeight="1" x14ac:dyDescent="0.2">
      <c r="A27" s="32"/>
      <c r="B27" s="32"/>
      <c r="C27" s="32"/>
      <c r="D27" s="34" t="s">
        <v>21</v>
      </c>
      <c r="E27" s="33">
        <v>0</v>
      </c>
      <c r="F27" s="35">
        <f>SUMPRODUCT($D$13:$D$23,F13:F23)</f>
        <v>0</v>
      </c>
      <c r="G27" s="35">
        <f t="shared" ref="G27:H27" si="4">SUMPRODUCT($D$13:$D$23,G13:G23)</f>
        <v>0</v>
      </c>
      <c r="H27" s="35">
        <f t="shared" si="4"/>
        <v>0</v>
      </c>
      <c r="I27" s="23"/>
    </row>
    <row r="28" spans="1:79" ht="20.100000000000001" customHeight="1" x14ac:dyDescent="0.2">
      <c r="A28" s="32"/>
      <c r="B28" s="32"/>
      <c r="C28" s="32"/>
      <c r="D28" s="34" t="s">
        <v>22</v>
      </c>
      <c r="E28" s="33">
        <v>0</v>
      </c>
      <c r="F28" s="35">
        <f>E28+F27</f>
        <v>0</v>
      </c>
      <c r="G28" s="35">
        <f t="shared" ref="G28:H28" si="5">F28+G27</f>
        <v>0</v>
      </c>
      <c r="H28" s="35">
        <f t="shared" si="5"/>
        <v>0</v>
      </c>
      <c r="I28" s="23"/>
    </row>
    <row r="29" spans="1:79" ht="20.100000000000001" customHeight="1" x14ac:dyDescent="0.2">
      <c r="A29" s="32"/>
      <c r="B29" s="32"/>
      <c r="C29" s="32"/>
      <c r="D29" s="36"/>
      <c r="E29" s="37" t="s">
        <v>1012</v>
      </c>
      <c r="F29" s="32"/>
      <c r="G29" s="32"/>
      <c r="H29" s="32"/>
    </row>
    <row r="30" spans="1:79" ht="20.100000000000001" customHeight="1" x14ac:dyDescent="0.2">
      <c r="A30" s="32"/>
      <c r="B30" s="32"/>
      <c r="C30" s="32"/>
      <c r="D30" s="34" t="s">
        <v>23</v>
      </c>
      <c r="E30" s="38">
        <f>Anticipo_Financiero*Monto_Oferta</f>
        <v>0</v>
      </c>
      <c r="F30" s="38">
        <f t="shared" ref="F30:H30" si="6">Monto_Oferta*F27*(1-Anticipo_Financiero)</f>
        <v>0</v>
      </c>
      <c r="G30" s="38">
        <f t="shared" si="6"/>
        <v>0</v>
      </c>
      <c r="H30" s="38">
        <f t="shared" si="6"/>
        <v>0</v>
      </c>
      <c r="I30" s="11"/>
      <c r="J30" s="25"/>
    </row>
    <row r="31" spans="1:79" ht="20.100000000000001" customHeight="1" x14ac:dyDescent="0.2">
      <c r="A31" s="32"/>
      <c r="B31" s="32"/>
      <c r="C31" s="32"/>
      <c r="D31" s="34" t="s">
        <v>988</v>
      </c>
      <c r="E31" s="38">
        <f>E30</f>
        <v>0</v>
      </c>
      <c r="F31" s="38">
        <f>E31+F30</f>
        <v>0</v>
      </c>
      <c r="G31" s="38">
        <f t="shared" ref="G31:H31" si="7">F31+G30</f>
        <v>0</v>
      </c>
      <c r="H31" s="38">
        <f t="shared" si="7"/>
        <v>0</v>
      </c>
      <c r="I31" s="11"/>
    </row>
    <row r="32" spans="1:79" ht="20.100000000000001" customHeight="1" x14ac:dyDescent="0.2">
      <c r="E32" s="24">
        <v>0</v>
      </c>
    </row>
    <row r="33" spans="5:5" ht="20.100000000000001" customHeight="1" x14ac:dyDescent="0.2">
      <c r="E33" s="24">
        <v>0</v>
      </c>
    </row>
  </sheetData>
  <mergeCells count="17">
    <mergeCell ref="F10:H10"/>
    <mergeCell ref="J10:J11"/>
    <mergeCell ref="A10:A11"/>
    <mergeCell ref="B10:C11"/>
    <mergeCell ref="D10:D11"/>
    <mergeCell ref="B23:C23"/>
    <mergeCell ref="A8:D8"/>
    <mergeCell ref="B18:C18"/>
    <mergeCell ref="B19:C19"/>
    <mergeCell ref="B20:C20"/>
    <mergeCell ref="B21:C21"/>
    <mergeCell ref="B22:C22"/>
    <mergeCell ref="B13:C13"/>
    <mergeCell ref="B14:C14"/>
    <mergeCell ref="B15:C15"/>
    <mergeCell ref="B16:C16"/>
    <mergeCell ref="B17:C17"/>
  </mergeCells>
  <conditionalFormatting sqref="A13:B13 A14:A25">
    <cfRule type="expression" dxfId="122" priority="156" stopIfTrue="1">
      <formula>#REF!&gt;0</formula>
    </cfRule>
    <cfRule type="expression" dxfId="121" priority="157" stopIfTrue="1">
      <formula>#REF!&gt;0</formula>
    </cfRule>
    <cfRule type="expression" dxfId="120" priority="158" stopIfTrue="1">
      <formula>#REF!&gt;0</formula>
    </cfRule>
  </conditionalFormatting>
  <conditionalFormatting sqref="B24:C24">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14:B23">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1:L2009"/>
  <sheetViews>
    <sheetView showGridLines="0" showZeros="0" view="pageBreakPreview" topLeftCell="A7" zoomScale="70" zoomScaleNormal="90" zoomScaleSheetLayoutView="70" workbookViewId="0">
      <selection activeCell="F18" sqref="F18"/>
    </sheetView>
  </sheetViews>
  <sheetFormatPr baseColWidth="10" defaultColWidth="11.42578125" defaultRowHeight="12.75" x14ac:dyDescent="0.2"/>
  <cols>
    <col min="1" max="1" width="11.42578125" style="156"/>
    <col min="2" max="2" width="8.7109375" style="156" customWidth="1"/>
    <col min="3" max="3" width="32.85546875" style="156" customWidth="1"/>
    <col min="4" max="4" width="30.7109375" style="156" customWidth="1"/>
    <col min="5" max="5" width="6.7109375" style="156" customWidth="1"/>
    <col min="6" max="6" width="10.7109375" style="156" customWidth="1"/>
    <col min="7" max="8" width="17.7109375" style="156" customWidth="1"/>
    <col min="9" max="9" width="22.7109375" style="156" customWidth="1"/>
    <col min="10" max="10" width="14.7109375" style="156" customWidth="1"/>
    <col min="11" max="11" width="13.85546875" style="156" bestFit="1" customWidth="1"/>
    <col min="12" max="12" width="13.42578125" style="156" bestFit="1" customWidth="1"/>
    <col min="13" max="16384" width="11.42578125" style="156"/>
  </cols>
  <sheetData>
    <row r="1" spans="2:10" s="143" customFormat="1" ht="20.100000000000001" customHeight="1" x14ac:dyDescent="0.2">
      <c r="B1" s="142" t="s">
        <v>11</v>
      </c>
      <c r="C1" s="142"/>
      <c r="D1" s="142" t="str">
        <f>Comitente</f>
        <v>DIRECCIÓN DE RECURSOS ENERGETICOS</v>
      </c>
      <c r="E1" s="142"/>
      <c r="F1" s="142"/>
      <c r="G1" s="142"/>
      <c r="H1" s="142"/>
      <c r="J1" s="144"/>
    </row>
    <row r="2" spans="2:10" s="147" customFormat="1" ht="20.100000000000001" customHeight="1" x14ac:dyDescent="0.2">
      <c r="B2" s="145" t="s">
        <v>12</v>
      </c>
      <c r="C2" s="145"/>
      <c r="D2" s="142" t="str">
        <f>Obra</f>
        <v>“Iluminación Calle Díaz (R.P. N°100) y Calle Centenario (R.P. N°93) desde Av. Benavidez hasta Calle Salta”</v>
      </c>
      <c r="E2" s="146"/>
      <c r="F2" s="146"/>
      <c r="G2" s="146"/>
      <c r="H2" s="146"/>
      <c r="J2" s="146"/>
    </row>
    <row r="3" spans="2:10" s="147" customFormat="1" ht="20.100000000000001" customHeight="1" x14ac:dyDescent="0.2">
      <c r="B3" s="145" t="s">
        <v>16</v>
      </c>
      <c r="C3" s="145"/>
      <c r="D3" s="148" t="str">
        <f>Ubicación</f>
        <v>Departamento Chimbas</v>
      </c>
      <c r="E3" s="148"/>
      <c r="F3" s="148"/>
      <c r="G3" s="148"/>
      <c r="H3" s="148"/>
      <c r="J3" s="148"/>
    </row>
    <row r="4" spans="2:10" s="147" customFormat="1" ht="20.100000000000001" customHeight="1" x14ac:dyDescent="0.2">
      <c r="B4" s="145" t="s">
        <v>15</v>
      </c>
      <c r="C4" s="149"/>
      <c r="D4" s="329" t="str">
        <f>Licitación_N°</f>
        <v>02/23</v>
      </c>
    </row>
    <row r="5" spans="2:10" s="147" customFormat="1" ht="20.100000000000001" customHeight="1" x14ac:dyDescent="0.2">
      <c r="B5" s="145" t="s">
        <v>36</v>
      </c>
      <c r="C5" s="149"/>
      <c r="D5" s="150">
        <f>Expediente_N°</f>
        <v>0</v>
      </c>
    </row>
    <row r="6" spans="2:10" s="147" customFormat="1" ht="20.100000000000001" customHeight="1" x14ac:dyDescent="0.2">
      <c r="B6" s="145" t="s">
        <v>18</v>
      </c>
      <c r="C6" s="149"/>
      <c r="D6" s="151">
        <f>P_Oficial</f>
        <v>51563627.560000002</v>
      </c>
    </row>
    <row r="7" spans="2:10" s="147" customFormat="1" ht="20.100000000000001" customHeight="1" x14ac:dyDescent="0.2">
      <c r="B7" s="145" t="s">
        <v>990</v>
      </c>
      <c r="C7" s="149"/>
      <c r="D7" s="152">
        <f>Anticipo_Financiero</f>
        <v>0</v>
      </c>
    </row>
    <row r="8" spans="2:10" s="147" customFormat="1" ht="20.100000000000001" customHeight="1" x14ac:dyDescent="0.2">
      <c r="B8" s="145" t="s">
        <v>989</v>
      </c>
      <c r="C8" s="149"/>
      <c r="D8" s="153">
        <f>Fecha_Base</f>
        <v>0</v>
      </c>
    </row>
    <row r="9" spans="2:10" s="147" customFormat="1" ht="20.100000000000001" customHeight="1" x14ac:dyDescent="0.2">
      <c r="B9" s="145" t="s">
        <v>17</v>
      </c>
      <c r="C9" s="149"/>
      <c r="D9" s="154">
        <f>Plazo_Obra</f>
        <v>120</v>
      </c>
    </row>
    <row r="10" spans="2:10" s="147" customFormat="1" ht="20.100000000000001" customHeight="1" x14ac:dyDescent="0.2">
      <c r="B10" s="145" t="s">
        <v>13</v>
      </c>
      <c r="C10" s="149"/>
      <c r="D10" s="145">
        <f>Contratista</f>
        <v>0</v>
      </c>
    </row>
    <row r="11" spans="2:10" s="147" customFormat="1" ht="20.100000000000001" customHeight="1" x14ac:dyDescent="0.2">
      <c r="B11" s="145" t="s">
        <v>47</v>
      </c>
      <c r="C11" s="149"/>
      <c r="D11" s="155">
        <f>Monto_Oferta</f>
        <v>0</v>
      </c>
    </row>
    <row r="12" spans="2:10" ht="20.100000000000001" customHeight="1" x14ac:dyDescent="0.2"/>
    <row r="13" spans="2:10" ht="20.100000000000001" customHeight="1" x14ac:dyDescent="0.2">
      <c r="B13" s="157" t="s">
        <v>46</v>
      </c>
      <c r="C13" s="158"/>
      <c r="D13" s="158"/>
      <c r="E13" s="158"/>
      <c r="F13" s="158"/>
      <c r="G13" s="158"/>
      <c r="H13" s="158"/>
      <c r="I13" s="159"/>
      <c r="J13" s="160"/>
    </row>
    <row r="14" spans="2:10" ht="20.100000000000001" customHeight="1" x14ac:dyDescent="0.2"/>
    <row r="15" spans="2:10" ht="20.100000000000001" customHeight="1" x14ac:dyDescent="0.2">
      <c r="B15" s="376" t="s">
        <v>991</v>
      </c>
      <c r="C15" s="378" t="s">
        <v>0</v>
      </c>
      <c r="D15" s="379"/>
      <c r="E15" s="376" t="s">
        <v>1</v>
      </c>
      <c r="F15" s="376" t="s">
        <v>2</v>
      </c>
      <c r="G15" s="373" t="s">
        <v>1030</v>
      </c>
      <c r="H15" s="373" t="s">
        <v>1031</v>
      </c>
      <c r="I15" s="373" t="s">
        <v>1009</v>
      </c>
      <c r="J15" s="376" t="s">
        <v>14</v>
      </c>
    </row>
    <row r="16" spans="2:10" ht="20.100000000000001" customHeight="1" x14ac:dyDescent="0.2">
      <c r="B16" s="377"/>
      <c r="C16" s="380"/>
      <c r="D16" s="381"/>
      <c r="E16" s="377"/>
      <c r="F16" s="377"/>
      <c r="G16" s="373"/>
      <c r="H16" s="373"/>
      <c r="I16" s="373"/>
      <c r="J16" s="377"/>
    </row>
    <row r="17" spans="2:10" ht="20.100000000000001" customHeight="1" x14ac:dyDescent="0.2">
      <c r="B17" s="88"/>
      <c r="C17" s="130"/>
      <c r="D17" s="130"/>
      <c r="E17" s="88"/>
      <c r="F17" s="88"/>
      <c r="G17" s="130"/>
      <c r="H17" s="130"/>
      <c r="J17" s="161"/>
    </row>
    <row r="18" spans="2:10" ht="24.95" customHeight="1" x14ac:dyDescent="0.2">
      <c r="B18" s="140">
        <f>Datos!B26</f>
        <v>1</v>
      </c>
      <c r="C18" s="374" t="str">
        <f t="shared" ref="C18:C28" si="0">IFERROR(VLOOKUP(B18,Tabla_Datos,2,FALSE),"")</f>
        <v>Proyecto Ejecutivo y Replanteo</v>
      </c>
      <c r="D18" s="375"/>
      <c r="E18" s="162" t="str">
        <f t="shared" ref="E18:E28" si="1">IFERROR(VLOOKUP(B18,Tabla_Datos,3,FALSE),"")</f>
        <v>Global</v>
      </c>
      <c r="F18" s="163">
        <f>Datos!E26</f>
        <v>1</v>
      </c>
      <c r="G18" s="164">
        <f>IFERROR(VLOOKUP(B18,Tabla_Analisis_Precio,7,FALSE),0)</f>
        <v>0</v>
      </c>
      <c r="H18" s="121">
        <f t="shared" ref="H18:H28" si="2">ROUND(PrecioUnitario(G18,Costo_Financiero,Gasto_Generales_Porcentaje,Beneficio,Ingresos_Brutos,IVA),2)</f>
        <v>0</v>
      </c>
      <c r="I18" s="121">
        <f>ROUND(F18*H18,2)</f>
        <v>0</v>
      </c>
      <c r="J18" s="165">
        <f t="shared" ref="J18:J28" si="3">IFERROR(I18/Monto_Oferta,0)</f>
        <v>0</v>
      </c>
    </row>
    <row r="19" spans="2:10" ht="24.95" customHeight="1" x14ac:dyDescent="0.2">
      <c r="B19" s="140">
        <f>Datos!B27</f>
        <v>2</v>
      </c>
      <c r="C19" s="374" t="str">
        <f t="shared" ref="C19:C20" si="4">IFERROR(VLOOKUP(B19,Tabla_Datos,2,FALSE),"")</f>
        <v>Base completa para columna simple</v>
      </c>
      <c r="D19" s="375"/>
      <c r="E19" s="162" t="str">
        <f t="shared" si="1"/>
        <v>Un.</v>
      </c>
      <c r="F19" s="163">
        <f>Datos!E27</f>
        <v>86</v>
      </c>
      <c r="G19" s="164">
        <f t="shared" ref="G19:G28" si="5">IFERROR(VLOOKUP(B19,Tabla_Analisis_Precio,7,FALSE),0)</f>
        <v>0</v>
      </c>
      <c r="H19" s="121">
        <f t="shared" si="2"/>
        <v>0</v>
      </c>
      <c r="I19" s="121">
        <f t="shared" ref="I19:I28" si="6">ROUND(F19*H19,2)</f>
        <v>0</v>
      </c>
      <c r="J19" s="165">
        <f t="shared" si="3"/>
        <v>0</v>
      </c>
    </row>
    <row r="20" spans="2:10" ht="24.95" customHeight="1" x14ac:dyDescent="0.2">
      <c r="B20" s="140">
        <f>Datos!B28</f>
        <v>3</v>
      </c>
      <c r="C20" s="374" t="str">
        <f t="shared" si="4"/>
        <v>Base completa para columna doble</v>
      </c>
      <c r="D20" s="375"/>
      <c r="E20" s="162" t="str">
        <f t="shared" si="1"/>
        <v>Un.</v>
      </c>
      <c r="F20" s="163">
        <f>Datos!E28</f>
        <v>22</v>
      </c>
      <c r="G20" s="164">
        <f t="shared" si="5"/>
        <v>0</v>
      </c>
      <c r="H20" s="121">
        <f t="shared" si="2"/>
        <v>0</v>
      </c>
      <c r="I20" s="121">
        <f t="shared" si="6"/>
        <v>0</v>
      </c>
      <c r="J20" s="165">
        <f t="shared" si="3"/>
        <v>0</v>
      </c>
    </row>
    <row r="21" spans="2:10" ht="24.95" customHeight="1" x14ac:dyDescent="0.2">
      <c r="B21" s="140">
        <f>Datos!B29</f>
        <v>4</v>
      </c>
      <c r="C21" s="374" t="str">
        <f t="shared" si="0"/>
        <v>Luminaria LED de potencia según pliego</v>
      </c>
      <c r="D21" s="375"/>
      <c r="E21" s="162" t="str">
        <f t="shared" si="1"/>
        <v>Un.</v>
      </c>
      <c r="F21" s="163">
        <f>Datos!E29</f>
        <v>108</v>
      </c>
      <c r="G21" s="164">
        <f t="shared" si="5"/>
        <v>0</v>
      </c>
      <c r="H21" s="121">
        <f t="shared" si="2"/>
        <v>0</v>
      </c>
      <c r="I21" s="121">
        <f t="shared" si="6"/>
        <v>0</v>
      </c>
      <c r="J21" s="165">
        <f t="shared" si="3"/>
        <v>0</v>
      </c>
    </row>
    <row r="22" spans="2:10" ht="24.95" customHeight="1" x14ac:dyDescent="0.2">
      <c r="B22" s="140">
        <f>Datos!B30</f>
        <v>5</v>
      </c>
      <c r="C22" s="374" t="str">
        <f t="shared" si="0"/>
        <v>Recambio luminaria LED de potencia según pliego</v>
      </c>
      <c r="D22" s="375"/>
      <c r="E22" s="162" t="str">
        <f t="shared" si="1"/>
        <v>Un.</v>
      </c>
      <c r="F22" s="163">
        <f>Datos!E30</f>
        <v>16</v>
      </c>
      <c r="G22" s="164">
        <f t="shared" si="5"/>
        <v>0</v>
      </c>
      <c r="H22" s="121">
        <f t="shared" si="2"/>
        <v>0</v>
      </c>
      <c r="I22" s="121">
        <f t="shared" si="6"/>
        <v>0</v>
      </c>
      <c r="J22" s="165">
        <f t="shared" si="3"/>
        <v>0</v>
      </c>
    </row>
    <row r="23" spans="2:10" ht="24.95" customHeight="1" x14ac:dyDescent="0.2">
      <c r="B23" s="140">
        <f>Datos!B31</f>
        <v>6</v>
      </c>
      <c r="C23" s="374" t="str">
        <f t="shared" si="0"/>
        <v>Columnas metálicas con brazo</v>
      </c>
      <c r="D23" s="375"/>
      <c r="E23" s="162" t="str">
        <f t="shared" si="1"/>
        <v>Un.</v>
      </c>
      <c r="F23" s="163">
        <f>Datos!E31</f>
        <v>88</v>
      </c>
      <c r="G23" s="164">
        <f t="shared" si="5"/>
        <v>0</v>
      </c>
      <c r="H23" s="121">
        <f t="shared" si="2"/>
        <v>0</v>
      </c>
      <c r="I23" s="121">
        <f t="shared" si="6"/>
        <v>0</v>
      </c>
      <c r="J23" s="165">
        <f t="shared" si="3"/>
        <v>0</v>
      </c>
    </row>
    <row r="24" spans="2:10" ht="24.95" customHeight="1" x14ac:dyDescent="0.2">
      <c r="B24" s="140">
        <f>Datos!B32</f>
        <v>7</v>
      </c>
      <c r="C24" s="374" t="str">
        <f t="shared" si="0"/>
        <v>Columnas metálicas doble con brazo</v>
      </c>
      <c r="D24" s="375"/>
      <c r="E24" s="162" t="str">
        <f t="shared" si="1"/>
        <v>Un.</v>
      </c>
      <c r="F24" s="163">
        <f>Datos!E32</f>
        <v>22</v>
      </c>
      <c r="G24" s="164">
        <f t="shared" si="5"/>
        <v>0</v>
      </c>
      <c r="H24" s="121">
        <f t="shared" si="2"/>
        <v>0</v>
      </c>
      <c r="I24" s="121">
        <f t="shared" si="6"/>
        <v>0</v>
      </c>
      <c r="J24" s="165">
        <f t="shared" si="3"/>
        <v>0</v>
      </c>
    </row>
    <row r="25" spans="2:10" ht="24.95" customHeight="1" x14ac:dyDescent="0.2">
      <c r="B25" s="140">
        <f>Datos!B33</f>
        <v>8</v>
      </c>
      <c r="C25" s="374" t="str">
        <f t="shared" si="0"/>
        <v>Conductor preensamblado 3x35/50 Al</v>
      </c>
      <c r="D25" s="375"/>
      <c r="E25" s="162" t="str">
        <f t="shared" si="1"/>
        <v>M.</v>
      </c>
      <c r="F25" s="163">
        <f>Datos!E33</f>
        <v>2800</v>
      </c>
      <c r="G25" s="164">
        <f t="shared" si="5"/>
        <v>0</v>
      </c>
      <c r="H25" s="121">
        <f t="shared" si="2"/>
        <v>0</v>
      </c>
      <c r="I25" s="121">
        <f t="shared" si="6"/>
        <v>0</v>
      </c>
      <c r="J25" s="165">
        <f t="shared" si="3"/>
        <v>0</v>
      </c>
    </row>
    <row r="26" spans="2:10" ht="24.95" customHeight="1" x14ac:dyDescent="0.2">
      <c r="B26" s="140">
        <f>Datos!B34</f>
        <v>9</v>
      </c>
      <c r="C26" s="374" t="str">
        <f t="shared" ref="C26" si="7">IFERROR(VLOOKUP(B26,Tabla_Datos,2,FALSE),"")</f>
        <v>Conductor aluminio 10/10mm</v>
      </c>
      <c r="D26" s="375"/>
      <c r="E26" s="162" t="str">
        <f t="shared" ref="E26" si="8">IFERROR(VLOOKUP(B26,Tabla_Datos,3,FALSE),"")</f>
        <v>M.</v>
      </c>
      <c r="F26" s="163">
        <f>Datos!E34</f>
        <v>150</v>
      </c>
      <c r="G26" s="164"/>
      <c r="H26" s="121"/>
      <c r="I26" s="121"/>
      <c r="J26" s="165"/>
    </row>
    <row r="27" spans="2:10" ht="24.95" customHeight="1" x14ac:dyDescent="0.2">
      <c r="B27" s="140">
        <f>Datos!B35</f>
        <v>10</v>
      </c>
      <c r="C27" s="374" t="str">
        <f t="shared" si="0"/>
        <v>Puesta a tierra completa</v>
      </c>
      <c r="D27" s="375"/>
      <c r="E27" s="162" t="str">
        <f t="shared" si="1"/>
        <v>Un.</v>
      </c>
      <c r="F27" s="163">
        <f>Datos!E35</f>
        <v>112</v>
      </c>
      <c r="G27" s="164">
        <f t="shared" si="5"/>
        <v>0</v>
      </c>
      <c r="H27" s="121">
        <f t="shared" si="2"/>
        <v>0</v>
      </c>
      <c r="I27" s="121">
        <f t="shared" si="6"/>
        <v>0</v>
      </c>
      <c r="J27" s="165">
        <f t="shared" si="3"/>
        <v>0</v>
      </c>
    </row>
    <row r="28" spans="2:10" ht="24.95" customHeight="1" x14ac:dyDescent="0.2">
      <c r="B28" s="140">
        <f>Datos!B36</f>
        <v>11</v>
      </c>
      <c r="C28" s="374" t="str">
        <f t="shared" si="0"/>
        <v>Estructuras de alineación, retención y terminal para cable preensamblado</v>
      </c>
      <c r="D28" s="375"/>
      <c r="E28" s="162" t="str">
        <f t="shared" si="1"/>
        <v>Un.</v>
      </c>
      <c r="F28" s="163">
        <f>Datos!E36</f>
        <v>110</v>
      </c>
      <c r="G28" s="164">
        <f t="shared" si="5"/>
        <v>0</v>
      </c>
      <c r="H28" s="121">
        <f t="shared" si="2"/>
        <v>0</v>
      </c>
      <c r="I28" s="121">
        <f t="shared" si="6"/>
        <v>0</v>
      </c>
      <c r="J28" s="165">
        <f t="shared" si="3"/>
        <v>0</v>
      </c>
    </row>
    <row r="29" spans="2:10" ht="24.95" customHeight="1" x14ac:dyDescent="0.2">
      <c r="B29" s="140">
        <f>Datos!B37</f>
        <v>12</v>
      </c>
      <c r="C29" s="374" t="str">
        <f t="shared" ref="C29" si="9">IFERROR(VLOOKUP(B29,Tabla_Datos,2,FALSE),"")</f>
        <v>Tableros de comando y medición trifasicos completos</v>
      </c>
      <c r="D29" s="375"/>
      <c r="E29" s="162" t="str">
        <f t="shared" ref="E29" si="10">IFERROR(VLOOKUP(B29,Tabla_Datos,3,FALSE),"")</f>
        <v>Un.</v>
      </c>
      <c r="F29" s="163">
        <f>Datos!E37</f>
        <v>4</v>
      </c>
      <c r="G29" s="164">
        <f t="shared" ref="G29" si="11">IFERROR(VLOOKUP(B29,Tabla_Analisis_Precio,7,FALSE),0)</f>
        <v>0</v>
      </c>
      <c r="H29" s="121">
        <f t="shared" ref="H29" si="12">ROUND(PrecioUnitario(G29,Costo_Financiero,Gasto_Generales_Porcentaje,Beneficio,Ingresos_Brutos,IVA),2)</f>
        <v>0</v>
      </c>
      <c r="I29" s="121">
        <f t="shared" ref="I29" si="13">ROUND(F29*H29,2)</f>
        <v>0</v>
      </c>
      <c r="J29" s="165">
        <f t="shared" ref="J29" si="14">IFERROR(I29/Monto_Oferta,0)</f>
        <v>0</v>
      </c>
    </row>
    <row r="30" spans="2:10" ht="20.100000000000001" customHeight="1" x14ac:dyDescent="0.2">
      <c r="B30" s="166"/>
      <c r="C30" s="167"/>
      <c r="D30" s="168"/>
      <c r="E30" s="169"/>
      <c r="F30" s="170"/>
      <c r="G30" s="171"/>
      <c r="H30" s="171"/>
      <c r="J30" s="172"/>
    </row>
    <row r="31" spans="2:10" ht="20.100000000000001" customHeight="1" x14ac:dyDescent="0.2">
      <c r="B31" s="173" t="s">
        <v>3</v>
      </c>
      <c r="C31" s="264" t="s">
        <v>1190</v>
      </c>
      <c r="D31" s="174"/>
      <c r="E31" s="174"/>
      <c r="F31" s="174"/>
      <c r="G31" s="175">
        <f>ROUND(SUMPRODUCT(F18:F28,G18:G28),2)</f>
        <v>0</v>
      </c>
      <c r="H31" s="130" t="s">
        <v>1037</v>
      </c>
      <c r="I31" s="324">
        <f>SUM(I18:I28)</f>
        <v>0</v>
      </c>
      <c r="J31" s="176">
        <f>SUM(J18:J30)</f>
        <v>0</v>
      </c>
    </row>
    <row r="32" spans="2:10" ht="20.100000000000001" customHeight="1" thickBot="1" x14ac:dyDescent="0.25">
      <c r="H32" s="177"/>
    </row>
    <row r="33" spans="2:12" ht="20.100000000000001" customHeight="1" thickTop="1" x14ac:dyDescent="0.2">
      <c r="B33" s="178" t="s">
        <v>992</v>
      </c>
      <c r="C33" s="179" t="s">
        <v>1191</v>
      </c>
      <c r="D33" s="180"/>
      <c r="E33" s="181"/>
      <c r="F33" s="182"/>
      <c r="G33" s="183"/>
      <c r="H33" s="182"/>
      <c r="I33" s="184">
        <f>ROUND(I42/Coeficiente_Paso,2)</f>
        <v>0</v>
      </c>
      <c r="J33" s="185"/>
    </row>
    <row r="34" spans="2:12" ht="20.100000000000001" customHeight="1" x14ac:dyDescent="0.2">
      <c r="B34" s="186" t="s">
        <v>993</v>
      </c>
      <c r="C34" s="191" t="str">
        <f>"COSTO FINANCIERO  "&amp;ROUND(Costo_Financiero*100,2)&amp;" % de ( 1 )"</f>
        <v>COSTO FINANCIERO  0 % de ( 1 )</v>
      </c>
      <c r="D34" s="192"/>
      <c r="E34" s="265"/>
      <c r="F34" s="189">
        <f>Costo_Financiero</f>
        <v>0</v>
      </c>
      <c r="G34" s="90"/>
      <c r="H34" s="143"/>
      <c r="I34" s="190">
        <f>ROUND(I33*Costo_Financiero,2)</f>
        <v>0</v>
      </c>
      <c r="J34" s="185"/>
    </row>
    <row r="35" spans="2:12" ht="20.100000000000001" customHeight="1" x14ac:dyDescent="0.2">
      <c r="B35" s="186" t="s">
        <v>994</v>
      </c>
      <c r="C35" s="191" t="s">
        <v>1196</v>
      </c>
      <c r="D35" s="192"/>
      <c r="E35" s="265"/>
      <c r="F35" s="332"/>
      <c r="G35" s="90"/>
      <c r="H35" s="143"/>
      <c r="I35" s="190">
        <f>I33+I34</f>
        <v>0</v>
      </c>
      <c r="J35" s="185"/>
    </row>
    <row r="36" spans="2:12" ht="20.100000000000001" customHeight="1" x14ac:dyDescent="0.2">
      <c r="B36" s="186" t="s">
        <v>995</v>
      </c>
      <c r="C36" s="187" t="str">
        <f>CONCATENATE("GASTOS GENERALES  ",ROUND(Gasto_Generales_Porcentaje*100,3)," % de ( 3 )")</f>
        <v>GASTOS GENERALES  0 % de ( 3 )</v>
      </c>
      <c r="D36" s="187"/>
      <c r="E36" s="188"/>
      <c r="F36" s="189">
        <f>Gasto_Generales_Porcentaje</f>
        <v>0</v>
      </c>
      <c r="G36" s="90"/>
      <c r="H36" s="143"/>
      <c r="I36" s="190">
        <f>ROUND(Gasto_Generales_Porcentaje*I35,2)</f>
        <v>0</v>
      </c>
      <c r="J36" s="188"/>
    </row>
    <row r="37" spans="2:12" ht="20.100000000000001" customHeight="1" x14ac:dyDescent="0.2">
      <c r="B37" s="186" t="s">
        <v>996</v>
      </c>
      <c r="C37" s="187" t="str">
        <f>CONCATENATE("BENEFICIOS  ",ROUND(Beneficio*100,2)," % de ( 3 )")</f>
        <v>BENEFICIOS  0 % de ( 3 )</v>
      </c>
      <c r="D37" s="187"/>
      <c r="E37" s="188"/>
      <c r="F37" s="189">
        <f>Beneficio</f>
        <v>0</v>
      </c>
      <c r="G37" s="90"/>
      <c r="H37" s="143"/>
      <c r="I37" s="190">
        <f>IF(Beneficio=0,,ROUND(Beneficio*I35,2))</f>
        <v>0</v>
      </c>
      <c r="J37" s="188"/>
    </row>
    <row r="38" spans="2:12" ht="20.100000000000001" customHeight="1" x14ac:dyDescent="0.2">
      <c r="B38" s="186">
        <v>6</v>
      </c>
      <c r="C38" s="191" t="s">
        <v>1192</v>
      </c>
      <c r="D38" s="192"/>
      <c r="E38" s="188"/>
      <c r="F38" s="332"/>
      <c r="G38" s="90"/>
      <c r="H38" s="143"/>
      <c r="I38" s="190">
        <f>I35+I36+I37</f>
        <v>0</v>
      </c>
      <c r="J38" s="188"/>
    </row>
    <row r="39" spans="2:12" ht="20.100000000000001" customHeight="1" x14ac:dyDescent="0.2">
      <c r="B39" s="186" t="s">
        <v>1193</v>
      </c>
      <c r="C39" s="187" t="str">
        <f>CONCATENATE("INGRESOS BRUTOS Y LOTE HOGAR  ",ROUND(Ingresos_Brutos*100,2)," % de ( 6 )")</f>
        <v>INGRESOS BRUTOS Y LOTE HOGAR  0 % de ( 6 )</v>
      </c>
      <c r="D39" s="187"/>
      <c r="E39" s="188"/>
      <c r="F39" s="189">
        <f>Ingresos_Brutos</f>
        <v>0</v>
      </c>
      <c r="G39" s="90"/>
      <c r="H39" s="143"/>
      <c r="I39" s="190">
        <f>ROUND(Ingresos_Brutos*I38,2)</f>
        <v>0</v>
      </c>
      <c r="J39" s="188"/>
    </row>
    <row r="40" spans="2:12" ht="20.100000000000001" customHeight="1" thickBot="1" x14ac:dyDescent="0.25">
      <c r="B40" s="193" t="s">
        <v>1194</v>
      </c>
      <c r="C40" s="194" t="str">
        <f>CONCATENATE("IMPUESTO AL VALOR AGREGADO ",IVA*100," % de ( 6 )")</f>
        <v>IMPUESTO AL VALOR AGREGADO 0 % de ( 6 )</v>
      </c>
      <c r="D40" s="194"/>
      <c r="E40" s="195"/>
      <c r="F40" s="196">
        <f>IVA</f>
        <v>0</v>
      </c>
      <c r="G40" s="197"/>
      <c r="H40" s="198"/>
      <c r="I40" s="199">
        <f>ROUND(IVA*I38,2)</f>
        <v>0</v>
      </c>
      <c r="J40" s="188"/>
    </row>
    <row r="41" spans="2:12" ht="20.100000000000001" customHeight="1" thickTop="1" x14ac:dyDescent="0.2">
      <c r="B41" s="200"/>
      <c r="C41" s="187"/>
      <c r="D41" s="187"/>
      <c r="E41" s="188"/>
      <c r="F41" s="189"/>
      <c r="G41" s="90"/>
      <c r="I41" s="201"/>
      <c r="J41" s="188"/>
    </row>
    <row r="42" spans="2:12" ht="20.100000000000001" customHeight="1" x14ac:dyDescent="0.2">
      <c r="B42" s="202"/>
      <c r="C42" s="202" t="s">
        <v>1037</v>
      </c>
      <c r="D42" s="202"/>
      <c r="E42" s="188"/>
      <c r="F42" s="143"/>
      <c r="G42" s="90"/>
      <c r="I42" s="201">
        <f>Monto_Oferta</f>
        <v>0</v>
      </c>
      <c r="J42" s="188"/>
      <c r="K42" s="322"/>
      <c r="L42" s="323"/>
    </row>
    <row r="43" spans="2:12" ht="20.100000000000001" customHeight="1" x14ac:dyDescent="0.2">
      <c r="J43" s="203"/>
    </row>
    <row r="44" spans="2:12" ht="60" customHeight="1" x14ac:dyDescent="0.2">
      <c r="C44" s="372" t="str">
        <f>"El presente presupuesto asciende a la suma de: " &amp; UPPER(CONVERTIRNUM(Monto_Oferta))</f>
        <v>El presente presupuesto asciende a la suma de: CERO PESOS CON 00/100</v>
      </c>
      <c r="D44" s="372"/>
      <c r="E44" s="372"/>
      <c r="F44" s="372"/>
      <c r="G44" s="372"/>
      <c r="H44" s="372"/>
      <c r="I44" s="372"/>
      <c r="J44" s="372"/>
    </row>
    <row r="45" spans="2:12" x14ac:dyDescent="0.2">
      <c r="B45" s="91" t="s">
        <v>1011</v>
      </c>
    </row>
    <row r="49" spans="9:9" x14ac:dyDescent="0.2">
      <c r="I49" s="333"/>
    </row>
    <row r="208" spans="3:3" x14ac:dyDescent="0.2">
      <c r="C208" s="156">
        <v>4</v>
      </c>
    </row>
    <row r="258" spans="3:3" x14ac:dyDescent="0.2">
      <c r="C258" s="156">
        <v>4</v>
      </c>
    </row>
    <row r="308" spans="3:3" x14ac:dyDescent="0.2">
      <c r="C308" s="156">
        <v>4</v>
      </c>
    </row>
    <row r="358" spans="3:3" x14ac:dyDescent="0.2">
      <c r="C358" s="156">
        <v>4</v>
      </c>
    </row>
    <row r="408" spans="3:3" x14ac:dyDescent="0.2">
      <c r="C408" s="156">
        <v>5</v>
      </c>
    </row>
    <row r="458" spans="3:3" x14ac:dyDescent="0.2">
      <c r="C458" s="156">
        <v>5</v>
      </c>
    </row>
    <row r="508" spans="3:3" x14ac:dyDescent="0.2">
      <c r="C508" s="156">
        <v>5</v>
      </c>
    </row>
    <row r="558" spans="3:3" x14ac:dyDescent="0.2">
      <c r="C558" s="156">
        <v>5</v>
      </c>
    </row>
    <row r="608" spans="3:3" x14ac:dyDescent="0.2">
      <c r="C608" s="156">
        <v>5</v>
      </c>
    </row>
    <row r="658" spans="3:3" x14ac:dyDescent="0.2">
      <c r="C658" s="156">
        <v>5</v>
      </c>
    </row>
    <row r="708" spans="3:3" x14ac:dyDescent="0.2">
      <c r="C708" s="156">
        <v>5</v>
      </c>
    </row>
    <row r="758" spans="3:3" x14ac:dyDescent="0.2">
      <c r="C758" s="156">
        <v>5</v>
      </c>
    </row>
    <row r="808" spans="3:3" x14ac:dyDescent="0.2">
      <c r="C808" s="156">
        <v>5</v>
      </c>
    </row>
    <row r="858" spans="3:3" x14ac:dyDescent="0.2">
      <c r="C858" s="156">
        <v>5</v>
      </c>
    </row>
    <row r="908" spans="3:3" x14ac:dyDescent="0.2">
      <c r="C908" s="156">
        <v>5</v>
      </c>
    </row>
    <row r="958" spans="3:3" x14ac:dyDescent="0.2">
      <c r="C958" s="156">
        <v>5</v>
      </c>
    </row>
    <row r="959" spans="3:3" x14ac:dyDescent="0.2">
      <c r="C959" s="156" t="e">
        <f>CyP!#REF!</f>
        <v>#REF!</v>
      </c>
    </row>
    <row r="1008" spans="3:3" x14ac:dyDescent="0.2">
      <c r="C1008" s="156">
        <v>5</v>
      </c>
    </row>
    <row r="1009" spans="3:3" x14ac:dyDescent="0.2">
      <c r="C1009" s="156" t="e">
        <f>CyP!#REF!</f>
        <v>#REF!</v>
      </c>
    </row>
    <row r="1058" spans="3:3" x14ac:dyDescent="0.2">
      <c r="C1058" s="156">
        <v>5</v>
      </c>
    </row>
    <row r="1059" spans="3:3" x14ac:dyDescent="0.2">
      <c r="C1059" s="156" t="e">
        <f>CyP!#REF!</f>
        <v>#REF!</v>
      </c>
    </row>
    <row r="1108" spans="3:3" x14ac:dyDescent="0.2">
      <c r="C1108" s="156">
        <v>5</v>
      </c>
    </row>
    <row r="1109" spans="3:3" x14ac:dyDescent="0.2">
      <c r="C1109" s="156" t="e">
        <f>CyP!#REF!</f>
        <v>#REF!</v>
      </c>
    </row>
    <row r="1159" spans="3:3" x14ac:dyDescent="0.2">
      <c r="C1159" s="156" t="e">
        <f>CyP!#REF!</f>
        <v>#REF!</v>
      </c>
    </row>
    <row r="1208" spans="3:3" x14ac:dyDescent="0.2">
      <c r="C1208" s="156">
        <v>7</v>
      </c>
    </row>
    <row r="1209" spans="3:3" x14ac:dyDescent="0.2">
      <c r="C1209" s="156" t="e">
        <f>CyP!#REF!</f>
        <v>#REF!</v>
      </c>
    </row>
    <row r="1259" spans="3:3" x14ac:dyDescent="0.2">
      <c r="C1259" s="156" t="e">
        <f>CyP!#REF!</f>
        <v>#REF!</v>
      </c>
    </row>
    <row r="1308" spans="3:3" x14ac:dyDescent="0.2">
      <c r="C1308" s="156">
        <v>8</v>
      </c>
    </row>
    <row r="1309" spans="3:3" x14ac:dyDescent="0.2">
      <c r="C1309" s="156" t="e">
        <f>CyP!#REF!</f>
        <v>#REF!</v>
      </c>
    </row>
    <row r="1358" spans="3:3" x14ac:dyDescent="0.2">
      <c r="C1358" s="156">
        <v>8</v>
      </c>
    </row>
    <row r="1359" spans="3:3" x14ac:dyDescent="0.2">
      <c r="C1359" s="156" t="e">
        <f>CyP!#REF!</f>
        <v>#REF!</v>
      </c>
    </row>
    <row r="1408" spans="3:3" x14ac:dyDescent="0.2">
      <c r="C1408" s="156">
        <v>8</v>
      </c>
    </row>
    <row r="1409" spans="3:3" x14ac:dyDescent="0.2">
      <c r="C1409" s="156" t="e">
        <f>CyP!#REF!</f>
        <v>#REF!</v>
      </c>
    </row>
    <row r="1458" spans="3:3" x14ac:dyDescent="0.2">
      <c r="C1458" s="156">
        <v>8</v>
      </c>
    </row>
    <row r="1459" spans="3:3" x14ac:dyDescent="0.2">
      <c r="C1459" s="156" t="e">
        <f>CyP!#REF!</f>
        <v>#REF!</v>
      </c>
    </row>
    <row r="1508" spans="3:3" x14ac:dyDescent="0.2">
      <c r="C1508" s="156">
        <v>8</v>
      </c>
    </row>
    <row r="1509" spans="3:3" x14ac:dyDescent="0.2">
      <c r="C1509" s="156" t="e">
        <f>CyP!#REF!</f>
        <v>#REF!</v>
      </c>
    </row>
    <row r="1559" spans="3:3" x14ac:dyDescent="0.2">
      <c r="C1559" s="156" t="e">
        <f>CyP!#REF!</f>
        <v>#REF!</v>
      </c>
    </row>
    <row r="1609" spans="3:3" x14ac:dyDescent="0.2">
      <c r="C1609" s="156" t="e">
        <f>CyP!#REF!</f>
        <v>#REF!</v>
      </c>
    </row>
    <row r="1659" spans="3:3" x14ac:dyDescent="0.2">
      <c r="C1659" s="156" t="e">
        <f>CyP!#REF!</f>
        <v>#REF!</v>
      </c>
    </row>
    <row r="1708" spans="3:3" x14ac:dyDescent="0.2">
      <c r="C1708" s="156">
        <v>12</v>
      </c>
    </row>
    <row r="1709" spans="3:3" x14ac:dyDescent="0.2">
      <c r="C1709" s="156" t="e">
        <f>CyP!#REF!</f>
        <v>#REF!</v>
      </c>
    </row>
    <row r="1758" spans="3:3" x14ac:dyDescent="0.2">
      <c r="C1758" s="156">
        <v>12</v>
      </c>
    </row>
    <row r="1759" spans="3:3" x14ac:dyDescent="0.2">
      <c r="C1759" s="156" t="e">
        <f>CyP!#REF!</f>
        <v>#REF!</v>
      </c>
    </row>
    <row r="1808" spans="3:3" x14ac:dyDescent="0.2">
      <c r="C1808" s="156">
        <v>12</v>
      </c>
    </row>
    <row r="1809" spans="3:3" x14ac:dyDescent="0.2">
      <c r="C1809" s="156" t="e">
        <f>CyP!#REF!</f>
        <v>#REF!</v>
      </c>
    </row>
    <row r="1858" spans="3:3" x14ac:dyDescent="0.2">
      <c r="C1858" s="156">
        <v>12</v>
      </c>
    </row>
    <row r="1859" spans="3:3" x14ac:dyDescent="0.2">
      <c r="C1859" s="156" t="e">
        <f>CyP!#REF!</f>
        <v>#REF!</v>
      </c>
    </row>
    <row r="1908" spans="3:3" x14ac:dyDescent="0.2">
      <c r="C1908" s="156">
        <v>12</v>
      </c>
    </row>
    <row r="1909" spans="3:3" x14ac:dyDescent="0.2">
      <c r="C1909" s="156" t="e">
        <f>CyP!#REF!</f>
        <v>#REF!</v>
      </c>
    </row>
    <row r="1958" spans="3:3" x14ac:dyDescent="0.2">
      <c r="C1958" s="156">
        <v>13</v>
      </c>
    </row>
    <row r="1959" spans="3:3" x14ac:dyDescent="0.2">
      <c r="C1959" s="156" t="e">
        <f>CyP!#REF!</f>
        <v>#REF!</v>
      </c>
    </row>
    <row r="2008" spans="3:3" x14ac:dyDescent="0.2">
      <c r="C2008" s="156">
        <v>13</v>
      </c>
    </row>
    <row r="2009" spans="3:3" x14ac:dyDescent="0.2">
      <c r="C2009" s="156" t="e">
        <f>CyP!#REF!</f>
        <v>#REF!</v>
      </c>
    </row>
  </sheetData>
  <mergeCells count="21">
    <mergeCell ref="C25:D25"/>
    <mergeCell ref="C27:D27"/>
    <mergeCell ref="B15:B16"/>
    <mergeCell ref="C15:D16"/>
    <mergeCell ref="C26:D26"/>
    <mergeCell ref="C44:J44"/>
    <mergeCell ref="G15:G16"/>
    <mergeCell ref="H15:H16"/>
    <mergeCell ref="C18:D18"/>
    <mergeCell ref="C19:D19"/>
    <mergeCell ref="C20:D20"/>
    <mergeCell ref="C21:D21"/>
    <mergeCell ref="C22:D22"/>
    <mergeCell ref="C23:D23"/>
    <mergeCell ref="C24:D24"/>
    <mergeCell ref="E15:E16"/>
    <mergeCell ref="C28:D28"/>
    <mergeCell ref="C29:D29"/>
    <mergeCell ref="F15:F16"/>
    <mergeCell ref="J15:J16"/>
    <mergeCell ref="I15:I16"/>
  </mergeCells>
  <conditionalFormatting sqref="B36:E42 J43">
    <cfRule type="expression" dxfId="113" priority="281" stopIfTrue="1">
      <formula>#REF!=1</formula>
    </cfRule>
  </conditionalFormatting>
  <conditionalFormatting sqref="B18:B30">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C30:D30 C21:C29 F18:F29">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B35:E35 C36:D37 C39:D42 B37 B39">
    <cfRule type="expression" dxfId="106" priority="288" stopIfTrue="1">
      <formula>#REF!=1</formula>
    </cfRule>
  </conditionalFormatting>
  <conditionalFormatting sqref="E35:E42 C35:D37 C39:D42 B35:B42 G35:G42 I36:J37 I39:J42 J38 J35">
    <cfRule type="expression" dxfId="105" priority="289" stopIfTrue="1">
      <formula>#REF!=1</formula>
    </cfRule>
  </conditionalFormatting>
  <conditionalFormatting sqref="J36">
    <cfRule type="expression" dxfId="104" priority="279" stopIfTrue="1">
      <formula>#REF!=1</formula>
    </cfRule>
  </conditionalFormatting>
  <conditionalFormatting sqref="J38">
    <cfRule type="expression" dxfId="103" priority="278" stopIfTrue="1">
      <formula>#REF!=1</formula>
    </cfRule>
  </conditionalFormatting>
  <conditionalFormatting sqref="J40:J41">
    <cfRule type="expression" dxfId="102" priority="277" stopIfTrue="1">
      <formula>#REF!=1</formula>
    </cfRule>
  </conditionalFormatting>
  <conditionalFormatting sqref="J42">
    <cfRule type="expression" dxfId="101" priority="276" stopIfTrue="1">
      <formula>#REF!=1</formula>
    </cfRule>
  </conditionalFormatting>
  <conditionalFormatting sqref="J39">
    <cfRule type="expression" dxfId="100" priority="275" stopIfTrue="1">
      <formula>#REF!=1</formula>
    </cfRule>
  </conditionalFormatting>
  <conditionalFormatting sqref="J37">
    <cfRule type="expression" dxfId="99" priority="274" stopIfTrue="1">
      <formula>#REF!=1</formula>
    </cfRule>
  </conditionalFormatting>
  <conditionalFormatting sqref="B35 B37 B39">
    <cfRule type="expression" dxfId="98" priority="273" stopIfTrue="1">
      <formula>#REF!=1</formula>
    </cfRule>
  </conditionalFormatting>
  <conditionalFormatting sqref="C35:D35">
    <cfRule type="expression" dxfId="97" priority="272" stopIfTrue="1">
      <formula>#REF!=1</formula>
    </cfRule>
  </conditionalFormatting>
  <conditionalFormatting sqref="C38:D38">
    <cfRule type="expression" dxfId="96" priority="271" stopIfTrue="1">
      <formula>#REF!=1</formula>
    </cfRule>
  </conditionalFormatting>
  <conditionalFormatting sqref="C40:D41">
    <cfRule type="expression" dxfId="95" priority="270" stopIfTrue="1">
      <formula>#REF!=1</formula>
    </cfRule>
  </conditionalFormatting>
  <conditionalFormatting sqref="B36 B38 B40:B41">
    <cfRule type="expression" dxfId="94" priority="269" stopIfTrue="1">
      <formula>#REF!=1</formula>
    </cfRule>
  </conditionalFormatting>
  <conditionalFormatting sqref="B36 B38 B40:B41">
    <cfRule type="expression" dxfId="93" priority="268" stopIfTrue="1">
      <formula>#REF!=1</formula>
    </cfRule>
  </conditionalFormatting>
  <conditionalFormatting sqref="C39:D39">
    <cfRule type="expression" dxfId="92" priority="138" stopIfTrue="1">
      <formula>#REF!=1</formula>
    </cfRule>
  </conditionalFormatting>
  <conditionalFormatting sqref="C18:C20">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B31">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I38">
    <cfRule type="expression" dxfId="85" priority="11" stopIfTrue="1">
      <formula>#REF!=1</formula>
    </cfRule>
  </conditionalFormatting>
  <conditionalFormatting sqref="I35">
    <cfRule type="expression" dxfId="84" priority="10" stopIfTrue="1">
      <formula>#REF!=1</formula>
    </cfRule>
  </conditionalFormatting>
  <conditionalFormatting sqref="B33:E34">
    <cfRule type="expression" dxfId="83" priority="5" stopIfTrue="1">
      <formula>#REF!=1</formula>
    </cfRule>
  </conditionalFormatting>
  <conditionalFormatting sqref="B33:E34 G33:G34 J33:J34 B35">
    <cfRule type="expression" dxfId="82" priority="6" stopIfTrue="1">
      <formula>#REF!=1</formula>
    </cfRule>
  </conditionalFormatting>
  <conditionalFormatting sqref="B33:B35">
    <cfRule type="expression" dxfId="81" priority="4" stopIfTrue="1">
      <formula>#REF!=1</formula>
    </cfRule>
  </conditionalFormatting>
  <conditionalFormatting sqref="C33:D34">
    <cfRule type="expression" dxfId="80" priority="3" stopIfTrue="1">
      <formula>#REF!=1</formula>
    </cfRule>
  </conditionalFormatting>
  <conditionalFormatting sqref="I33">
    <cfRule type="expression" dxfId="79" priority="2" stopIfTrue="1">
      <formula>#REF!=1</formula>
    </cfRule>
  </conditionalFormatting>
  <conditionalFormatting sqref="I34">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M3"/>
  <sheetViews>
    <sheetView showGridLines="0" zoomScale="55" zoomScaleNormal="55" zoomScaleSheetLayoutView="75" workbookViewId="0">
      <selection activeCell="F42" sqref="F42"/>
    </sheetView>
  </sheetViews>
  <sheetFormatPr baseColWidth="10" defaultColWidth="10.7109375" defaultRowHeight="15" x14ac:dyDescent="0.25"/>
  <cols>
    <col min="1" max="16384" width="10.7109375" style="1"/>
  </cols>
  <sheetData>
    <row r="1" spans="2:13" ht="21" x14ac:dyDescent="0.35">
      <c r="B1" s="382" t="str">
        <f>"OBRA: " &amp; UPPER(Obra)</f>
        <v>OBRA: “ILUMINACIÓN CALLE DÍAZ (R.P. N°100) Y CALLE CENTENARIO (R.P. N°93) DESDE AV. BENAVIDEZ HASTA CALLE SALTA”</v>
      </c>
      <c r="C1" s="382"/>
      <c r="D1" s="382"/>
      <c r="E1" s="382"/>
      <c r="F1" s="382"/>
      <c r="G1" s="382"/>
      <c r="H1" s="382"/>
      <c r="I1" s="382"/>
      <c r="J1" s="382"/>
      <c r="K1" s="382"/>
      <c r="L1" s="382"/>
      <c r="M1" s="382"/>
    </row>
    <row r="2" spans="2:13" ht="21" x14ac:dyDescent="0.35">
      <c r="C2" s="382" t="s">
        <v>1026</v>
      </c>
      <c r="D2" s="382"/>
      <c r="E2" s="382"/>
      <c r="F2" s="382"/>
      <c r="G2" s="382"/>
      <c r="H2" s="382"/>
      <c r="I2" s="382"/>
      <c r="J2" s="382"/>
      <c r="K2" s="382"/>
      <c r="L2" s="382"/>
    </row>
    <row r="3" spans="2:13" ht="21" x14ac:dyDescent="0.35">
      <c r="C3" s="382" t="s">
        <v>1027</v>
      </c>
      <c r="D3" s="382"/>
      <c r="E3" s="382"/>
      <c r="F3" s="382"/>
      <c r="G3" s="382"/>
      <c r="H3" s="382"/>
      <c r="I3" s="382"/>
      <c r="J3" s="382"/>
      <c r="K3" s="382"/>
      <c r="L3" s="382"/>
    </row>
  </sheetData>
  <mergeCells count="3">
    <mergeCell ref="C2:L2"/>
    <mergeCell ref="C3:L3"/>
    <mergeCell ref="B1:M1"/>
  </mergeCells>
  <pageMargins left="0.78740157480314965" right="0.78740157480314965" top="1.3779527559055118" bottom="0.78740157480314965" header="0.78740157480314965" footer="0.39370078740157483"/>
  <pageSetup paperSize="9" scale="74"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K3"/>
  <sheetViews>
    <sheetView showGridLines="0" zoomScale="55" zoomScaleNormal="55" zoomScaleSheetLayoutView="75" workbookViewId="0">
      <selection activeCell="N21" sqref="N2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2:11" ht="18.75" customHeight="1" x14ac:dyDescent="0.35">
      <c r="B1" s="383" t="str">
        <f>"OBRA: " &amp; UPPER(Obra)</f>
        <v>OBRA: “ILUMINACIÓN CALLE DÍAZ (R.P. N°100) Y CALLE CENTENARIO (R.P. N°93) DESDE AV. BENAVIDEZ HASTA CALLE SALTA”</v>
      </c>
      <c r="C1" s="383"/>
      <c r="D1" s="383"/>
      <c r="E1" s="383"/>
      <c r="F1" s="383"/>
      <c r="G1" s="383"/>
      <c r="H1" s="383"/>
      <c r="I1" s="383"/>
      <c r="J1" s="383"/>
      <c r="K1" s="383"/>
    </row>
    <row r="2" spans="2:11" ht="21" x14ac:dyDescent="0.35">
      <c r="C2" s="382" t="s">
        <v>1028</v>
      </c>
      <c r="D2" s="382"/>
      <c r="E2" s="382"/>
      <c r="F2" s="382"/>
      <c r="G2" s="382"/>
      <c r="H2" s="382"/>
      <c r="I2" s="382"/>
      <c r="J2" s="382"/>
    </row>
    <row r="3" spans="2:11" ht="21" x14ac:dyDescent="0.35">
      <c r="C3" s="382" t="s">
        <v>1029</v>
      </c>
      <c r="D3" s="382"/>
      <c r="E3" s="382"/>
      <c r="F3" s="382"/>
      <c r="G3" s="382"/>
      <c r="H3" s="382"/>
      <c r="I3" s="382"/>
      <c r="J3" s="382"/>
    </row>
  </sheetData>
  <mergeCells count="3">
    <mergeCell ref="C2:J2"/>
    <mergeCell ref="C3:J3"/>
    <mergeCell ref="B1:K1"/>
  </mergeCells>
  <pageMargins left="0.78740157480314965" right="0.78740157480314965" top="1.3779527559055118" bottom="0.78740157480314965" header="0.78740157480314965" footer="0.39370078740157483"/>
  <pageSetup paperSize="9" scale="75"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zoomScale="55" zoomScaleNormal="55" workbookViewId="0">
      <selection activeCell="I25" sqref="I2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342" t="str">
        <f>Obra</f>
        <v>“Iluminación Calle Díaz (R.P. N°100) y Calle Centenario (R.P. N°93) desde Av. Benavidez hasta Calle Salta”</v>
      </c>
    </row>
    <row r="3" spans="1:7" s="6" customFormat="1" ht="20.100000000000001" customHeight="1" x14ac:dyDescent="0.2">
      <c r="A3" s="13" t="s">
        <v>16</v>
      </c>
      <c r="B3" s="13" t="str">
        <f>Ubicación</f>
        <v>Departamento Chimbas</v>
      </c>
    </row>
    <row r="4" spans="1:7" s="6" customFormat="1" ht="20.100000000000001" customHeight="1" x14ac:dyDescent="0.2">
      <c r="A4" s="13" t="s">
        <v>15</v>
      </c>
      <c r="B4" s="14" t="str">
        <f>Licitación_N°</f>
        <v>02/23</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86" t="s">
        <v>40</v>
      </c>
      <c r="B7" s="387"/>
      <c r="C7" s="387"/>
      <c r="D7" s="387"/>
      <c r="E7" s="388"/>
    </row>
    <row r="8" spans="1:7" ht="20.100000000000001" customHeight="1" x14ac:dyDescent="0.2">
      <c r="A8" s="389" t="s">
        <v>599</v>
      </c>
      <c r="B8" s="390"/>
      <c r="C8" s="391"/>
      <c r="D8" s="391"/>
      <c r="E8" s="392"/>
    </row>
    <row r="10" spans="1:7" ht="20.100000000000001" customHeight="1" x14ac:dyDescent="0.2">
      <c r="A10" s="384"/>
      <c r="B10" s="385"/>
      <c r="C10" s="70" t="s">
        <v>44</v>
      </c>
      <c r="D10" s="71" t="s">
        <v>41</v>
      </c>
      <c r="E10" s="71" t="s">
        <v>42</v>
      </c>
    </row>
    <row r="11" spans="1:7" ht="20.100000000000001" customHeight="1" x14ac:dyDescent="0.2">
      <c r="A11" s="393" t="s">
        <v>1016</v>
      </c>
      <c r="B11" s="394"/>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4"/>
      <c r="B18" s="385"/>
      <c r="C18" s="95"/>
      <c r="D18" s="15">
        <f t="shared" ref="D18:D19" si="0">IFERROR(C18/GG_Obra,0)</f>
        <v>0</v>
      </c>
      <c r="E18" s="15">
        <f t="shared" ref="E18:E19" si="1">IFERROR(C18/Gastos_Generales_Pesos,0)</f>
        <v>0</v>
      </c>
    </row>
    <row r="19" spans="1:5" ht="20.100000000000001" customHeight="1" x14ac:dyDescent="0.2">
      <c r="A19" s="384"/>
      <c r="B19" s="385"/>
      <c r="C19" s="95"/>
      <c r="D19" s="15">
        <f t="shared" si="0"/>
        <v>0</v>
      </c>
      <c r="E19" s="15">
        <f t="shared" si="1"/>
        <v>0</v>
      </c>
    </row>
    <row r="20" spans="1:5" ht="20.100000000000001" customHeight="1" x14ac:dyDescent="0.2">
      <c r="A20" s="384"/>
      <c r="B20" s="385"/>
      <c r="C20" s="95"/>
      <c r="D20" s="15">
        <f t="shared" ref="D20:D25" si="2">IFERROR(C20/GG_Obra,0)</f>
        <v>0</v>
      </c>
      <c r="E20" s="15">
        <f t="shared" ref="E20:E25" si="3">IFERROR(C20/Gastos_Generales_Pesos,0)</f>
        <v>0</v>
      </c>
    </row>
    <row r="21" spans="1:5" ht="20.100000000000001" customHeight="1" x14ac:dyDescent="0.2">
      <c r="A21" s="384"/>
      <c r="B21" s="385"/>
      <c r="C21" s="95"/>
      <c r="D21" s="15">
        <f t="shared" si="2"/>
        <v>0</v>
      </c>
      <c r="E21" s="15">
        <f t="shared" si="3"/>
        <v>0</v>
      </c>
    </row>
    <row r="22" spans="1:5" ht="20.100000000000001" customHeight="1" x14ac:dyDescent="0.2">
      <c r="A22" s="384"/>
      <c r="B22" s="385"/>
      <c r="C22" s="95"/>
      <c r="D22" s="15">
        <f t="shared" si="2"/>
        <v>0</v>
      </c>
      <c r="E22" s="15">
        <f t="shared" si="3"/>
        <v>0</v>
      </c>
    </row>
    <row r="23" spans="1:5" ht="20.100000000000001" customHeight="1" x14ac:dyDescent="0.2">
      <c r="A23" s="384"/>
      <c r="B23" s="385"/>
      <c r="C23" s="95"/>
      <c r="D23" s="15">
        <f t="shared" si="2"/>
        <v>0</v>
      </c>
      <c r="E23" s="15">
        <f t="shared" si="3"/>
        <v>0</v>
      </c>
    </row>
    <row r="24" spans="1:5" ht="20.100000000000001" customHeight="1" x14ac:dyDescent="0.2">
      <c r="A24" s="384"/>
      <c r="B24" s="385"/>
      <c r="C24" s="95"/>
      <c r="D24" s="15">
        <f t="shared" si="2"/>
        <v>0</v>
      </c>
      <c r="E24" s="15">
        <f t="shared" si="3"/>
        <v>0</v>
      </c>
    </row>
    <row r="25" spans="1:5" ht="20.100000000000001" customHeight="1" x14ac:dyDescent="0.2">
      <c r="A25" s="384"/>
      <c r="B25" s="385"/>
      <c r="C25" s="95"/>
      <c r="D25" s="15">
        <f t="shared" si="2"/>
        <v>0</v>
      </c>
      <c r="E25" s="15">
        <f t="shared" si="3"/>
        <v>0</v>
      </c>
    </row>
    <row r="26" spans="1:5" ht="20.100000000000001" customHeight="1" x14ac:dyDescent="0.2">
      <c r="A26" s="72"/>
      <c r="B26" s="5"/>
      <c r="C26" s="5"/>
      <c r="D26" s="5"/>
      <c r="E26" s="73"/>
    </row>
    <row r="27" spans="1:5" ht="20.100000000000001" customHeight="1" x14ac:dyDescent="0.2">
      <c r="A27" s="393" t="s">
        <v>43</v>
      </c>
      <c r="B27" s="394"/>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93" t="s">
        <v>600</v>
      </c>
      <c r="B39" s="394"/>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39:B39"/>
    <mergeCell ref="A27:B27"/>
    <mergeCell ref="A20:B20"/>
    <mergeCell ref="A21:B21"/>
    <mergeCell ref="A22:B22"/>
    <mergeCell ref="A23:B23"/>
    <mergeCell ref="A24:B24"/>
    <mergeCell ref="A25:B25"/>
    <mergeCell ref="A18:B18"/>
    <mergeCell ref="A19:B19"/>
    <mergeCell ref="A7:E7"/>
    <mergeCell ref="A8:E8"/>
    <mergeCell ref="A11:B1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2022-10-18T16:13:00Z</cp:lastPrinted>
  <dcterms:created xsi:type="dcterms:W3CDTF">2016-09-02T20:54:46Z</dcterms:created>
  <dcterms:modified xsi:type="dcterms:W3CDTF">2023-02-27T11:12:47Z</dcterms:modified>
</cp:coreProperties>
</file>