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727" codeName="{9351B8E1-9728-8E5E-8161-817DCB669FF3}"/>
  <workbookPr codeName="ThisWorkbook" defaultThemeVersion="124226"/>
  <mc:AlternateContent xmlns:mc="http://schemas.openxmlformats.org/markup-compatibility/2006">
    <mc:Choice Requires="x15">
      <x15ac:absPath xmlns:x15ac="http://schemas.microsoft.com/office/spreadsheetml/2010/11/ac" url="C:\Users\Fabiola\Downloads\"/>
    </mc:Choice>
  </mc:AlternateContent>
  <xr:revisionPtr revIDLastSave="0" documentId="13_ncr:1_{926F5684-EC6C-4B29-9FB9-7691B7A91895}" xr6:coauthVersionLast="43" xr6:coauthVersionMax="43" xr10:uidLastSave="{00000000-0000-0000-0000-000000000000}"/>
  <bookViews>
    <workbookView xWindow="22035" yWindow="1935" windowWidth="12210" windowHeight="13785" tabRatio="855" firstSheet="1" activeTab="5" xr2:uid="{00000000-000D-0000-FFFF-FFFF00000000}"/>
  </bookViews>
  <sheets>
    <sheet name="Inst. Repartición" sheetId="16" r:id="rId1"/>
    <sheet name="Inst. Oferente" sheetId="17" r:id="rId2"/>
    <sheet name="Datos" sheetId="15" r:id="rId3"/>
    <sheet name="CyP" sheetId="2" r:id="rId4"/>
    <sheet name="AP" sheetId="6" r:id="rId5"/>
    <sheet name="PTyCI" sheetId="9" r:id="rId6"/>
    <sheet name="Avance Obra" sheetId="4" r:id="rId7"/>
    <sheet name="Curva Inversiones" sheetId="5" r:id="rId8"/>
    <sheet name="Gastos Generales" sheetId="8" r:id="rId9"/>
    <sheet name="Insumos" sheetId="14" r:id="rId10"/>
    <sheet name="Indices" sheetId="11" r:id="rId11"/>
    <sheet name="Items - Códigos" sheetId="12" r:id="rId12"/>
  </sheets>
  <functionGroups builtInGroupCount="19"/>
  <externalReferences>
    <externalReference r:id="rId13"/>
  </externalReferences>
  <definedNames>
    <definedName name="__123Graph_AGRAUDAP" localSheetId="2" hidden="1">[1]P.TRABAJO!#REF!</definedName>
    <definedName name="__123Graph_AGRAUDAP" localSheetId="10" hidden="1">[1]P.TRABAJO!#REF!</definedName>
    <definedName name="__123Graph_AGRAUDAP" localSheetId="1" hidden="1">[1]P.TRABAJO!#REF!</definedName>
    <definedName name="__123Graph_AGRAUDAP" localSheetId="11" hidden="1">[1]P.TRABAJO!#REF!</definedName>
    <definedName name="__123Graph_AGRAUDAP" hidden="1">[1]P.TRABAJO!#REF!</definedName>
    <definedName name="__123Graph_LBL_AGRAUDAP" localSheetId="2" hidden="1">[1]P.TRABAJO!#REF!</definedName>
    <definedName name="__123Graph_LBL_AGRAUDAP" localSheetId="10" hidden="1">[1]P.TRABAJO!#REF!</definedName>
    <definedName name="__123Graph_LBL_AGRAUDAP" localSheetId="1" hidden="1">[1]P.TRABAJO!#REF!</definedName>
    <definedName name="__123Graph_LBL_AGRAUDAP" localSheetId="11" hidden="1">[1]P.TRABAJO!#REF!</definedName>
    <definedName name="__123Graph_LBL_AGRAUDAP" hidden="1">[1]P.TRABAJO!#REF!</definedName>
    <definedName name="__123Graph_XGRAUDAP" localSheetId="2" hidden="1">[1]P.TRABAJO!#REF!</definedName>
    <definedName name="__123Graph_XGRAUDAP" localSheetId="10" hidden="1">[1]P.TRABAJO!#REF!</definedName>
    <definedName name="__123Graph_XGRAUDAP" localSheetId="1" hidden="1">[1]P.TRABAJO!#REF!</definedName>
    <definedName name="__123Graph_XGRAUDAP" localSheetId="11" hidden="1">[1]P.TRABAJO!#REF!</definedName>
    <definedName name="__123Graph_XGRAUDAP" hidden="1">[1]P.TRABAJO!#REF!</definedName>
    <definedName name="_xlnm._FilterDatabase" localSheetId="4" hidden="1">AP!$H$1:$H$837</definedName>
    <definedName name="_xlnm._FilterDatabase" localSheetId="3" hidden="1">CyP!$A$1:$A$49</definedName>
    <definedName name="_xlnm._FilterDatabase" localSheetId="2" hidden="1">Datos!#REF!</definedName>
    <definedName name="_xlnm._FilterDatabase" localSheetId="10" hidden="1">Indices!$B$1:$D$969</definedName>
    <definedName name="_xlnm._FilterDatabase" localSheetId="5" hidden="1">PTyCI!$D$1:$D$45</definedName>
    <definedName name="Anticipo_Financiero">Datos!$C$8</definedName>
    <definedName name="_xlnm.Print_Area" localSheetId="4">AP!$A$1:$G$886</definedName>
    <definedName name="_xlnm.Print_Area" localSheetId="3">CyP!$A$18:$I$49</definedName>
    <definedName name="_xlnm.Print_Area" localSheetId="2">Datos!$B$1:$J$43</definedName>
    <definedName name="_xlnm.Print_Area" localSheetId="5">PTyCI!$A$1:$G$42</definedName>
    <definedName name="Beneficio">Datos!$C$15</definedName>
    <definedName name="Coeficiente_Paso">Datos!$C$18</definedName>
    <definedName name="Comitente">Datos!$C$2</definedName>
    <definedName name="Contratista">Datos!$C$13</definedName>
    <definedName name="Costo_Obra">CyP!$F$38</definedName>
    <definedName name="Expediente_N°">Datos!$C$6</definedName>
    <definedName name="Fecha_Base">Datos!$C$9</definedName>
    <definedName name="GG_Empresa">'Gastos Generales'!$C$36</definedName>
    <definedName name="GG_Obra">'Gastos Generales'!$C$11</definedName>
    <definedName name="GG_Pesos">'Gastos Generales'!$C$70</definedName>
    <definedName name="GG_Porcentaje">Datos!$C$14</definedName>
    <definedName name="Ingresos_Brutos">Datos!$C$16</definedName>
    <definedName name="IVA">Datos!$C$17</definedName>
    <definedName name="Licitación_N°">Datos!$C$5</definedName>
    <definedName name="Monto_Oferta">CyP!$H$38</definedName>
    <definedName name="Obra">Datos!$C$3</definedName>
    <definedName name="P_Oficial">Datos!$C$7</definedName>
    <definedName name="Plazo_Obra">Datos!$C$10</definedName>
    <definedName name="Tabla_Analisis_Precio">AP!$A:$G</definedName>
    <definedName name="Tabla_CyP">CyP!$A:$I</definedName>
    <definedName name="Tabla_Datos">Datos!$B:$E</definedName>
    <definedName name="Tabla_Indices">Indices!$A:$E</definedName>
    <definedName name="Tabla_Insumos">Insumos!$A:$E</definedName>
    <definedName name="Tabla_Items">'Items - Códigos'!$G:$I</definedName>
    <definedName name="Tabla_NumeroItem">Datos!$M:$S</definedName>
    <definedName name="_xlnm.Print_Titles" localSheetId="3">CyP!$1:$17</definedName>
    <definedName name="_xlnm.Print_Titles" localSheetId="2">Datos!$2:$24</definedName>
    <definedName name="_xlnm.Print_Titles" localSheetId="10">Indices!$2:$5</definedName>
    <definedName name="_xlnm.Print_Titles" localSheetId="5">PTyCI!$A:$D,PTyCI!$1:$12</definedName>
    <definedName name="Ubicación">Datos!$C$4</definedName>
  </definedNames>
  <calcPr calcId="18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A32" i="9" l="1"/>
  <c r="A33" i="9"/>
  <c r="A34" i="9" l="1"/>
  <c r="A26" i="15" l="1"/>
  <c r="B26" i="15" l="1"/>
  <c r="A27" i="15"/>
  <c r="A28" i="15" l="1"/>
  <c r="B27" i="15"/>
  <c r="I21" i="9"/>
  <c r="A29" i="15" l="1"/>
  <c r="B28" i="15"/>
  <c r="S28" i="15" s="1"/>
  <c r="I14" i="9"/>
  <c r="I15" i="9"/>
  <c r="I16" i="9"/>
  <c r="I17" i="9"/>
  <c r="I18" i="9"/>
  <c r="I19" i="9"/>
  <c r="I20" i="9"/>
  <c r="I22" i="9"/>
  <c r="I23" i="9"/>
  <c r="I24" i="9"/>
  <c r="I25" i="9"/>
  <c r="I26" i="9"/>
  <c r="I27" i="9"/>
  <c r="I28" i="9"/>
  <c r="I29" i="9"/>
  <c r="I30" i="9"/>
  <c r="I31" i="9"/>
  <c r="I32" i="9"/>
  <c r="A30" i="15" l="1"/>
  <c r="B29" i="15"/>
  <c r="S29" i="15" s="1"/>
  <c r="A31" i="15" l="1"/>
  <c r="B30" i="15"/>
  <c r="S30" i="15" s="1"/>
  <c r="A32" i="15" l="1"/>
  <c r="B31" i="15"/>
  <c r="S31" i="15" s="1"/>
  <c r="A33" i="15" l="1"/>
  <c r="B32" i="15"/>
  <c r="S32" i="15" s="1"/>
  <c r="A886" i="6"/>
  <c r="F883" i="6"/>
  <c r="G883" i="6" s="1"/>
  <c r="D883" i="6"/>
  <c r="B883" i="6"/>
  <c r="A883" i="6"/>
  <c r="F882" i="6"/>
  <c r="G882" i="6" s="1"/>
  <c r="D882" i="6"/>
  <c r="B882" i="6"/>
  <c r="A882" i="6"/>
  <c r="F881" i="6"/>
  <c r="G881" i="6" s="1"/>
  <c r="D881" i="6"/>
  <c r="B881" i="6"/>
  <c r="A881" i="6"/>
  <c r="F880" i="6"/>
  <c r="G880" i="6" s="1"/>
  <c r="D880" i="6"/>
  <c r="B880" i="6"/>
  <c r="A880" i="6"/>
  <c r="F879" i="6"/>
  <c r="G879" i="6" s="1"/>
  <c r="D879" i="6"/>
  <c r="B879" i="6"/>
  <c r="A879" i="6"/>
  <c r="F878" i="6"/>
  <c r="G878" i="6" s="1"/>
  <c r="D878" i="6"/>
  <c r="B878" i="6"/>
  <c r="A878" i="6"/>
  <c r="F877" i="6"/>
  <c r="G877" i="6" s="1"/>
  <c r="D877" i="6"/>
  <c r="B877" i="6"/>
  <c r="A877" i="6"/>
  <c r="F876" i="6"/>
  <c r="G876" i="6" s="1"/>
  <c r="D876" i="6"/>
  <c r="B876" i="6"/>
  <c r="A876" i="6"/>
  <c r="F875" i="6"/>
  <c r="G875" i="6" s="1"/>
  <c r="D875" i="6"/>
  <c r="B875" i="6"/>
  <c r="A875" i="6"/>
  <c r="F872" i="6"/>
  <c r="G872" i="6" s="1"/>
  <c r="D872" i="6"/>
  <c r="B872" i="6"/>
  <c r="A872" i="6"/>
  <c r="F871" i="6"/>
  <c r="G871" i="6" s="1"/>
  <c r="D871" i="6"/>
  <c r="B871" i="6"/>
  <c r="A871" i="6"/>
  <c r="F870" i="6"/>
  <c r="G870" i="6" s="1"/>
  <c r="D870" i="6"/>
  <c r="B870" i="6"/>
  <c r="A870" i="6"/>
  <c r="F869" i="6"/>
  <c r="G869" i="6" s="1"/>
  <c r="D869" i="6"/>
  <c r="B869" i="6"/>
  <c r="A869" i="6"/>
  <c r="F868" i="6"/>
  <c r="G868" i="6" s="1"/>
  <c r="D868" i="6"/>
  <c r="B868" i="6"/>
  <c r="A868" i="6"/>
  <c r="F867" i="6"/>
  <c r="G867" i="6" s="1"/>
  <c r="D867" i="6"/>
  <c r="B867" i="6"/>
  <c r="A867" i="6"/>
  <c r="F866" i="6"/>
  <c r="G866" i="6" s="1"/>
  <c r="D866" i="6"/>
  <c r="B866" i="6"/>
  <c r="A866" i="6"/>
  <c r="F865" i="6"/>
  <c r="G865" i="6" s="1"/>
  <c r="D865" i="6"/>
  <c r="B865" i="6"/>
  <c r="A865" i="6"/>
  <c r="F862" i="6"/>
  <c r="G862" i="6" s="1"/>
  <c r="D862" i="6"/>
  <c r="B862" i="6"/>
  <c r="A862" i="6"/>
  <c r="F861" i="6"/>
  <c r="G861" i="6" s="1"/>
  <c r="D861" i="6"/>
  <c r="B861" i="6"/>
  <c r="A861" i="6"/>
  <c r="F860" i="6"/>
  <c r="G860" i="6" s="1"/>
  <c r="D860" i="6"/>
  <c r="B860" i="6"/>
  <c r="A860" i="6"/>
  <c r="F859" i="6"/>
  <c r="G859" i="6" s="1"/>
  <c r="D859" i="6"/>
  <c r="B859" i="6"/>
  <c r="A859" i="6"/>
  <c r="F858" i="6"/>
  <c r="G858" i="6" s="1"/>
  <c r="D858" i="6"/>
  <c r="B858" i="6"/>
  <c r="A858" i="6"/>
  <c r="F857" i="6"/>
  <c r="G857" i="6" s="1"/>
  <c r="D857" i="6"/>
  <c r="B857" i="6"/>
  <c r="A857" i="6"/>
  <c r="F856" i="6"/>
  <c r="G856" i="6" s="1"/>
  <c r="D856" i="6"/>
  <c r="B856" i="6"/>
  <c r="A856" i="6"/>
  <c r="F855" i="6"/>
  <c r="G855" i="6" s="1"/>
  <c r="D855" i="6"/>
  <c r="B855" i="6"/>
  <c r="A855" i="6"/>
  <c r="F854" i="6"/>
  <c r="G854" i="6" s="1"/>
  <c r="D854" i="6"/>
  <c r="B854" i="6"/>
  <c r="A854" i="6"/>
  <c r="F853" i="6"/>
  <c r="G853" i="6" s="1"/>
  <c r="D853" i="6"/>
  <c r="B853" i="6"/>
  <c r="A853" i="6"/>
  <c r="F852" i="6"/>
  <c r="G852" i="6" s="1"/>
  <c r="D852" i="6"/>
  <c r="B852" i="6"/>
  <c r="A852" i="6"/>
  <c r="F851" i="6"/>
  <c r="G851" i="6" s="1"/>
  <c r="D851" i="6"/>
  <c r="B851" i="6"/>
  <c r="A851" i="6"/>
  <c r="F850" i="6"/>
  <c r="G850" i="6" s="1"/>
  <c r="D850" i="6"/>
  <c r="B850" i="6"/>
  <c r="A850" i="6"/>
  <c r="F849" i="6"/>
  <c r="G849" i="6" s="1"/>
  <c r="D849" i="6"/>
  <c r="B849" i="6"/>
  <c r="A849" i="6"/>
  <c r="B843" i="6"/>
  <c r="B842" i="6"/>
  <c r="G841" i="6"/>
  <c r="B841" i="6"/>
  <c r="B840" i="6"/>
  <c r="B839" i="6"/>
  <c r="A34" i="15" l="1"/>
  <c r="B33" i="15"/>
  <c r="G884" i="6"/>
  <c r="G863" i="6"/>
  <c r="G873" i="6"/>
  <c r="S33" i="15" l="1"/>
  <c r="A26" i="2"/>
  <c r="A35" i="15"/>
  <c r="B34" i="15"/>
  <c r="S34" i="15" s="1"/>
  <c r="G886" i="6"/>
  <c r="A36" i="15" l="1"/>
  <c r="B35" i="15"/>
  <c r="S35" i="15" s="1"/>
  <c r="A21" i="9"/>
  <c r="E26" i="2"/>
  <c r="B744" i="6"/>
  <c r="B94" i="6"/>
  <c r="H1" i="6"/>
  <c r="A19" i="2"/>
  <c r="S27" i="15"/>
  <c r="S26" i="15"/>
  <c r="A37" i="15" l="1"/>
  <c r="B36" i="15"/>
  <c r="S36" i="15" s="1"/>
  <c r="E19" i="2"/>
  <c r="A14" i="9"/>
  <c r="A27" i="2"/>
  <c r="E27" i="2" s="1"/>
  <c r="A38" i="15" l="1"/>
  <c r="B37" i="15"/>
  <c r="S37" i="15" s="1"/>
  <c r="B794" i="6"/>
  <c r="B694" i="6"/>
  <c r="B644" i="6"/>
  <c r="B594" i="6"/>
  <c r="B544" i="6"/>
  <c r="B494" i="6"/>
  <c r="B444" i="6"/>
  <c r="B394" i="6"/>
  <c r="B344" i="6"/>
  <c r="B294" i="6"/>
  <c r="B244" i="6"/>
  <c r="B194" i="6"/>
  <c r="B144" i="6"/>
  <c r="B44" i="6"/>
  <c r="B6" i="6"/>
  <c r="G4" i="6"/>
  <c r="S25" i="15"/>
  <c r="A39" i="15" l="1"/>
  <c r="B38" i="15"/>
  <c r="S38" i="15" s="1"/>
  <c r="A40" i="15" l="1"/>
  <c r="B39" i="15"/>
  <c r="S39" i="15" s="1"/>
  <c r="F834" i="6"/>
  <c r="G834" i="6" s="1"/>
  <c r="D834" i="6"/>
  <c r="B834" i="6"/>
  <c r="A834" i="6"/>
  <c r="F833" i="6"/>
  <c r="G833" i="6" s="1"/>
  <c r="D833" i="6"/>
  <c r="B833" i="6"/>
  <c r="A833" i="6"/>
  <c r="F832" i="6"/>
  <c r="G832" i="6" s="1"/>
  <c r="D832" i="6"/>
  <c r="B832" i="6"/>
  <c r="A832" i="6"/>
  <c r="F831" i="6"/>
  <c r="G831" i="6" s="1"/>
  <c r="D831" i="6"/>
  <c r="B831" i="6"/>
  <c r="A831" i="6"/>
  <c r="F830" i="6"/>
  <c r="G830" i="6" s="1"/>
  <c r="D830" i="6"/>
  <c r="B830" i="6"/>
  <c r="A830" i="6"/>
  <c r="F829" i="6"/>
  <c r="G829" i="6" s="1"/>
  <c r="D829" i="6"/>
  <c r="B829" i="6"/>
  <c r="A829" i="6"/>
  <c r="F828" i="6"/>
  <c r="G828" i="6" s="1"/>
  <c r="D828" i="6"/>
  <c r="B828" i="6"/>
  <c r="A828" i="6"/>
  <c r="F827" i="6"/>
  <c r="G827" i="6" s="1"/>
  <c r="D827" i="6"/>
  <c r="B827" i="6"/>
  <c r="A827" i="6"/>
  <c r="F826" i="6"/>
  <c r="G826" i="6" s="1"/>
  <c r="D826" i="6"/>
  <c r="B826" i="6"/>
  <c r="A826" i="6"/>
  <c r="F823" i="6"/>
  <c r="G823" i="6" s="1"/>
  <c r="D823" i="6"/>
  <c r="B823" i="6"/>
  <c r="A823" i="6"/>
  <c r="F822" i="6"/>
  <c r="G822" i="6" s="1"/>
  <c r="D822" i="6"/>
  <c r="B822" i="6"/>
  <c r="A822" i="6"/>
  <c r="F821" i="6"/>
  <c r="G821" i="6" s="1"/>
  <c r="D821" i="6"/>
  <c r="B821" i="6"/>
  <c r="A821" i="6"/>
  <c r="F820" i="6"/>
  <c r="G820" i="6" s="1"/>
  <c r="D820" i="6"/>
  <c r="B820" i="6"/>
  <c r="A820" i="6"/>
  <c r="F819" i="6"/>
  <c r="G819" i="6" s="1"/>
  <c r="D819" i="6"/>
  <c r="B819" i="6"/>
  <c r="A819" i="6"/>
  <c r="F818" i="6"/>
  <c r="G818" i="6" s="1"/>
  <c r="D818" i="6"/>
  <c r="B818" i="6"/>
  <c r="A818" i="6"/>
  <c r="F817" i="6"/>
  <c r="G817" i="6" s="1"/>
  <c r="D817" i="6"/>
  <c r="B817" i="6"/>
  <c r="A817" i="6"/>
  <c r="F816" i="6"/>
  <c r="G816" i="6" s="1"/>
  <c r="D816" i="6"/>
  <c r="B816" i="6"/>
  <c r="A816" i="6"/>
  <c r="F813" i="6"/>
  <c r="G813" i="6" s="1"/>
  <c r="D813" i="6"/>
  <c r="B813" i="6"/>
  <c r="A813" i="6"/>
  <c r="F812" i="6"/>
  <c r="G812" i="6" s="1"/>
  <c r="D812" i="6"/>
  <c r="B812" i="6"/>
  <c r="A812" i="6"/>
  <c r="F811" i="6"/>
  <c r="G811" i="6" s="1"/>
  <c r="D811" i="6"/>
  <c r="B811" i="6"/>
  <c r="A811" i="6"/>
  <c r="F810" i="6"/>
  <c r="G810" i="6" s="1"/>
  <c r="D810" i="6"/>
  <c r="B810" i="6"/>
  <c r="A810" i="6"/>
  <c r="F809" i="6"/>
  <c r="G809" i="6" s="1"/>
  <c r="D809" i="6"/>
  <c r="B809" i="6"/>
  <c r="A809" i="6"/>
  <c r="F808" i="6"/>
  <c r="G808" i="6" s="1"/>
  <c r="D808" i="6"/>
  <c r="B808" i="6"/>
  <c r="A808" i="6"/>
  <c r="F807" i="6"/>
  <c r="G807" i="6" s="1"/>
  <c r="D807" i="6"/>
  <c r="B807" i="6"/>
  <c r="A807" i="6"/>
  <c r="F806" i="6"/>
  <c r="G806" i="6" s="1"/>
  <c r="D806" i="6"/>
  <c r="B806" i="6"/>
  <c r="A806" i="6"/>
  <c r="F805" i="6"/>
  <c r="G805" i="6" s="1"/>
  <c r="D805" i="6"/>
  <c r="B805" i="6"/>
  <c r="A805" i="6"/>
  <c r="F804" i="6"/>
  <c r="G804" i="6" s="1"/>
  <c r="D804" i="6"/>
  <c r="B804" i="6"/>
  <c r="A804" i="6"/>
  <c r="F803" i="6"/>
  <c r="G803" i="6" s="1"/>
  <c r="D803" i="6"/>
  <c r="B803" i="6"/>
  <c r="A803" i="6"/>
  <c r="F802" i="6"/>
  <c r="G802" i="6" s="1"/>
  <c r="D802" i="6"/>
  <c r="B802" i="6"/>
  <c r="A802" i="6"/>
  <c r="F801" i="6"/>
  <c r="G801" i="6" s="1"/>
  <c r="D801" i="6"/>
  <c r="B801" i="6"/>
  <c r="A801" i="6"/>
  <c r="F800" i="6"/>
  <c r="G800" i="6" s="1"/>
  <c r="D800" i="6"/>
  <c r="B800" i="6"/>
  <c r="A800" i="6"/>
  <c r="B793" i="6"/>
  <c r="G792" i="6"/>
  <c r="B792" i="6"/>
  <c r="B791" i="6"/>
  <c r="B790" i="6"/>
  <c r="F784" i="6"/>
  <c r="G784" i="6" s="1"/>
  <c r="D784" i="6"/>
  <c r="B784" i="6"/>
  <c r="A784" i="6"/>
  <c r="F783" i="6"/>
  <c r="G783" i="6" s="1"/>
  <c r="D783" i="6"/>
  <c r="B783" i="6"/>
  <c r="A783" i="6"/>
  <c r="F782" i="6"/>
  <c r="G782" i="6" s="1"/>
  <c r="D782" i="6"/>
  <c r="B782" i="6"/>
  <c r="A782" i="6"/>
  <c r="F781" i="6"/>
  <c r="G781" i="6" s="1"/>
  <c r="D781" i="6"/>
  <c r="B781" i="6"/>
  <c r="A781" i="6"/>
  <c r="F780" i="6"/>
  <c r="G780" i="6" s="1"/>
  <c r="D780" i="6"/>
  <c r="B780" i="6"/>
  <c r="A780" i="6"/>
  <c r="F779" i="6"/>
  <c r="G779" i="6" s="1"/>
  <c r="D779" i="6"/>
  <c r="B779" i="6"/>
  <c r="A779" i="6"/>
  <c r="F778" i="6"/>
  <c r="G778" i="6" s="1"/>
  <c r="D778" i="6"/>
  <c r="B778" i="6"/>
  <c r="A778" i="6"/>
  <c r="F777" i="6"/>
  <c r="G777" i="6" s="1"/>
  <c r="D777" i="6"/>
  <c r="B777" i="6"/>
  <c r="A777" i="6"/>
  <c r="F776" i="6"/>
  <c r="G776" i="6" s="1"/>
  <c r="D776" i="6"/>
  <c r="B776" i="6"/>
  <c r="A776" i="6"/>
  <c r="F773" i="6"/>
  <c r="G773" i="6" s="1"/>
  <c r="D773" i="6"/>
  <c r="B773" i="6"/>
  <c r="A773" i="6"/>
  <c r="F772" i="6"/>
  <c r="G772" i="6" s="1"/>
  <c r="D772" i="6"/>
  <c r="B772" i="6"/>
  <c r="A772" i="6"/>
  <c r="F771" i="6"/>
  <c r="G771" i="6" s="1"/>
  <c r="D771" i="6"/>
  <c r="B771" i="6"/>
  <c r="A771" i="6"/>
  <c r="F770" i="6"/>
  <c r="G770" i="6" s="1"/>
  <c r="D770" i="6"/>
  <c r="B770" i="6"/>
  <c r="A770" i="6"/>
  <c r="F769" i="6"/>
  <c r="G769" i="6" s="1"/>
  <c r="D769" i="6"/>
  <c r="B769" i="6"/>
  <c r="A769" i="6"/>
  <c r="F768" i="6"/>
  <c r="G768" i="6" s="1"/>
  <c r="D768" i="6"/>
  <c r="B768" i="6"/>
  <c r="A768" i="6"/>
  <c r="F767" i="6"/>
  <c r="G767" i="6" s="1"/>
  <c r="D767" i="6"/>
  <c r="B767" i="6"/>
  <c r="A767" i="6"/>
  <c r="F766" i="6"/>
  <c r="G766" i="6" s="1"/>
  <c r="D766" i="6"/>
  <c r="B766" i="6"/>
  <c r="A766" i="6"/>
  <c r="F763" i="6"/>
  <c r="G763" i="6" s="1"/>
  <c r="D763" i="6"/>
  <c r="B763" i="6"/>
  <c r="A763" i="6"/>
  <c r="F762" i="6"/>
  <c r="G762" i="6" s="1"/>
  <c r="D762" i="6"/>
  <c r="B762" i="6"/>
  <c r="A762" i="6"/>
  <c r="F761" i="6"/>
  <c r="G761" i="6" s="1"/>
  <c r="D761" i="6"/>
  <c r="B761" i="6"/>
  <c r="A761" i="6"/>
  <c r="F760" i="6"/>
  <c r="G760" i="6" s="1"/>
  <c r="D760" i="6"/>
  <c r="B760" i="6"/>
  <c r="A760" i="6"/>
  <c r="F759" i="6"/>
  <c r="G759" i="6" s="1"/>
  <c r="D759" i="6"/>
  <c r="B759" i="6"/>
  <c r="A759" i="6"/>
  <c r="F758" i="6"/>
  <c r="G758" i="6" s="1"/>
  <c r="D758" i="6"/>
  <c r="B758" i="6"/>
  <c r="A758" i="6"/>
  <c r="F757" i="6"/>
  <c r="G757" i="6" s="1"/>
  <c r="D757" i="6"/>
  <c r="B757" i="6"/>
  <c r="A757" i="6"/>
  <c r="F756" i="6"/>
  <c r="G756" i="6" s="1"/>
  <c r="D756" i="6"/>
  <c r="B756" i="6"/>
  <c r="A756" i="6"/>
  <c r="F755" i="6"/>
  <c r="G755" i="6" s="1"/>
  <c r="D755" i="6"/>
  <c r="B755" i="6"/>
  <c r="A755" i="6"/>
  <c r="F754" i="6"/>
  <c r="G754" i="6" s="1"/>
  <c r="D754" i="6"/>
  <c r="B754" i="6"/>
  <c r="A754" i="6"/>
  <c r="F753" i="6"/>
  <c r="G753" i="6" s="1"/>
  <c r="D753" i="6"/>
  <c r="B753" i="6"/>
  <c r="A753" i="6"/>
  <c r="F752" i="6"/>
  <c r="G752" i="6" s="1"/>
  <c r="D752" i="6"/>
  <c r="B752" i="6"/>
  <c r="A752" i="6"/>
  <c r="F751" i="6"/>
  <c r="G751" i="6" s="1"/>
  <c r="D751" i="6"/>
  <c r="B751" i="6"/>
  <c r="A751" i="6"/>
  <c r="F750" i="6"/>
  <c r="G750" i="6" s="1"/>
  <c r="D750" i="6"/>
  <c r="B750" i="6"/>
  <c r="A750" i="6"/>
  <c r="B743" i="6"/>
  <c r="G742" i="6"/>
  <c r="B742" i="6"/>
  <c r="B741" i="6"/>
  <c r="B740" i="6"/>
  <c r="F734" i="6"/>
  <c r="G734" i="6" s="1"/>
  <c r="D734" i="6"/>
  <c r="B734" i="6"/>
  <c r="A734" i="6"/>
  <c r="F733" i="6"/>
  <c r="G733" i="6" s="1"/>
  <c r="D733" i="6"/>
  <c r="B733" i="6"/>
  <c r="A733" i="6"/>
  <c r="F732" i="6"/>
  <c r="G732" i="6" s="1"/>
  <c r="D732" i="6"/>
  <c r="B732" i="6"/>
  <c r="A732" i="6"/>
  <c r="F731" i="6"/>
  <c r="G731" i="6" s="1"/>
  <c r="D731" i="6"/>
  <c r="B731" i="6"/>
  <c r="A731" i="6"/>
  <c r="F730" i="6"/>
  <c r="G730" i="6" s="1"/>
  <c r="D730" i="6"/>
  <c r="B730" i="6"/>
  <c r="A730" i="6"/>
  <c r="F729" i="6"/>
  <c r="G729" i="6" s="1"/>
  <c r="D729" i="6"/>
  <c r="B729" i="6"/>
  <c r="A729" i="6"/>
  <c r="F728" i="6"/>
  <c r="G728" i="6" s="1"/>
  <c r="D728" i="6"/>
  <c r="B728" i="6"/>
  <c r="A728" i="6"/>
  <c r="F727" i="6"/>
  <c r="G727" i="6" s="1"/>
  <c r="D727" i="6"/>
  <c r="B727" i="6"/>
  <c r="A727" i="6"/>
  <c r="F726" i="6"/>
  <c r="G726" i="6" s="1"/>
  <c r="D726" i="6"/>
  <c r="B726" i="6"/>
  <c r="A726" i="6"/>
  <c r="F723" i="6"/>
  <c r="G723" i="6" s="1"/>
  <c r="D723" i="6"/>
  <c r="B723" i="6"/>
  <c r="A723" i="6"/>
  <c r="F722" i="6"/>
  <c r="G722" i="6" s="1"/>
  <c r="D722" i="6"/>
  <c r="B722" i="6"/>
  <c r="A722" i="6"/>
  <c r="F721" i="6"/>
  <c r="G721" i="6" s="1"/>
  <c r="D721" i="6"/>
  <c r="B721" i="6"/>
  <c r="A721" i="6"/>
  <c r="F720" i="6"/>
  <c r="G720" i="6" s="1"/>
  <c r="D720" i="6"/>
  <c r="B720" i="6"/>
  <c r="A720" i="6"/>
  <c r="F719" i="6"/>
  <c r="G719" i="6" s="1"/>
  <c r="D719" i="6"/>
  <c r="B719" i="6"/>
  <c r="A719" i="6"/>
  <c r="F718" i="6"/>
  <c r="G718" i="6" s="1"/>
  <c r="D718" i="6"/>
  <c r="B718" i="6"/>
  <c r="A718" i="6"/>
  <c r="F717" i="6"/>
  <c r="G717" i="6" s="1"/>
  <c r="D717" i="6"/>
  <c r="B717" i="6"/>
  <c r="A717" i="6"/>
  <c r="F716" i="6"/>
  <c r="G716" i="6" s="1"/>
  <c r="D716" i="6"/>
  <c r="B716" i="6"/>
  <c r="A716" i="6"/>
  <c r="F713" i="6"/>
  <c r="G713" i="6" s="1"/>
  <c r="D713" i="6"/>
  <c r="B713" i="6"/>
  <c r="A713" i="6"/>
  <c r="F712" i="6"/>
  <c r="G712" i="6" s="1"/>
  <c r="D712" i="6"/>
  <c r="B712" i="6"/>
  <c r="A712" i="6"/>
  <c r="F711" i="6"/>
  <c r="G711" i="6" s="1"/>
  <c r="D711" i="6"/>
  <c r="B711" i="6"/>
  <c r="A711" i="6"/>
  <c r="F710" i="6"/>
  <c r="G710" i="6" s="1"/>
  <c r="D710" i="6"/>
  <c r="B710" i="6"/>
  <c r="A710" i="6"/>
  <c r="F709" i="6"/>
  <c r="G709" i="6" s="1"/>
  <c r="D709" i="6"/>
  <c r="B709" i="6"/>
  <c r="A709" i="6"/>
  <c r="F708" i="6"/>
  <c r="G708" i="6" s="1"/>
  <c r="D708" i="6"/>
  <c r="B708" i="6"/>
  <c r="A708" i="6"/>
  <c r="F707" i="6"/>
  <c r="G707" i="6" s="1"/>
  <c r="D707" i="6"/>
  <c r="B707" i="6"/>
  <c r="A707" i="6"/>
  <c r="F706" i="6"/>
  <c r="G706" i="6" s="1"/>
  <c r="D706" i="6"/>
  <c r="B706" i="6"/>
  <c r="A706" i="6"/>
  <c r="F705" i="6"/>
  <c r="G705" i="6" s="1"/>
  <c r="D705" i="6"/>
  <c r="B705" i="6"/>
  <c r="A705" i="6"/>
  <c r="F704" i="6"/>
  <c r="G704" i="6" s="1"/>
  <c r="D704" i="6"/>
  <c r="B704" i="6"/>
  <c r="A704" i="6"/>
  <c r="F703" i="6"/>
  <c r="G703" i="6" s="1"/>
  <c r="D703" i="6"/>
  <c r="B703" i="6"/>
  <c r="A703" i="6"/>
  <c r="F702" i="6"/>
  <c r="G702" i="6" s="1"/>
  <c r="D702" i="6"/>
  <c r="B702" i="6"/>
  <c r="A702" i="6"/>
  <c r="F701" i="6"/>
  <c r="G701" i="6" s="1"/>
  <c r="D701" i="6"/>
  <c r="B701" i="6"/>
  <c r="A701" i="6"/>
  <c r="F700" i="6"/>
  <c r="G700" i="6" s="1"/>
  <c r="D700" i="6"/>
  <c r="B700" i="6"/>
  <c r="A700" i="6"/>
  <c r="B693" i="6"/>
  <c r="G692" i="6"/>
  <c r="B692" i="6"/>
  <c r="B691" i="6"/>
  <c r="B690" i="6"/>
  <c r="F684" i="6"/>
  <c r="G684" i="6" s="1"/>
  <c r="D684" i="6"/>
  <c r="B684" i="6"/>
  <c r="A684" i="6"/>
  <c r="F683" i="6"/>
  <c r="G683" i="6" s="1"/>
  <c r="D683" i="6"/>
  <c r="B683" i="6"/>
  <c r="A683" i="6"/>
  <c r="F682" i="6"/>
  <c r="G682" i="6" s="1"/>
  <c r="D682" i="6"/>
  <c r="B682" i="6"/>
  <c r="A682" i="6"/>
  <c r="F681" i="6"/>
  <c r="G681" i="6" s="1"/>
  <c r="D681" i="6"/>
  <c r="B681" i="6"/>
  <c r="A681" i="6"/>
  <c r="F680" i="6"/>
  <c r="G680" i="6" s="1"/>
  <c r="D680" i="6"/>
  <c r="B680" i="6"/>
  <c r="A680" i="6"/>
  <c r="F679" i="6"/>
  <c r="G679" i="6" s="1"/>
  <c r="D679" i="6"/>
  <c r="B679" i="6"/>
  <c r="A679" i="6"/>
  <c r="F678" i="6"/>
  <c r="G678" i="6" s="1"/>
  <c r="D678" i="6"/>
  <c r="B678" i="6"/>
  <c r="A678" i="6"/>
  <c r="F677" i="6"/>
  <c r="G677" i="6" s="1"/>
  <c r="D677" i="6"/>
  <c r="B677" i="6"/>
  <c r="A677" i="6"/>
  <c r="F676" i="6"/>
  <c r="G676" i="6" s="1"/>
  <c r="D676" i="6"/>
  <c r="B676" i="6"/>
  <c r="A676" i="6"/>
  <c r="F673" i="6"/>
  <c r="G673" i="6" s="1"/>
  <c r="D673" i="6"/>
  <c r="B673" i="6"/>
  <c r="A673" i="6"/>
  <c r="F672" i="6"/>
  <c r="G672" i="6" s="1"/>
  <c r="D672" i="6"/>
  <c r="B672" i="6"/>
  <c r="A672" i="6"/>
  <c r="F671" i="6"/>
  <c r="G671" i="6" s="1"/>
  <c r="D671" i="6"/>
  <c r="B671" i="6"/>
  <c r="A671" i="6"/>
  <c r="F670" i="6"/>
  <c r="G670" i="6" s="1"/>
  <c r="D670" i="6"/>
  <c r="B670" i="6"/>
  <c r="A670" i="6"/>
  <c r="F669" i="6"/>
  <c r="G669" i="6" s="1"/>
  <c r="D669" i="6"/>
  <c r="B669" i="6"/>
  <c r="A669" i="6"/>
  <c r="F668" i="6"/>
  <c r="G668" i="6" s="1"/>
  <c r="D668" i="6"/>
  <c r="B668" i="6"/>
  <c r="A668" i="6"/>
  <c r="F667" i="6"/>
  <c r="G667" i="6" s="1"/>
  <c r="D667" i="6"/>
  <c r="B667" i="6"/>
  <c r="A667" i="6"/>
  <c r="F666" i="6"/>
  <c r="G666" i="6" s="1"/>
  <c r="D666" i="6"/>
  <c r="B666" i="6"/>
  <c r="A666" i="6"/>
  <c r="F663" i="6"/>
  <c r="G663" i="6" s="1"/>
  <c r="D663" i="6"/>
  <c r="B663" i="6"/>
  <c r="A663" i="6"/>
  <c r="F662" i="6"/>
  <c r="G662" i="6" s="1"/>
  <c r="D662" i="6"/>
  <c r="B662" i="6"/>
  <c r="A662" i="6"/>
  <c r="F661" i="6"/>
  <c r="G661" i="6" s="1"/>
  <c r="D661" i="6"/>
  <c r="B661" i="6"/>
  <c r="A661" i="6"/>
  <c r="F660" i="6"/>
  <c r="G660" i="6" s="1"/>
  <c r="D660" i="6"/>
  <c r="B660" i="6"/>
  <c r="A660" i="6"/>
  <c r="F659" i="6"/>
  <c r="G659" i="6" s="1"/>
  <c r="D659" i="6"/>
  <c r="B659" i="6"/>
  <c r="A659" i="6"/>
  <c r="F658" i="6"/>
  <c r="G658" i="6" s="1"/>
  <c r="D658" i="6"/>
  <c r="B658" i="6"/>
  <c r="A658" i="6"/>
  <c r="F657" i="6"/>
  <c r="G657" i="6" s="1"/>
  <c r="D657" i="6"/>
  <c r="B657" i="6"/>
  <c r="A657" i="6"/>
  <c r="F656" i="6"/>
  <c r="G656" i="6" s="1"/>
  <c r="D656" i="6"/>
  <c r="B656" i="6"/>
  <c r="A656" i="6"/>
  <c r="F655" i="6"/>
  <c r="G655" i="6" s="1"/>
  <c r="D655" i="6"/>
  <c r="B655" i="6"/>
  <c r="A655" i="6"/>
  <c r="F654" i="6"/>
  <c r="G654" i="6" s="1"/>
  <c r="D654" i="6"/>
  <c r="B654" i="6"/>
  <c r="A654" i="6"/>
  <c r="F653" i="6"/>
  <c r="G653" i="6" s="1"/>
  <c r="D653" i="6"/>
  <c r="B653" i="6"/>
  <c r="A653" i="6"/>
  <c r="F652" i="6"/>
  <c r="G652" i="6" s="1"/>
  <c r="D652" i="6"/>
  <c r="B652" i="6"/>
  <c r="A652" i="6"/>
  <c r="F651" i="6"/>
  <c r="G651" i="6" s="1"/>
  <c r="D651" i="6"/>
  <c r="B651" i="6"/>
  <c r="A651" i="6"/>
  <c r="F650" i="6"/>
  <c r="G650" i="6" s="1"/>
  <c r="D650" i="6"/>
  <c r="B650" i="6"/>
  <c r="A650" i="6"/>
  <c r="B643" i="6"/>
  <c r="G642" i="6"/>
  <c r="B642" i="6"/>
  <c r="B641" i="6"/>
  <c r="B640" i="6"/>
  <c r="F634" i="6"/>
  <c r="G634" i="6" s="1"/>
  <c r="D634" i="6"/>
  <c r="B634" i="6"/>
  <c r="A634" i="6"/>
  <c r="F633" i="6"/>
  <c r="G633" i="6" s="1"/>
  <c r="D633" i="6"/>
  <c r="B633" i="6"/>
  <c r="A633" i="6"/>
  <c r="F632" i="6"/>
  <c r="G632" i="6" s="1"/>
  <c r="D632" i="6"/>
  <c r="B632" i="6"/>
  <c r="A632" i="6"/>
  <c r="F631" i="6"/>
  <c r="G631" i="6" s="1"/>
  <c r="D631" i="6"/>
  <c r="B631" i="6"/>
  <c r="A631" i="6"/>
  <c r="F630" i="6"/>
  <c r="G630" i="6" s="1"/>
  <c r="D630" i="6"/>
  <c r="B630" i="6"/>
  <c r="A630" i="6"/>
  <c r="F629" i="6"/>
  <c r="G629" i="6" s="1"/>
  <c r="D629" i="6"/>
  <c r="B629" i="6"/>
  <c r="A629" i="6"/>
  <c r="F628" i="6"/>
  <c r="G628" i="6" s="1"/>
  <c r="D628" i="6"/>
  <c r="B628" i="6"/>
  <c r="A628" i="6"/>
  <c r="F627" i="6"/>
  <c r="G627" i="6" s="1"/>
  <c r="D627" i="6"/>
  <c r="B627" i="6"/>
  <c r="A627" i="6"/>
  <c r="F626" i="6"/>
  <c r="G626" i="6" s="1"/>
  <c r="D626" i="6"/>
  <c r="B626" i="6"/>
  <c r="A626" i="6"/>
  <c r="F623" i="6"/>
  <c r="G623" i="6" s="1"/>
  <c r="D623" i="6"/>
  <c r="B623" i="6"/>
  <c r="A623" i="6"/>
  <c r="F622" i="6"/>
  <c r="G622" i="6" s="1"/>
  <c r="D622" i="6"/>
  <c r="B622" i="6"/>
  <c r="A622" i="6"/>
  <c r="F621" i="6"/>
  <c r="G621" i="6" s="1"/>
  <c r="D621" i="6"/>
  <c r="B621" i="6"/>
  <c r="A621" i="6"/>
  <c r="F620" i="6"/>
  <c r="G620" i="6" s="1"/>
  <c r="D620" i="6"/>
  <c r="B620" i="6"/>
  <c r="A620" i="6"/>
  <c r="F619" i="6"/>
  <c r="G619" i="6" s="1"/>
  <c r="D619" i="6"/>
  <c r="B619" i="6"/>
  <c r="A619" i="6"/>
  <c r="F618" i="6"/>
  <c r="G618" i="6" s="1"/>
  <c r="D618" i="6"/>
  <c r="B618" i="6"/>
  <c r="A618" i="6"/>
  <c r="F617" i="6"/>
  <c r="G617" i="6" s="1"/>
  <c r="D617" i="6"/>
  <c r="B617" i="6"/>
  <c r="A617" i="6"/>
  <c r="F616" i="6"/>
  <c r="G616" i="6" s="1"/>
  <c r="D616" i="6"/>
  <c r="B616" i="6"/>
  <c r="A616" i="6"/>
  <c r="F613" i="6"/>
  <c r="G613" i="6" s="1"/>
  <c r="D613" i="6"/>
  <c r="B613" i="6"/>
  <c r="A613" i="6"/>
  <c r="F612" i="6"/>
  <c r="G612" i="6" s="1"/>
  <c r="D612" i="6"/>
  <c r="B612" i="6"/>
  <c r="A612" i="6"/>
  <c r="F611" i="6"/>
  <c r="G611" i="6" s="1"/>
  <c r="D611" i="6"/>
  <c r="B611" i="6"/>
  <c r="A611" i="6"/>
  <c r="F610" i="6"/>
  <c r="G610" i="6" s="1"/>
  <c r="D610" i="6"/>
  <c r="B610" i="6"/>
  <c r="A610" i="6"/>
  <c r="F609" i="6"/>
  <c r="G609" i="6" s="1"/>
  <c r="D609" i="6"/>
  <c r="B609" i="6"/>
  <c r="A609" i="6"/>
  <c r="F608" i="6"/>
  <c r="G608" i="6" s="1"/>
  <c r="D608" i="6"/>
  <c r="B608" i="6"/>
  <c r="A608" i="6"/>
  <c r="F607" i="6"/>
  <c r="G607" i="6" s="1"/>
  <c r="D607" i="6"/>
  <c r="B607" i="6"/>
  <c r="A607" i="6"/>
  <c r="F606" i="6"/>
  <c r="G606" i="6" s="1"/>
  <c r="D606" i="6"/>
  <c r="B606" i="6"/>
  <c r="A606" i="6"/>
  <c r="F605" i="6"/>
  <c r="G605" i="6" s="1"/>
  <c r="D605" i="6"/>
  <c r="B605" i="6"/>
  <c r="A605" i="6"/>
  <c r="F604" i="6"/>
  <c r="G604" i="6" s="1"/>
  <c r="D604" i="6"/>
  <c r="B604" i="6"/>
  <c r="A604" i="6"/>
  <c r="F603" i="6"/>
  <c r="G603" i="6" s="1"/>
  <c r="D603" i="6"/>
  <c r="B603" i="6"/>
  <c r="A603" i="6"/>
  <c r="F602" i="6"/>
  <c r="G602" i="6" s="1"/>
  <c r="D602" i="6"/>
  <c r="B602" i="6"/>
  <c r="A602" i="6"/>
  <c r="F601" i="6"/>
  <c r="G601" i="6" s="1"/>
  <c r="D601" i="6"/>
  <c r="B601" i="6"/>
  <c r="A601" i="6"/>
  <c r="F600" i="6"/>
  <c r="G600" i="6" s="1"/>
  <c r="D600" i="6"/>
  <c r="B600" i="6"/>
  <c r="A600" i="6"/>
  <c r="B593" i="6"/>
  <c r="G592" i="6"/>
  <c r="B592" i="6"/>
  <c r="B591" i="6"/>
  <c r="B590" i="6"/>
  <c r="F584" i="6"/>
  <c r="G584" i="6" s="1"/>
  <c r="D584" i="6"/>
  <c r="B584" i="6"/>
  <c r="A584" i="6"/>
  <c r="F583" i="6"/>
  <c r="G583" i="6" s="1"/>
  <c r="D583" i="6"/>
  <c r="B583" i="6"/>
  <c r="A583" i="6"/>
  <c r="F582" i="6"/>
  <c r="G582" i="6" s="1"/>
  <c r="D582" i="6"/>
  <c r="B582" i="6"/>
  <c r="A582" i="6"/>
  <c r="F581" i="6"/>
  <c r="G581" i="6" s="1"/>
  <c r="D581" i="6"/>
  <c r="B581" i="6"/>
  <c r="A581" i="6"/>
  <c r="F580" i="6"/>
  <c r="G580" i="6" s="1"/>
  <c r="D580" i="6"/>
  <c r="B580" i="6"/>
  <c r="A580" i="6"/>
  <c r="F579" i="6"/>
  <c r="G579" i="6" s="1"/>
  <c r="D579" i="6"/>
  <c r="B579" i="6"/>
  <c r="A579" i="6"/>
  <c r="F578" i="6"/>
  <c r="G578" i="6" s="1"/>
  <c r="D578" i="6"/>
  <c r="B578" i="6"/>
  <c r="A578" i="6"/>
  <c r="F577" i="6"/>
  <c r="G577" i="6" s="1"/>
  <c r="D577" i="6"/>
  <c r="B577" i="6"/>
  <c r="A577" i="6"/>
  <c r="F576" i="6"/>
  <c r="G576" i="6" s="1"/>
  <c r="D576" i="6"/>
  <c r="B576" i="6"/>
  <c r="A576" i="6"/>
  <c r="F573" i="6"/>
  <c r="G573" i="6" s="1"/>
  <c r="D573" i="6"/>
  <c r="B573" i="6"/>
  <c r="A573" i="6"/>
  <c r="F572" i="6"/>
  <c r="G572" i="6" s="1"/>
  <c r="D572" i="6"/>
  <c r="B572" i="6"/>
  <c r="A572" i="6"/>
  <c r="F571" i="6"/>
  <c r="G571" i="6" s="1"/>
  <c r="D571" i="6"/>
  <c r="B571" i="6"/>
  <c r="A571" i="6"/>
  <c r="F570" i="6"/>
  <c r="G570" i="6" s="1"/>
  <c r="D570" i="6"/>
  <c r="B570" i="6"/>
  <c r="A570" i="6"/>
  <c r="F569" i="6"/>
  <c r="G569" i="6" s="1"/>
  <c r="D569" i="6"/>
  <c r="B569" i="6"/>
  <c r="A569" i="6"/>
  <c r="F568" i="6"/>
  <c r="G568" i="6" s="1"/>
  <c r="D568" i="6"/>
  <c r="B568" i="6"/>
  <c r="A568" i="6"/>
  <c r="F567" i="6"/>
  <c r="G567" i="6" s="1"/>
  <c r="D567" i="6"/>
  <c r="B567" i="6"/>
  <c r="A567" i="6"/>
  <c r="F566" i="6"/>
  <c r="G566" i="6" s="1"/>
  <c r="D566" i="6"/>
  <c r="B566" i="6"/>
  <c r="A566" i="6"/>
  <c r="F563" i="6"/>
  <c r="G563" i="6" s="1"/>
  <c r="D563" i="6"/>
  <c r="B563" i="6"/>
  <c r="A563" i="6"/>
  <c r="F562" i="6"/>
  <c r="G562" i="6" s="1"/>
  <c r="D562" i="6"/>
  <c r="B562" i="6"/>
  <c r="A562" i="6"/>
  <c r="F561" i="6"/>
  <c r="G561" i="6" s="1"/>
  <c r="D561" i="6"/>
  <c r="B561" i="6"/>
  <c r="A561" i="6"/>
  <c r="F560" i="6"/>
  <c r="G560" i="6" s="1"/>
  <c r="D560" i="6"/>
  <c r="B560" i="6"/>
  <c r="A560" i="6"/>
  <c r="F559" i="6"/>
  <c r="G559" i="6" s="1"/>
  <c r="D559" i="6"/>
  <c r="B559" i="6"/>
  <c r="A559" i="6"/>
  <c r="F558" i="6"/>
  <c r="G558" i="6" s="1"/>
  <c r="D558" i="6"/>
  <c r="B558" i="6"/>
  <c r="A558" i="6"/>
  <c r="F557" i="6"/>
  <c r="G557" i="6" s="1"/>
  <c r="D557" i="6"/>
  <c r="B557" i="6"/>
  <c r="A557" i="6"/>
  <c r="F556" i="6"/>
  <c r="G556" i="6" s="1"/>
  <c r="D556" i="6"/>
  <c r="B556" i="6"/>
  <c r="A556" i="6"/>
  <c r="F555" i="6"/>
  <c r="G555" i="6" s="1"/>
  <c r="D555" i="6"/>
  <c r="B555" i="6"/>
  <c r="A555" i="6"/>
  <c r="F554" i="6"/>
  <c r="G554" i="6" s="1"/>
  <c r="D554" i="6"/>
  <c r="B554" i="6"/>
  <c r="A554" i="6"/>
  <c r="F553" i="6"/>
  <c r="G553" i="6" s="1"/>
  <c r="D553" i="6"/>
  <c r="B553" i="6"/>
  <c r="A553" i="6"/>
  <c r="F552" i="6"/>
  <c r="G552" i="6" s="1"/>
  <c r="D552" i="6"/>
  <c r="B552" i="6"/>
  <c r="A552" i="6"/>
  <c r="F551" i="6"/>
  <c r="G551" i="6" s="1"/>
  <c r="D551" i="6"/>
  <c r="B551" i="6"/>
  <c r="A551" i="6"/>
  <c r="F550" i="6"/>
  <c r="G550" i="6" s="1"/>
  <c r="D550" i="6"/>
  <c r="B550" i="6"/>
  <c r="A550" i="6"/>
  <c r="B543" i="6"/>
  <c r="G542" i="6"/>
  <c r="B542" i="6"/>
  <c r="B541" i="6"/>
  <c r="B540" i="6"/>
  <c r="F534" i="6"/>
  <c r="G534" i="6" s="1"/>
  <c r="D534" i="6"/>
  <c r="B534" i="6"/>
  <c r="A534" i="6"/>
  <c r="F533" i="6"/>
  <c r="G533" i="6" s="1"/>
  <c r="D533" i="6"/>
  <c r="B533" i="6"/>
  <c r="A533" i="6"/>
  <c r="F532" i="6"/>
  <c r="G532" i="6" s="1"/>
  <c r="D532" i="6"/>
  <c r="B532" i="6"/>
  <c r="A532" i="6"/>
  <c r="F531" i="6"/>
  <c r="G531" i="6" s="1"/>
  <c r="D531" i="6"/>
  <c r="B531" i="6"/>
  <c r="A531" i="6"/>
  <c r="F530" i="6"/>
  <c r="G530" i="6" s="1"/>
  <c r="D530" i="6"/>
  <c r="B530" i="6"/>
  <c r="A530" i="6"/>
  <c r="F529" i="6"/>
  <c r="G529" i="6" s="1"/>
  <c r="D529" i="6"/>
  <c r="B529" i="6"/>
  <c r="A529" i="6"/>
  <c r="F528" i="6"/>
  <c r="G528" i="6" s="1"/>
  <c r="D528" i="6"/>
  <c r="B528" i="6"/>
  <c r="A528" i="6"/>
  <c r="F527" i="6"/>
  <c r="G527" i="6" s="1"/>
  <c r="D527" i="6"/>
  <c r="B527" i="6"/>
  <c r="A527" i="6"/>
  <c r="F526" i="6"/>
  <c r="G526" i="6" s="1"/>
  <c r="D526" i="6"/>
  <c r="B526" i="6"/>
  <c r="A526" i="6"/>
  <c r="F523" i="6"/>
  <c r="G523" i="6" s="1"/>
  <c r="D523" i="6"/>
  <c r="B523" i="6"/>
  <c r="A523" i="6"/>
  <c r="F522" i="6"/>
  <c r="G522" i="6" s="1"/>
  <c r="D522" i="6"/>
  <c r="B522" i="6"/>
  <c r="A522" i="6"/>
  <c r="F521" i="6"/>
  <c r="G521" i="6" s="1"/>
  <c r="D521" i="6"/>
  <c r="B521" i="6"/>
  <c r="A521" i="6"/>
  <c r="F520" i="6"/>
  <c r="G520" i="6" s="1"/>
  <c r="D520" i="6"/>
  <c r="B520" i="6"/>
  <c r="A520" i="6"/>
  <c r="F519" i="6"/>
  <c r="G519" i="6" s="1"/>
  <c r="D519" i="6"/>
  <c r="B519" i="6"/>
  <c r="A519" i="6"/>
  <c r="F518" i="6"/>
  <c r="G518" i="6" s="1"/>
  <c r="D518" i="6"/>
  <c r="B518" i="6"/>
  <c r="A518" i="6"/>
  <c r="F517" i="6"/>
  <c r="G517" i="6" s="1"/>
  <c r="D517" i="6"/>
  <c r="B517" i="6"/>
  <c r="A517" i="6"/>
  <c r="F516" i="6"/>
  <c r="G516" i="6" s="1"/>
  <c r="D516" i="6"/>
  <c r="B516" i="6"/>
  <c r="A516" i="6"/>
  <c r="F513" i="6"/>
  <c r="G513" i="6" s="1"/>
  <c r="D513" i="6"/>
  <c r="B513" i="6"/>
  <c r="A513" i="6"/>
  <c r="F512" i="6"/>
  <c r="G512" i="6" s="1"/>
  <c r="D512" i="6"/>
  <c r="B512" i="6"/>
  <c r="A512" i="6"/>
  <c r="F511" i="6"/>
  <c r="G511" i="6" s="1"/>
  <c r="D511" i="6"/>
  <c r="B511" i="6"/>
  <c r="A511" i="6"/>
  <c r="F510" i="6"/>
  <c r="G510" i="6" s="1"/>
  <c r="D510" i="6"/>
  <c r="B510" i="6"/>
  <c r="A510" i="6"/>
  <c r="F509" i="6"/>
  <c r="G509" i="6" s="1"/>
  <c r="D509" i="6"/>
  <c r="B509" i="6"/>
  <c r="A509" i="6"/>
  <c r="F508" i="6"/>
  <c r="G508" i="6" s="1"/>
  <c r="D508" i="6"/>
  <c r="B508" i="6"/>
  <c r="A508" i="6"/>
  <c r="F507" i="6"/>
  <c r="G507" i="6" s="1"/>
  <c r="D507" i="6"/>
  <c r="B507" i="6"/>
  <c r="A507" i="6"/>
  <c r="F506" i="6"/>
  <c r="G506" i="6" s="1"/>
  <c r="D506" i="6"/>
  <c r="B506" i="6"/>
  <c r="A506" i="6"/>
  <c r="F505" i="6"/>
  <c r="G505" i="6" s="1"/>
  <c r="D505" i="6"/>
  <c r="B505" i="6"/>
  <c r="A505" i="6"/>
  <c r="F504" i="6"/>
  <c r="G504" i="6" s="1"/>
  <c r="D504" i="6"/>
  <c r="B504" i="6"/>
  <c r="A504" i="6"/>
  <c r="F503" i="6"/>
  <c r="G503" i="6" s="1"/>
  <c r="D503" i="6"/>
  <c r="B503" i="6"/>
  <c r="A503" i="6"/>
  <c r="F502" i="6"/>
  <c r="G502" i="6" s="1"/>
  <c r="D502" i="6"/>
  <c r="B502" i="6"/>
  <c r="A502" i="6"/>
  <c r="F501" i="6"/>
  <c r="G501" i="6" s="1"/>
  <c r="D501" i="6"/>
  <c r="B501" i="6"/>
  <c r="A501" i="6"/>
  <c r="F500" i="6"/>
  <c r="G500" i="6" s="1"/>
  <c r="D500" i="6"/>
  <c r="B500" i="6"/>
  <c r="A500" i="6"/>
  <c r="B493" i="6"/>
  <c r="G492" i="6"/>
  <c r="B492" i="6"/>
  <c r="B491" i="6"/>
  <c r="B490" i="6"/>
  <c r="F484" i="6"/>
  <c r="G484" i="6" s="1"/>
  <c r="D484" i="6"/>
  <c r="B484" i="6"/>
  <c r="A484" i="6"/>
  <c r="F483" i="6"/>
  <c r="G483" i="6" s="1"/>
  <c r="D483" i="6"/>
  <c r="B483" i="6"/>
  <c r="A483" i="6"/>
  <c r="F482" i="6"/>
  <c r="G482" i="6" s="1"/>
  <c r="D482" i="6"/>
  <c r="B482" i="6"/>
  <c r="A482" i="6"/>
  <c r="F481" i="6"/>
  <c r="G481" i="6" s="1"/>
  <c r="D481" i="6"/>
  <c r="B481" i="6"/>
  <c r="A481" i="6"/>
  <c r="F480" i="6"/>
  <c r="G480" i="6" s="1"/>
  <c r="D480" i="6"/>
  <c r="B480" i="6"/>
  <c r="A480" i="6"/>
  <c r="F479" i="6"/>
  <c r="G479" i="6" s="1"/>
  <c r="D479" i="6"/>
  <c r="B479" i="6"/>
  <c r="A479" i="6"/>
  <c r="F478" i="6"/>
  <c r="G478" i="6" s="1"/>
  <c r="D478" i="6"/>
  <c r="B478" i="6"/>
  <c r="A478" i="6"/>
  <c r="F477" i="6"/>
  <c r="G477" i="6" s="1"/>
  <c r="D477" i="6"/>
  <c r="B477" i="6"/>
  <c r="A477" i="6"/>
  <c r="F476" i="6"/>
  <c r="G476" i="6" s="1"/>
  <c r="D476" i="6"/>
  <c r="B476" i="6"/>
  <c r="A476" i="6"/>
  <c r="F473" i="6"/>
  <c r="G473" i="6" s="1"/>
  <c r="D473" i="6"/>
  <c r="B473" i="6"/>
  <c r="A473" i="6"/>
  <c r="F472" i="6"/>
  <c r="G472" i="6" s="1"/>
  <c r="D472" i="6"/>
  <c r="B472" i="6"/>
  <c r="A472" i="6"/>
  <c r="F471" i="6"/>
  <c r="G471" i="6" s="1"/>
  <c r="D471" i="6"/>
  <c r="B471" i="6"/>
  <c r="A471" i="6"/>
  <c r="F470" i="6"/>
  <c r="G470" i="6" s="1"/>
  <c r="D470" i="6"/>
  <c r="B470" i="6"/>
  <c r="A470" i="6"/>
  <c r="F469" i="6"/>
  <c r="G469" i="6" s="1"/>
  <c r="D469" i="6"/>
  <c r="B469" i="6"/>
  <c r="A469" i="6"/>
  <c r="F468" i="6"/>
  <c r="G468" i="6" s="1"/>
  <c r="D468" i="6"/>
  <c r="B468" i="6"/>
  <c r="A468" i="6"/>
  <c r="F467" i="6"/>
  <c r="G467" i="6" s="1"/>
  <c r="D467" i="6"/>
  <c r="B467" i="6"/>
  <c r="A467" i="6"/>
  <c r="F466" i="6"/>
  <c r="G466" i="6" s="1"/>
  <c r="D466" i="6"/>
  <c r="B466" i="6"/>
  <c r="A466" i="6"/>
  <c r="F463" i="6"/>
  <c r="G463" i="6" s="1"/>
  <c r="D463" i="6"/>
  <c r="B463" i="6"/>
  <c r="A463" i="6"/>
  <c r="F462" i="6"/>
  <c r="G462" i="6" s="1"/>
  <c r="D462" i="6"/>
  <c r="B462" i="6"/>
  <c r="A462" i="6"/>
  <c r="F461" i="6"/>
  <c r="G461" i="6" s="1"/>
  <c r="D461" i="6"/>
  <c r="B461" i="6"/>
  <c r="A461" i="6"/>
  <c r="F460" i="6"/>
  <c r="G460" i="6" s="1"/>
  <c r="D460" i="6"/>
  <c r="B460" i="6"/>
  <c r="A460" i="6"/>
  <c r="F459" i="6"/>
  <c r="G459" i="6" s="1"/>
  <c r="D459" i="6"/>
  <c r="B459" i="6"/>
  <c r="A459" i="6"/>
  <c r="F458" i="6"/>
  <c r="G458" i="6" s="1"/>
  <c r="D458" i="6"/>
  <c r="B458" i="6"/>
  <c r="A458" i="6"/>
  <c r="F457" i="6"/>
  <c r="G457" i="6" s="1"/>
  <c r="D457" i="6"/>
  <c r="B457" i="6"/>
  <c r="A457" i="6"/>
  <c r="F456" i="6"/>
  <c r="G456" i="6" s="1"/>
  <c r="D456" i="6"/>
  <c r="B456" i="6"/>
  <c r="A456" i="6"/>
  <c r="F455" i="6"/>
  <c r="G455" i="6" s="1"/>
  <c r="D455" i="6"/>
  <c r="B455" i="6"/>
  <c r="A455" i="6"/>
  <c r="F454" i="6"/>
  <c r="G454" i="6" s="1"/>
  <c r="D454" i="6"/>
  <c r="B454" i="6"/>
  <c r="A454" i="6"/>
  <c r="F453" i="6"/>
  <c r="G453" i="6" s="1"/>
  <c r="D453" i="6"/>
  <c r="B453" i="6"/>
  <c r="A453" i="6"/>
  <c r="F452" i="6"/>
  <c r="G452" i="6" s="1"/>
  <c r="D452" i="6"/>
  <c r="B452" i="6"/>
  <c r="A452" i="6"/>
  <c r="F451" i="6"/>
  <c r="G451" i="6" s="1"/>
  <c r="D451" i="6"/>
  <c r="B451" i="6"/>
  <c r="A451" i="6"/>
  <c r="F450" i="6"/>
  <c r="G450" i="6" s="1"/>
  <c r="D450" i="6"/>
  <c r="B450" i="6"/>
  <c r="A450" i="6"/>
  <c r="B443" i="6"/>
  <c r="G442" i="6"/>
  <c r="B442" i="6"/>
  <c r="B441" i="6"/>
  <c r="B440" i="6"/>
  <c r="F434" i="6"/>
  <c r="G434" i="6" s="1"/>
  <c r="D434" i="6"/>
  <c r="B434" i="6"/>
  <c r="A434" i="6"/>
  <c r="F433" i="6"/>
  <c r="G433" i="6" s="1"/>
  <c r="D433" i="6"/>
  <c r="B433" i="6"/>
  <c r="A433" i="6"/>
  <c r="F432" i="6"/>
  <c r="G432" i="6" s="1"/>
  <c r="D432" i="6"/>
  <c r="B432" i="6"/>
  <c r="A432" i="6"/>
  <c r="F431" i="6"/>
  <c r="G431" i="6" s="1"/>
  <c r="D431" i="6"/>
  <c r="B431" i="6"/>
  <c r="A431" i="6"/>
  <c r="F430" i="6"/>
  <c r="G430" i="6" s="1"/>
  <c r="D430" i="6"/>
  <c r="B430" i="6"/>
  <c r="A430" i="6"/>
  <c r="F429" i="6"/>
  <c r="G429" i="6" s="1"/>
  <c r="D429" i="6"/>
  <c r="B429" i="6"/>
  <c r="A429" i="6"/>
  <c r="F428" i="6"/>
  <c r="G428" i="6" s="1"/>
  <c r="D428" i="6"/>
  <c r="B428" i="6"/>
  <c r="A428" i="6"/>
  <c r="F427" i="6"/>
  <c r="G427" i="6" s="1"/>
  <c r="D427" i="6"/>
  <c r="B427" i="6"/>
  <c r="A427" i="6"/>
  <c r="F426" i="6"/>
  <c r="G426" i="6" s="1"/>
  <c r="D426" i="6"/>
  <c r="B426" i="6"/>
  <c r="A426" i="6"/>
  <c r="F423" i="6"/>
  <c r="G423" i="6" s="1"/>
  <c r="D423" i="6"/>
  <c r="B423" i="6"/>
  <c r="A423" i="6"/>
  <c r="F422" i="6"/>
  <c r="G422" i="6" s="1"/>
  <c r="D422" i="6"/>
  <c r="B422" i="6"/>
  <c r="A422" i="6"/>
  <c r="F421" i="6"/>
  <c r="G421" i="6" s="1"/>
  <c r="D421" i="6"/>
  <c r="B421" i="6"/>
  <c r="A421" i="6"/>
  <c r="F420" i="6"/>
  <c r="G420" i="6" s="1"/>
  <c r="D420" i="6"/>
  <c r="B420" i="6"/>
  <c r="A420" i="6"/>
  <c r="F419" i="6"/>
  <c r="G419" i="6" s="1"/>
  <c r="D419" i="6"/>
  <c r="B419" i="6"/>
  <c r="A419" i="6"/>
  <c r="F418" i="6"/>
  <c r="G418" i="6" s="1"/>
  <c r="D418" i="6"/>
  <c r="B418" i="6"/>
  <c r="A418" i="6"/>
  <c r="F417" i="6"/>
  <c r="G417" i="6" s="1"/>
  <c r="D417" i="6"/>
  <c r="B417" i="6"/>
  <c r="A417" i="6"/>
  <c r="F416" i="6"/>
  <c r="G416" i="6" s="1"/>
  <c r="D416" i="6"/>
  <c r="B416" i="6"/>
  <c r="A416" i="6"/>
  <c r="F413" i="6"/>
  <c r="G413" i="6" s="1"/>
  <c r="D413" i="6"/>
  <c r="B413" i="6"/>
  <c r="A413" i="6"/>
  <c r="F412" i="6"/>
  <c r="G412" i="6" s="1"/>
  <c r="D412" i="6"/>
  <c r="B412" i="6"/>
  <c r="A412" i="6"/>
  <c r="F411" i="6"/>
  <c r="G411" i="6" s="1"/>
  <c r="D411" i="6"/>
  <c r="B411" i="6"/>
  <c r="A411" i="6"/>
  <c r="F410" i="6"/>
  <c r="G410" i="6" s="1"/>
  <c r="D410" i="6"/>
  <c r="B410" i="6"/>
  <c r="A410" i="6"/>
  <c r="F409" i="6"/>
  <c r="G409" i="6" s="1"/>
  <c r="D409" i="6"/>
  <c r="B409" i="6"/>
  <c r="A409" i="6"/>
  <c r="F408" i="6"/>
  <c r="G408" i="6" s="1"/>
  <c r="D408" i="6"/>
  <c r="B408" i="6"/>
  <c r="A408" i="6"/>
  <c r="F407" i="6"/>
  <c r="G407" i="6" s="1"/>
  <c r="D407" i="6"/>
  <c r="B407" i="6"/>
  <c r="A407" i="6"/>
  <c r="F406" i="6"/>
  <c r="G406" i="6" s="1"/>
  <c r="D406" i="6"/>
  <c r="B406" i="6"/>
  <c r="A406" i="6"/>
  <c r="F405" i="6"/>
  <c r="G405" i="6" s="1"/>
  <c r="D405" i="6"/>
  <c r="B405" i="6"/>
  <c r="A405" i="6"/>
  <c r="F404" i="6"/>
  <c r="G404" i="6" s="1"/>
  <c r="D404" i="6"/>
  <c r="B404" i="6"/>
  <c r="A404" i="6"/>
  <c r="F403" i="6"/>
  <c r="G403" i="6" s="1"/>
  <c r="D403" i="6"/>
  <c r="B403" i="6"/>
  <c r="A403" i="6"/>
  <c r="F402" i="6"/>
  <c r="G402" i="6" s="1"/>
  <c r="D402" i="6"/>
  <c r="B402" i="6"/>
  <c r="A402" i="6"/>
  <c r="F401" i="6"/>
  <c r="G401" i="6" s="1"/>
  <c r="D401" i="6"/>
  <c r="B401" i="6"/>
  <c r="A401" i="6"/>
  <c r="F400" i="6"/>
  <c r="G400" i="6" s="1"/>
  <c r="D400" i="6"/>
  <c r="B400" i="6"/>
  <c r="A400" i="6"/>
  <c r="B393" i="6"/>
  <c r="G392" i="6"/>
  <c r="B392" i="6"/>
  <c r="B391" i="6"/>
  <c r="B390" i="6"/>
  <c r="F384" i="6"/>
  <c r="G384" i="6" s="1"/>
  <c r="D384" i="6"/>
  <c r="B384" i="6"/>
  <c r="A384" i="6"/>
  <c r="F383" i="6"/>
  <c r="G383" i="6" s="1"/>
  <c r="D383" i="6"/>
  <c r="B383" i="6"/>
  <c r="A383" i="6"/>
  <c r="F382" i="6"/>
  <c r="G382" i="6" s="1"/>
  <c r="D382" i="6"/>
  <c r="B382" i="6"/>
  <c r="A382" i="6"/>
  <c r="F381" i="6"/>
  <c r="G381" i="6" s="1"/>
  <c r="D381" i="6"/>
  <c r="B381" i="6"/>
  <c r="A381" i="6"/>
  <c r="F380" i="6"/>
  <c r="G380" i="6" s="1"/>
  <c r="D380" i="6"/>
  <c r="B380" i="6"/>
  <c r="A380" i="6"/>
  <c r="F379" i="6"/>
  <c r="G379" i="6" s="1"/>
  <c r="D379" i="6"/>
  <c r="B379" i="6"/>
  <c r="A379" i="6"/>
  <c r="F378" i="6"/>
  <c r="G378" i="6" s="1"/>
  <c r="D378" i="6"/>
  <c r="B378" i="6"/>
  <c r="A378" i="6"/>
  <c r="F377" i="6"/>
  <c r="G377" i="6" s="1"/>
  <c r="D377" i="6"/>
  <c r="B377" i="6"/>
  <c r="A377" i="6"/>
  <c r="F376" i="6"/>
  <c r="G376" i="6" s="1"/>
  <c r="D376" i="6"/>
  <c r="B376" i="6"/>
  <c r="A376" i="6"/>
  <c r="F373" i="6"/>
  <c r="G373" i="6" s="1"/>
  <c r="D373" i="6"/>
  <c r="B373" i="6"/>
  <c r="A373" i="6"/>
  <c r="F372" i="6"/>
  <c r="G372" i="6" s="1"/>
  <c r="D372" i="6"/>
  <c r="B372" i="6"/>
  <c r="A372" i="6"/>
  <c r="F371" i="6"/>
  <c r="G371" i="6" s="1"/>
  <c r="D371" i="6"/>
  <c r="B371" i="6"/>
  <c r="A371" i="6"/>
  <c r="F370" i="6"/>
  <c r="G370" i="6" s="1"/>
  <c r="D370" i="6"/>
  <c r="B370" i="6"/>
  <c r="A370" i="6"/>
  <c r="F369" i="6"/>
  <c r="G369" i="6" s="1"/>
  <c r="D369" i="6"/>
  <c r="B369" i="6"/>
  <c r="A369" i="6"/>
  <c r="F368" i="6"/>
  <c r="G368" i="6" s="1"/>
  <c r="D368" i="6"/>
  <c r="B368" i="6"/>
  <c r="A368" i="6"/>
  <c r="F367" i="6"/>
  <c r="G367" i="6" s="1"/>
  <c r="D367" i="6"/>
  <c r="B367" i="6"/>
  <c r="A367" i="6"/>
  <c r="F366" i="6"/>
  <c r="G366" i="6" s="1"/>
  <c r="D366" i="6"/>
  <c r="B366" i="6"/>
  <c r="A366" i="6"/>
  <c r="F363" i="6"/>
  <c r="G363" i="6" s="1"/>
  <c r="D363" i="6"/>
  <c r="B363" i="6"/>
  <c r="A363" i="6"/>
  <c r="F362" i="6"/>
  <c r="G362" i="6" s="1"/>
  <c r="D362" i="6"/>
  <c r="B362" i="6"/>
  <c r="A362" i="6"/>
  <c r="F361" i="6"/>
  <c r="G361" i="6" s="1"/>
  <c r="D361" i="6"/>
  <c r="B361" i="6"/>
  <c r="A361" i="6"/>
  <c r="F360" i="6"/>
  <c r="G360" i="6" s="1"/>
  <c r="D360" i="6"/>
  <c r="B360" i="6"/>
  <c r="A360" i="6"/>
  <c r="F359" i="6"/>
  <c r="G359" i="6" s="1"/>
  <c r="D359" i="6"/>
  <c r="B359" i="6"/>
  <c r="A359" i="6"/>
  <c r="F358" i="6"/>
  <c r="G358" i="6" s="1"/>
  <c r="D358" i="6"/>
  <c r="B358" i="6"/>
  <c r="A358" i="6"/>
  <c r="F357" i="6"/>
  <c r="G357" i="6" s="1"/>
  <c r="D357" i="6"/>
  <c r="B357" i="6"/>
  <c r="A357" i="6"/>
  <c r="F356" i="6"/>
  <c r="G356" i="6" s="1"/>
  <c r="D356" i="6"/>
  <c r="B356" i="6"/>
  <c r="A356" i="6"/>
  <c r="F355" i="6"/>
  <c r="G355" i="6" s="1"/>
  <c r="D355" i="6"/>
  <c r="B355" i="6"/>
  <c r="A355" i="6"/>
  <c r="F354" i="6"/>
  <c r="G354" i="6" s="1"/>
  <c r="D354" i="6"/>
  <c r="B354" i="6"/>
  <c r="A354" i="6"/>
  <c r="F353" i="6"/>
  <c r="G353" i="6" s="1"/>
  <c r="D353" i="6"/>
  <c r="B353" i="6"/>
  <c r="A353" i="6"/>
  <c r="F352" i="6"/>
  <c r="G352" i="6" s="1"/>
  <c r="D352" i="6"/>
  <c r="B352" i="6"/>
  <c r="A352" i="6"/>
  <c r="F351" i="6"/>
  <c r="G351" i="6" s="1"/>
  <c r="D351" i="6"/>
  <c r="B351" i="6"/>
  <c r="A351" i="6"/>
  <c r="F350" i="6"/>
  <c r="G350" i="6" s="1"/>
  <c r="D350" i="6"/>
  <c r="B350" i="6"/>
  <c r="A350" i="6"/>
  <c r="B343" i="6"/>
  <c r="G342" i="6"/>
  <c r="B342" i="6"/>
  <c r="B341" i="6"/>
  <c r="B340" i="6"/>
  <c r="F334" i="6"/>
  <c r="G334" i="6" s="1"/>
  <c r="D334" i="6"/>
  <c r="B334" i="6"/>
  <c r="A334" i="6"/>
  <c r="F333" i="6"/>
  <c r="G333" i="6" s="1"/>
  <c r="D333" i="6"/>
  <c r="B333" i="6"/>
  <c r="A333" i="6"/>
  <c r="F332" i="6"/>
  <c r="G332" i="6" s="1"/>
  <c r="D332" i="6"/>
  <c r="B332" i="6"/>
  <c r="A332" i="6"/>
  <c r="F331" i="6"/>
  <c r="G331" i="6" s="1"/>
  <c r="D331" i="6"/>
  <c r="B331" i="6"/>
  <c r="A331" i="6"/>
  <c r="F330" i="6"/>
  <c r="G330" i="6" s="1"/>
  <c r="D330" i="6"/>
  <c r="B330" i="6"/>
  <c r="A330" i="6"/>
  <c r="F329" i="6"/>
  <c r="G329" i="6" s="1"/>
  <c r="D329" i="6"/>
  <c r="B329" i="6"/>
  <c r="A329" i="6"/>
  <c r="F328" i="6"/>
  <c r="G328" i="6" s="1"/>
  <c r="D328" i="6"/>
  <c r="B328" i="6"/>
  <c r="A328" i="6"/>
  <c r="F327" i="6"/>
  <c r="G327" i="6" s="1"/>
  <c r="D327" i="6"/>
  <c r="B327" i="6"/>
  <c r="A327" i="6"/>
  <c r="F326" i="6"/>
  <c r="G326" i="6" s="1"/>
  <c r="D326" i="6"/>
  <c r="B326" i="6"/>
  <c r="A326" i="6"/>
  <c r="F323" i="6"/>
  <c r="G323" i="6" s="1"/>
  <c r="D323" i="6"/>
  <c r="B323" i="6"/>
  <c r="A323" i="6"/>
  <c r="F322" i="6"/>
  <c r="G322" i="6" s="1"/>
  <c r="D322" i="6"/>
  <c r="B322" i="6"/>
  <c r="A322" i="6"/>
  <c r="F321" i="6"/>
  <c r="G321" i="6" s="1"/>
  <c r="D321" i="6"/>
  <c r="B321" i="6"/>
  <c r="A321" i="6"/>
  <c r="F320" i="6"/>
  <c r="G320" i="6" s="1"/>
  <c r="D320" i="6"/>
  <c r="B320" i="6"/>
  <c r="A320" i="6"/>
  <c r="F319" i="6"/>
  <c r="G319" i="6" s="1"/>
  <c r="D319" i="6"/>
  <c r="B319" i="6"/>
  <c r="A319" i="6"/>
  <c r="F318" i="6"/>
  <c r="G318" i="6" s="1"/>
  <c r="D318" i="6"/>
  <c r="B318" i="6"/>
  <c r="A318" i="6"/>
  <c r="F317" i="6"/>
  <c r="G317" i="6" s="1"/>
  <c r="D317" i="6"/>
  <c r="B317" i="6"/>
  <c r="A317" i="6"/>
  <c r="F316" i="6"/>
  <c r="G316" i="6" s="1"/>
  <c r="D316" i="6"/>
  <c r="B316" i="6"/>
  <c r="A316" i="6"/>
  <c r="F313" i="6"/>
  <c r="G313" i="6" s="1"/>
  <c r="D313" i="6"/>
  <c r="B313" i="6"/>
  <c r="A313" i="6"/>
  <c r="F312" i="6"/>
  <c r="G312" i="6" s="1"/>
  <c r="D312" i="6"/>
  <c r="B312" i="6"/>
  <c r="A312" i="6"/>
  <c r="F311" i="6"/>
  <c r="G311" i="6" s="1"/>
  <c r="D311" i="6"/>
  <c r="B311" i="6"/>
  <c r="A311" i="6"/>
  <c r="F310" i="6"/>
  <c r="G310" i="6" s="1"/>
  <c r="D310" i="6"/>
  <c r="B310" i="6"/>
  <c r="A310" i="6"/>
  <c r="F309" i="6"/>
  <c r="G309" i="6" s="1"/>
  <c r="D309" i="6"/>
  <c r="B309" i="6"/>
  <c r="A309" i="6"/>
  <c r="F308" i="6"/>
  <c r="G308" i="6" s="1"/>
  <c r="D308" i="6"/>
  <c r="B308" i="6"/>
  <c r="A308" i="6"/>
  <c r="F307" i="6"/>
  <c r="G307" i="6" s="1"/>
  <c r="D307" i="6"/>
  <c r="B307" i="6"/>
  <c r="A307" i="6"/>
  <c r="F306" i="6"/>
  <c r="G306" i="6" s="1"/>
  <c r="D306" i="6"/>
  <c r="B306" i="6"/>
  <c r="A306" i="6"/>
  <c r="F305" i="6"/>
  <c r="G305" i="6" s="1"/>
  <c r="D305" i="6"/>
  <c r="B305" i="6"/>
  <c r="A305" i="6"/>
  <c r="F304" i="6"/>
  <c r="G304" i="6" s="1"/>
  <c r="D304" i="6"/>
  <c r="B304" i="6"/>
  <c r="A304" i="6"/>
  <c r="F303" i="6"/>
  <c r="G303" i="6" s="1"/>
  <c r="D303" i="6"/>
  <c r="B303" i="6"/>
  <c r="A303" i="6"/>
  <c r="F302" i="6"/>
  <c r="G302" i="6" s="1"/>
  <c r="D302" i="6"/>
  <c r="B302" i="6"/>
  <c r="A302" i="6"/>
  <c r="F301" i="6"/>
  <c r="G301" i="6" s="1"/>
  <c r="D301" i="6"/>
  <c r="B301" i="6"/>
  <c r="A301" i="6"/>
  <c r="F300" i="6"/>
  <c r="G300" i="6" s="1"/>
  <c r="D300" i="6"/>
  <c r="B300" i="6"/>
  <c r="A300" i="6"/>
  <c r="B293" i="6"/>
  <c r="G292" i="6"/>
  <c r="B292" i="6"/>
  <c r="B291" i="6"/>
  <c r="B290" i="6"/>
  <c r="F284" i="6"/>
  <c r="G284" i="6" s="1"/>
  <c r="D284" i="6"/>
  <c r="B284" i="6"/>
  <c r="A284" i="6"/>
  <c r="F283" i="6"/>
  <c r="G283" i="6" s="1"/>
  <c r="D283" i="6"/>
  <c r="B283" i="6"/>
  <c r="A283" i="6"/>
  <c r="F282" i="6"/>
  <c r="G282" i="6" s="1"/>
  <c r="D282" i="6"/>
  <c r="B282" i="6"/>
  <c r="A282" i="6"/>
  <c r="F281" i="6"/>
  <c r="G281" i="6" s="1"/>
  <c r="D281" i="6"/>
  <c r="B281" i="6"/>
  <c r="A281" i="6"/>
  <c r="F280" i="6"/>
  <c r="G280" i="6" s="1"/>
  <c r="D280" i="6"/>
  <c r="B280" i="6"/>
  <c r="A280" i="6"/>
  <c r="F279" i="6"/>
  <c r="G279" i="6" s="1"/>
  <c r="D279" i="6"/>
  <c r="B279" i="6"/>
  <c r="A279" i="6"/>
  <c r="F278" i="6"/>
  <c r="G278" i="6" s="1"/>
  <c r="D278" i="6"/>
  <c r="B278" i="6"/>
  <c r="A278" i="6"/>
  <c r="F277" i="6"/>
  <c r="G277" i="6" s="1"/>
  <c r="D277" i="6"/>
  <c r="B277" i="6"/>
  <c r="A277" i="6"/>
  <c r="F276" i="6"/>
  <c r="G276" i="6" s="1"/>
  <c r="D276" i="6"/>
  <c r="B276" i="6"/>
  <c r="A276" i="6"/>
  <c r="F273" i="6"/>
  <c r="G273" i="6" s="1"/>
  <c r="D273" i="6"/>
  <c r="B273" i="6"/>
  <c r="A273" i="6"/>
  <c r="F272" i="6"/>
  <c r="G272" i="6" s="1"/>
  <c r="D272" i="6"/>
  <c r="B272" i="6"/>
  <c r="A272" i="6"/>
  <c r="F271" i="6"/>
  <c r="G271" i="6" s="1"/>
  <c r="D271" i="6"/>
  <c r="B271" i="6"/>
  <c r="A271" i="6"/>
  <c r="F270" i="6"/>
  <c r="G270" i="6" s="1"/>
  <c r="D270" i="6"/>
  <c r="B270" i="6"/>
  <c r="A270" i="6"/>
  <c r="F269" i="6"/>
  <c r="G269" i="6" s="1"/>
  <c r="D269" i="6"/>
  <c r="B269" i="6"/>
  <c r="A269" i="6"/>
  <c r="F268" i="6"/>
  <c r="G268" i="6" s="1"/>
  <c r="D268" i="6"/>
  <c r="B268" i="6"/>
  <c r="A268" i="6"/>
  <c r="F267" i="6"/>
  <c r="G267" i="6" s="1"/>
  <c r="D267" i="6"/>
  <c r="B267" i="6"/>
  <c r="A267" i="6"/>
  <c r="F266" i="6"/>
  <c r="G266" i="6" s="1"/>
  <c r="D266" i="6"/>
  <c r="B266" i="6"/>
  <c r="A266" i="6"/>
  <c r="F263" i="6"/>
  <c r="G263" i="6" s="1"/>
  <c r="D263" i="6"/>
  <c r="B263" i="6"/>
  <c r="A263" i="6"/>
  <c r="F262" i="6"/>
  <c r="G262" i="6" s="1"/>
  <c r="D262" i="6"/>
  <c r="B262" i="6"/>
  <c r="A262" i="6"/>
  <c r="F261" i="6"/>
  <c r="G261" i="6" s="1"/>
  <c r="D261" i="6"/>
  <c r="B261" i="6"/>
  <c r="A261" i="6"/>
  <c r="F260" i="6"/>
  <c r="G260" i="6" s="1"/>
  <c r="D260" i="6"/>
  <c r="B260" i="6"/>
  <c r="A260" i="6"/>
  <c r="F259" i="6"/>
  <c r="G259" i="6" s="1"/>
  <c r="D259" i="6"/>
  <c r="B259" i="6"/>
  <c r="A259" i="6"/>
  <c r="F258" i="6"/>
  <c r="G258" i="6" s="1"/>
  <c r="D258" i="6"/>
  <c r="B258" i="6"/>
  <c r="A258" i="6"/>
  <c r="F257" i="6"/>
  <c r="G257" i="6" s="1"/>
  <c r="D257" i="6"/>
  <c r="B257" i="6"/>
  <c r="A257" i="6"/>
  <c r="F256" i="6"/>
  <c r="G256" i="6" s="1"/>
  <c r="D256" i="6"/>
  <c r="B256" i="6"/>
  <c r="A256" i="6"/>
  <c r="F255" i="6"/>
  <c r="G255" i="6" s="1"/>
  <c r="D255" i="6"/>
  <c r="B255" i="6"/>
  <c r="A255" i="6"/>
  <c r="F254" i="6"/>
  <c r="G254" i="6" s="1"/>
  <c r="D254" i="6"/>
  <c r="B254" i="6"/>
  <c r="A254" i="6"/>
  <c r="F253" i="6"/>
  <c r="G253" i="6" s="1"/>
  <c r="D253" i="6"/>
  <c r="B253" i="6"/>
  <c r="A253" i="6"/>
  <c r="F252" i="6"/>
  <c r="G252" i="6" s="1"/>
  <c r="D252" i="6"/>
  <c r="B252" i="6"/>
  <c r="A252" i="6"/>
  <c r="F251" i="6"/>
  <c r="G251" i="6" s="1"/>
  <c r="D251" i="6"/>
  <c r="B251" i="6"/>
  <c r="A251" i="6"/>
  <c r="F250" i="6"/>
  <c r="G250" i="6" s="1"/>
  <c r="D250" i="6"/>
  <c r="B250" i="6"/>
  <c r="A250" i="6"/>
  <c r="B243" i="6"/>
  <c r="G242" i="6"/>
  <c r="B242" i="6"/>
  <c r="B241" i="6"/>
  <c r="B240" i="6"/>
  <c r="F234" i="6"/>
  <c r="G234" i="6" s="1"/>
  <c r="D234" i="6"/>
  <c r="B234" i="6"/>
  <c r="A234" i="6"/>
  <c r="F233" i="6"/>
  <c r="G233" i="6" s="1"/>
  <c r="D233" i="6"/>
  <c r="B233" i="6"/>
  <c r="A233" i="6"/>
  <c r="F232" i="6"/>
  <c r="G232" i="6" s="1"/>
  <c r="D232" i="6"/>
  <c r="B232" i="6"/>
  <c r="A232" i="6"/>
  <c r="F231" i="6"/>
  <c r="G231" i="6" s="1"/>
  <c r="D231" i="6"/>
  <c r="B231" i="6"/>
  <c r="A231" i="6"/>
  <c r="F230" i="6"/>
  <c r="G230" i="6" s="1"/>
  <c r="D230" i="6"/>
  <c r="B230" i="6"/>
  <c r="A230" i="6"/>
  <c r="F229" i="6"/>
  <c r="G229" i="6" s="1"/>
  <c r="D229" i="6"/>
  <c r="B229" i="6"/>
  <c r="A229" i="6"/>
  <c r="F228" i="6"/>
  <c r="G228" i="6" s="1"/>
  <c r="D228" i="6"/>
  <c r="B228" i="6"/>
  <c r="A228" i="6"/>
  <c r="F227" i="6"/>
  <c r="G227" i="6" s="1"/>
  <c r="D227" i="6"/>
  <c r="B227" i="6"/>
  <c r="A227" i="6"/>
  <c r="F226" i="6"/>
  <c r="G226" i="6" s="1"/>
  <c r="D226" i="6"/>
  <c r="B226" i="6"/>
  <c r="A226" i="6"/>
  <c r="F223" i="6"/>
  <c r="G223" i="6" s="1"/>
  <c r="D223" i="6"/>
  <c r="B223" i="6"/>
  <c r="A223" i="6"/>
  <c r="F222" i="6"/>
  <c r="G222" i="6" s="1"/>
  <c r="D222" i="6"/>
  <c r="B222" i="6"/>
  <c r="A222" i="6"/>
  <c r="F221" i="6"/>
  <c r="G221" i="6" s="1"/>
  <c r="D221" i="6"/>
  <c r="B221" i="6"/>
  <c r="A221" i="6"/>
  <c r="F220" i="6"/>
  <c r="G220" i="6" s="1"/>
  <c r="D220" i="6"/>
  <c r="B220" i="6"/>
  <c r="A220" i="6"/>
  <c r="F219" i="6"/>
  <c r="G219" i="6" s="1"/>
  <c r="D219" i="6"/>
  <c r="B219" i="6"/>
  <c r="A219" i="6"/>
  <c r="F218" i="6"/>
  <c r="G218" i="6" s="1"/>
  <c r="D218" i="6"/>
  <c r="B218" i="6"/>
  <c r="A218" i="6"/>
  <c r="F217" i="6"/>
  <c r="G217" i="6" s="1"/>
  <c r="D217" i="6"/>
  <c r="B217" i="6"/>
  <c r="A217" i="6"/>
  <c r="F216" i="6"/>
  <c r="G216" i="6" s="1"/>
  <c r="D216" i="6"/>
  <c r="B216" i="6"/>
  <c r="A216" i="6"/>
  <c r="F213" i="6"/>
  <c r="G213" i="6" s="1"/>
  <c r="D213" i="6"/>
  <c r="B213" i="6"/>
  <c r="A213" i="6"/>
  <c r="F212" i="6"/>
  <c r="G212" i="6" s="1"/>
  <c r="D212" i="6"/>
  <c r="B212" i="6"/>
  <c r="A212" i="6"/>
  <c r="F211" i="6"/>
  <c r="G211" i="6" s="1"/>
  <c r="D211" i="6"/>
  <c r="B211" i="6"/>
  <c r="A211" i="6"/>
  <c r="F210" i="6"/>
  <c r="G210" i="6" s="1"/>
  <c r="D210" i="6"/>
  <c r="B210" i="6"/>
  <c r="A210" i="6"/>
  <c r="F209" i="6"/>
  <c r="G209" i="6" s="1"/>
  <c r="D209" i="6"/>
  <c r="B209" i="6"/>
  <c r="A209" i="6"/>
  <c r="F208" i="6"/>
  <c r="G208" i="6" s="1"/>
  <c r="D208" i="6"/>
  <c r="B208" i="6"/>
  <c r="A208" i="6"/>
  <c r="F207" i="6"/>
  <c r="G207" i="6" s="1"/>
  <c r="D207" i="6"/>
  <c r="B207" i="6"/>
  <c r="A207" i="6"/>
  <c r="F206" i="6"/>
  <c r="G206" i="6" s="1"/>
  <c r="D206" i="6"/>
  <c r="B206" i="6"/>
  <c r="A206" i="6"/>
  <c r="F205" i="6"/>
  <c r="G205" i="6" s="1"/>
  <c r="D205" i="6"/>
  <c r="B205" i="6"/>
  <c r="A205" i="6"/>
  <c r="F204" i="6"/>
  <c r="G204" i="6" s="1"/>
  <c r="D204" i="6"/>
  <c r="B204" i="6"/>
  <c r="A204" i="6"/>
  <c r="F203" i="6"/>
  <c r="G203" i="6" s="1"/>
  <c r="D203" i="6"/>
  <c r="B203" i="6"/>
  <c r="A203" i="6"/>
  <c r="F202" i="6"/>
  <c r="G202" i="6" s="1"/>
  <c r="D202" i="6"/>
  <c r="B202" i="6"/>
  <c r="A202" i="6"/>
  <c r="F201" i="6"/>
  <c r="G201" i="6" s="1"/>
  <c r="D201" i="6"/>
  <c r="B201" i="6"/>
  <c r="A201" i="6"/>
  <c r="F200" i="6"/>
  <c r="G200" i="6" s="1"/>
  <c r="D200" i="6"/>
  <c r="B200" i="6"/>
  <c r="A200" i="6"/>
  <c r="B193" i="6"/>
  <c r="G192" i="6"/>
  <c r="B192" i="6"/>
  <c r="B191" i="6"/>
  <c r="B190" i="6"/>
  <c r="F184" i="6"/>
  <c r="G184" i="6" s="1"/>
  <c r="D184" i="6"/>
  <c r="B184" i="6"/>
  <c r="A184" i="6"/>
  <c r="F183" i="6"/>
  <c r="G183" i="6" s="1"/>
  <c r="D183" i="6"/>
  <c r="B183" i="6"/>
  <c r="A183" i="6"/>
  <c r="F182" i="6"/>
  <c r="G182" i="6" s="1"/>
  <c r="D182" i="6"/>
  <c r="B182" i="6"/>
  <c r="A182" i="6"/>
  <c r="F181" i="6"/>
  <c r="G181" i="6" s="1"/>
  <c r="D181" i="6"/>
  <c r="B181" i="6"/>
  <c r="A181" i="6"/>
  <c r="F180" i="6"/>
  <c r="G180" i="6" s="1"/>
  <c r="D180" i="6"/>
  <c r="B180" i="6"/>
  <c r="A180" i="6"/>
  <c r="F179" i="6"/>
  <c r="G179" i="6" s="1"/>
  <c r="D179" i="6"/>
  <c r="B179" i="6"/>
  <c r="A179" i="6"/>
  <c r="F178" i="6"/>
  <c r="G178" i="6" s="1"/>
  <c r="D178" i="6"/>
  <c r="B178" i="6"/>
  <c r="A178" i="6"/>
  <c r="F177" i="6"/>
  <c r="G177" i="6" s="1"/>
  <c r="D177" i="6"/>
  <c r="B177" i="6"/>
  <c r="A177" i="6"/>
  <c r="F176" i="6"/>
  <c r="G176" i="6" s="1"/>
  <c r="D176" i="6"/>
  <c r="B176" i="6"/>
  <c r="A176" i="6"/>
  <c r="F173" i="6"/>
  <c r="G173" i="6" s="1"/>
  <c r="D173" i="6"/>
  <c r="B173" i="6"/>
  <c r="A173" i="6"/>
  <c r="F172" i="6"/>
  <c r="G172" i="6" s="1"/>
  <c r="D172" i="6"/>
  <c r="B172" i="6"/>
  <c r="A172" i="6"/>
  <c r="F171" i="6"/>
  <c r="G171" i="6" s="1"/>
  <c r="D171" i="6"/>
  <c r="B171" i="6"/>
  <c r="A171" i="6"/>
  <c r="F170" i="6"/>
  <c r="G170" i="6" s="1"/>
  <c r="D170" i="6"/>
  <c r="B170" i="6"/>
  <c r="A170" i="6"/>
  <c r="F169" i="6"/>
  <c r="G169" i="6" s="1"/>
  <c r="D169" i="6"/>
  <c r="B169" i="6"/>
  <c r="A169" i="6"/>
  <c r="F168" i="6"/>
  <c r="G168" i="6" s="1"/>
  <c r="D168" i="6"/>
  <c r="B168" i="6"/>
  <c r="A168" i="6"/>
  <c r="F167" i="6"/>
  <c r="G167" i="6" s="1"/>
  <c r="D167" i="6"/>
  <c r="B167" i="6"/>
  <c r="A167" i="6"/>
  <c r="F166" i="6"/>
  <c r="G166" i="6" s="1"/>
  <c r="D166" i="6"/>
  <c r="B166" i="6"/>
  <c r="A166" i="6"/>
  <c r="F163" i="6"/>
  <c r="G163" i="6" s="1"/>
  <c r="D163" i="6"/>
  <c r="B163" i="6"/>
  <c r="A163" i="6"/>
  <c r="F162" i="6"/>
  <c r="G162" i="6" s="1"/>
  <c r="D162" i="6"/>
  <c r="B162" i="6"/>
  <c r="A162" i="6"/>
  <c r="F161" i="6"/>
  <c r="G161" i="6" s="1"/>
  <c r="D161" i="6"/>
  <c r="B161" i="6"/>
  <c r="A161" i="6"/>
  <c r="F160" i="6"/>
  <c r="G160" i="6" s="1"/>
  <c r="D160" i="6"/>
  <c r="B160" i="6"/>
  <c r="A160" i="6"/>
  <c r="F159" i="6"/>
  <c r="G159" i="6" s="1"/>
  <c r="D159" i="6"/>
  <c r="B159" i="6"/>
  <c r="A159" i="6"/>
  <c r="F158" i="6"/>
  <c r="G158" i="6" s="1"/>
  <c r="D158" i="6"/>
  <c r="B158" i="6"/>
  <c r="A158" i="6"/>
  <c r="F157" i="6"/>
  <c r="G157" i="6" s="1"/>
  <c r="D157" i="6"/>
  <c r="B157" i="6"/>
  <c r="A157" i="6"/>
  <c r="F156" i="6"/>
  <c r="G156" i="6" s="1"/>
  <c r="D156" i="6"/>
  <c r="B156" i="6"/>
  <c r="A156" i="6"/>
  <c r="F155" i="6"/>
  <c r="G155" i="6" s="1"/>
  <c r="D155" i="6"/>
  <c r="B155" i="6"/>
  <c r="A155" i="6"/>
  <c r="F154" i="6"/>
  <c r="G154" i="6" s="1"/>
  <c r="D154" i="6"/>
  <c r="B154" i="6"/>
  <c r="A154" i="6"/>
  <c r="F153" i="6"/>
  <c r="G153" i="6" s="1"/>
  <c r="D153" i="6"/>
  <c r="B153" i="6"/>
  <c r="A153" i="6"/>
  <c r="F152" i="6"/>
  <c r="G152" i="6" s="1"/>
  <c r="D152" i="6"/>
  <c r="B152" i="6"/>
  <c r="A152" i="6"/>
  <c r="F151" i="6"/>
  <c r="G151" i="6" s="1"/>
  <c r="D151" i="6"/>
  <c r="B151" i="6"/>
  <c r="A151" i="6"/>
  <c r="F150" i="6"/>
  <c r="G150" i="6" s="1"/>
  <c r="D150" i="6"/>
  <c r="B150" i="6"/>
  <c r="A150" i="6"/>
  <c r="B143" i="6"/>
  <c r="G142" i="6"/>
  <c r="B142" i="6"/>
  <c r="B141" i="6"/>
  <c r="B140" i="6"/>
  <c r="F134" i="6"/>
  <c r="G134" i="6" s="1"/>
  <c r="D134" i="6"/>
  <c r="B134" i="6"/>
  <c r="A134" i="6"/>
  <c r="F133" i="6"/>
  <c r="G133" i="6" s="1"/>
  <c r="D133" i="6"/>
  <c r="B133" i="6"/>
  <c r="A133" i="6"/>
  <c r="F132" i="6"/>
  <c r="G132" i="6" s="1"/>
  <c r="D132" i="6"/>
  <c r="B132" i="6"/>
  <c r="A132" i="6"/>
  <c r="F131" i="6"/>
  <c r="G131" i="6" s="1"/>
  <c r="D131" i="6"/>
  <c r="B131" i="6"/>
  <c r="A131" i="6"/>
  <c r="F130" i="6"/>
  <c r="G130" i="6" s="1"/>
  <c r="D130" i="6"/>
  <c r="B130" i="6"/>
  <c r="A130" i="6"/>
  <c r="F129" i="6"/>
  <c r="G129" i="6" s="1"/>
  <c r="D129" i="6"/>
  <c r="B129" i="6"/>
  <c r="A129" i="6"/>
  <c r="F128" i="6"/>
  <c r="G128" i="6" s="1"/>
  <c r="D128" i="6"/>
  <c r="B128" i="6"/>
  <c r="A128" i="6"/>
  <c r="F127" i="6"/>
  <c r="G127" i="6" s="1"/>
  <c r="D127" i="6"/>
  <c r="B127" i="6"/>
  <c r="A127" i="6"/>
  <c r="F126" i="6"/>
  <c r="G126" i="6" s="1"/>
  <c r="D126" i="6"/>
  <c r="B126" i="6"/>
  <c r="A126" i="6"/>
  <c r="F123" i="6"/>
  <c r="G123" i="6" s="1"/>
  <c r="D123" i="6"/>
  <c r="B123" i="6"/>
  <c r="A123" i="6"/>
  <c r="F122" i="6"/>
  <c r="G122" i="6" s="1"/>
  <c r="D122" i="6"/>
  <c r="B122" i="6"/>
  <c r="A122" i="6"/>
  <c r="F121" i="6"/>
  <c r="G121" i="6" s="1"/>
  <c r="D121" i="6"/>
  <c r="B121" i="6"/>
  <c r="A121" i="6"/>
  <c r="F120" i="6"/>
  <c r="G120" i="6" s="1"/>
  <c r="D120" i="6"/>
  <c r="B120" i="6"/>
  <c r="A120" i="6"/>
  <c r="F119" i="6"/>
  <c r="G119" i="6" s="1"/>
  <c r="D119" i="6"/>
  <c r="B119" i="6"/>
  <c r="A119" i="6"/>
  <c r="F118" i="6"/>
  <c r="G118" i="6" s="1"/>
  <c r="D118" i="6"/>
  <c r="B118" i="6"/>
  <c r="A118" i="6"/>
  <c r="F117" i="6"/>
  <c r="G117" i="6" s="1"/>
  <c r="D117" i="6"/>
  <c r="B117" i="6"/>
  <c r="A117" i="6"/>
  <c r="F116" i="6"/>
  <c r="G116" i="6" s="1"/>
  <c r="D116" i="6"/>
  <c r="B116" i="6"/>
  <c r="A116" i="6"/>
  <c r="F113" i="6"/>
  <c r="G113" i="6" s="1"/>
  <c r="D113" i="6"/>
  <c r="B113" i="6"/>
  <c r="A113" i="6"/>
  <c r="F112" i="6"/>
  <c r="G112" i="6" s="1"/>
  <c r="D112" i="6"/>
  <c r="B112" i="6"/>
  <c r="A112" i="6"/>
  <c r="F111" i="6"/>
  <c r="G111" i="6" s="1"/>
  <c r="D111" i="6"/>
  <c r="B111" i="6"/>
  <c r="A111" i="6"/>
  <c r="F110" i="6"/>
  <c r="G110" i="6" s="1"/>
  <c r="D110" i="6"/>
  <c r="B110" i="6"/>
  <c r="A110" i="6"/>
  <c r="F109" i="6"/>
  <c r="G109" i="6" s="1"/>
  <c r="D109" i="6"/>
  <c r="B109" i="6"/>
  <c r="A109" i="6"/>
  <c r="F108" i="6"/>
  <c r="G108" i="6" s="1"/>
  <c r="D108" i="6"/>
  <c r="B108" i="6"/>
  <c r="A108" i="6"/>
  <c r="F107" i="6"/>
  <c r="G107" i="6" s="1"/>
  <c r="D107" i="6"/>
  <c r="B107" i="6"/>
  <c r="A107" i="6"/>
  <c r="F106" i="6"/>
  <c r="G106" i="6" s="1"/>
  <c r="D106" i="6"/>
  <c r="B106" i="6"/>
  <c r="A106" i="6"/>
  <c r="F105" i="6"/>
  <c r="G105" i="6" s="1"/>
  <c r="D105" i="6"/>
  <c r="B105" i="6"/>
  <c r="A105" i="6"/>
  <c r="F104" i="6"/>
  <c r="G104" i="6" s="1"/>
  <c r="D104" i="6"/>
  <c r="B104" i="6"/>
  <c r="A104" i="6"/>
  <c r="F103" i="6"/>
  <c r="G103" i="6" s="1"/>
  <c r="D103" i="6"/>
  <c r="B103" i="6"/>
  <c r="A103" i="6"/>
  <c r="F102" i="6"/>
  <c r="G102" i="6" s="1"/>
  <c r="D102" i="6"/>
  <c r="B102" i="6"/>
  <c r="A102" i="6"/>
  <c r="F101" i="6"/>
  <c r="G101" i="6" s="1"/>
  <c r="D101" i="6"/>
  <c r="B101" i="6"/>
  <c r="A101" i="6"/>
  <c r="F100" i="6"/>
  <c r="G100" i="6" s="1"/>
  <c r="D100" i="6"/>
  <c r="B100" i="6"/>
  <c r="A100" i="6"/>
  <c r="B93" i="6"/>
  <c r="G92" i="6"/>
  <c r="B92" i="6"/>
  <c r="B91" i="6"/>
  <c r="B90" i="6"/>
  <c r="F84" i="6"/>
  <c r="G84" i="6" s="1"/>
  <c r="D84" i="6"/>
  <c r="B84" i="6"/>
  <c r="A84" i="6"/>
  <c r="F83" i="6"/>
  <c r="G83" i="6" s="1"/>
  <c r="D83" i="6"/>
  <c r="B83" i="6"/>
  <c r="A83" i="6"/>
  <c r="F82" i="6"/>
  <c r="G82" i="6" s="1"/>
  <c r="D82" i="6"/>
  <c r="B82" i="6"/>
  <c r="A82" i="6"/>
  <c r="F81" i="6"/>
  <c r="G81" i="6" s="1"/>
  <c r="D81" i="6"/>
  <c r="B81" i="6"/>
  <c r="A81" i="6"/>
  <c r="F80" i="6"/>
  <c r="G80" i="6" s="1"/>
  <c r="D80" i="6"/>
  <c r="B80" i="6"/>
  <c r="A80" i="6"/>
  <c r="F79" i="6"/>
  <c r="G79" i="6" s="1"/>
  <c r="D79" i="6"/>
  <c r="B79" i="6"/>
  <c r="A79" i="6"/>
  <c r="F78" i="6"/>
  <c r="G78" i="6" s="1"/>
  <c r="D78" i="6"/>
  <c r="B78" i="6"/>
  <c r="A78" i="6"/>
  <c r="F77" i="6"/>
  <c r="G77" i="6" s="1"/>
  <c r="D77" i="6"/>
  <c r="B77" i="6"/>
  <c r="A77" i="6"/>
  <c r="F76" i="6"/>
  <c r="G76" i="6" s="1"/>
  <c r="D76" i="6"/>
  <c r="B76" i="6"/>
  <c r="A76" i="6"/>
  <c r="F73" i="6"/>
  <c r="G73" i="6" s="1"/>
  <c r="D73" i="6"/>
  <c r="B73" i="6"/>
  <c r="A73" i="6"/>
  <c r="F72" i="6"/>
  <c r="G72" i="6" s="1"/>
  <c r="D72" i="6"/>
  <c r="B72" i="6"/>
  <c r="A72" i="6"/>
  <c r="F71" i="6"/>
  <c r="G71" i="6" s="1"/>
  <c r="D71" i="6"/>
  <c r="B71" i="6"/>
  <c r="A71" i="6"/>
  <c r="F70" i="6"/>
  <c r="G70" i="6" s="1"/>
  <c r="D70" i="6"/>
  <c r="B70" i="6"/>
  <c r="A70" i="6"/>
  <c r="F69" i="6"/>
  <c r="G69" i="6" s="1"/>
  <c r="D69" i="6"/>
  <c r="B69" i="6"/>
  <c r="A69" i="6"/>
  <c r="F68" i="6"/>
  <c r="G68" i="6" s="1"/>
  <c r="D68" i="6"/>
  <c r="B68" i="6"/>
  <c r="A68" i="6"/>
  <c r="F67" i="6"/>
  <c r="G67" i="6" s="1"/>
  <c r="D67" i="6"/>
  <c r="B67" i="6"/>
  <c r="A67" i="6"/>
  <c r="F66" i="6"/>
  <c r="G66" i="6" s="1"/>
  <c r="D66" i="6"/>
  <c r="B66" i="6"/>
  <c r="A66" i="6"/>
  <c r="F63" i="6"/>
  <c r="G63" i="6" s="1"/>
  <c r="D63" i="6"/>
  <c r="B63" i="6"/>
  <c r="A63" i="6"/>
  <c r="F62" i="6"/>
  <c r="G62" i="6" s="1"/>
  <c r="D62" i="6"/>
  <c r="B62" i="6"/>
  <c r="A62" i="6"/>
  <c r="F61" i="6"/>
  <c r="G61" i="6" s="1"/>
  <c r="D61" i="6"/>
  <c r="B61" i="6"/>
  <c r="A61" i="6"/>
  <c r="F60" i="6"/>
  <c r="G60" i="6" s="1"/>
  <c r="D60" i="6"/>
  <c r="B60" i="6"/>
  <c r="A60" i="6"/>
  <c r="F59" i="6"/>
  <c r="G59" i="6" s="1"/>
  <c r="D59" i="6"/>
  <c r="B59" i="6"/>
  <c r="A59" i="6"/>
  <c r="F58" i="6"/>
  <c r="G58" i="6" s="1"/>
  <c r="D58" i="6"/>
  <c r="B58" i="6"/>
  <c r="A58" i="6"/>
  <c r="F57" i="6"/>
  <c r="G57" i="6" s="1"/>
  <c r="D57" i="6"/>
  <c r="B57" i="6"/>
  <c r="A57" i="6"/>
  <c r="F56" i="6"/>
  <c r="G56" i="6" s="1"/>
  <c r="D56" i="6"/>
  <c r="B56" i="6"/>
  <c r="A56" i="6"/>
  <c r="F55" i="6"/>
  <c r="G55" i="6" s="1"/>
  <c r="D55" i="6"/>
  <c r="B55" i="6"/>
  <c r="A55" i="6"/>
  <c r="F54" i="6"/>
  <c r="G54" i="6" s="1"/>
  <c r="D54" i="6"/>
  <c r="B54" i="6"/>
  <c r="A54" i="6"/>
  <c r="F53" i="6"/>
  <c r="G53" i="6" s="1"/>
  <c r="D53" i="6"/>
  <c r="B53" i="6"/>
  <c r="A53" i="6"/>
  <c r="F52" i="6"/>
  <c r="G52" i="6" s="1"/>
  <c r="D52" i="6"/>
  <c r="B52" i="6"/>
  <c r="A52" i="6"/>
  <c r="F51" i="6"/>
  <c r="G51" i="6" s="1"/>
  <c r="D51" i="6"/>
  <c r="B51" i="6"/>
  <c r="A51" i="6"/>
  <c r="F50" i="6"/>
  <c r="G50" i="6" s="1"/>
  <c r="D50" i="6"/>
  <c r="B50" i="6"/>
  <c r="A50" i="6"/>
  <c r="B43" i="6"/>
  <c r="G42" i="6"/>
  <c r="B42" i="6"/>
  <c r="B41" i="6"/>
  <c r="B40" i="6"/>
  <c r="B12" i="6"/>
  <c r="C36" i="8"/>
  <c r="C11" i="8"/>
  <c r="C70" i="8" l="1"/>
  <c r="A41" i="15"/>
  <c r="B40" i="15"/>
  <c r="G85" i="6"/>
  <c r="G135" i="6"/>
  <c r="G314" i="6"/>
  <c r="G414" i="6"/>
  <c r="G785" i="6"/>
  <c r="G685" i="6"/>
  <c r="G735" i="6"/>
  <c r="G835" i="6"/>
  <c r="G74" i="6"/>
  <c r="G324" i="6"/>
  <c r="G524" i="6"/>
  <c r="G724" i="6"/>
  <c r="G824" i="6"/>
  <c r="G235" i="6"/>
  <c r="G635" i="6"/>
  <c r="G285" i="6"/>
  <c r="G385" i="6"/>
  <c r="G435" i="6"/>
  <c r="G485" i="6"/>
  <c r="G585" i="6"/>
  <c r="G774" i="6"/>
  <c r="G335" i="6"/>
  <c r="G185" i="6"/>
  <c r="G535" i="6"/>
  <c r="G574" i="6"/>
  <c r="G514" i="6"/>
  <c r="G564" i="6"/>
  <c r="G674" i="6"/>
  <c r="G614" i="6"/>
  <c r="G624" i="6"/>
  <c r="G664" i="6"/>
  <c r="G714" i="6"/>
  <c r="G764" i="6"/>
  <c r="G814" i="6"/>
  <c r="G464" i="6"/>
  <c r="G474" i="6"/>
  <c r="G424" i="6"/>
  <c r="G364" i="6"/>
  <c r="G374" i="6"/>
  <c r="G264" i="6"/>
  <c r="G274" i="6"/>
  <c r="G224" i="6"/>
  <c r="G214" i="6"/>
  <c r="G164" i="6"/>
  <c r="G174" i="6"/>
  <c r="G114" i="6"/>
  <c r="G124" i="6"/>
  <c r="G64" i="6"/>
  <c r="S40" i="15" l="1"/>
  <c r="A33" i="2"/>
  <c r="A42" i="15"/>
  <c r="B41" i="15"/>
  <c r="G787" i="6"/>
  <c r="G337" i="6"/>
  <c r="G87" i="6"/>
  <c r="G837" i="6"/>
  <c r="G437" i="6"/>
  <c r="G737" i="6"/>
  <c r="G637" i="6"/>
  <c r="G137" i="6"/>
  <c r="G587" i="6"/>
  <c r="G187" i="6"/>
  <c r="G287" i="6"/>
  <c r="G237" i="6"/>
  <c r="G387" i="6"/>
  <c r="G487" i="6"/>
  <c r="G537" i="6"/>
  <c r="G687" i="6"/>
  <c r="S41" i="15" l="1"/>
  <c r="A34" i="2"/>
  <c r="A43" i="15"/>
  <c r="B42" i="15"/>
  <c r="E33" i="2"/>
  <c r="A28" i="9"/>
  <c r="C1" i="5"/>
  <c r="C3" i="4"/>
  <c r="S42" i="15" l="1"/>
  <c r="A35" i="2"/>
  <c r="B43" i="15"/>
  <c r="S43" i="15" s="1"/>
  <c r="E34" i="2"/>
  <c r="A29" i="9"/>
  <c r="B34" i="6"/>
  <c r="B33" i="6"/>
  <c r="B32" i="6"/>
  <c r="B31" i="6"/>
  <c r="B30" i="6"/>
  <c r="B23" i="6"/>
  <c r="B24" i="6"/>
  <c r="B25" i="6"/>
  <c r="B26" i="6"/>
  <c r="B27" i="6"/>
  <c r="B13" i="6"/>
  <c r="B14" i="6"/>
  <c r="B15" i="6"/>
  <c r="B16" i="6"/>
  <c r="B17" i="6"/>
  <c r="E35" i="2" l="1"/>
  <c r="A30" i="9"/>
  <c r="D23" i="6"/>
  <c r="D22" i="6"/>
  <c r="D21" i="6"/>
  <c r="D20" i="6"/>
  <c r="E45" i="2" l="1"/>
  <c r="E44" i="2"/>
  <c r="B44" i="2" s="1"/>
  <c r="E42" i="2"/>
  <c r="B42" i="2" s="1"/>
  <c r="C10" i="2"/>
  <c r="C9" i="2"/>
  <c r="C8" i="2"/>
  <c r="C7" i="2"/>
  <c r="C6" i="2"/>
  <c r="C5" i="2"/>
  <c r="C4" i="2"/>
  <c r="C3" i="2"/>
  <c r="C2" i="2"/>
  <c r="C1" i="2"/>
  <c r="A546" i="11" l="1"/>
  <c r="F12" i="6" l="1"/>
  <c r="F20" i="6"/>
  <c r="F21" i="6"/>
  <c r="F22" i="6"/>
  <c r="F23" i="6"/>
  <c r="D12" i="6"/>
  <c r="D13" i="6"/>
  <c r="F13" i="6"/>
  <c r="F34" i="6" l="1"/>
  <c r="G34" i="6" s="1"/>
  <c r="D34" i="6"/>
  <c r="A34" i="6"/>
  <c r="F33" i="6"/>
  <c r="G33" i="6" s="1"/>
  <c r="D33" i="6"/>
  <c r="A33" i="6"/>
  <c r="F32" i="6"/>
  <c r="G32" i="6" s="1"/>
  <c r="D32" i="6"/>
  <c r="A32" i="6"/>
  <c r="F31" i="6"/>
  <c r="G31" i="6" s="1"/>
  <c r="D31" i="6"/>
  <c r="A31" i="6"/>
  <c r="F30" i="6"/>
  <c r="G30" i="6" s="1"/>
  <c r="D30" i="6"/>
  <c r="A30" i="6"/>
  <c r="F27" i="6"/>
  <c r="G27" i="6" s="1"/>
  <c r="D27" i="6"/>
  <c r="A27" i="6"/>
  <c r="F26" i="6"/>
  <c r="G26" i="6" s="1"/>
  <c r="D26" i="6"/>
  <c r="A26" i="6"/>
  <c r="F25" i="6"/>
  <c r="G25" i="6" s="1"/>
  <c r="D25" i="6"/>
  <c r="A25" i="6"/>
  <c r="F24" i="6"/>
  <c r="G24" i="6" s="1"/>
  <c r="D24" i="6"/>
  <c r="A24" i="6"/>
  <c r="G23" i="6"/>
  <c r="A23" i="6"/>
  <c r="G22" i="6"/>
  <c r="A22" i="6"/>
  <c r="G21" i="6"/>
  <c r="A21" i="6"/>
  <c r="G20" i="6"/>
  <c r="A20" i="6"/>
  <c r="F17" i="6"/>
  <c r="G17" i="6" s="1"/>
  <c r="D17" i="6"/>
  <c r="A17" i="6"/>
  <c r="F16" i="6"/>
  <c r="G16" i="6" s="1"/>
  <c r="D16" i="6"/>
  <c r="A16" i="6"/>
  <c r="F15" i="6"/>
  <c r="G15" i="6" s="1"/>
  <c r="D15" i="6"/>
  <c r="A15" i="6"/>
  <c r="F14" i="6"/>
  <c r="G14" i="6" s="1"/>
  <c r="D14" i="6"/>
  <c r="A14" i="6"/>
  <c r="G13" i="6"/>
  <c r="A13" i="6"/>
  <c r="G12" i="6"/>
  <c r="A12" i="6"/>
  <c r="B5" i="6"/>
  <c r="B4" i="6"/>
  <c r="B3" i="6"/>
  <c r="B2" i="6"/>
  <c r="G28" i="6" l="1"/>
  <c r="G35" i="6"/>
  <c r="G18" i="6"/>
  <c r="G37" i="6" l="1"/>
  <c r="B1" i="8" l="1"/>
  <c r="G3" i="12" l="1"/>
  <c r="G5" i="12" l="1"/>
  <c r="G8" i="12"/>
  <c r="G10" i="12"/>
  <c r="G6" i="12"/>
  <c r="G9" i="12"/>
  <c r="G4" i="12"/>
  <c r="G7" i="12"/>
  <c r="G252" i="12"/>
  <c r="G256" i="12" s="1"/>
  <c r="G245" i="12"/>
  <c r="G249" i="12" s="1"/>
  <c r="G239" i="12"/>
  <c r="G240" i="12" s="1"/>
  <c r="G228" i="12"/>
  <c r="G236" i="12" s="1"/>
  <c r="G222" i="12"/>
  <c r="G215" i="12"/>
  <c r="G220" i="12" s="1"/>
  <c r="G186" i="12"/>
  <c r="G208" i="12" s="1"/>
  <c r="G178" i="12"/>
  <c r="G183" i="12" s="1"/>
  <c r="G166" i="12"/>
  <c r="G174" i="12" s="1"/>
  <c r="G154" i="12"/>
  <c r="G163" i="12" s="1"/>
  <c r="G139" i="12"/>
  <c r="G147" i="12" s="1"/>
  <c r="G134" i="12"/>
  <c r="G135" i="12" s="1"/>
  <c r="G118" i="12"/>
  <c r="G129" i="12" s="1"/>
  <c r="G109" i="12"/>
  <c r="G114" i="12" s="1"/>
  <c r="G101" i="12"/>
  <c r="G104" i="12" s="1"/>
  <c r="G91" i="12"/>
  <c r="G98" i="12" s="1"/>
  <c r="G86" i="12"/>
  <c r="G88" i="12" s="1"/>
  <c r="G79" i="12"/>
  <c r="G83" i="12" s="1"/>
  <c r="G72" i="12"/>
  <c r="G76" i="12" s="1"/>
  <c r="G54" i="12"/>
  <c r="G65" i="12" s="1"/>
  <c r="G41" i="12"/>
  <c r="G48" i="12" s="1"/>
  <c r="G26" i="12"/>
  <c r="G30" i="12" s="1"/>
  <c r="G19" i="12"/>
  <c r="G23" i="12" s="1"/>
  <c r="G13" i="12"/>
  <c r="G22" i="12" l="1"/>
  <c r="G97" i="12"/>
  <c r="G47" i="12"/>
  <c r="G73" i="12"/>
  <c r="G157" i="12"/>
  <c r="G36" i="12"/>
  <c r="G75" i="12"/>
  <c r="G160" i="12"/>
  <c r="G15" i="12"/>
  <c r="G14" i="12"/>
  <c r="C27" i="15" s="1"/>
  <c r="G16" i="12"/>
  <c r="G224" i="12"/>
  <c r="G223" i="12"/>
  <c r="G219" i="12"/>
  <c r="G218" i="12"/>
  <c r="G216" i="12"/>
  <c r="G148" i="12"/>
  <c r="G50" i="12"/>
  <c r="G87" i="12"/>
  <c r="G119" i="12"/>
  <c r="G128" i="12"/>
  <c r="G140" i="12"/>
  <c r="G151" i="12"/>
  <c r="G180" i="12"/>
  <c r="G246" i="12"/>
  <c r="G28" i="12"/>
  <c r="G103" i="12"/>
  <c r="G121" i="12"/>
  <c r="G130" i="12"/>
  <c r="G142" i="12"/>
  <c r="G162" i="12"/>
  <c r="G248" i="12"/>
  <c r="G125" i="12"/>
  <c r="G42" i="12"/>
  <c r="G20" i="12"/>
  <c r="G32" i="12"/>
  <c r="G44" i="12"/>
  <c r="G81" i="12"/>
  <c r="G93" i="12"/>
  <c r="G123" i="12"/>
  <c r="G145" i="12"/>
  <c r="G155" i="12"/>
  <c r="G34" i="12"/>
  <c r="G38" i="12"/>
  <c r="G56" i="12"/>
  <c r="G60" i="12"/>
  <c r="G66" i="12"/>
  <c r="G95" i="12"/>
  <c r="G105" i="12"/>
  <c r="G111" i="12"/>
  <c r="G115" i="12"/>
  <c r="G136" i="12"/>
  <c r="G21" i="12"/>
  <c r="G27" i="12"/>
  <c r="G31" i="12"/>
  <c r="G35" i="12"/>
  <c r="G46" i="12"/>
  <c r="G51" i="12"/>
  <c r="G57" i="12"/>
  <c r="G61" i="12"/>
  <c r="G68" i="12"/>
  <c r="G74" i="12"/>
  <c r="G80" i="12"/>
  <c r="G92" i="12"/>
  <c r="G96" i="12"/>
  <c r="G102" i="12"/>
  <c r="G106" i="12"/>
  <c r="G112" i="12"/>
  <c r="G122" i="12"/>
  <c r="G126" i="12"/>
  <c r="G131" i="12"/>
  <c r="G144" i="12"/>
  <c r="G149" i="12"/>
  <c r="G156" i="12"/>
  <c r="G161" i="12"/>
  <c r="G167" i="12"/>
  <c r="G171" i="12"/>
  <c r="G175" i="12"/>
  <c r="G181" i="12"/>
  <c r="G187" i="12"/>
  <c r="G191" i="12"/>
  <c r="G198" i="12"/>
  <c r="G203" i="12"/>
  <c r="G210" i="12"/>
  <c r="G217" i="12"/>
  <c r="G229" i="12"/>
  <c r="G233" i="12"/>
  <c r="G247" i="12"/>
  <c r="G253" i="12"/>
  <c r="G168" i="12"/>
  <c r="G172" i="12"/>
  <c r="G182" i="12"/>
  <c r="G188" i="12"/>
  <c r="G192" i="12"/>
  <c r="G199" i="12"/>
  <c r="G204" i="12"/>
  <c r="G212" i="12"/>
  <c r="G230" i="12"/>
  <c r="G234" i="12"/>
  <c r="G254" i="12"/>
  <c r="G58" i="12"/>
  <c r="G62" i="12"/>
  <c r="G69" i="12"/>
  <c r="G113" i="12"/>
  <c r="G29" i="12"/>
  <c r="G33" i="12"/>
  <c r="G37" i="12"/>
  <c r="G43" i="12"/>
  <c r="G55" i="12"/>
  <c r="G59" i="12"/>
  <c r="G82" i="12"/>
  <c r="G94" i="12"/>
  <c r="G110" i="12"/>
  <c r="G120" i="12"/>
  <c r="G124" i="12"/>
  <c r="G141" i="12"/>
  <c r="G158" i="12"/>
  <c r="G169" i="12"/>
  <c r="G173" i="12"/>
  <c r="G179" i="12"/>
  <c r="G189" i="12"/>
  <c r="G196" i="12"/>
  <c r="G200" i="12"/>
  <c r="G206" i="12"/>
  <c r="G231" i="12"/>
  <c r="G235" i="12"/>
  <c r="G255" i="12"/>
  <c r="G170" i="12"/>
  <c r="G190" i="12"/>
  <c r="G197" i="12"/>
  <c r="G202" i="12"/>
  <c r="G232" i="12"/>
  <c r="C28" i="15" l="1"/>
  <c r="D33" i="15"/>
  <c r="C25" i="15"/>
  <c r="C30" i="15"/>
  <c r="C32" i="15"/>
  <c r="C31" i="15"/>
  <c r="C26" i="15"/>
  <c r="C29" i="15"/>
  <c r="C42" i="15"/>
  <c r="D26" i="2"/>
  <c r="D37" i="15"/>
  <c r="C38" i="15"/>
  <c r="C33" i="15"/>
  <c r="D41" i="15"/>
  <c r="D38" i="15"/>
  <c r="D40" i="15"/>
  <c r="D39" i="15"/>
  <c r="D26" i="15"/>
  <c r="C43" i="15"/>
  <c r="D27" i="15"/>
  <c r="D35" i="15"/>
  <c r="D34" i="15"/>
  <c r="C35" i="15"/>
  <c r="D29" i="15"/>
  <c r="D32" i="15"/>
  <c r="C40" i="15"/>
  <c r="C34" i="15"/>
  <c r="D36" i="15"/>
  <c r="C39" i="15"/>
  <c r="D30" i="15"/>
  <c r="D28" i="15"/>
  <c r="C36" i="15"/>
  <c r="D43" i="15"/>
  <c r="C41" i="15"/>
  <c r="C37" i="15"/>
  <c r="D31" i="15"/>
  <c r="D42" i="15"/>
  <c r="D25" i="15"/>
  <c r="A297" i="11"/>
  <c r="A969" i="11"/>
  <c r="A968" i="11"/>
  <c r="A967" i="11"/>
  <c r="A966" i="11"/>
  <c r="A965" i="11"/>
  <c r="A964" i="11"/>
  <c r="A963" i="11"/>
  <c r="A962" i="11"/>
  <c r="A960" i="11"/>
  <c r="A959" i="11"/>
  <c r="A958" i="11"/>
  <c r="A957" i="11"/>
  <c r="A956" i="11"/>
  <c r="A955" i="11"/>
  <c r="A953" i="11"/>
  <c r="A952" i="11"/>
  <c r="A951" i="11"/>
  <c r="A949" i="11"/>
  <c r="A948" i="11"/>
  <c r="A947" i="11"/>
  <c r="A945" i="11"/>
  <c r="A944" i="11"/>
  <c r="A943" i="11"/>
  <c r="A942" i="11"/>
  <c r="A941" i="11"/>
  <c r="A940" i="11"/>
  <c r="A939" i="11"/>
  <c r="A938" i="11"/>
  <c r="A937" i="11"/>
  <c r="A936" i="11"/>
  <c r="A935" i="11"/>
  <c r="A933" i="11"/>
  <c r="A932" i="11"/>
  <c r="A931" i="11"/>
  <c r="A930" i="11"/>
  <c r="A929" i="11"/>
  <c r="A928" i="11"/>
  <c r="A927" i="11"/>
  <c r="A926" i="11"/>
  <c r="A925" i="11"/>
  <c r="A924" i="11"/>
  <c r="A923" i="11"/>
  <c r="A922" i="11"/>
  <c r="A921" i="11"/>
  <c r="A920" i="11"/>
  <c r="A919" i="11"/>
  <c r="A918" i="11"/>
  <c r="A917" i="11"/>
  <c r="A915" i="11"/>
  <c r="A914" i="11"/>
  <c r="A913" i="11"/>
  <c r="A912" i="11"/>
  <c r="A911" i="11"/>
  <c r="A910" i="11"/>
  <c r="A909" i="11"/>
  <c r="A907" i="11"/>
  <c r="A906" i="11"/>
  <c r="A905" i="11"/>
  <c r="A904" i="11"/>
  <c r="A903" i="11"/>
  <c r="A902" i="11"/>
  <c r="A901" i="11"/>
  <c r="A899" i="11"/>
  <c r="A898" i="11"/>
  <c r="A897" i="11"/>
  <c r="A896" i="11"/>
  <c r="A895" i="11"/>
  <c r="A894" i="11"/>
  <c r="A892" i="11"/>
  <c r="A891" i="11"/>
  <c r="A890" i="11"/>
  <c r="A889" i="11"/>
  <c r="A887" i="11"/>
  <c r="A886" i="11"/>
  <c r="A885" i="11"/>
  <c r="A883" i="11"/>
  <c r="A882" i="11"/>
  <c r="A881" i="11"/>
  <c r="A880" i="11"/>
  <c r="A879" i="11"/>
  <c r="A878" i="11"/>
  <c r="A876" i="11"/>
  <c r="A875" i="11"/>
  <c r="A874" i="11"/>
  <c r="A873" i="11"/>
  <c r="A872" i="11"/>
  <c r="A871" i="11"/>
  <c r="A870" i="11"/>
  <c r="A868" i="11"/>
  <c r="A867" i="11"/>
  <c r="A866" i="11"/>
  <c r="A865" i="11"/>
  <c r="A864" i="11"/>
  <c r="A863" i="11"/>
  <c r="A862" i="11"/>
  <c r="A860" i="11"/>
  <c r="A859" i="11"/>
  <c r="A858" i="11"/>
  <c r="A857" i="11"/>
  <c r="A856" i="11"/>
  <c r="A855" i="11"/>
  <c r="A854" i="11"/>
  <c r="A853" i="11"/>
  <c r="A852" i="11"/>
  <c r="A850" i="11"/>
  <c r="A849" i="11"/>
  <c r="A848" i="11"/>
  <c r="A847" i="11"/>
  <c r="A846" i="11"/>
  <c r="A844" i="11"/>
  <c r="A843" i="11"/>
  <c r="A842" i="11"/>
  <c r="A841" i="11"/>
  <c r="A840" i="11"/>
  <c r="A839" i="11"/>
  <c r="A838" i="11"/>
  <c r="A837" i="11"/>
  <c r="A836" i="11"/>
  <c r="A835" i="11"/>
  <c r="A833" i="11"/>
  <c r="A832" i="11"/>
  <c r="A831" i="11"/>
  <c r="A830" i="11"/>
  <c r="A829" i="11"/>
  <c r="A828" i="11"/>
  <c r="A827" i="11"/>
  <c r="A826" i="11"/>
  <c r="A825" i="11"/>
  <c r="A823" i="11"/>
  <c r="A822" i="11"/>
  <c r="A821" i="11"/>
  <c r="A820" i="11"/>
  <c r="A819" i="11"/>
  <c r="A818" i="11"/>
  <c r="A817" i="11"/>
  <c r="A816" i="11"/>
  <c r="A815" i="11"/>
  <c r="A813" i="11"/>
  <c r="A812" i="11"/>
  <c r="A811" i="11"/>
  <c r="A809" i="11"/>
  <c r="A808" i="11"/>
  <c r="A807" i="11"/>
  <c r="A806" i="11"/>
  <c r="A805" i="11"/>
  <c r="A803" i="11"/>
  <c r="A802" i="11"/>
  <c r="A801" i="11"/>
  <c r="A800" i="11"/>
  <c r="A799" i="11"/>
  <c r="A797" i="11"/>
  <c r="A796" i="11"/>
  <c r="A795" i="11"/>
  <c r="A794" i="11"/>
  <c r="A793" i="11"/>
  <c r="A792" i="11"/>
  <c r="A790" i="11"/>
  <c r="A789" i="11"/>
  <c r="A788" i="11"/>
  <c r="A787" i="11"/>
  <c r="A786" i="11"/>
  <c r="A785" i="11"/>
  <c r="A783" i="11"/>
  <c r="A782" i="11"/>
  <c r="A781" i="11"/>
  <c r="A779" i="11"/>
  <c r="A778" i="11"/>
  <c r="A777" i="11"/>
  <c r="A776" i="11"/>
  <c r="A775" i="11"/>
  <c r="A773" i="11"/>
  <c r="A772" i="11"/>
  <c r="A771" i="11"/>
  <c r="A770" i="11"/>
  <c r="A769" i="11"/>
  <c r="A767" i="11"/>
  <c r="A765" i="11"/>
  <c r="A764" i="11"/>
  <c r="A763" i="11"/>
  <c r="A762" i="11"/>
  <c r="A754" i="11"/>
  <c r="A753" i="11"/>
  <c r="A752" i="11"/>
  <c r="A751" i="11"/>
  <c r="A750" i="11"/>
  <c r="A749" i="11"/>
  <c r="A748" i="11"/>
  <c r="A747" i="11"/>
  <c r="A746" i="11"/>
  <c r="A745" i="11"/>
  <c r="A744" i="11"/>
  <c r="A743" i="11"/>
  <c r="A742" i="11"/>
  <c r="A741" i="11"/>
  <c r="A740" i="11"/>
  <c r="A739" i="11"/>
  <c r="A738" i="11"/>
  <c r="A737" i="11"/>
  <c r="A736" i="11"/>
  <c r="A735" i="11"/>
  <c r="A734" i="11"/>
  <c r="A733" i="11"/>
  <c r="A732" i="11"/>
  <c r="A731" i="11"/>
  <c r="A730" i="11"/>
  <c r="A729" i="11"/>
  <c r="A728" i="11"/>
  <c r="A727" i="11"/>
  <c r="A726" i="11"/>
  <c r="A725" i="11"/>
  <c r="A724" i="11"/>
  <c r="A723" i="11"/>
  <c r="A722" i="11"/>
  <c r="A721" i="11"/>
  <c r="A720" i="11"/>
  <c r="A716" i="11"/>
  <c r="A715" i="11"/>
  <c r="A714" i="11"/>
  <c r="A713" i="11"/>
  <c r="A712" i="11"/>
  <c r="A711" i="11"/>
  <c r="A710" i="11"/>
  <c r="A709" i="11"/>
  <c r="A708" i="11"/>
  <c r="A707" i="11"/>
  <c r="A706" i="11"/>
  <c r="A705" i="11"/>
  <c r="A704" i="11"/>
  <c r="A703" i="11"/>
  <c r="A702" i="11"/>
  <c r="A701" i="11"/>
  <c r="A700" i="11"/>
  <c r="A699" i="11"/>
  <c r="A698" i="11"/>
  <c r="A697" i="11"/>
  <c r="A696" i="11"/>
  <c r="A695" i="11"/>
  <c r="A694" i="11"/>
  <c r="A693" i="11"/>
  <c r="A692" i="11"/>
  <c r="A691" i="11"/>
  <c r="A690" i="11"/>
  <c r="A689" i="11"/>
  <c r="A688" i="11"/>
  <c r="A687" i="11"/>
  <c r="A686" i="11"/>
  <c r="A685" i="11"/>
  <c r="A684" i="11"/>
  <c r="A683" i="11"/>
  <c r="A682" i="11"/>
  <c r="A679" i="11"/>
  <c r="A678" i="11"/>
  <c r="A677" i="11"/>
  <c r="A676" i="11"/>
  <c r="A675" i="11"/>
  <c r="A674" i="11"/>
  <c r="A673" i="11"/>
  <c r="A672" i="11"/>
  <c r="A671" i="11"/>
  <c r="A670" i="11"/>
  <c r="A669" i="11"/>
  <c r="A668" i="11"/>
  <c r="A667" i="11"/>
  <c r="A666" i="11"/>
  <c r="A665" i="11"/>
  <c r="A664" i="11"/>
  <c r="A663" i="11"/>
  <c r="A662" i="11"/>
  <c r="A661" i="11"/>
  <c r="A660" i="11"/>
  <c r="A659" i="11"/>
  <c r="A658" i="11"/>
  <c r="A657" i="11"/>
  <c r="A656" i="11"/>
  <c r="A655" i="11"/>
  <c r="A654" i="11"/>
  <c r="A653" i="11"/>
  <c r="A652" i="11"/>
  <c r="A651" i="11"/>
  <c r="A650" i="11"/>
  <c r="A649" i="11"/>
  <c r="A648" i="11"/>
  <c r="A647" i="11"/>
  <c r="A646" i="11"/>
  <c r="A645" i="11"/>
  <c r="A644" i="11"/>
  <c r="A643" i="11"/>
  <c r="A642" i="11"/>
  <c r="A641" i="11"/>
  <c r="A640" i="11"/>
  <c r="A639" i="11"/>
  <c r="A638" i="11"/>
  <c r="A637" i="11"/>
  <c r="A636" i="11"/>
  <c r="A635" i="11"/>
  <c r="A634" i="11"/>
  <c r="A633" i="11"/>
  <c r="A632" i="11"/>
  <c r="A631" i="11"/>
  <c r="A630" i="11"/>
  <c r="A629" i="11"/>
  <c r="A628" i="11"/>
  <c r="A627" i="11"/>
  <c r="A626" i="11"/>
  <c r="A625" i="11"/>
  <c r="A624" i="11"/>
  <c r="A623" i="11"/>
  <c r="A622" i="11"/>
  <c r="A621" i="11"/>
  <c r="A620" i="11"/>
  <c r="A619" i="11"/>
  <c r="A618" i="11"/>
  <c r="A617" i="11"/>
  <c r="A616" i="11"/>
  <c r="A615" i="11"/>
  <c r="A614" i="11"/>
  <c r="A613" i="11"/>
  <c r="A612" i="11"/>
  <c r="A611" i="11"/>
  <c r="A610" i="11"/>
  <c r="A609" i="11"/>
  <c r="A608" i="11"/>
  <c r="A607" i="11"/>
  <c r="A606" i="11"/>
  <c r="A605" i="11"/>
  <c r="A604" i="11"/>
  <c r="A603" i="11"/>
  <c r="A602" i="11"/>
  <c r="A601" i="11"/>
  <c r="A600" i="11"/>
  <c r="A599" i="11"/>
  <c r="A598" i="11"/>
  <c r="A597" i="11"/>
  <c r="A596" i="11"/>
  <c r="A595" i="11"/>
  <c r="A594" i="11"/>
  <c r="A593" i="11"/>
  <c r="A592" i="11"/>
  <c r="A591" i="11"/>
  <c r="A590" i="11"/>
  <c r="A589" i="11"/>
  <c r="A588" i="11"/>
  <c r="A587" i="11"/>
  <c r="A586" i="11"/>
  <c r="A585" i="11"/>
  <c r="A584" i="11"/>
  <c r="A583" i="11"/>
  <c r="A582" i="11"/>
  <c r="A581" i="11"/>
  <c r="A580" i="11"/>
  <c r="A579" i="11"/>
  <c r="A578" i="11"/>
  <c r="A577" i="11"/>
  <c r="A576" i="11"/>
  <c r="A575" i="11"/>
  <c r="A574" i="11"/>
  <c r="A573" i="11"/>
  <c r="A572" i="11"/>
  <c r="A571" i="11"/>
  <c r="A570" i="11"/>
  <c r="A569" i="11"/>
  <c r="A568" i="11"/>
  <c r="A567" i="11"/>
  <c r="A566" i="11"/>
  <c r="A565" i="11"/>
  <c r="A564" i="11"/>
  <c r="A563" i="11"/>
  <c r="A562" i="11"/>
  <c r="A561" i="11"/>
  <c r="A560" i="11"/>
  <c r="A559" i="11"/>
  <c r="A553" i="11"/>
  <c r="A552" i="11"/>
  <c r="A551" i="11"/>
  <c r="A550" i="11"/>
  <c r="A549" i="11"/>
  <c r="A548" i="11"/>
  <c r="A547" i="11"/>
  <c r="A545" i="11"/>
  <c r="A544" i="11"/>
  <c r="A543" i="11"/>
  <c r="A542" i="11"/>
  <c r="A541" i="11"/>
  <c r="A540" i="11"/>
  <c r="A539" i="11"/>
  <c r="A538" i="11"/>
  <c r="A537" i="11"/>
  <c r="A536" i="11"/>
  <c r="A535" i="11"/>
  <c r="A534" i="11"/>
  <c r="A533" i="11"/>
  <c r="A532" i="11"/>
  <c r="A522" i="11"/>
  <c r="A519" i="11"/>
  <c r="A518" i="11"/>
  <c r="A517" i="11"/>
  <c r="A516" i="11"/>
  <c r="A515" i="11"/>
  <c r="A505" i="11"/>
  <c r="A504" i="11"/>
  <c r="A503" i="11"/>
  <c r="A502" i="11"/>
  <c r="A500" i="11"/>
  <c r="A499" i="11"/>
  <c r="A498" i="11"/>
  <c r="A497" i="11"/>
  <c r="A496" i="11"/>
  <c r="A495" i="11"/>
  <c r="A494" i="11"/>
  <c r="A493" i="11"/>
  <c r="A492" i="11"/>
  <c r="A491" i="11"/>
  <c r="A490" i="11"/>
  <c r="A482" i="11"/>
  <c r="A481" i="11"/>
  <c r="A480" i="11"/>
  <c r="A479" i="11"/>
  <c r="A478" i="11"/>
  <c r="A477" i="11"/>
  <c r="A474" i="11"/>
  <c r="A473" i="11"/>
  <c r="A472" i="11"/>
  <c r="A471" i="11"/>
  <c r="A470" i="11"/>
  <c r="A469" i="11"/>
  <c r="A468" i="11"/>
  <c r="A467" i="11"/>
  <c r="A466" i="11"/>
  <c r="A465" i="11"/>
  <c r="A464" i="11"/>
  <c r="A463" i="11"/>
  <c r="A462" i="11"/>
  <c r="A461" i="11"/>
  <c r="A460" i="11"/>
  <c r="A459" i="11"/>
  <c r="A458" i="11"/>
  <c r="A457" i="11"/>
  <c r="A456" i="11"/>
  <c r="A455" i="11"/>
  <c r="A454" i="11"/>
  <c r="A445" i="11"/>
  <c r="A444" i="11"/>
  <c r="A443" i="11"/>
  <c r="A442" i="11"/>
  <c r="A441" i="11"/>
  <c r="A440" i="11"/>
  <c r="A439" i="11"/>
  <c r="A438" i="11"/>
  <c r="A437" i="11"/>
  <c r="A436" i="11"/>
  <c r="A435" i="11"/>
  <c r="A434" i="11"/>
  <c r="A433" i="11"/>
  <c r="A432" i="11"/>
  <c r="A431" i="11"/>
  <c r="A430" i="11"/>
  <c r="A429" i="11"/>
  <c r="A428" i="11"/>
  <c r="A425" i="11"/>
  <c r="A424" i="11"/>
  <c r="A423" i="11"/>
  <c r="A422" i="11"/>
  <c r="A421" i="11"/>
  <c r="A420" i="11"/>
  <c r="A419" i="11"/>
  <c r="A418" i="11"/>
  <c r="A417" i="11"/>
  <c r="A416" i="11"/>
  <c r="A415" i="11"/>
  <c r="A414" i="11"/>
  <c r="A413" i="11"/>
  <c r="A412" i="11"/>
  <c r="A411" i="11"/>
  <c r="A410" i="11"/>
  <c r="A409" i="11"/>
  <c r="A408" i="11"/>
  <c r="A407" i="11"/>
  <c r="A406" i="11"/>
  <c r="A405" i="11"/>
  <c r="A404" i="11"/>
  <c r="A403" i="11"/>
  <c r="A402" i="11"/>
  <c r="A401" i="11"/>
  <c r="A400" i="11"/>
  <c r="A399" i="11"/>
  <c r="A398" i="11"/>
  <c r="A397" i="11"/>
  <c r="A396" i="11"/>
  <c r="A395" i="11"/>
  <c r="A394" i="11"/>
  <c r="A393" i="11"/>
  <c r="A392" i="11"/>
  <c r="A391" i="11"/>
  <c r="A390" i="11"/>
  <c r="A389" i="11"/>
  <c r="A388" i="11"/>
  <c r="A387" i="11"/>
  <c r="A386" i="11"/>
  <c r="A385" i="11"/>
  <c r="A384" i="11"/>
  <c r="A383" i="11"/>
  <c r="A382" i="11"/>
  <c r="A381" i="11"/>
  <c r="A380" i="11"/>
  <c r="A379" i="11"/>
  <c r="A378" i="11"/>
  <c r="A377" i="11"/>
  <c r="A376" i="11"/>
  <c r="A375" i="11"/>
  <c r="A374" i="11"/>
  <c r="A373" i="11"/>
  <c r="A372" i="11"/>
  <c r="A371" i="11"/>
  <c r="A370" i="11"/>
  <c r="A369" i="11"/>
  <c r="A368" i="11"/>
  <c r="A367" i="11"/>
  <c r="A366" i="11"/>
  <c r="A365" i="11"/>
  <c r="A364" i="11"/>
  <c r="A363" i="11"/>
  <c r="A362" i="11"/>
  <c r="A361" i="11"/>
  <c r="A360" i="11"/>
  <c r="A359" i="11"/>
  <c r="A358" i="11"/>
  <c r="A357" i="11"/>
  <c r="A356" i="11"/>
  <c r="A355" i="11"/>
  <c r="A354" i="11"/>
  <c r="A353" i="11"/>
  <c r="A352" i="11"/>
  <c r="A351" i="11"/>
  <c r="A350" i="11"/>
  <c r="A349" i="11"/>
  <c r="A348" i="11"/>
  <c r="A347" i="11"/>
  <c r="A346" i="11"/>
  <c r="A345" i="11"/>
  <c r="A344" i="11"/>
  <c r="A343" i="11"/>
  <c r="A342" i="11"/>
  <c r="A341" i="11"/>
  <c r="A340" i="11"/>
  <c r="A339" i="11"/>
  <c r="A338" i="11"/>
  <c r="A337" i="11"/>
  <c r="A336" i="11"/>
  <c r="A335" i="11"/>
  <c r="A334" i="11"/>
  <c r="A333" i="11"/>
  <c r="A332" i="11"/>
  <c r="A331" i="11"/>
  <c r="A330" i="11"/>
  <c r="A329" i="11"/>
  <c r="A328" i="11"/>
  <c r="A327" i="11"/>
  <c r="A326" i="11"/>
  <c r="A325" i="11"/>
  <c r="A324" i="11"/>
  <c r="A323" i="11"/>
  <c r="A322" i="11"/>
  <c r="A321" i="11"/>
  <c r="A320" i="11"/>
  <c r="A319" i="11"/>
  <c r="A318" i="11"/>
  <c r="A317" i="11"/>
  <c r="A316" i="11"/>
  <c r="A315" i="11"/>
  <c r="A314" i="11"/>
  <c r="A313" i="11"/>
  <c r="A312" i="11"/>
  <c r="A311" i="11"/>
  <c r="A310" i="11"/>
  <c r="A309" i="11"/>
  <c r="A308" i="11"/>
  <c r="A307" i="11"/>
  <c r="A306" i="11"/>
  <c r="A298" i="11"/>
  <c r="A296" i="11"/>
  <c r="A295" i="11"/>
  <c r="A294" i="11"/>
  <c r="A293" i="11"/>
  <c r="A292" i="11"/>
  <c r="A291" i="11"/>
  <c r="A283" i="11"/>
  <c r="A282" i="11"/>
  <c r="A281" i="11"/>
  <c r="A280" i="11"/>
  <c r="A279" i="11"/>
  <c r="A278" i="11"/>
  <c r="A277" i="11"/>
  <c r="A276" i="11"/>
  <c r="A267" i="11"/>
  <c r="A259" i="11"/>
  <c r="A258" i="11"/>
  <c r="A257" i="11"/>
  <c r="A256" i="11"/>
  <c r="A255" i="11"/>
  <c r="A254" i="11"/>
  <c r="A253" i="11"/>
  <c r="A252" i="11"/>
  <c r="A251" i="11"/>
  <c r="A250" i="11"/>
  <c r="A249" i="11"/>
  <c r="A248" i="11"/>
  <c r="A247" i="11"/>
  <c r="A246" i="11"/>
  <c r="A245" i="11"/>
  <c r="A244" i="11"/>
  <c r="A232" i="11"/>
  <c r="A231" i="11"/>
  <c r="A230" i="11"/>
  <c r="A229" i="11"/>
  <c r="A228" i="11"/>
  <c r="A227" i="11"/>
  <c r="A220" i="11"/>
  <c r="A219" i="11"/>
  <c r="A218" i="11"/>
  <c r="A217" i="11"/>
  <c r="A216" i="11"/>
  <c r="A215" i="11"/>
  <c r="A214" i="11"/>
  <c r="A213" i="11"/>
  <c r="A212" i="11"/>
  <c r="A211" i="11"/>
  <c r="A210" i="11"/>
  <c r="A209" i="11"/>
  <c r="A208" i="11"/>
  <c r="A207" i="11"/>
  <c r="A206" i="11"/>
  <c r="A205" i="11"/>
  <c r="A204" i="11"/>
  <c r="A203" i="11"/>
  <c r="A202" i="11"/>
  <c r="A201" i="11"/>
  <c r="A200" i="11"/>
  <c r="A199" i="11"/>
  <c r="A198" i="11"/>
  <c r="A197" i="11"/>
  <c r="A196" i="11"/>
  <c r="A195" i="11"/>
  <c r="A194" i="11"/>
  <c r="A193" i="11"/>
  <c r="A192" i="11"/>
  <c r="A191" i="11"/>
  <c r="A190" i="11"/>
  <c r="A189" i="11"/>
  <c r="A188" i="11"/>
  <c r="A187" i="11"/>
  <c r="A186" i="11"/>
  <c r="A185" i="11"/>
  <c r="A184" i="11"/>
  <c r="A183" i="11"/>
  <c r="A182" i="11"/>
  <c r="A181" i="11"/>
  <c r="A180" i="11"/>
  <c r="A179" i="11"/>
  <c r="A178" i="11"/>
  <c r="A177" i="11"/>
  <c r="A176" i="11"/>
  <c r="A175" i="11"/>
  <c r="A174" i="11"/>
  <c r="A173" i="11"/>
  <c r="A172" i="11"/>
  <c r="A171" i="11"/>
  <c r="A170" i="11"/>
  <c r="A169" i="11"/>
  <c r="A168" i="11"/>
  <c r="A167" i="11"/>
  <c r="A166" i="11"/>
  <c r="A165" i="11"/>
  <c r="A164" i="11"/>
  <c r="A163" i="11"/>
  <c r="A162" i="11"/>
  <c r="A161" i="11"/>
  <c r="A160" i="11"/>
  <c r="A159" i="11"/>
  <c r="A158" i="11"/>
  <c r="A157" i="11"/>
  <c r="A156" i="11"/>
  <c r="A155" i="11"/>
  <c r="A154" i="11"/>
  <c r="A153" i="11"/>
  <c r="A152" i="11"/>
  <c r="A151" i="11"/>
  <c r="A150" i="11"/>
  <c r="A149" i="11"/>
  <c r="A148" i="11"/>
  <c r="A147" i="11"/>
  <c r="A146" i="11"/>
  <c r="A145" i="11"/>
  <c r="A144" i="11"/>
  <c r="A143" i="11"/>
  <c r="A142" i="11"/>
  <c r="A141" i="11"/>
  <c r="A140" i="11"/>
  <c r="A139" i="11"/>
  <c r="A138" i="11"/>
  <c r="A137" i="11"/>
  <c r="A136" i="11"/>
  <c r="A135" i="11"/>
  <c r="A134" i="11"/>
  <c r="A133" i="11"/>
  <c r="A132" i="11"/>
  <c r="A131" i="11"/>
  <c r="A130" i="11"/>
  <c r="A129" i="11"/>
  <c r="A128" i="11"/>
  <c r="A127" i="11"/>
  <c r="A126" i="11"/>
  <c r="A125" i="11"/>
  <c r="A124" i="11"/>
  <c r="A123" i="11"/>
  <c r="A122" i="11"/>
  <c r="A121" i="11"/>
  <c r="A120" i="11"/>
  <c r="A119" i="11"/>
  <c r="A118" i="11"/>
  <c r="A117" i="11"/>
  <c r="A116" i="11"/>
  <c r="A115" i="11"/>
  <c r="A114" i="11"/>
  <c r="A113" i="11"/>
  <c r="A112" i="11"/>
  <c r="A111" i="11"/>
  <c r="A110" i="11"/>
  <c r="A109" i="11"/>
  <c r="A108" i="11"/>
  <c r="A107" i="11"/>
  <c r="A106" i="11"/>
  <c r="A105" i="11"/>
  <c r="A104" i="11"/>
  <c r="A103" i="11"/>
  <c r="A102" i="11"/>
  <c r="A101" i="11"/>
  <c r="A100" i="11"/>
  <c r="A99" i="11"/>
  <c r="A98" i="11"/>
  <c r="A97" i="11"/>
  <c r="A96" i="11"/>
  <c r="A95" i="11"/>
  <c r="A94" i="11"/>
  <c r="A93" i="11"/>
  <c r="A92" i="11"/>
  <c r="A91" i="11"/>
  <c r="A90" i="11"/>
  <c r="A89" i="11"/>
  <c r="A88" i="11"/>
  <c r="A87" i="11"/>
  <c r="A86" i="11"/>
  <c r="A85" i="11"/>
  <c r="A84" i="11"/>
  <c r="A83" i="11"/>
  <c r="A82" i="11"/>
  <c r="A81" i="11"/>
  <c r="A80" i="11"/>
  <c r="A79" i="11"/>
  <c r="A78" i="11"/>
  <c r="A77" i="11"/>
  <c r="A76" i="11"/>
  <c r="A75" i="11"/>
  <c r="A74" i="11"/>
  <c r="A73" i="11"/>
  <c r="A72" i="11"/>
  <c r="A71" i="11"/>
  <c r="A70" i="11"/>
  <c r="A69" i="11"/>
  <c r="A68" i="11"/>
  <c r="A67" i="11"/>
  <c r="A66" i="11"/>
  <c r="A65" i="11"/>
  <c r="A64" i="11"/>
  <c r="A63" i="11"/>
  <c r="A62" i="11"/>
  <c r="A61" i="11"/>
  <c r="A60" i="11"/>
  <c r="A59" i="11"/>
  <c r="A58" i="11"/>
  <c r="A57" i="11"/>
  <c r="A56" i="11"/>
  <c r="A55" i="11"/>
  <c r="A54" i="11"/>
  <c r="A53" i="11"/>
  <c r="A52" i="11"/>
  <c r="A51" i="11"/>
  <c r="A50" i="11"/>
  <c r="A49" i="11"/>
  <c r="A48" i="11"/>
  <c r="A47" i="11"/>
  <c r="A46" i="11"/>
  <c r="A45" i="11"/>
  <c r="A44" i="11"/>
  <c r="A43" i="11"/>
  <c r="A42" i="11"/>
  <c r="A41" i="11"/>
  <c r="A40" i="11"/>
  <c r="A39" i="11"/>
  <c r="A38" i="11"/>
  <c r="A37" i="11"/>
  <c r="A36" i="11"/>
  <c r="A35" i="11"/>
  <c r="A34" i="11"/>
  <c r="A33" i="11"/>
  <c r="A32" i="11"/>
  <c r="A31" i="11"/>
  <c r="A30" i="11"/>
  <c r="A29" i="11"/>
  <c r="A28" i="11"/>
  <c r="A27" i="11"/>
  <c r="A26" i="11"/>
  <c r="A25" i="11"/>
  <c r="A24" i="11"/>
  <c r="A23" i="11"/>
  <c r="A22" i="11"/>
  <c r="A21" i="11"/>
  <c r="A20" i="11"/>
  <c r="A19" i="11"/>
  <c r="A18" i="11"/>
  <c r="A17" i="11"/>
  <c r="A16" i="11"/>
  <c r="A15" i="11"/>
  <c r="A14" i="11"/>
  <c r="A13" i="11"/>
  <c r="A12" i="11"/>
  <c r="A11" i="11"/>
  <c r="A10" i="11"/>
  <c r="A9" i="11"/>
  <c r="A8" i="11"/>
  <c r="A7" i="11"/>
  <c r="A6" i="11"/>
  <c r="E27" i="14" l="1"/>
  <c r="E23" i="14"/>
  <c r="E19" i="14"/>
  <c r="E15" i="14"/>
  <c r="E10" i="14"/>
  <c r="E6" i="14"/>
  <c r="E5" i="14"/>
  <c r="E26" i="14"/>
  <c r="E22" i="14"/>
  <c r="E18" i="14"/>
  <c r="E14" i="14"/>
  <c r="E9" i="14"/>
  <c r="E4" i="14"/>
  <c r="E29" i="14"/>
  <c r="E25" i="14"/>
  <c r="E21" i="14"/>
  <c r="E17" i="14"/>
  <c r="E13" i="14"/>
  <c r="E8" i="14"/>
  <c r="E28" i="14"/>
  <c r="E24" i="14"/>
  <c r="E20" i="14"/>
  <c r="E16" i="14"/>
  <c r="E11" i="14"/>
  <c r="E7" i="14"/>
  <c r="N36" i="15"/>
  <c r="N40" i="15"/>
  <c r="N42" i="15"/>
  <c r="N33" i="15"/>
  <c r="N35" i="15"/>
  <c r="N38" i="15"/>
  <c r="N41" i="15"/>
  <c r="N34" i="15"/>
  <c r="N39" i="15"/>
  <c r="N43" i="15"/>
  <c r="B26" i="2"/>
  <c r="D33" i="2"/>
  <c r="R25" i="15"/>
  <c r="R27" i="15" s="1"/>
  <c r="R28" i="15" s="1"/>
  <c r="R29" i="15" s="1"/>
  <c r="R30" i="15" s="1"/>
  <c r="R31" i="15" s="1"/>
  <c r="B33" i="2"/>
  <c r="Q26" i="15"/>
  <c r="B19" i="2"/>
  <c r="N26" i="15"/>
  <c r="P26" i="15" s="1"/>
  <c r="M26" i="15"/>
  <c r="R26" i="15"/>
  <c r="D19" i="2"/>
  <c r="N29" i="15"/>
  <c r="N31" i="15"/>
  <c r="N28" i="15"/>
  <c r="N27" i="15"/>
  <c r="N30" i="15"/>
  <c r="N25" i="15"/>
  <c r="P25" i="15" s="1"/>
  <c r="Q25" i="15"/>
  <c r="Q27" i="15" s="1"/>
  <c r="Q28" i="15" s="1"/>
  <c r="Q29" i="15" s="1"/>
  <c r="Q30" i="15" s="1"/>
  <c r="Q31" i="15" s="1"/>
  <c r="Q32" i="15" s="1"/>
  <c r="Q33" i="15" s="1"/>
  <c r="Q34" i="15" s="1"/>
  <c r="Q35" i="15" s="1"/>
  <c r="Q36" i="15" s="1"/>
  <c r="Q37" i="15" s="1"/>
  <c r="Q38" i="15" s="1"/>
  <c r="Q39" i="15" s="1"/>
  <c r="Q40" i="15" s="1"/>
  <c r="Q41" i="15" s="1"/>
  <c r="Q42" i="15" s="1"/>
  <c r="Q43" i="15" s="1"/>
  <c r="M25" i="15"/>
  <c r="M27" i="15" s="1"/>
  <c r="M28" i="15" s="1"/>
  <c r="M29" i="15" s="1"/>
  <c r="M30" i="15" s="1"/>
  <c r="M31" i="15" s="1"/>
  <c r="M32" i="15" s="1"/>
  <c r="M33" i="15" s="1"/>
  <c r="M34" i="15" s="1"/>
  <c r="M35" i="15" s="1"/>
  <c r="M36" i="15" s="1"/>
  <c r="M37" i="15" s="1"/>
  <c r="M38" i="15" s="1"/>
  <c r="M39" i="15" s="1"/>
  <c r="M40" i="15" s="1"/>
  <c r="M41" i="15" s="1"/>
  <c r="M42" i="15" s="1"/>
  <c r="M43" i="15" s="1"/>
  <c r="N32" i="15"/>
  <c r="B21" i="6"/>
  <c r="B22" i="6"/>
  <c r="E183" i="14"/>
  <c r="E187" i="14"/>
  <c r="E191" i="14"/>
  <c r="E195" i="14"/>
  <c r="E199" i="14"/>
  <c r="E203" i="14"/>
  <c r="E207" i="14"/>
  <c r="E211" i="14"/>
  <c r="E180" i="14"/>
  <c r="E184" i="14"/>
  <c r="E188" i="14"/>
  <c r="E192" i="14"/>
  <c r="E196" i="14"/>
  <c r="E200" i="14"/>
  <c r="E204" i="14"/>
  <c r="E208" i="14"/>
  <c r="E212" i="14"/>
  <c r="E181" i="14"/>
  <c r="E189" i="14"/>
  <c r="E197" i="14"/>
  <c r="E205" i="14"/>
  <c r="E213" i="14"/>
  <c r="E217" i="14"/>
  <c r="E221" i="14"/>
  <c r="E225" i="14"/>
  <c r="E229" i="14"/>
  <c r="E233" i="14"/>
  <c r="E237" i="14"/>
  <c r="B20" i="6"/>
  <c r="E182" i="14"/>
  <c r="E190" i="14"/>
  <c r="E198" i="14"/>
  <c r="E206" i="14"/>
  <c r="E214" i="14"/>
  <c r="E218" i="14"/>
  <c r="E222" i="14"/>
  <c r="E226" i="14"/>
  <c r="E230" i="14"/>
  <c r="E234" i="14"/>
  <c r="E238" i="14"/>
  <c r="E185" i="14"/>
  <c r="E193" i="14"/>
  <c r="E201" i="14"/>
  <c r="E209" i="14"/>
  <c r="E215" i="14"/>
  <c r="E219" i="14"/>
  <c r="E223" i="14"/>
  <c r="E227" i="14"/>
  <c r="E231" i="14"/>
  <c r="E235" i="14"/>
  <c r="E239" i="14"/>
  <c r="E186" i="14"/>
  <c r="E194" i="14"/>
  <c r="E202" i="14"/>
  <c r="E210" i="14"/>
  <c r="E216" i="14"/>
  <c r="E220" i="14"/>
  <c r="E224" i="14"/>
  <c r="E228" i="14"/>
  <c r="E232" i="14"/>
  <c r="E236" i="14"/>
  <c r="E240" i="14"/>
  <c r="I13" i="9"/>
  <c r="R32" i="15" l="1"/>
  <c r="R33" i="15" s="1"/>
  <c r="R34" i="15" s="1"/>
  <c r="R35" i="15" s="1"/>
  <c r="R36" i="15" s="1"/>
  <c r="R37" i="15" s="1"/>
  <c r="R38" i="15" s="1"/>
  <c r="R39" i="15" s="1"/>
  <c r="R40" i="15" s="1"/>
  <c r="R41" i="15" s="1"/>
  <c r="R42" i="15" s="1"/>
  <c r="R43" i="15" s="1"/>
  <c r="P27" i="15"/>
  <c r="P28" i="15" s="1"/>
  <c r="P29" i="15" s="1"/>
  <c r="P30" i="15" s="1"/>
  <c r="P31" i="15" s="1"/>
  <c r="P32" i="15" s="1"/>
  <c r="P33" i="15" s="1"/>
  <c r="P34" i="15" s="1"/>
  <c r="P35" i="15" s="1"/>
  <c r="P36" i="15" s="1"/>
  <c r="P37" i="15" s="1"/>
  <c r="P38" i="15" s="1"/>
  <c r="P39" i="15" s="1"/>
  <c r="P40" i="15" s="1"/>
  <c r="P41" i="15" s="1"/>
  <c r="P42" i="15" s="1"/>
  <c r="P43" i="15" s="1"/>
  <c r="G11" i="9"/>
  <c r="A23" i="2" l="1"/>
  <c r="E23" i="2" s="1"/>
  <c r="D67" i="8"/>
  <c r="D65" i="8"/>
  <c r="D66" i="8"/>
  <c r="D55" i="8"/>
  <c r="D53" i="8"/>
  <c r="D51" i="8"/>
  <c r="D49" i="8"/>
  <c r="D47" i="8"/>
  <c r="D45" i="8"/>
  <c r="D43" i="8"/>
  <c r="D41" i="8"/>
  <c r="D54" i="8"/>
  <c r="D52" i="8"/>
  <c r="D50" i="8"/>
  <c r="D48" i="8"/>
  <c r="D46" i="8"/>
  <c r="D44" i="8"/>
  <c r="D42" i="8"/>
  <c r="D40" i="8"/>
  <c r="D38" i="8"/>
  <c r="D57" i="8"/>
  <c r="D61" i="8"/>
  <c r="D39" i="8"/>
  <c r="D58" i="8"/>
  <c r="D62" i="8"/>
  <c r="D37" i="8"/>
  <c r="D59" i="8"/>
  <c r="D63" i="8"/>
  <c r="D56" i="8"/>
  <c r="D60" i="8"/>
  <c r="D64" i="8"/>
  <c r="D68" i="8"/>
  <c r="D28" i="8"/>
  <c r="D26" i="8"/>
  <c r="D25" i="8"/>
  <c r="D27" i="8"/>
  <c r="D13" i="8"/>
  <c r="D21" i="8"/>
  <c r="D31" i="8"/>
  <c r="D12" i="8"/>
  <c r="D16" i="8"/>
  <c r="D18" i="8"/>
  <c r="D20" i="8"/>
  <c r="D24" i="8"/>
  <c r="D30" i="8"/>
  <c r="D34" i="8"/>
  <c r="D14" i="8"/>
  <c r="D22" i="8"/>
  <c r="D32" i="8"/>
  <c r="D15" i="8"/>
  <c r="D17" i="8"/>
  <c r="D19" i="8"/>
  <c r="D23" i="8"/>
  <c r="D29" i="8"/>
  <c r="D33" i="8"/>
  <c r="D11" i="8" l="1"/>
  <c r="A18" i="9"/>
  <c r="D36" i="8" l="1"/>
  <c r="A22" i="9" l="1"/>
  <c r="A28" i="2"/>
  <c r="B5" i="8"/>
  <c r="B4" i="8"/>
  <c r="B3" i="8"/>
  <c r="B2" i="8"/>
  <c r="E28" i="2" l="1"/>
  <c r="A23" i="9"/>
  <c r="A29" i="2"/>
  <c r="C6" i="9"/>
  <c r="C4" i="9"/>
  <c r="C3" i="9"/>
  <c r="C2" i="9"/>
  <c r="C1" i="9"/>
  <c r="C5" i="9"/>
  <c r="B45" i="2"/>
  <c r="E29" i="2" l="1"/>
  <c r="A30" i="2"/>
  <c r="A24" i="9"/>
  <c r="I35" i="9"/>
  <c r="I34" i="9"/>
  <c r="I33" i="9"/>
  <c r="E30" i="2" l="1"/>
  <c r="A25" i="9"/>
  <c r="A31" i="2" l="1"/>
  <c r="E31" i="2" l="1"/>
  <c r="A26" i="9"/>
  <c r="A32" i="2"/>
  <c r="E32" i="2" l="1"/>
  <c r="A27" i="9"/>
  <c r="A36" i="2" l="1"/>
  <c r="E36" i="2" l="1"/>
  <c r="A31" i="9"/>
  <c r="C889" i="15" l="1"/>
  <c r="C939" i="15" l="1"/>
  <c r="C989" i="15" l="1"/>
  <c r="C1039" i="15" l="1"/>
  <c r="C1089" i="15" l="1"/>
  <c r="C1739" i="15" l="1"/>
  <c r="C1789" i="15" l="1"/>
  <c r="C1839" i="15" l="1"/>
  <c r="C1889" i="15" l="1"/>
  <c r="C1939" i="15" l="1"/>
  <c r="D6" i="6" l="1"/>
  <c r="A37" i="6"/>
  <c r="A21" i="2"/>
  <c r="E21" i="2" l="1"/>
  <c r="H39" i="6"/>
  <c r="A16" i="9"/>
  <c r="A25" i="2"/>
  <c r="A24" i="2"/>
  <c r="E25" i="2" l="1"/>
  <c r="E24" i="2"/>
  <c r="A19" i="9"/>
  <c r="A20" i="9"/>
  <c r="A20" i="2"/>
  <c r="E20" i="2" l="1"/>
  <c r="A22" i="2"/>
  <c r="A15" i="9"/>
  <c r="E22" i="2" l="1"/>
  <c r="A17" i="9"/>
  <c r="A87" i="6"/>
  <c r="H89" i="6" l="1"/>
  <c r="A137" i="6"/>
  <c r="H139" i="6" l="1"/>
  <c r="A187" i="6"/>
  <c r="H189" i="6" l="1"/>
  <c r="A237" i="6" l="1"/>
  <c r="H239" i="6" l="1"/>
  <c r="A287" i="6" l="1"/>
  <c r="H289" i="6" l="1"/>
  <c r="A337" i="6" l="1"/>
  <c r="H339" i="6" l="1"/>
  <c r="A387" i="6" l="1"/>
  <c r="H389" i="6" l="1"/>
  <c r="A437" i="6" l="1"/>
  <c r="H439" i="6" l="1"/>
  <c r="A487" i="6" l="1"/>
  <c r="H489" i="6" l="1"/>
  <c r="A537" i="6" l="1"/>
  <c r="H539" i="6" l="1"/>
  <c r="A587" i="6" l="1"/>
  <c r="H589" i="6" l="1"/>
  <c r="A637" i="6" l="1"/>
  <c r="H639" i="6" l="1"/>
  <c r="A687" i="6" l="1"/>
  <c r="H689" i="6" l="1"/>
  <c r="A737" i="6" l="1"/>
  <c r="H739" i="6" l="1"/>
  <c r="A787" i="6" l="1"/>
  <c r="H789" i="6" s="1"/>
  <c r="A837" i="6" l="1"/>
  <c r="A18" i="2" l="1"/>
  <c r="D34" i="9" l="1"/>
  <c r="B33" i="9"/>
  <c r="B32" i="9"/>
  <c r="B34" i="9"/>
  <c r="F19" i="2"/>
  <c r="B21" i="9"/>
  <c r="B14" i="9"/>
  <c r="B28" i="9"/>
  <c r="A13" i="9"/>
  <c r="E18" i="2"/>
  <c r="B25" i="2" l="1"/>
  <c r="D22" i="2"/>
  <c r="B34" i="2"/>
  <c r="D31" i="2"/>
  <c r="B28" i="2"/>
  <c r="B29" i="2"/>
  <c r="D27" i="2"/>
  <c r="D30" i="2"/>
  <c r="B27" i="2"/>
  <c r="D18" i="2"/>
  <c r="B22" i="2"/>
  <c r="D28" i="2"/>
  <c r="D25" i="2"/>
  <c r="D29" i="2"/>
  <c r="B30" i="2"/>
  <c r="D20" i="2"/>
  <c r="B32" i="2"/>
  <c r="D24" i="2"/>
  <c r="B24" i="2"/>
  <c r="D32" i="2"/>
  <c r="B31" i="2"/>
  <c r="D23" i="2"/>
  <c r="D21" i="2"/>
  <c r="B21" i="2"/>
  <c r="B36" i="2"/>
  <c r="B35" i="2"/>
  <c r="B23" i="2"/>
  <c r="D34" i="2"/>
  <c r="B20" i="2"/>
  <c r="D36" i="2"/>
  <c r="D35" i="2"/>
  <c r="B18" i="2"/>
  <c r="C94" i="6" s="1"/>
  <c r="C843" i="6" l="1"/>
  <c r="G844" i="6"/>
  <c r="B29" i="9"/>
  <c r="B30" i="9"/>
  <c r="C844" i="6"/>
  <c r="B886" i="6" s="1"/>
  <c r="C745" i="6"/>
  <c r="C794" i="6"/>
  <c r="C495" i="6"/>
  <c r="C795" i="6"/>
  <c r="C744" i="6"/>
  <c r="C195" i="6"/>
  <c r="C644" i="6"/>
  <c r="C694" i="6"/>
  <c r="C595" i="6"/>
  <c r="C544" i="6"/>
  <c r="C594" i="6"/>
  <c r="C444" i="6"/>
  <c r="C494" i="6"/>
  <c r="C445" i="6"/>
  <c r="C395" i="6"/>
  <c r="C345" i="6"/>
  <c r="C145" i="6"/>
  <c r="C344" i="6"/>
  <c r="C394" i="6"/>
  <c r="C244" i="6"/>
  <c r="C294" i="6"/>
  <c r="C144" i="6"/>
  <c r="C194" i="6"/>
  <c r="C95" i="6"/>
  <c r="C6" i="6"/>
  <c r="C44" i="6"/>
  <c r="C7" i="6"/>
  <c r="C45" i="6"/>
  <c r="B20" i="9"/>
  <c r="B25" i="9"/>
  <c r="B19" i="9"/>
  <c r="B17" i="9"/>
  <c r="B22" i="9"/>
  <c r="B31" i="9"/>
  <c r="B27" i="9"/>
  <c r="B26" i="9"/>
  <c r="B15" i="9"/>
  <c r="B24" i="9"/>
  <c r="B18" i="9"/>
  <c r="B13" i="9"/>
  <c r="B16" i="9"/>
  <c r="B23" i="9"/>
  <c r="F33" i="2" l="1"/>
  <c r="F30" i="2"/>
  <c r="F25" i="2"/>
  <c r="F26" i="2"/>
  <c r="F32" i="2"/>
  <c r="F27" i="2"/>
  <c r="F34" i="2"/>
  <c r="F29" i="2"/>
  <c r="F31" i="2"/>
  <c r="F28" i="2"/>
  <c r="F36" i="2"/>
  <c r="F35" i="2"/>
  <c r="F23" i="2"/>
  <c r="F21" i="2"/>
  <c r="F24" i="2"/>
  <c r="F20" i="2"/>
  <c r="F22" i="2"/>
  <c r="C1139" i="15"/>
  <c r="C1239" i="15" l="1"/>
  <c r="C1389" i="15"/>
  <c r="C1339" i="15"/>
  <c r="C1439" i="15"/>
  <c r="C1589" i="15"/>
  <c r="C1289" i="15"/>
  <c r="C1689" i="15"/>
  <c r="C1539" i="15"/>
  <c r="C1489" i="15"/>
  <c r="C245" i="6" l="1"/>
  <c r="C1639" i="15"/>
  <c r="C295" i="6"/>
  <c r="C1189" i="15"/>
  <c r="C645" i="6" l="1"/>
  <c r="B687" i="6" s="1"/>
  <c r="C545" i="6"/>
  <c r="B587" i="6" s="1"/>
  <c r="C695" i="6"/>
  <c r="B737" i="6" s="1"/>
  <c r="G95" i="6"/>
  <c r="G445" i="6"/>
  <c r="G295" i="6"/>
  <c r="B187" i="6"/>
  <c r="B787" i="6"/>
  <c r="B637" i="6"/>
  <c r="B237" i="6"/>
  <c r="G245" i="6"/>
  <c r="G745" i="6"/>
  <c r="G7" i="6"/>
  <c r="G45" i="6"/>
  <c r="G345" i="6"/>
  <c r="G495" i="6"/>
  <c r="G195" i="6"/>
  <c r="B387" i="6"/>
  <c r="B537" i="6"/>
  <c r="B87" i="6"/>
  <c r="B337" i="6"/>
  <c r="G595" i="6"/>
  <c r="G145" i="6"/>
  <c r="G795" i="6"/>
  <c r="G695" i="6"/>
  <c r="G395" i="6"/>
  <c r="B487" i="6"/>
  <c r="G545" i="6"/>
  <c r="B137" i="6"/>
  <c r="G645" i="6"/>
  <c r="B287" i="6"/>
  <c r="B37" i="6"/>
  <c r="B837" i="6"/>
  <c r="B437" i="6"/>
  <c r="F38" i="2" l="1"/>
  <c r="H18" i="2" l="1"/>
  <c r="E23" i="8" l="1"/>
  <c r="E57" i="8"/>
  <c r="E43" i="8"/>
  <c r="E13" i="8"/>
  <c r="E39" i="8"/>
  <c r="E33" i="8"/>
  <c r="E28" i="8"/>
  <c r="E56" i="8"/>
  <c r="H42" i="2"/>
  <c r="E21" i="8"/>
  <c r="E42" i="8"/>
  <c r="E59" i="8"/>
  <c r="E41" i="8"/>
  <c r="E51" i="8"/>
  <c r="E48" i="8"/>
  <c r="E25" i="8"/>
  <c r="E17" i="8"/>
  <c r="E53" i="8"/>
  <c r="E67" i="8"/>
  <c r="E30" i="8"/>
  <c r="E47" i="8"/>
  <c r="E29" i="8"/>
  <c r="E63" i="8"/>
  <c r="E68" i="8"/>
  <c r="E22" i="8"/>
  <c r="E27" i="8"/>
  <c r="E61" i="8"/>
  <c r="E66" i="8"/>
  <c r="E52" i="8"/>
  <c r="E55" i="8"/>
  <c r="E15" i="8"/>
  <c r="E38" i="8"/>
  <c r="E18" i="8"/>
  <c r="E19" i="8"/>
  <c r="E44" i="8"/>
  <c r="E58" i="8"/>
  <c r="E50" i="8"/>
  <c r="E24" i="8"/>
  <c r="E20" i="8"/>
  <c r="E65" i="8"/>
  <c r="E40" i="8"/>
  <c r="E16" i="8"/>
  <c r="E62" i="8"/>
  <c r="E34" i="8"/>
  <c r="E45" i="8"/>
  <c r="E14" i="8"/>
  <c r="E54" i="8"/>
  <c r="E60" i="8"/>
  <c r="E32" i="8"/>
  <c r="E64" i="8"/>
  <c r="E46" i="8"/>
  <c r="E26" i="8"/>
  <c r="E49" i="8"/>
  <c r="E31" i="8"/>
  <c r="E12" i="8"/>
  <c r="C14" i="15"/>
  <c r="H41" i="2" s="1"/>
  <c r="G29" i="2"/>
  <c r="G28" i="2"/>
  <c r="G31" i="2"/>
  <c r="G19" i="2"/>
  <c r="G21" i="2"/>
  <c r="G23" i="2"/>
  <c r="G25" i="2"/>
  <c r="G26" i="2"/>
  <c r="G33" i="2"/>
  <c r="G20" i="2"/>
  <c r="G32" i="2"/>
  <c r="C18" i="15"/>
  <c r="G27" i="2"/>
  <c r="G36" i="2"/>
  <c r="G22" i="2"/>
  <c r="G35" i="2"/>
  <c r="G24" i="2"/>
  <c r="G30" i="2"/>
  <c r="G34" i="2"/>
  <c r="E70" i="8" l="1"/>
  <c r="H23" i="2"/>
  <c r="H24" i="2"/>
  <c r="H31" i="2"/>
  <c r="H35" i="2"/>
  <c r="H27" i="2"/>
  <c r="H34" i="2"/>
  <c r="H33" i="2"/>
  <c r="H28" i="2"/>
  <c r="H25" i="2"/>
  <c r="H21" i="2"/>
  <c r="H26" i="2"/>
  <c r="H36" i="2"/>
  <c r="H32" i="2"/>
  <c r="H22" i="2"/>
  <c r="H30" i="2"/>
  <c r="H20" i="2"/>
  <c r="H29" i="2"/>
  <c r="E41" i="2"/>
  <c r="B41" i="2" s="1"/>
  <c r="H19" i="2"/>
  <c r="H38" i="2" l="1"/>
  <c r="B49" i="2"/>
  <c r="I35" i="2" l="1"/>
  <c r="I31" i="2"/>
  <c r="D26" i="9" s="1"/>
  <c r="I29" i="2"/>
  <c r="D24" i="9" s="1"/>
  <c r="I25" i="2"/>
  <c r="D20" i="9" s="1"/>
  <c r="I28" i="2"/>
  <c r="D23" i="9" s="1"/>
  <c r="I32" i="2"/>
  <c r="D27" i="9" s="1"/>
  <c r="C11" i="2"/>
  <c r="E41" i="9"/>
  <c r="E42" i="9" s="1"/>
  <c r="I22" i="2"/>
  <c r="H47" i="2"/>
  <c r="H43" i="2"/>
  <c r="H45" i="2" s="1"/>
  <c r="I23" i="2"/>
  <c r="D18" i="9" s="1"/>
  <c r="I34" i="2"/>
  <c r="D29" i="9" s="1"/>
  <c r="I26" i="2"/>
  <c r="D21" i="9" s="1"/>
  <c r="I30" i="2"/>
  <c r="D25" i="9" s="1"/>
  <c r="I27" i="2"/>
  <c r="D22" i="9" s="1"/>
  <c r="I21" i="2"/>
  <c r="D16" i="9" s="1"/>
  <c r="D32" i="9"/>
  <c r="I24" i="2"/>
  <c r="D19" i="9" s="1"/>
  <c r="I33" i="2"/>
  <c r="D28" i="9" s="1"/>
  <c r="I36" i="2"/>
  <c r="I20" i="2"/>
  <c r="D15" i="9" s="1"/>
  <c r="I19" i="2"/>
  <c r="D14" i="9" s="1"/>
  <c r="I18" i="2"/>
  <c r="H44" i="2" l="1"/>
  <c r="H40" i="2"/>
  <c r="D31" i="9"/>
  <c r="I38" i="2"/>
  <c r="D33" i="9" s="1"/>
  <c r="D36" i="9" l="1"/>
  <c r="G38" i="9"/>
  <c r="G41" i="9" s="1"/>
  <c r="F38" i="9"/>
  <c r="F39" i="9" l="1"/>
  <c r="G39" i="9" s="1"/>
  <c r="F41" i="9"/>
  <c r="F42" i="9" s="1"/>
  <c r="G42"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Secretaria Servicios</author>
  </authors>
  <commentList>
    <comment ref="C14" authorId="0" shapeId="0" xr:uid="{00000000-0006-0000-0200-000001000000}">
      <text>
        <r>
          <rPr>
            <sz val="9"/>
            <color indexed="81"/>
            <rFont val="Tahoma"/>
            <family val="2"/>
          </rPr>
          <t>Este valor se calcula automáticamente completando la planilla Gastos Generales</t>
        </r>
      </text>
    </comment>
    <comment ref="C18" authorId="0" shapeId="0" xr:uid="{00000000-0006-0000-0200-000002000000}">
      <text>
        <r>
          <rPr>
            <sz val="9"/>
            <color indexed="81"/>
            <rFont val="Tahoma"/>
            <family val="2"/>
          </rPr>
          <t>Esto valor se calcula autómaticamente una vez definido los Gastos Generales, Beneficio, Ingreso Brutos e IVA por parte del oferente</t>
        </r>
      </text>
    </comment>
  </commentList>
</comments>
</file>

<file path=xl/sharedStrings.xml><?xml version="1.0" encoding="utf-8"?>
<sst xmlns="http://schemas.openxmlformats.org/spreadsheetml/2006/main" count="3004" uniqueCount="1467">
  <si>
    <t>DESIGNACION</t>
  </si>
  <si>
    <t>UN.</t>
  </si>
  <si>
    <t>CANT.</t>
  </si>
  <si>
    <t xml:space="preserve"> </t>
  </si>
  <si>
    <t/>
  </si>
  <si>
    <t>gl</t>
  </si>
  <si>
    <t>m3</t>
  </si>
  <si>
    <t>m2</t>
  </si>
  <si>
    <t>HORMIGONES SIMPLES</t>
  </si>
  <si>
    <t>REVESTIMIENTOS</t>
  </si>
  <si>
    <t xml:space="preserve">TOTAL </t>
  </si>
  <si>
    <t xml:space="preserve">COMITENTE : </t>
  </si>
  <si>
    <t>OBRA :</t>
  </si>
  <si>
    <t xml:space="preserve">EMPRESA CONSTRUCTORA:  </t>
  </si>
  <si>
    <t>SUB TOTAL ( 4 )</t>
  </si>
  <si>
    <t>TOTAL ( 4 + 5 + 6 )</t>
  </si>
  <si>
    <t>PORCENTAJE INCIDENCIA DEL ITEM</t>
  </si>
  <si>
    <t>LICITACIÓN N°:</t>
  </si>
  <si>
    <t>UBICACION:</t>
  </si>
  <si>
    <t>PLAZO DE OBRA:</t>
  </si>
  <si>
    <t>PRESUPUESTO OFICIAL:</t>
  </si>
  <si>
    <t>TOTAL PARA CONTROL</t>
  </si>
  <si>
    <t>MESES</t>
  </si>
  <si>
    <t>Avance Mensual</t>
  </si>
  <si>
    <t>Avance Acumulado</t>
  </si>
  <si>
    <t>Inversión Mensual</t>
  </si>
  <si>
    <t>OBRA:</t>
  </si>
  <si>
    <t>ITEM:</t>
  </si>
  <si>
    <t>UNIDAD:</t>
  </si>
  <si>
    <t>U</t>
  </si>
  <si>
    <t>Cantidad</t>
  </si>
  <si>
    <t>$ Unitarios</t>
  </si>
  <si>
    <t>$ Parcial</t>
  </si>
  <si>
    <t>Total A</t>
  </si>
  <si>
    <t>Total B</t>
  </si>
  <si>
    <t>Total C</t>
  </si>
  <si>
    <t>Costo  Neto</t>
  </si>
  <si>
    <t>Total D=A+B+C</t>
  </si>
  <si>
    <t>EXPEDIENTE N°:</t>
  </si>
  <si>
    <t>ANALISIS DE PRECIOS</t>
  </si>
  <si>
    <t>PRECIOS A:</t>
  </si>
  <si>
    <t>RUBRO:</t>
  </si>
  <si>
    <t>COMPOSICION DE GASTOS GENERALES</t>
  </si>
  <si>
    <t>% Incidencia</t>
  </si>
  <si>
    <t>% Incid. Rubro</t>
  </si>
  <si>
    <t>Gastos Generales de la Empresa</t>
  </si>
  <si>
    <t>Importe</t>
  </si>
  <si>
    <t>PLAN DE TRABAJO Y CURVA DE INVERSIONES</t>
  </si>
  <si>
    <t xml:space="preserve">COMPUTO Y PRESUPUESTO </t>
  </si>
  <si>
    <t>MONTO DE LA OFERTA:</t>
  </si>
  <si>
    <t>Código</t>
  </si>
  <si>
    <t>Descripción</t>
  </si>
  <si>
    <r>
      <t>CPC</t>
    </r>
    <r>
      <rPr>
        <vertAlign val="superscript"/>
        <sz val="8"/>
        <rFont val="Arial"/>
        <family val="2"/>
      </rPr>
      <t>1</t>
    </r>
  </si>
  <si>
    <t>-</t>
  </si>
  <si>
    <t>Accesorios de  loza para baño de calidad media</t>
  </si>
  <si>
    <t>Accesorios de loza para baño de calidad inferior</t>
  </si>
  <si>
    <t>Accesorios metálicos para baño</t>
  </si>
  <si>
    <t>Acero aletado conformado, en barra</t>
  </si>
  <si>
    <t>Adhesivo para pisos y revestimientos cerámicos</t>
  </si>
  <si>
    <t>Alacena de cocina de madera, de calidad inferior</t>
  </si>
  <si>
    <t>Alacena de cocina de madera, de calidad media</t>
  </si>
  <si>
    <t>Alacena de cocina de madera, de calidad superior</t>
  </si>
  <si>
    <t>Alfombra de pelo cortado de material sintético, con colocación</t>
  </si>
  <si>
    <t>Anafe a gas</t>
  </si>
  <si>
    <t>Anillo para cámara de inspección de PVC</t>
  </si>
  <si>
    <t>Arcilla expandida</t>
  </si>
  <si>
    <t xml:space="preserve">Arena fina </t>
  </si>
  <si>
    <t>Artefacto de iluminación</t>
  </si>
  <si>
    <t>Ascensor  de 15 paradas</t>
  </si>
  <si>
    <t>Ascensor  de 7 paradas</t>
  </si>
  <si>
    <t>Azulejo</t>
  </si>
  <si>
    <t>Baldosa cerámica esmaltada</t>
  </si>
  <si>
    <t>Baldosa cerámica roja</t>
  </si>
  <si>
    <t>Baldosa de laja negra</t>
  </si>
  <si>
    <t>Bañera de chapa porcelanizada</t>
  </si>
  <si>
    <t>Bañera de plástico reforzado con fibra de vidrio</t>
  </si>
  <si>
    <t>Barniz con poliuretano</t>
  </si>
  <si>
    <t>Bidé de calidad inferior</t>
  </si>
  <si>
    <t>Bidé de calidad media</t>
  </si>
  <si>
    <t>Bidé de calidad superior</t>
  </si>
  <si>
    <t xml:space="preserve">Boca de acceso de plomo </t>
  </si>
  <si>
    <t>Cable  con conductor unipolar</t>
  </si>
  <si>
    <t>Cable coaxil 75 ohms</t>
  </si>
  <si>
    <t>Cable telefónico de 1 par</t>
  </si>
  <si>
    <t>Cable telefónico de 101 pares</t>
  </si>
  <si>
    <t>Cable tipo Sintenax</t>
  </si>
  <si>
    <t>Caja de chapa con tablero trifásico</t>
  </si>
  <si>
    <t>Caja de chapa para tablero</t>
  </si>
  <si>
    <t>Caja octogonal de chapa para instalación eléctrica</t>
  </si>
  <si>
    <t>Caja para pares telefónicos</t>
  </si>
  <si>
    <t>Caja rectangular de chapa para instalación eléctrica</t>
  </si>
  <si>
    <t>Cajonera para placard, de calidad inferior</t>
  </si>
  <si>
    <t>Cajonera para placard, de calidad media</t>
  </si>
  <si>
    <t>Cajonera para placard, de calidad superior</t>
  </si>
  <si>
    <t>Cal área hidratada</t>
  </si>
  <si>
    <t>Cal hidráulica hidratada</t>
  </si>
  <si>
    <t>Calefactor de tiro balanceado</t>
  </si>
  <si>
    <t>Calefón de tiro balanceado</t>
  </si>
  <si>
    <t>Calefón de tiro natural</t>
  </si>
  <si>
    <t>Canilla de bronce</t>
  </si>
  <si>
    <t>Caño de acero para instalaciones eléctricas</t>
  </si>
  <si>
    <t>Caño de chapa galvanizada</t>
  </si>
  <si>
    <t>Caño de cobre de  0,013 m</t>
  </si>
  <si>
    <t>Caño de cobre de 0,019 m</t>
  </si>
  <si>
    <t>Caño de hierro fundido de  0,064 m</t>
  </si>
  <si>
    <t>Caño de hierro fundido de  0,100 m</t>
  </si>
  <si>
    <t>Caño de hierro galvanizado</t>
  </si>
  <si>
    <t>Caño de hierro negro con revestimiento epoxi</t>
  </si>
  <si>
    <t xml:space="preserve">Caño de plomo </t>
  </si>
  <si>
    <t>Caño de polipropileno de 0,013 m</t>
  </si>
  <si>
    <t>Caño de polipropileno de 0,019 m</t>
  </si>
  <si>
    <t>Caño de PVC de 0,063 m</t>
  </si>
  <si>
    <t>Caño de PVC de 0,110 m</t>
  </si>
  <si>
    <t xml:space="preserve">Canto rodado natural </t>
  </si>
  <si>
    <t>Cascote</t>
  </si>
  <si>
    <t>Cemento de albañilería</t>
  </si>
  <si>
    <t>Cemento portland normal, en bolsa</t>
  </si>
  <si>
    <t>Cocina a gas</t>
  </si>
  <si>
    <t>Codo con base de PVC</t>
  </si>
  <si>
    <t>Codo de hierro negro con revestimiento epoxi de 0,013 m</t>
  </si>
  <si>
    <t>Codo de hierro negro con revestimiento epoxi de 0,025 m</t>
  </si>
  <si>
    <t xml:space="preserve">Codo de polipropileno  </t>
  </si>
  <si>
    <t xml:space="preserve">Codo para caño de cobre </t>
  </si>
  <si>
    <t>Codo tipo PROSA</t>
  </si>
  <si>
    <t>Conductor revestido para puesta a tierra</t>
  </si>
  <si>
    <t>Conector de chapa cincada</t>
  </si>
  <si>
    <t>Conexión flexible cromada</t>
  </si>
  <si>
    <t xml:space="preserve">Conexión flexible de plástico  </t>
  </si>
  <si>
    <t>Cortina de enrollar común de madera</t>
  </si>
  <si>
    <t>Cortina de enrollar de PVC</t>
  </si>
  <si>
    <t>Cortina de enrollar regulable de madera</t>
  </si>
  <si>
    <t>Cristal transparente de 4mm, con colocación</t>
  </si>
  <si>
    <t>Curva de hierro fundido</t>
  </si>
  <si>
    <t>Curva de hierro negro con revestimiento epoxi</t>
  </si>
  <si>
    <t>Depósito de fibrocemento para inodoro</t>
  </si>
  <si>
    <t>Electrobomba monofásica 1/3 HP</t>
  </si>
  <si>
    <t>Electrobomba monofásica 3/4 HP</t>
  </si>
  <si>
    <t>Electrobomba monofásica cloacal 1/3 HP</t>
  </si>
  <si>
    <t>Electrobomba monofásica pluvial 1/3 HP</t>
  </si>
  <si>
    <t>Electrobomba monofásica pluvial 3/4 HP</t>
  </si>
  <si>
    <t>Electrobomba trifásica 1,5 HP</t>
  </si>
  <si>
    <t>Electrobomba trifásica 7,5 HP</t>
  </si>
  <si>
    <t>Embudo de hierro fundido</t>
  </si>
  <si>
    <t>Embudo de PVC</t>
  </si>
  <si>
    <t>Empalme tipo  PROSA</t>
  </si>
  <si>
    <t>Enduído plástico al agua para exteriores</t>
  </si>
  <si>
    <t>Enduído plástico al agua para interiores</t>
  </si>
  <si>
    <t>Esmalte sintético brillante</t>
  </si>
  <si>
    <t>Esmalte sintético semimate</t>
  </si>
  <si>
    <t>Estaño al 50%</t>
  </si>
  <si>
    <t>Estantes y divisiones para placard, de calidad inferior</t>
  </si>
  <si>
    <t>Estantes y divisiones para placard, de calidad media</t>
  </si>
  <si>
    <t>Estantes y divisiones para placard, de calidad superior</t>
  </si>
  <si>
    <t>Fijador  al agua</t>
  </si>
  <si>
    <t>Frente de placard de madera, de calidad inferior</t>
  </si>
  <si>
    <t>Frente de placard de madera, de calidad superior</t>
  </si>
  <si>
    <t>Gabinete para medidor de gas</t>
  </si>
  <si>
    <t>Gabinete para medidor monofásico</t>
  </si>
  <si>
    <t>Grifería para bidé de calidad inferior</t>
  </si>
  <si>
    <t>Grifería para bidé de calidad media</t>
  </si>
  <si>
    <t>Grifería para bidé de calidad superior</t>
  </si>
  <si>
    <t>Grifería para cocina de calidad inferior</t>
  </si>
  <si>
    <t>Grifería para cocina de calidad media</t>
  </si>
  <si>
    <t>Grifería para cocina, monocomando, de calidad superior</t>
  </si>
  <si>
    <t>Grifería para ducha de calidad inferior</t>
  </si>
  <si>
    <t>Grifería para ducha de calidad media</t>
  </si>
  <si>
    <t>Grifería para ducha de calidad superior</t>
  </si>
  <si>
    <t>Grifería para lavadero de calidad inferior</t>
  </si>
  <si>
    <t>Grifería para lavadero de calidad media</t>
  </si>
  <si>
    <t>Grifería para lavatorio de calidad inferior</t>
  </si>
  <si>
    <t>Grifería para lavatorio de calidad media</t>
  </si>
  <si>
    <t>Grifería para lavatorio de calidad superior</t>
  </si>
  <si>
    <t>Hidrante completo, con manguera y gabinete</t>
  </si>
  <si>
    <t>Hormigón elaborado</t>
  </si>
  <si>
    <t>Horno a gas</t>
  </si>
  <si>
    <t>Iluminación de emergencia</t>
  </si>
  <si>
    <t>Inodoro de calidad inferior</t>
  </si>
  <si>
    <t>Inodoro de calidad media</t>
  </si>
  <si>
    <t>Inodoro de calidad superior con mochila</t>
  </si>
  <si>
    <t>Interruptor automático para tanque</t>
  </si>
  <si>
    <t>Interruptor de un  punto</t>
  </si>
  <si>
    <t>Interruptor diferencial</t>
  </si>
  <si>
    <t xml:space="preserve">Interruptor termomagnético </t>
  </si>
  <si>
    <t>Jabalina</t>
  </si>
  <si>
    <t>Laca poliuretánica</t>
  </si>
  <si>
    <t>Ladrillo cerámico hueco</t>
  </si>
  <si>
    <t>Ladrillo cerámico para entrepisos</t>
  </si>
  <si>
    <t>Ladrillo común</t>
  </si>
  <si>
    <t>Ladrillo de media máquina</t>
  </si>
  <si>
    <t>Lavatorio con columna de calidad media</t>
  </si>
  <si>
    <t>Lavatorio con columna de calidad superior</t>
  </si>
  <si>
    <t>Lavatorio sin columna de calidad inferior</t>
  </si>
  <si>
    <t>Listón yesero</t>
  </si>
  <si>
    <t>Llave candado para gas</t>
  </si>
  <si>
    <t>Llave de paso para agua</t>
  </si>
  <si>
    <t>Llave de paso para gas</t>
  </si>
  <si>
    <t>Llave esclusa de bronce</t>
  </si>
  <si>
    <t>Loseta calcárea para vereda</t>
  </si>
  <si>
    <t>Loseta de piedra lavada</t>
  </si>
  <si>
    <t>Machimbre con una cara cepillada</t>
  </si>
  <si>
    <t>Marco y tapa con cierre hermético, de bronce, de 0,20 x 0,20 m</t>
  </si>
  <si>
    <t>Matafuego de polvo químico</t>
  </si>
  <si>
    <t>Membrana asfáltica común</t>
  </si>
  <si>
    <t>Membrana asfáltica con folio de aluminio</t>
  </si>
  <si>
    <t>Mesada de acero inoxidable con bacha doble</t>
  </si>
  <si>
    <t>Mesada de acero inoxidable lisa</t>
  </si>
  <si>
    <t>Mesada de granito</t>
  </si>
  <si>
    <t>Mesada de granito con perforación para bacha</t>
  </si>
  <si>
    <t>Metal desplegado</t>
  </si>
  <si>
    <t xml:space="preserve">Mosaico granítico          </t>
  </si>
  <si>
    <t>Mueble de cocina bajo mesada, de madera, de calidad inferior</t>
  </si>
  <si>
    <t>Mueble de cocina bajo mesada, de madera, de calidad media</t>
  </si>
  <si>
    <t>Mueble de cocina bajo mesada, de madera, de calidad superior</t>
  </si>
  <si>
    <t xml:space="preserve">Pegamento para PVC </t>
  </si>
  <si>
    <t>Perfil normal doble T</t>
  </si>
  <si>
    <t>Pileta  de piso tipo PROSA</t>
  </si>
  <si>
    <t>Pileta de cocina de acero inoxidable</t>
  </si>
  <si>
    <t>Pileta de lavar de loza, chica</t>
  </si>
  <si>
    <t>Pileta de lavar de loza, grande o mediana</t>
  </si>
  <si>
    <t>Pileta de lavar de plástico</t>
  </si>
  <si>
    <t xml:space="preserve">Pileta de piso de PVC  </t>
  </si>
  <si>
    <t>Pintura al látex para interiores</t>
  </si>
  <si>
    <t>Pintura al látex para exteriores</t>
  </si>
  <si>
    <t xml:space="preserve">Pintura asfáltica </t>
  </si>
  <si>
    <t>Pintura transparente para ladrillo visto</t>
  </si>
  <si>
    <t>Piso de entablonado, con colocación</t>
  </si>
  <si>
    <t>Piso de parquet, con colocación</t>
  </si>
  <si>
    <t>Plomo para fundir</t>
  </si>
  <si>
    <t>Poliestireno expandido en placas</t>
  </si>
  <si>
    <t>Portero eléctrico</t>
  </si>
  <si>
    <t xml:space="preserve">Portón levadizo de madera </t>
  </si>
  <si>
    <t>Portón levadizo metálico</t>
  </si>
  <si>
    <t>Preservador para madera</t>
  </si>
  <si>
    <t>Puerta balcón corrediza de madera</t>
  </si>
  <si>
    <t>Puerta balcón corrediza metálica de calidad media</t>
  </si>
  <si>
    <t>Puerta balcón corrediza metálica de calidad superior</t>
  </si>
  <si>
    <t>Puerta de entrada de madera con tableros, de calidad inferior</t>
  </si>
  <si>
    <t>Puerta de entrada de madera con tableros, de calidad media</t>
  </si>
  <si>
    <t>Puerta de entrada de madera con tableros, de calidad superior</t>
  </si>
  <si>
    <t>Puerta metálica vidriada</t>
  </si>
  <si>
    <t>Puerta placa de madera, de calidad inferior</t>
  </si>
  <si>
    <t>Puerta placa de madera, de calidad media</t>
  </si>
  <si>
    <t>Puerta placa de madera, de calidad superior</t>
  </si>
  <si>
    <t>Ramal de hierro fundido</t>
  </si>
  <si>
    <t>Ramal de PVC</t>
  </si>
  <si>
    <t>Regulador de gas</t>
  </si>
  <si>
    <t>Reja de barrotes</t>
  </si>
  <si>
    <t>Rociador de techo tipo Spray</t>
  </si>
  <si>
    <t>Tabla con una cara cepillada para encofrado</t>
  </si>
  <si>
    <t>Tanque para agua de polietileno tricapa, aprobado, de 1000 litros de capacidad</t>
  </si>
  <si>
    <t>Tapa de chapa para cámara de inspección</t>
  </si>
  <si>
    <t>Tapa sumergida para tanque</t>
  </si>
  <si>
    <t>Te para caño de cobre</t>
  </si>
  <si>
    <t>Teja francesa</t>
  </si>
  <si>
    <t>Termotanque a gas</t>
  </si>
  <si>
    <t>Tirante  cepillado</t>
  </si>
  <si>
    <t>Tirante  sin cepillar</t>
  </si>
  <si>
    <t>Toma TV</t>
  </si>
  <si>
    <t>Tomacorriente con toma a tierra</t>
  </si>
  <si>
    <t xml:space="preserve">Tosca  </t>
  </si>
  <si>
    <t>Válvula a flotante</t>
  </si>
  <si>
    <t>Ventana corrediza de madera</t>
  </si>
  <si>
    <t>Ventana corrediza metálica</t>
  </si>
  <si>
    <t>Ventana corrediza metálica con vidrio repartido</t>
  </si>
  <si>
    <t>Ventiluz metálico</t>
  </si>
  <si>
    <t>Vigueta de hormigón pretensado</t>
  </si>
  <si>
    <t>Yeso blanco</t>
  </si>
  <si>
    <t>Zócalo de madera</t>
  </si>
  <si>
    <t xml:space="preserve">Zócalo granítico             </t>
  </si>
  <si>
    <t>Decreto 1295/2002 Artículo 15 Inciso</t>
  </si>
  <si>
    <t>Insumos</t>
  </si>
  <si>
    <r>
      <t>INDEC INFORMA Cuadro ó código CPC</t>
    </r>
    <r>
      <rPr>
        <vertAlign val="superscript"/>
        <sz val="8"/>
        <rFont val="Arial"/>
        <family val="2"/>
      </rPr>
      <t>1</t>
    </r>
  </si>
  <si>
    <t>Descripción de la apertura ICC</t>
  </si>
  <si>
    <t>Revista Indec Informa/código CPC</t>
  </si>
  <si>
    <t>a)</t>
  </si>
  <si>
    <t>Mano de obra</t>
  </si>
  <si>
    <t>Cuadro 1.4</t>
  </si>
  <si>
    <t>Capítulo Mano de obra</t>
  </si>
  <si>
    <t>b)</t>
  </si>
  <si>
    <t>Albañilería</t>
  </si>
  <si>
    <t>Cuadro 1.5</t>
  </si>
  <si>
    <t>Ítem albañilería</t>
  </si>
  <si>
    <t>d)</t>
  </si>
  <si>
    <t>Carpinterías</t>
  </si>
  <si>
    <t>Ítem Carpintería metálica y herrería</t>
  </si>
  <si>
    <t>f)</t>
  </si>
  <si>
    <r>
      <t>Andamios</t>
    </r>
    <r>
      <rPr>
        <vertAlign val="superscript"/>
        <sz val="8"/>
        <rFont val="Arial"/>
        <family val="2"/>
      </rPr>
      <t>2</t>
    </r>
  </si>
  <si>
    <t>Cuadro 1.6</t>
  </si>
  <si>
    <t>Alquiler de Andamios</t>
  </si>
  <si>
    <t>g)</t>
  </si>
  <si>
    <t>Artefactos de iluminación y cableado</t>
  </si>
  <si>
    <t>Ítem Instalación eléctrica</t>
  </si>
  <si>
    <t>h)</t>
  </si>
  <si>
    <t>Caños de PVC para instalaciones varias</t>
  </si>
  <si>
    <t>Cuadro 1.9</t>
  </si>
  <si>
    <t>Caños de PVC</t>
  </si>
  <si>
    <t>p)</t>
  </si>
  <si>
    <t>Gastos generales</t>
  </si>
  <si>
    <t>Capítulo Gastos generales</t>
  </si>
  <si>
    <t>r)</t>
  </si>
  <si>
    <t>Artefactos para baño y grifería</t>
  </si>
  <si>
    <t>Ítem Instalación sanitaria y contra incendio</t>
  </si>
  <si>
    <t>s)</t>
  </si>
  <si>
    <t>Hormigón</t>
  </si>
  <si>
    <t>u)</t>
  </si>
  <si>
    <t>Válvulas de bronce</t>
  </si>
  <si>
    <t>v)</t>
  </si>
  <si>
    <t>Electrobombas</t>
  </si>
  <si>
    <t>c)</t>
  </si>
  <si>
    <t>Pisos y revestimientos</t>
  </si>
  <si>
    <t>m)</t>
  </si>
  <si>
    <t>Aceros - Hierro aletado</t>
  </si>
  <si>
    <t>n)</t>
  </si>
  <si>
    <t>Cemento</t>
  </si>
  <si>
    <t>q)</t>
  </si>
  <si>
    <t>Arena</t>
  </si>
  <si>
    <t>Índices del Capítulo Gastos Generales</t>
  </si>
  <si>
    <t>Agua para construcción</t>
  </si>
  <si>
    <t>Alquiler de andamios</t>
  </si>
  <si>
    <t>Alquiler de camión volcador</t>
  </si>
  <si>
    <t>Alquiler de camioneta</t>
  </si>
  <si>
    <t>Alquiler de pala cargadora</t>
  </si>
  <si>
    <t>Alquiler de retroexcavadora</t>
  </si>
  <si>
    <t>Alquiler de volquete</t>
  </si>
  <si>
    <t>Capataz general de obra</t>
  </si>
  <si>
    <t>Casilla para obrador</t>
  </si>
  <si>
    <t>Cerco de obra</t>
  </si>
  <si>
    <t>Conexión de agua</t>
  </si>
  <si>
    <t>Conexión de desagüe cloacal</t>
  </si>
  <si>
    <t>Conexión de energía eléctrica</t>
  </si>
  <si>
    <t>Conexión de gas</t>
  </si>
  <si>
    <t>Depreciación de equipo</t>
  </si>
  <si>
    <t>Luz y fuerza motriz para obra</t>
  </si>
  <si>
    <t>Madera para encofrado</t>
  </si>
  <si>
    <t>Seguro de incendio de obra</t>
  </si>
  <si>
    <t>Seguro de Responsabilidad civil contra terceros</t>
  </si>
  <si>
    <t>Sereno</t>
  </si>
  <si>
    <t>Tirante sin cepillar</t>
  </si>
  <si>
    <t>Túnel peatonal</t>
  </si>
  <si>
    <t>Aperturas</t>
  </si>
  <si>
    <t xml:space="preserve">        Mano de obra asalariada</t>
  </si>
  <si>
    <r>
      <t>Mano de obra directa</t>
    </r>
    <r>
      <rPr>
        <sz val="8"/>
        <rFont val="Arial"/>
        <family val="2"/>
      </rPr>
      <t xml:space="preserve"> (en Albañilería y H. Armado)</t>
    </r>
  </si>
  <si>
    <t xml:space="preserve"> Oficial especializado</t>
  </si>
  <si>
    <t xml:space="preserve"> Oficial</t>
  </si>
  <si>
    <t xml:space="preserve"> Medio Oficial</t>
  </si>
  <si>
    <t xml:space="preserve"> Ayudante</t>
  </si>
  <si>
    <r>
      <t xml:space="preserve">Mano de obra indirecta </t>
    </r>
    <r>
      <rPr>
        <sz val="8"/>
        <rFont val="Arial"/>
        <family val="2"/>
      </rPr>
      <t>(capataz de primera</t>
    </r>
    <r>
      <rPr>
        <vertAlign val="superscript"/>
        <sz val="8"/>
        <rFont val="Arial"/>
        <family val="2"/>
      </rPr>
      <t>2</t>
    </r>
    <r>
      <rPr>
        <sz val="8"/>
        <rFont val="Arial"/>
        <family val="2"/>
      </rPr>
      <t xml:space="preserve">) </t>
    </r>
  </si>
  <si>
    <r>
      <t>Seguro de Accidentes de Trabajo</t>
    </r>
    <r>
      <rPr>
        <vertAlign val="superscript"/>
        <sz val="8"/>
        <rFont val="Arial"/>
        <family val="2"/>
      </rPr>
      <t>3</t>
    </r>
  </si>
  <si>
    <t xml:space="preserve">         Subcontratos de mano de obra</t>
  </si>
  <si>
    <t>Instalación eléctrica</t>
  </si>
  <si>
    <t xml:space="preserve">Instalación sanitaria </t>
  </si>
  <si>
    <t xml:space="preserve">Instalación contra incendio </t>
  </si>
  <si>
    <t>Instalación de gas</t>
  </si>
  <si>
    <t xml:space="preserve">Yesería </t>
  </si>
  <si>
    <t xml:space="preserve">Pintura </t>
  </si>
  <si>
    <t>Codigo Unificado</t>
  </si>
  <si>
    <t>Índice de precios de equipos para la construcción</t>
  </si>
  <si>
    <t>Concepto</t>
  </si>
  <si>
    <t>Guinche 1200 Kg.</t>
  </si>
  <si>
    <t>Hormigoneras de 130 a 300 litros</t>
  </si>
  <si>
    <t>Mesa de corte de cerámicos</t>
  </si>
  <si>
    <t>Mesa de corte de mosaicos</t>
  </si>
  <si>
    <t>Pluma 300 Kg.</t>
  </si>
  <si>
    <t>Taladro percutor</t>
  </si>
  <si>
    <t>Trituradora a mandíbula</t>
  </si>
  <si>
    <t>Vibrador a péndulo</t>
  </si>
  <si>
    <t xml:space="preserve">Índice de precios de algunos servicios </t>
  </si>
  <si>
    <t>Servicios de alquiler</t>
  </si>
  <si>
    <t>Andamios</t>
  </si>
  <si>
    <r>
      <t>Camión con acoplado</t>
    </r>
    <r>
      <rPr>
        <vertAlign val="superscript"/>
        <sz val="8"/>
        <rFont val="Arial"/>
        <family val="2"/>
      </rPr>
      <t>2</t>
    </r>
  </si>
  <si>
    <r>
      <t>Camión playo</t>
    </r>
    <r>
      <rPr>
        <vertAlign val="superscript"/>
        <sz val="8"/>
        <rFont val="Arial"/>
        <family val="2"/>
      </rPr>
      <t>2</t>
    </r>
  </si>
  <si>
    <t>Camión volcador</t>
  </si>
  <si>
    <t>Contenedor tipo volquete</t>
  </si>
  <si>
    <t>Camioneta</t>
  </si>
  <si>
    <t>Pala cargadora</t>
  </si>
  <si>
    <t>Retroexcavadora</t>
  </si>
  <si>
    <t xml:space="preserve">Aberturas de aluminio                                                  </t>
  </si>
  <si>
    <t xml:space="preserve">Aberturas de chapa de hierro                                           </t>
  </si>
  <si>
    <t xml:space="preserve">Abrasivos                                                              </t>
  </si>
  <si>
    <t xml:space="preserve">Abrazaderas                                                            </t>
  </si>
  <si>
    <t xml:space="preserve">Accesorio para máquinas herramientas                                   </t>
  </si>
  <si>
    <t xml:space="preserve">Accesorios para herramientas                                           </t>
  </si>
  <si>
    <t xml:space="preserve">Aceites lubricantes                                                    </t>
  </si>
  <si>
    <t xml:space="preserve">Acoplados                                                              </t>
  </si>
  <si>
    <t xml:space="preserve">Acumuladores eléctricos                                                </t>
  </si>
  <si>
    <t xml:space="preserve">Alambres de acero                                                      </t>
  </si>
  <si>
    <t xml:space="preserve">Alambrones de hierro                                                   </t>
  </si>
  <si>
    <t xml:space="preserve">Amoladoras                                                             </t>
  </si>
  <si>
    <t xml:space="preserve">Arcillas                                                               </t>
  </si>
  <si>
    <t xml:space="preserve">Arenas                                                                 </t>
  </si>
  <si>
    <t xml:space="preserve">Artefactos sanitarios                                                  </t>
  </si>
  <si>
    <t xml:space="preserve">Artículos pretensados                                                  </t>
  </si>
  <si>
    <t xml:space="preserve">Automóviles                                                            </t>
  </si>
  <si>
    <t xml:space="preserve">Autopartes de goma                                                     </t>
  </si>
  <si>
    <t xml:space="preserve">Balastos                                                               </t>
  </si>
  <si>
    <t xml:space="preserve">Baldosas cerámicas                                                     </t>
  </si>
  <si>
    <t xml:space="preserve">Barnices y protectores para madera                                     </t>
  </si>
  <si>
    <t xml:space="preserve">Barras de hierro y acero                                               </t>
  </si>
  <si>
    <t xml:space="preserve">Bolsas de plástico                                                     </t>
  </si>
  <si>
    <t xml:space="preserve">Bulones                                                                </t>
  </si>
  <si>
    <t xml:space="preserve">Calderas ( de gas y fuel oil)                                                              </t>
  </si>
  <si>
    <t xml:space="preserve">Cales                                                                  </t>
  </si>
  <si>
    <t xml:space="preserve">Camiones y sus chasis                                                  </t>
  </si>
  <si>
    <t xml:space="preserve">Caños y tubos de polietileno                                           </t>
  </si>
  <si>
    <t xml:space="preserve">Caños y tubos de polipropileno                                         </t>
  </si>
  <si>
    <t xml:space="preserve">Caños y tubos de PVC                                                   </t>
  </si>
  <si>
    <t xml:space="preserve">Capacitores electrolíticos                                             </t>
  </si>
  <si>
    <t xml:space="preserve">Cauchos sintéticos                                                     </t>
  </si>
  <si>
    <t xml:space="preserve">Cemento portland                                                       </t>
  </si>
  <si>
    <t xml:space="preserve">Cerraduras                                                             </t>
  </si>
  <si>
    <t xml:space="preserve">Chapas metálicas                                                       </t>
  </si>
  <si>
    <t xml:space="preserve">Clavos                                                                 </t>
  </si>
  <si>
    <t xml:space="preserve">Compresores y sus repuestos                                            </t>
  </si>
  <si>
    <t xml:space="preserve">Conductores eléctricos                                                 </t>
  </si>
  <si>
    <t xml:space="preserve">Correas de goma con refuerzo textil                                    </t>
  </si>
  <si>
    <t xml:space="preserve">Cortinas de aluminio                                                   </t>
  </si>
  <si>
    <t xml:space="preserve">Cortinas de enrrollar de PVC                                           </t>
  </si>
  <si>
    <t xml:space="preserve">Cortinas de madera                                                     </t>
  </si>
  <si>
    <t xml:space="preserve">Cuadernos y blocks                                                     </t>
  </si>
  <si>
    <t xml:space="preserve">Cubiertas agrícolas                                                    </t>
  </si>
  <si>
    <t xml:space="preserve">Cubiertas convencionales                                               </t>
  </si>
  <si>
    <t xml:space="preserve">Cubiertas radiales                                                     </t>
  </si>
  <si>
    <t xml:space="preserve">Cucharas de albañil                                                    </t>
  </si>
  <si>
    <t xml:space="preserve">Dispersiones de caucho (Pegamentos)                                                 </t>
  </si>
  <si>
    <t xml:space="preserve">Elásticos para autos                                                   </t>
  </si>
  <si>
    <t xml:space="preserve">Electrobombas                                                          </t>
  </si>
  <si>
    <t xml:space="preserve">Enduído para paredes                                                   </t>
  </si>
  <si>
    <t xml:space="preserve">Energía eléctrica                                                      </t>
  </si>
  <si>
    <t xml:space="preserve">Equipos de transmisión                                                 </t>
  </si>
  <si>
    <t xml:space="preserve">Esmaltes sintéticos                                                    </t>
  </si>
  <si>
    <t xml:space="preserve">Fibras minerales                                                       </t>
  </si>
  <si>
    <t xml:space="preserve">Film de polietileno                                                    </t>
  </si>
  <si>
    <t xml:space="preserve">Fuel oil                                                               </t>
  </si>
  <si>
    <t xml:space="preserve">Gas                                                                    </t>
  </si>
  <si>
    <t xml:space="preserve">Gas oil                                                                </t>
  </si>
  <si>
    <t xml:space="preserve">Gases de refinería (Butano. Propano)                                                     </t>
  </si>
  <si>
    <t xml:space="preserve">Grifería                                                               </t>
  </si>
  <si>
    <t xml:space="preserve">Grupos electrógenos                                                    </t>
  </si>
  <si>
    <t xml:space="preserve">Herramientas de mano                                                   </t>
  </si>
  <si>
    <t xml:space="preserve">Hidrófugos                                                             </t>
  </si>
  <si>
    <t xml:space="preserve">Hierros redondos                                                       </t>
  </si>
  <si>
    <t xml:space="preserve">Hormigón                                                               </t>
  </si>
  <si>
    <t xml:space="preserve">Hormigoneras                                                           </t>
  </si>
  <si>
    <t xml:space="preserve">Impermeabilizantes                                                     </t>
  </si>
  <si>
    <t xml:space="preserve">Interruptores eléctricos                                               </t>
  </si>
  <si>
    <t xml:space="preserve">Kerosene                                                               </t>
  </si>
  <si>
    <t xml:space="preserve">Ladrillos huecos                                                       </t>
  </si>
  <si>
    <t xml:space="preserve">Ladrillos refractarios                                                 </t>
  </si>
  <si>
    <t xml:space="preserve">Lingotes de aluminio y sus aleaciones                       </t>
  </si>
  <si>
    <t xml:space="preserve">Lingotes y perfiles de aluminio y sus aleaciones                       </t>
  </si>
  <si>
    <t xml:space="preserve">Maderas aglomeradas                                                    </t>
  </si>
  <si>
    <t xml:space="preserve">Maderas aserradas                                                      </t>
  </si>
  <si>
    <t xml:space="preserve">Maderas terciadas fenólicas                                            </t>
  </si>
  <si>
    <t xml:space="preserve">Maderas terciadas no fenólicas                                         </t>
  </si>
  <si>
    <t xml:space="preserve">Máquinas para carpintería                                              </t>
  </si>
  <si>
    <t xml:space="preserve">Máquinas viales autopropulsadas                                        </t>
  </si>
  <si>
    <t xml:space="preserve">Máquinas viales no autopropulsadas                                     </t>
  </si>
  <si>
    <t xml:space="preserve">Membranas asfálticas                                                   </t>
  </si>
  <si>
    <t xml:space="preserve">Morteros refractarios                                                  </t>
  </si>
  <si>
    <t xml:space="preserve">Mosaicos                                                               </t>
  </si>
  <si>
    <t xml:space="preserve">Motores a explosión de uso industrial                                  </t>
  </si>
  <si>
    <t xml:space="preserve">Motores eléctricos                                                     </t>
  </si>
  <si>
    <t xml:space="preserve">Motores para vehículos                                                 </t>
  </si>
  <si>
    <t xml:space="preserve">Motos                                                                  </t>
  </si>
  <si>
    <t xml:space="preserve">Naftas                                                                 </t>
  </si>
  <si>
    <t xml:space="preserve">Papel obra                                                             </t>
  </si>
  <si>
    <t xml:space="preserve">Pegamentos para revestimientos                                         </t>
  </si>
  <si>
    <t xml:space="preserve">Perfiles de hierro                                                     </t>
  </si>
  <si>
    <t xml:space="preserve">Petróleo crudo                                                         </t>
  </si>
  <si>
    <t xml:space="preserve">Piedras                                                                </t>
  </si>
  <si>
    <t xml:space="preserve">Piezas fundidas                                                         </t>
  </si>
  <si>
    <t xml:space="preserve">Piletas y mesadas de acero inoxidable                                  </t>
  </si>
  <si>
    <t xml:space="preserve">Pinturas al látex                                                      </t>
  </si>
  <si>
    <t>Plastificantes</t>
  </si>
  <si>
    <t xml:space="preserve">Polímeros del cloruro de vinilo                                        </t>
  </si>
  <si>
    <t xml:space="preserve">Polímeros del estireno                                                 </t>
  </si>
  <si>
    <t xml:space="preserve">Polímeros del etileno                                                  </t>
  </si>
  <si>
    <t xml:space="preserve">Productos básicos de aluminio                                  </t>
  </si>
  <si>
    <t xml:space="preserve">Productos básicos de cobre y latón                                     </t>
  </si>
  <si>
    <t xml:space="preserve">Puertas placa                                                          </t>
  </si>
  <si>
    <t xml:space="preserve">Radiadores                                                             </t>
  </si>
  <si>
    <t xml:space="preserve">Resinas plásticas                                                      </t>
  </si>
  <si>
    <t xml:space="preserve">Rodamientos                                                            </t>
  </si>
  <si>
    <t xml:space="preserve">Soldadoras eléctricas                                                  </t>
  </si>
  <si>
    <t xml:space="preserve">Subproductos de refinería (Coke. Parafina)                                              </t>
  </si>
  <si>
    <t xml:space="preserve">Taladros                                                               </t>
  </si>
  <si>
    <t xml:space="preserve">Tejas                                                                  </t>
  </si>
  <si>
    <t xml:space="preserve">Tejidos de alambre                                                     </t>
  </si>
  <si>
    <t xml:space="preserve">Telas plásticas                                                        </t>
  </si>
  <si>
    <t xml:space="preserve">Transformadores                                                        </t>
  </si>
  <si>
    <t xml:space="preserve">Utilitarios                                                            </t>
  </si>
  <si>
    <t xml:space="preserve">Vidrio plano                                                           </t>
  </si>
  <si>
    <t xml:space="preserve">Vidrios laminados                                                      </t>
  </si>
  <si>
    <t xml:space="preserve">Vidrios templados                                                      </t>
  </si>
  <si>
    <t xml:space="preserve">Vidrios térmicos                                                       </t>
  </si>
  <si>
    <t xml:space="preserve">Yesos y piedras calizas                                                </t>
  </si>
  <si>
    <t>IMPORTADOS</t>
  </si>
  <si>
    <t xml:space="preserve">Accesorios y repuestos para máquinas de uso especial                 </t>
  </si>
  <si>
    <t xml:space="preserve">Aceros aleados                                                       </t>
  </si>
  <si>
    <t xml:space="preserve">Chapas de hierro al silicio                                              </t>
  </si>
  <si>
    <t xml:space="preserve">Chapas de hierro/acero                                               </t>
  </si>
  <si>
    <t xml:space="preserve">Cobre                                                                </t>
  </si>
  <si>
    <t xml:space="preserve">Estaño                                                               </t>
  </si>
  <si>
    <t xml:space="preserve">Maderas aserradas                                                    </t>
  </si>
  <si>
    <t xml:space="preserve">Manganeso                                                            </t>
  </si>
  <si>
    <t xml:space="preserve">Máquinas para perforar, taladrar o fresar                            </t>
  </si>
  <si>
    <t xml:space="preserve">Máquinas para rebanar, afilar, amolar, pulir u otro acabado          </t>
  </si>
  <si>
    <t xml:space="preserve">Máquinas para uso general (Máquinas para soldar plásticos)                                        </t>
  </si>
  <si>
    <t xml:space="preserve">Papeles                                                              </t>
  </si>
  <si>
    <t xml:space="preserve">Perfiles de hierro / acero                                           </t>
  </si>
  <si>
    <t xml:space="preserve">Piezas y partes para máquinas de uso general (Rodamientos)                         </t>
  </si>
  <si>
    <t xml:space="preserve">Polietileno                                                          </t>
  </si>
  <si>
    <t xml:space="preserve">Polipropileno                                                        </t>
  </si>
  <si>
    <t xml:space="preserve">Soda solvay                                                          </t>
  </si>
  <si>
    <t xml:space="preserve">Toner                                                                </t>
  </si>
  <si>
    <t>Cuadro 1. Índice de Precios Internos Básicos al por Mayor (IPIB), mayor desagregación disponible</t>
  </si>
  <si>
    <t>Cuadro 2. Índice de Precios Internos Básicos al por Mayor (IPIB), desagregación inmediata superior disponible</t>
  </si>
  <si>
    <t>Clasificación</t>
  </si>
  <si>
    <r>
      <t>CIIU R3</t>
    </r>
    <r>
      <rPr>
        <b/>
        <vertAlign val="superscript"/>
        <sz val="8"/>
        <rFont val="Arial"/>
        <family val="2"/>
      </rPr>
      <t>1</t>
    </r>
  </si>
  <si>
    <t>NACIONALES</t>
  </si>
  <si>
    <t>Estructuras metálicas para construcción (incluye: Aberturas de aluminio, Aberturas de chapa de hierro y Cortinas de aluminio)</t>
  </si>
  <si>
    <t>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t>
  </si>
  <si>
    <t>Máquinas herramientas y sus accesorios (incluye: Tornos y sus partes y piezas, Taladros, Amoladoras, Máquinas para carpintería, Soldadoras eléctricas y Accesorio para máquinas herramientas)</t>
  </si>
  <si>
    <t>Productos de cerámica no refractaria para uso no estructural (incluye: Artefactos sanitarios y Platos playos de cerámica)</t>
  </si>
  <si>
    <t>Artículos de hormigón, de cemento y de yeso (incluye: Hormigón, Mosaicos y Artículos pretensados)</t>
  </si>
  <si>
    <t>Autos, utilitarios, camiones, colectivos y chasis (incluye: Automóviles, Utilitarios, Camiones y sus chasis y Colectivos, Chasis y carrocerías para ómnibus)</t>
  </si>
  <si>
    <t>Plásticos en formas básicas (incluye: Caños y tubos de PVC, Caños y tubos de polipropileno y Caños y tubos de polietileno)</t>
  </si>
  <si>
    <t>Cauchos (incluye: Cauchos sintéticos y Dispersiones de caucho)</t>
  </si>
  <si>
    <t>Otros productos de caucho (incluye: Autopartes de goma, Correas de goma con refuerzo textil y Otros artículos de goma)</t>
  </si>
  <si>
    <t>Otros productos plásticos (incluye: Telas plásticas, Cortinas de enrollar de PVC y Artículos de bazar de plástico)</t>
  </si>
  <si>
    <t>Carpintería de madera (incluye: Cortinas de madera y Puertas placa)</t>
  </si>
  <si>
    <t>Cubiertas de caucho (incluye: Cubiertas radiales, Cubiertas convencionales y Cubiertas agrícolas)</t>
  </si>
  <si>
    <t>Otros productos metálicos n.c.p. (incluye: Bulones, Clavos, Envases de hojalata, Recipientes para gases, Grifería, Cerraduras, Tejidos de alambre, Piletas y mesadas de acero inoxidable y Chapas metálicas)</t>
  </si>
  <si>
    <t>Motores, generadores y transformadores eláctricos (incluye: Motores eléctricos, Grupos electrógenos y Transformadores)</t>
  </si>
  <si>
    <t>Combustibles (Incluye: Naftas, Kerosene, Gas oil, Fuel oil y Gases de refinería)</t>
  </si>
  <si>
    <t>Máquinas viales para la construcción (incluye: Máquinas viales autopropulsadas, Máquinas viales no autopropulsadas y Hormigoneras)</t>
  </si>
  <si>
    <t>Productos refractarios (incluye: Ladrillos refractarios y Morteros refractarios)</t>
  </si>
  <si>
    <t>Automotores y sus motores (incluye: Motores para vehículos, Automóviles, Utilitarios, Camiones y sus chasis y Colectivos, chasis y carrocerías para ómnibus)</t>
  </si>
  <si>
    <t>Sustancias plásticas (incluye: Polímeros de etileno, Polímeros de estireno, Polímeros de cloruro de vinilo y Polímeros de propileno)</t>
  </si>
  <si>
    <t>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t>
  </si>
  <si>
    <t>Vidrios para construcción y automotores (incluye: Vidrio plano, Vidrios templados, Vidrios térmicos y Vidrios laminados)</t>
  </si>
  <si>
    <t>Hierros y aceros en formas básicas (incluye: Chapas de hierro/acero, Aceros aleados y Perfiles de hierro/acero)</t>
  </si>
  <si>
    <t>Minerales no ferrosos en formas básicas (incluye: Cobre, Estaño y Manganeso)</t>
  </si>
  <si>
    <t>Máquinas herramientas (incluye: Máquinas para perforar, taladrar o fresar y Máquinas para rebanar, afilar, amolar, pulir u otro acabado)</t>
  </si>
  <si>
    <t xml:space="preserve">Máquinas de uso general y sus partes y piezas (incluye: Piezas y partes para máquinas de uso general -Rodamientos- y Máquinas para uso general -Máquinas para soldar plásticos-)                             </t>
  </si>
  <si>
    <t>Sustancias plásticas (incluye: Polietileno y Polipropileno)</t>
  </si>
  <si>
    <t>Sustancias químicas básicas (incluye: Soda solvay y Pigmentos)</t>
  </si>
  <si>
    <t>Cuadro 2. Índices del Capítulo Materiales, desagregación inmediata superior disponible</t>
  </si>
  <si>
    <t>Baldosas y losas para pavimentos, cubos de mosaicos de cerámicos y artículos similares (incluye: Azulejo, Baldosa cerámica esmaltada y Baldosa cerámica roja)</t>
  </si>
  <si>
    <t>Cajonera para placard (incluye: Cajonera para placard de calidad inferior, media y superior)</t>
  </si>
  <si>
    <t>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t>
  </si>
  <si>
    <t>Estantes y divisiones para placard (incluye: Estantes y divisiones para placard de calidad inferior, media y superior)</t>
  </si>
  <si>
    <t>41/42/51</t>
  </si>
  <si>
    <t>Ventana corrediza metálica y ventiluz metálico (incluye: Ventana corrediza metálica, Ventana corrediza metálica con vidrio repartido y Ventiluz metálico)</t>
  </si>
  <si>
    <t>Cuadro 1. Índices del Capítulo Materiales, mayor desagregación disponible</t>
  </si>
  <si>
    <t>Cuadro 1. Índices del Capítulo Mano de Obra, mayor desagregación disponible</t>
  </si>
  <si>
    <t>Cuadro 2. Índices del Capítulo Mano de Obra, desagregación disponible</t>
  </si>
  <si>
    <t>Yesería (incluye: mano de obra de subcontrato de yesería y sus materiales intervinientes para dicho ítem)</t>
  </si>
  <si>
    <t>Productos químicos</t>
  </si>
  <si>
    <t>Cuadro 3.2-24</t>
  </si>
  <si>
    <t>Sustancias y productos químicos</t>
  </si>
  <si>
    <t>Motores eléctricos y equipos de aire acondicionado</t>
  </si>
  <si>
    <t>Cuadro 3.2-31</t>
  </si>
  <si>
    <t>Máquinas y aparatos eléctricos</t>
  </si>
  <si>
    <t>Asfaltos, combustibles y lubricantes</t>
  </si>
  <si>
    <t>Cuadro 3.2-23</t>
  </si>
  <si>
    <t>Productos refinados del petróleo</t>
  </si>
  <si>
    <t>Medidores de caudal</t>
  </si>
  <si>
    <t>Cuadro 3.2-292</t>
  </si>
  <si>
    <t>Máquinas de uso especial</t>
  </si>
  <si>
    <t>Membrana impermeabilizante</t>
  </si>
  <si>
    <t>Cuadro 3.2-252</t>
  </si>
  <si>
    <t>Productos de plástico</t>
  </si>
  <si>
    <t>Equipo - Amortización de equipo</t>
  </si>
  <si>
    <t>Cuadro 3.2-29</t>
  </si>
  <si>
    <t>Máquinas y equipos</t>
  </si>
  <si>
    <t>e)</t>
  </si>
  <si>
    <t>i)</t>
  </si>
  <si>
    <t>k)</t>
  </si>
  <si>
    <t>t)</t>
  </si>
  <si>
    <t>w)</t>
  </si>
  <si>
    <t>j)</t>
  </si>
  <si>
    <t>Índices de los componentes incluidos en el Decreto 1295/2002.</t>
  </si>
  <si>
    <t>Baldosa cerámica roja para azotea de 20 x 20 cm; por m2.</t>
  </si>
  <si>
    <t>Acero aletado conformado de dureza natural, tipo ADN 420 (IRAM-IAS U 500-528), tensión máxima admisible 2.400 kg/cm2, en barra de 10 mm de diámetro; por tonelada.</t>
  </si>
  <si>
    <t>Cemento portland normal; por bolsa de 50 kg.</t>
  </si>
  <si>
    <t>Arena fina; por m3.</t>
  </si>
  <si>
    <t>Índice de Precios Internos Básicos al por Mayor (IPIB).</t>
  </si>
  <si>
    <t>DATOS REDETERMINACION</t>
  </si>
  <si>
    <t>CÓDIGO</t>
  </si>
  <si>
    <t>DESCRIPCIÓN</t>
  </si>
  <si>
    <t>Terciado Fenólico e= 18mm.  Mts. 1,22x 2,44</t>
  </si>
  <si>
    <t>Alamo Tirante 3" X 3" x mt 2,25</t>
  </si>
  <si>
    <t>Puntales de Alamo de 8,5 cm x 2,5 m.</t>
  </si>
  <si>
    <t>Hierro Torcionado  8mm. "Acindar" x 12 mts</t>
  </si>
  <si>
    <t>Clavos Punta Paris 2"</t>
  </si>
  <si>
    <t>Alambre Nº 17</t>
  </si>
  <si>
    <t>Poliestireno expandido e = 1 cm.</t>
  </si>
  <si>
    <t>Esmalte sintetico blanco x 4 lts tipo ALBA</t>
  </si>
  <si>
    <t>Vidrio transparente de 3mm  precio x m2.</t>
  </si>
  <si>
    <t>Cable de Cobre aislado de 1,5mm tipo Pirelli</t>
  </si>
  <si>
    <t>Caja de Acero rectangular MOP</t>
  </si>
  <si>
    <t>Caño de Acero Semipesado 3/4"</t>
  </si>
  <si>
    <t>Tomacorriente de Embutir c/tapa tipo "Exul"</t>
  </si>
  <si>
    <t>Caño Negro c/expoxi de 3/4"</t>
  </si>
  <si>
    <t>Tubo de PVC 3,2mmdiam x 63mm x 4 mts</t>
  </si>
  <si>
    <t>Deposito de Fº Cº embutir de 16 lts.</t>
  </si>
  <si>
    <t>Llave de Bronce 3/4" Fv (paso)</t>
  </si>
  <si>
    <t>Inodoro Pedestal  blanco FERRUM ANDINA</t>
  </si>
  <si>
    <t>Tanque de Plastico para agua tricapa850lts. Aprobado.</t>
  </si>
  <si>
    <t>Portarrollo blanco FERRUM  FIX</t>
  </si>
  <si>
    <t>Llave de gas con roseta de 1/2"</t>
  </si>
  <si>
    <t>Chapadur superpuerta 1,22x2,13</t>
  </si>
  <si>
    <t xml:space="preserve">Alamo Tabla 1" X 4" </t>
  </si>
  <si>
    <t>Chapa de Hierro Nº 18 medidas (1,22x2,44)</t>
  </si>
  <si>
    <t>Pomela de Hierro re. 140x170</t>
  </si>
  <si>
    <t>Cerradura tipo kallay nº 4006</t>
  </si>
  <si>
    <t>Gas Oil</t>
  </si>
  <si>
    <t xml:space="preserve">Nafta Super </t>
  </si>
  <si>
    <t>Nafta Comun</t>
  </si>
  <si>
    <t>Aceite Diesel Movil extra 15/40</t>
  </si>
  <si>
    <t>Piedra Nº 1</t>
  </si>
  <si>
    <t>Piedra Nº 2</t>
  </si>
  <si>
    <t>Piedra Nº 3</t>
  </si>
  <si>
    <t>Arena para sellado</t>
  </si>
  <si>
    <t>Triturado 8 mm</t>
  </si>
  <si>
    <t>Triturado 20 mm</t>
  </si>
  <si>
    <t>Materia Granular p/sub-base bajo 3"</t>
  </si>
  <si>
    <t>Materia Granular p/base bajo 2"</t>
  </si>
  <si>
    <t>Cementi tipo 50/60</t>
  </si>
  <si>
    <t>Asfaliq EM1</t>
  </si>
  <si>
    <t>Asfaliq ER1</t>
  </si>
  <si>
    <t>Emulsion EBCR</t>
  </si>
  <si>
    <t>Bitalco 70/100</t>
  </si>
  <si>
    <t>Mezcla 70/30</t>
  </si>
  <si>
    <t>Defensas c/agujeros p/fijacion a poste a 3,810m y/o 1,905 e=3,2(7,62 m.util)</t>
  </si>
  <si>
    <t>Defensas de largo medio e=2,5 (7,62 m.util)</t>
  </si>
  <si>
    <t>Defensas c/agujeros p/fijacion a poste a 3,810m y/o 1,905 e=3,2(3,81 m.util)</t>
  </si>
  <si>
    <t>Postes metalicos pesados long. 1,50</t>
  </si>
  <si>
    <t>Alas terminales comunes (0,73 m)</t>
  </si>
  <si>
    <t>Caño Armco MP100 chapa ac. 2 mm Ondul. Y Galv.; 2mts. Diam.</t>
  </si>
  <si>
    <t>Powergel 800 encartuchado Kg</t>
  </si>
  <si>
    <t>Detonador Comun Nº 8  Kg.</t>
  </si>
  <si>
    <t>Mecha Lenta Kg.</t>
  </si>
  <si>
    <t>Detonador Noneles 1/15 seriados c/u</t>
  </si>
  <si>
    <t>Cordon Detonante 5 Grs/mts. Kg.</t>
  </si>
  <si>
    <t>Gav. Malla 6x8 alam.zinc 5% 3mm de ref. mt 1x1x1</t>
  </si>
  <si>
    <t>Alambre galvanizado para gavion</t>
  </si>
  <si>
    <t>180 X M3      H-8</t>
  </si>
  <si>
    <t>250 X M3      H-13</t>
  </si>
  <si>
    <t>310 X M3      H-17</t>
  </si>
  <si>
    <t>Señ.Vert. tipo c/sop. y bul.de alumin c/chapa alum.p/señal / vertical, espesor 4 mm</t>
  </si>
  <si>
    <t>Papel reflec. Señ/vert. reflec term x 42 mts.</t>
  </si>
  <si>
    <t>Microesferas de vidrio</t>
  </si>
  <si>
    <t>Pint/reflec p/demerc. Horiz. Temp.Amb.x 20 lts</t>
  </si>
  <si>
    <t>Diluyente para demarcación x 20 lts</t>
  </si>
  <si>
    <t>Pintura ligante imprimador x 20 lts</t>
  </si>
  <si>
    <t>Caño PVC  k10 DE 1/2"</t>
  </si>
  <si>
    <t>Acople Rapido 1/2"</t>
  </si>
  <si>
    <t>Estaño en Barra al 33%</t>
  </si>
  <si>
    <t>Caño Plomo pesado 1/2"</t>
  </si>
  <si>
    <t>Acople para Plomo PVC 1/2"</t>
  </si>
  <si>
    <t>Caño Hormigon comprimido 0,40 mts.</t>
  </si>
  <si>
    <t>Caño PVC R Diam. 75 mm</t>
  </si>
  <si>
    <t>Caño PVC R Diam. 150 mm</t>
  </si>
  <si>
    <t>Válv.esclusa sm de HºFº d/brida 75 mm *1</t>
  </si>
  <si>
    <t>Válv.esclusa sm de HºFº d/brida 250 mm *1</t>
  </si>
  <si>
    <t>Caño Polietileno al/dens MRS-80-K10- 20mm</t>
  </si>
  <si>
    <t>Kits completo conexión domiciliaria</t>
  </si>
  <si>
    <t>Caja para empotrar en vereda</t>
  </si>
  <si>
    <t>Caño PVC 40mm diam, 3,2mm esp.</t>
  </si>
  <si>
    <t>Caño PVC p/cloacas 160 mm diam. Reglam.</t>
  </si>
  <si>
    <t>Caño PVC p/cloacas 315 mm diam. Reglam.</t>
  </si>
  <si>
    <t>Marco y Tapa de HºFº pesado 600mm diam</t>
  </si>
  <si>
    <t>Marco y Tapa de HºFº ductil art. Clase 400</t>
  </si>
  <si>
    <t>Caño PVC Cloacas 110 mm</t>
  </si>
  <si>
    <t>Ramal PVC Cloacas 160x110mm a 45º c/ag</t>
  </si>
  <si>
    <t>Curva 110 mm diam. A 45º c/aro de goma</t>
  </si>
  <si>
    <t>Valvula de Hº ductil tipo euro 20 db 75 mm*1</t>
  </si>
  <si>
    <t>Brazo Metalico s/ CN 77 con collar y bulones</t>
  </si>
  <si>
    <t>Cable Cu  tipo talle 2x2x5 mm2</t>
  </si>
  <si>
    <t>Lampara de NA de 150 W</t>
  </si>
  <si>
    <t>Morseto bimetalico deriv. 1360/1 B</t>
  </si>
  <si>
    <t>Artefacto Meriza 66</t>
  </si>
  <si>
    <t>Balasto + Ignitor P/Interior de 150 W / 220 V</t>
  </si>
  <si>
    <t>Aislador MN17</t>
  </si>
  <si>
    <t>RACK 479</t>
  </si>
  <si>
    <t>Fleje Aluminio de 10 x 1 mm</t>
  </si>
  <si>
    <t>Morseto 1976/4  -  AL-AL</t>
  </si>
  <si>
    <t>Perfiles de hierro L- 8x6 mts.-(1x1x1/8)</t>
  </si>
  <si>
    <t>Membrana 4 mm c/aluminio tipo”Emapi”</t>
  </si>
  <si>
    <t>Pomeca</t>
  </si>
  <si>
    <t>Pintura al latex para interior env 20lts" Alba"</t>
  </si>
  <si>
    <t>Cerámica 30 x 40 p/paredes-Línea Económica SCOP</t>
  </si>
  <si>
    <t>Cerámica 20 x 20 p/piso-Línea Económica SCOP</t>
  </si>
  <si>
    <t>Enduído plastico (al agua para exteriores)x 4 lts,</t>
  </si>
  <si>
    <t>Vigueta Pretensada S3 x ML "Chirino"</t>
  </si>
  <si>
    <t>Ladrillo ceramico para Losa 12,5 cm x unid. "Chirino"</t>
  </si>
  <si>
    <t>Block de Hormigon 20 x 20 x 40</t>
  </si>
  <si>
    <t xml:space="preserve">Adhesivo p/cerámico impermeable–Bolsa x 30 Kg. </t>
  </si>
  <si>
    <t>Yeso blanco tuyango/Selenita</t>
  </si>
  <si>
    <t>Inodoro pedestal comun blanco tipo Ferrun Andina"</t>
  </si>
  <si>
    <t>Portarrollo</t>
  </si>
  <si>
    <t>Mochila para exterior PVC</t>
  </si>
  <si>
    <t>Tablero metálico de 10 módulos</t>
  </si>
  <si>
    <t>Caja metálica rectangular</t>
  </si>
  <si>
    <t>Llave de embutir punto y toma</t>
  </si>
  <si>
    <t>Tomacorriente de Embutir c/tapa tipo Exul</t>
  </si>
  <si>
    <t>Bomba 3/4 Hp</t>
  </si>
  <si>
    <t>Calefactor  tiro balanceado 2000 calorias</t>
  </si>
  <si>
    <t>Calefactor  tiro balanceado 3000 calorias</t>
  </si>
  <si>
    <t>Calefactor  sin salida 2000 calorias</t>
  </si>
  <si>
    <t>Calefactor  sin salida 3000 calorias</t>
  </si>
  <si>
    <t>Cocina blanca  56 cm, 4 hornallas</t>
  </si>
  <si>
    <t>Calefón linea económica 14 lts., blanco Instantáneo</t>
  </si>
  <si>
    <t>Mesada de granito gris mara- mts.2-</t>
  </si>
  <si>
    <t>Mesada de granito rosa- mts.2-</t>
  </si>
  <si>
    <t>Bacha para mesada de cocina simple -ZZ-52-</t>
  </si>
  <si>
    <t xml:space="preserve">Bacha para mesada de cocina doble </t>
  </si>
  <si>
    <t>Placa MDF 3 mm 160x213</t>
  </si>
  <si>
    <t>Marcos de chapa Nº 18 con puerta placa  en mdf liso 75x2,04 mts.</t>
  </si>
  <si>
    <t>Marcos de chapa Nº 18 con puerta placa  en madera 75x2,04 mts.</t>
  </si>
  <si>
    <t>Canto rodado clasificado</t>
  </si>
  <si>
    <t>(Valores Netos sin Impuestos)</t>
  </si>
  <si>
    <t>TOTAL GASTOS GENERALES</t>
  </si>
  <si>
    <t>UBICACIÓN:</t>
  </si>
  <si>
    <t>COMITENTE:</t>
  </si>
  <si>
    <t>CONTRATISTA:</t>
  </si>
  <si>
    <t>A - MATERIALES</t>
  </si>
  <si>
    <t>B - MANO DE OBRA</t>
  </si>
  <si>
    <t>C - EQUIPOS</t>
  </si>
  <si>
    <t>ml</t>
  </si>
  <si>
    <t>Capa aisladora horizontal</t>
  </si>
  <si>
    <t>Oficial Especializado</t>
  </si>
  <si>
    <t xml:space="preserve">Oficial </t>
  </si>
  <si>
    <t>Ayudante</t>
  </si>
  <si>
    <t>DIRECCIÓN NACIONAL DE VIALIDAD</t>
  </si>
  <si>
    <t>VALORES DE INSUMOS DE TABLA I</t>
  </si>
  <si>
    <t>Equipo nacional</t>
  </si>
  <si>
    <t>Gas  oil.</t>
  </si>
  <si>
    <t>Fuel oil.</t>
  </si>
  <si>
    <t>Nafta Común.</t>
  </si>
  <si>
    <t>Arenas.</t>
  </si>
  <si>
    <t>Cementos.</t>
  </si>
  <si>
    <t>Cales.</t>
  </si>
  <si>
    <t>Piedras.</t>
  </si>
  <si>
    <t>Acero dulce.</t>
  </si>
  <si>
    <t>Acero especial.</t>
  </si>
  <si>
    <t>Acero para pretensado.</t>
  </si>
  <si>
    <t>Acero laminado</t>
  </si>
  <si>
    <t>Camisas de acero para pilotes.</t>
  </si>
  <si>
    <t>Alambres para alambrados.</t>
  </si>
  <si>
    <t>Torniquetes.</t>
  </si>
  <si>
    <t>Caños de hierro galvanizado.</t>
  </si>
  <si>
    <t>Caños de hormigón armado.</t>
  </si>
  <si>
    <t>Alambre tejido p/ gaviones y colchonetas.</t>
  </si>
  <si>
    <t>Postes, varillones y varillas p/alambrados.</t>
  </si>
  <si>
    <t>Membrana de polietileno o geotextil</t>
  </si>
  <si>
    <t>Tranqueras de madera.</t>
  </si>
  <si>
    <t>Luminarias.</t>
  </si>
  <si>
    <t>Lámparas.</t>
  </si>
  <si>
    <t>Balastos (electricidad).</t>
  </si>
  <si>
    <t>Conductores eléctricos.</t>
  </si>
  <si>
    <t>Tableros.</t>
  </si>
  <si>
    <t>Aluminio en chapa p/ señalamiento</t>
  </si>
  <si>
    <t>Filler calcáreo.</t>
  </si>
  <si>
    <t>Madera para encofrado.</t>
  </si>
  <si>
    <t>Mejorador de adherencia.</t>
  </si>
  <si>
    <t>Aditivos para hormigones.</t>
  </si>
  <si>
    <t>Gelinita.</t>
  </si>
  <si>
    <t>Mechas.</t>
  </si>
  <si>
    <t>Gelamón.</t>
  </si>
  <si>
    <t>Nagovil.</t>
  </si>
  <si>
    <t>Apoyos de neopreno.</t>
  </si>
  <si>
    <t>Columnas para iluminación.</t>
  </si>
  <si>
    <t>Baranda metálica peatonal.</t>
  </si>
  <si>
    <t>Pintura termoplástica reflectante.</t>
  </si>
  <si>
    <t>Esferillas de vidrio.</t>
  </si>
  <si>
    <t>Tachas reflectantes.</t>
  </si>
  <si>
    <t>Esmalte sintético.</t>
  </si>
  <si>
    <t>Pórticos, ménsulas y carteles.</t>
  </si>
  <si>
    <t>Siliconas de bajo módulo.</t>
  </si>
  <si>
    <t>Resina Epoxi.</t>
  </si>
  <si>
    <t>Sellador de fisuras.</t>
  </si>
  <si>
    <t>Moldes metálicos.</t>
  </si>
  <si>
    <t>Accesorios para pretensado.</t>
  </si>
  <si>
    <t>Anclajes.</t>
  </si>
  <si>
    <t>Topes antisísmicos.</t>
  </si>
  <si>
    <t>Caños de PVC.</t>
  </si>
  <si>
    <t>Balasto.(FF.CC.)</t>
  </si>
  <si>
    <t>Durmientes.</t>
  </si>
  <si>
    <t>Rieles.</t>
  </si>
  <si>
    <t>Escamas para tierra armada.</t>
  </si>
  <si>
    <t>Mat. especiales p/tierra armada.</t>
  </si>
  <si>
    <t>Alquiler apuntalamientos.</t>
  </si>
  <si>
    <t>Alquiler equipos.</t>
  </si>
  <si>
    <t>Movilidad p/Supervisión.</t>
  </si>
  <si>
    <t>Cubiertas y cámaras p/movilidad</t>
  </si>
  <si>
    <t>Vivienda para Supervisión.</t>
  </si>
  <si>
    <t>Seguros y patente.</t>
  </si>
  <si>
    <t>Clavos y alambres p/ataduras.</t>
  </si>
  <si>
    <t>Flejes de hierro.</t>
  </si>
  <si>
    <t>Artículos pretensados.</t>
  </si>
  <si>
    <t>Tubos de acero.</t>
  </si>
  <si>
    <t>Transporte p/Var. Referencia.</t>
  </si>
  <si>
    <t>Asfaltos, comb. y lubr. p/Var. Referencia.</t>
  </si>
  <si>
    <t>Equipos p/Var. Referencia.</t>
  </si>
  <si>
    <t>Gastos generales p/Var. Referencia.</t>
  </si>
  <si>
    <t>Camiones y sus Chasis.</t>
  </si>
  <si>
    <t>Carrocerías y Remolques (Acoplados).</t>
  </si>
  <si>
    <t>Máquinas Viales Autopropulsadas.</t>
  </si>
  <si>
    <t>Máquinas Viales no Autopropulsadas.</t>
  </si>
  <si>
    <t>Movilización de obra.</t>
  </si>
  <si>
    <t>Expropiaciones.</t>
  </si>
  <si>
    <t>Costo financiero (Anual).</t>
  </si>
  <si>
    <t>Equipo importado.</t>
  </si>
  <si>
    <t>Cementos asfálticos C.A.</t>
  </si>
  <si>
    <t>Asfaltos diluídos E.M. - E.R.</t>
  </si>
  <si>
    <t>Emulsiones asfálticas.</t>
  </si>
  <si>
    <t>Asfaltos modificados c/polímeros.</t>
  </si>
  <si>
    <t>Caños y bóvedas de chapa ondulada y galvanizada.</t>
  </si>
  <si>
    <t>Materiales para baranda metálica cincada para defensa.</t>
  </si>
  <si>
    <t>TRANSPORTES:</t>
  </si>
  <si>
    <t>86.1</t>
  </si>
  <si>
    <t>CAMION SOLO:</t>
  </si>
  <si>
    <t>86.1.1</t>
  </si>
  <si>
    <t>Chasis.</t>
  </si>
  <si>
    <t>86.1.2</t>
  </si>
  <si>
    <t>Caja.</t>
  </si>
  <si>
    <t>86.1.3</t>
  </si>
  <si>
    <t>Cubiertas y cámaras.</t>
  </si>
  <si>
    <t>86.1.4</t>
  </si>
  <si>
    <t>Gas-oil</t>
  </si>
  <si>
    <t>86.1.5</t>
  </si>
  <si>
    <t>Chofer.</t>
  </si>
  <si>
    <t>86.2</t>
  </si>
  <si>
    <t>CAMION CON ACOPLADO:</t>
  </si>
  <si>
    <t>86.2.1</t>
  </si>
  <si>
    <t>86.2.2</t>
  </si>
  <si>
    <t>Acoplado.</t>
  </si>
  <si>
    <t>86.2.3</t>
  </si>
  <si>
    <t>86.2.4</t>
  </si>
  <si>
    <t>86.2.5</t>
  </si>
  <si>
    <t>86.2.6</t>
  </si>
  <si>
    <t>Hormigón Elaborado</t>
  </si>
  <si>
    <t>Bolsas de plástico</t>
  </si>
  <si>
    <t>Suelo seleccionado</t>
  </si>
  <si>
    <t>Lámina reflectiva p/señalamiento</t>
  </si>
  <si>
    <t>Pintura látex para exterior</t>
  </si>
  <si>
    <t>Puntas para fresado</t>
  </si>
  <si>
    <t>Provisón de agua</t>
  </si>
  <si>
    <t>Cloruro de sodio (Sal)</t>
  </si>
  <si>
    <t>Herramientas menores</t>
  </si>
  <si>
    <t>Mano de obra - p/Var. Referencia</t>
  </si>
  <si>
    <t>Gas Oil p/Var. Referencia</t>
  </si>
  <si>
    <t>Aceite lubricante p/Var. Referencia</t>
  </si>
  <si>
    <t>Mano de Obra - Oficial Especializado</t>
  </si>
  <si>
    <t xml:space="preserve">Mano de Obra - Oficial </t>
  </si>
  <si>
    <t>Mano de Obra - Medio Oficial</t>
  </si>
  <si>
    <t>Mano de Obra - Ayudante</t>
  </si>
  <si>
    <t>Mano de Obra - Arquitectura p/Var. Referencia</t>
  </si>
  <si>
    <t>GAS OIL TOTAL PROMEDIO PAIS S/IVA - ACA</t>
  </si>
  <si>
    <t>Costo Financiero (Mensual)</t>
  </si>
  <si>
    <t>T R A N S P O R T E S    C A R R E T E R O S  -   C A M I O N    S O L O</t>
  </si>
  <si>
    <t>T R A N S P O R T E S    C A R R E T E R O S  -   C A M I O N    C O N    A C O P L A D O</t>
  </si>
  <si>
    <t>INSTITUTO DE INVESTIGACIONES ECONÓMICAS Y ESTADÍSTICAS SJ</t>
  </si>
  <si>
    <t>Producto</t>
  </si>
  <si>
    <t>Mano de Obra</t>
  </si>
  <si>
    <t>Materiales</t>
  </si>
  <si>
    <t>Madera</t>
  </si>
  <si>
    <t>Hierros</t>
  </si>
  <si>
    <t>Áridos</t>
  </si>
  <si>
    <t>Arena clasificada lavada</t>
  </si>
  <si>
    <t>Aglomerantes</t>
  </si>
  <si>
    <t>Cemento aprobado con envase x 50 Kg. " Loma Negra"</t>
  </si>
  <si>
    <t>Calcemit c/env x 30 Kg.</t>
  </si>
  <si>
    <t>Cemento blanco bolsa de 42 Kg. "Pingüino"</t>
  </si>
  <si>
    <t>Ladrillos y Viguetas</t>
  </si>
  <si>
    <t>LADRILLO RECOCIDO</t>
  </si>
  <si>
    <t>LADRILLON 1°</t>
  </si>
  <si>
    <t>Aislantes</t>
  </si>
  <si>
    <t>Emulsión asfáltica envase x 18 lts. (RicAsfalt )</t>
  </si>
  <si>
    <t>Pinturas y afines</t>
  </si>
  <si>
    <t>Pintura al látex p/ exterior x 20 lts – “Alba”</t>
  </si>
  <si>
    <t>Vidrios y otros</t>
  </si>
  <si>
    <t>Policarbonato x m2</t>
  </si>
  <si>
    <t>Electricidad</t>
  </si>
  <si>
    <t>Instalaciones Sanitarias y Gas</t>
  </si>
  <si>
    <t>Carpintería Metálica y Madera</t>
  </si>
  <si>
    <t xml:space="preserve">Ventana de aluminio- corrediza  1,20x1,10 mts. con vidrio de 3 o 4 mm completa </t>
  </si>
  <si>
    <t xml:space="preserve">Ventana de aluminio de apertura con vidrio 3 o 4 mm  1,20x1,10 mts completa </t>
  </si>
  <si>
    <t>Combustibles</t>
  </si>
  <si>
    <t>Piedras y Triturados</t>
  </si>
  <si>
    <t>Asfaltos</t>
  </si>
  <si>
    <t>Defensas Viales de Seguridad</t>
  </si>
  <si>
    <t>Explosivos</t>
  </si>
  <si>
    <t>Gaviones</t>
  </si>
  <si>
    <t>Cubiertas</t>
  </si>
  <si>
    <t>CUBIERTA CON TACOS 1000 X 20 16 T.</t>
  </si>
  <si>
    <t>CUBIERTAS SIN TACOS 1000 X 20 16T</t>
  </si>
  <si>
    <t>CUBIERTA 1400 X 24 12 TELAS</t>
  </si>
  <si>
    <t>CUBIERTA 23,5 X 25 20 T</t>
  </si>
  <si>
    <t>CUBIERTA 26,5 X 25 20 T</t>
  </si>
  <si>
    <t>Señalamientos</t>
  </si>
  <si>
    <t>Ferretería</t>
  </si>
  <si>
    <t>Instalación agua y cloacas (OSSE)</t>
  </si>
  <si>
    <t>Electricidad externa (Energía San Juan)</t>
  </si>
  <si>
    <t>Mármoles y granitos</t>
  </si>
  <si>
    <t>Artefactos baño y cocina</t>
  </si>
  <si>
    <t xml:space="preserve">Equipamiento </t>
  </si>
  <si>
    <t>I</t>
  </si>
  <si>
    <t>OBRAS DE ARQUITECTURA</t>
  </si>
  <si>
    <t>0001</t>
  </si>
  <si>
    <t>TRABAJOS PRELIMINARES</t>
  </si>
  <si>
    <t>Movilización de obra</t>
  </si>
  <si>
    <t>0002</t>
  </si>
  <si>
    <t>Obrador</t>
  </si>
  <si>
    <t>0003</t>
  </si>
  <si>
    <t>Cartel de obra</t>
  </si>
  <si>
    <t>0004</t>
  </si>
  <si>
    <t>Limpieza de terreno</t>
  </si>
  <si>
    <t>0005</t>
  </si>
  <si>
    <t>Erradicación de árboles</t>
  </si>
  <si>
    <t>0006</t>
  </si>
  <si>
    <t>Demoliciones incluido retiro de material</t>
  </si>
  <si>
    <t>0007</t>
  </si>
  <si>
    <t>Replanteo</t>
  </si>
  <si>
    <t>MOVIMIENTOS DE SUELOS</t>
  </si>
  <si>
    <t>Relleno y compactación</t>
  </si>
  <si>
    <t>Excavación para subsuelo</t>
  </si>
  <si>
    <t>Excavación para fundaciones</t>
  </si>
  <si>
    <t>Hormigón de limpieza</t>
  </si>
  <si>
    <t>Hormigón para cimientos</t>
  </si>
  <si>
    <t>Contrapiso</t>
  </si>
  <si>
    <t>Contrapiso armado</t>
  </si>
  <si>
    <t>HORMIGON ARMADO</t>
  </si>
  <si>
    <t>Bases</t>
  </si>
  <si>
    <t>Vigas de arriostramiento</t>
  </si>
  <si>
    <t>Vigas de fundación</t>
  </si>
  <si>
    <t>Vigas de encadenado</t>
  </si>
  <si>
    <t>Zapatas corridas</t>
  </si>
  <si>
    <t>Columnas de encadenado</t>
  </si>
  <si>
    <t>Vigas de carga</t>
  </si>
  <si>
    <t>0008</t>
  </si>
  <si>
    <t>Columnas de carga</t>
  </si>
  <si>
    <t>0009</t>
  </si>
  <si>
    <t>Tabiques de hormigón armado</t>
  </si>
  <si>
    <t>0010</t>
  </si>
  <si>
    <t>Losas de hormigón armado</t>
  </si>
  <si>
    <t>0011</t>
  </si>
  <si>
    <t>Losas cerámicas</t>
  </si>
  <si>
    <t>0012</t>
  </si>
  <si>
    <t>Escaleras</t>
  </si>
  <si>
    <t>CONTRAPISOS Y CARPETAS</t>
  </si>
  <si>
    <t>Contrapiso e = 10 cm</t>
  </si>
  <si>
    <t>Contrapiso e = 12 cm</t>
  </si>
  <si>
    <t>Contrapiso e = 15 cm</t>
  </si>
  <si>
    <t>Contrapiso armado e = 10 cm</t>
  </si>
  <si>
    <t>Contrapiso armado e = 12 cm</t>
  </si>
  <si>
    <t>Contrapiso armado e = 15 cm</t>
  </si>
  <si>
    <t>0021</t>
  </si>
  <si>
    <t>Carpeta sobre contrapiso</t>
  </si>
  <si>
    <t>0022</t>
  </si>
  <si>
    <t>Carpeta sobre losa</t>
  </si>
  <si>
    <t>MAMPOSTERIA</t>
  </si>
  <si>
    <t>Ladrillo cerámico macizo e = 0,10 m</t>
  </si>
  <si>
    <t>Ladrillo cerámico macizo e = 0,20 m</t>
  </si>
  <si>
    <t>Ladrillo cerámico macizo e = 0,30 m</t>
  </si>
  <si>
    <t>Ladrillón cerámico macizo e = 0,20 m</t>
  </si>
  <si>
    <t>Ladrillo cerámico macizo armada e = 0,10 m</t>
  </si>
  <si>
    <t>Ladrillo cerámico macizo armada e = 0,20 m</t>
  </si>
  <si>
    <t>Ladrillo cerámico macizo armada e = 0,30 m</t>
  </si>
  <si>
    <t>Ladrillón cerámico macizo armada e = 0,20 m</t>
  </si>
  <si>
    <t>Ladrillo cerámico hueco e = 0,10 m</t>
  </si>
  <si>
    <t>Ladrillo cerámico hueco e = 0,20 m</t>
  </si>
  <si>
    <t>0020</t>
  </si>
  <si>
    <t>Bloque de hormigón e = 0,10 m</t>
  </si>
  <si>
    <t>Bloque de hormigón e = 0,20 m</t>
  </si>
  <si>
    <t>AISLACIONES</t>
  </si>
  <si>
    <t>Capa aisladora Vertical</t>
  </si>
  <si>
    <t>Blindaje de plomo para rayos</t>
  </si>
  <si>
    <t>Aislación contra el salitre</t>
  </si>
  <si>
    <t>REVOQUES Y ENLUCIDOS</t>
  </si>
  <si>
    <t>Revoque grueso interior</t>
  </si>
  <si>
    <t>Revoque grueso impermeable b/ revestimiento</t>
  </si>
  <si>
    <t>Enlucido interior</t>
  </si>
  <si>
    <t>Enlucido exterior</t>
  </si>
  <si>
    <t>CUBIERTA DE TECHO</t>
  </si>
  <si>
    <t>Cubierta de techo inaccesible</t>
  </si>
  <si>
    <t>Cubierta de techo accesible</t>
  </si>
  <si>
    <t>CIELORRASOS</t>
  </si>
  <si>
    <t>Cielorraso aplicado de yeso</t>
  </si>
  <si>
    <t>Cielorraso aplicado a la cal</t>
  </si>
  <si>
    <t>Cielorraso suspendido placa roca de yeso junta tomada</t>
  </si>
  <si>
    <t>Cielorraso suspendido placa roca de yeso desmontable</t>
  </si>
  <si>
    <t>Cielorraso suspendido placa roca de yeso locales húmedos</t>
  </si>
  <si>
    <t>Cielorraso suspendido placa cementicia</t>
  </si>
  <si>
    <t>Cielorraso modular metálico ( c/ aislación acústica )</t>
  </si>
  <si>
    <t>Revestimiento cerámico</t>
  </si>
  <si>
    <t>Revestimiento porcelanato</t>
  </si>
  <si>
    <t>Revestimiento de piedra</t>
  </si>
  <si>
    <t>Revestimiento plástico</t>
  </si>
  <si>
    <t>Revestimiento vinílico</t>
  </si>
  <si>
    <t>TABIQUE CONSTRUCCIÓN EN SECO</t>
  </si>
  <si>
    <t>Tabique placa roca de yeso</t>
  </si>
  <si>
    <t>Tabique placa roca de yeso para sanitario</t>
  </si>
  <si>
    <t>Tabique medio forro de placa de yeso</t>
  </si>
  <si>
    <t>Tabique medio forro de placa de yeso para sanitario</t>
  </si>
  <si>
    <t>Tabique placa cementicia</t>
  </si>
  <si>
    <t>Tabique estructura aluminio y placas madera</t>
  </si>
  <si>
    <t>0013</t>
  </si>
  <si>
    <t>PISOS Y ZOCALOS</t>
  </si>
  <si>
    <t>Piso granítico</t>
  </si>
  <si>
    <t>Piso técnico</t>
  </si>
  <si>
    <t>Piso granito natural</t>
  </si>
  <si>
    <t>Piso cemento rodillado</t>
  </si>
  <si>
    <t>Piso cemento alisado</t>
  </si>
  <si>
    <t>Piso baldosas piedra lavada</t>
  </si>
  <si>
    <t>Piso baldosa cerámica</t>
  </si>
  <si>
    <t>Pavimentos de HºAº</t>
  </si>
  <si>
    <t>Zócalo granítico</t>
  </si>
  <si>
    <t>Zócalo calcáreo</t>
  </si>
  <si>
    <t>Zócalo granito natural</t>
  </si>
  <si>
    <t>Zócalo hormigón</t>
  </si>
  <si>
    <t>0014</t>
  </si>
  <si>
    <t>MESADAS</t>
  </si>
  <si>
    <t>Mesadas granito reconstituido</t>
  </si>
  <si>
    <t>Mesadas granito natural</t>
  </si>
  <si>
    <t>0015</t>
  </si>
  <si>
    <t>VIDRIOS Y ESPEJOS</t>
  </si>
  <si>
    <t>Vidrio float 3 mm</t>
  </si>
  <si>
    <t>Vidrio float 4 mm</t>
  </si>
  <si>
    <t>Vidrio float 5 mm</t>
  </si>
  <si>
    <t>Laminado de seguridad (float 3+PVB+float 3)</t>
  </si>
  <si>
    <t>Laminado de seguridad (float 4+PVB+float 4)</t>
  </si>
  <si>
    <t>Doble Vidrio Hermético (3+9+3)</t>
  </si>
  <si>
    <t>Doble Vidrio Hermético (4+9+4)</t>
  </si>
  <si>
    <t>Doble Vidrio Hermético (3+12+3)</t>
  </si>
  <si>
    <t>0030</t>
  </si>
  <si>
    <t>Espejos</t>
  </si>
  <si>
    <t>0016</t>
  </si>
  <si>
    <t>PINTURAS</t>
  </si>
  <si>
    <t>Látex muro interior</t>
  </si>
  <si>
    <t>Látex muro exterior</t>
  </si>
  <si>
    <t>Látex cielorraso anti hongos</t>
  </si>
  <si>
    <t>Látex muro H° Visto</t>
  </si>
  <si>
    <t>Esmalte sintético muro interior</t>
  </si>
  <si>
    <t>Esmalte sintético muro exterior</t>
  </si>
  <si>
    <t>Esmalte sintético sobre carpintería madera</t>
  </si>
  <si>
    <t>Esmalte sintético sobre carpintería metálica</t>
  </si>
  <si>
    <t>0017</t>
  </si>
  <si>
    <t>CARPINTERIAS</t>
  </si>
  <si>
    <t>Carpintería madera</t>
  </si>
  <si>
    <t>Carpintería metálica</t>
  </si>
  <si>
    <t>Carpintería aluminio</t>
  </si>
  <si>
    <t>Puertas</t>
  </si>
  <si>
    <t>Ventanas</t>
  </si>
  <si>
    <t>Rejas</t>
  </si>
  <si>
    <t>Piel de Vidrio</t>
  </si>
  <si>
    <t>Parasoles</t>
  </si>
  <si>
    <t>Bastidor soporte carpintería</t>
  </si>
  <si>
    <t>0018</t>
  </si>
  <si>
    <t>ESTRUCTURAS METALICAS</t>
  </si>
  <si>
    <t>Estructura metálica escalera</t>
  </si>
  <si>
    <t>Estructura metálica cubierta</t>
  </si>
  <si>
    <t>Estructura soporte revestimiento</t>
  </si>
  <si>
    <t>Torre metálica para tanque de reserva</t>
  </si>
  <si>
    <t>Tapajuntas</t>
  </si>
  <si>
    <t>0019</t>
  </si>
  <si>
    <t>INSTALACIONES</t>
  </si>
  <si>
    <t>Instalación eléctrica - Corrientes débiles</t>
  </si>
  <si>
    <t>Instalación eléctrica - Cableado</t>
  </si>
  <si>
    <t>Instalación eléctrica - Artefactos iluminación</t>
  </si>
  <si>
    <t>Instalación sanitaria</t>
  </si>
  <si>
    <t>Instalación sanitaria - Base de cloacas</t>
  </si>
  <si>
    <t>Instalación sanitaria - Provisión de agua potable</t>
  </si>
  <si>
    <t>Instalación sanitaria - Artefactos y accesorios</t>
  </si>
  <si>
    <t>Instalación sanitaria - Grifería</t>
  </si>
  <si>
    <t>Instalación de gas - Cañería</t>
  </si>
  <si>
    <t>Instalación termomecánica</t>
  </si>
  <si>
    <t>0040</t>
  </si>
  <si>
    <t>Instalación servicio contra incendio</t>
  </si>
  <si>
    <t>0050</t>
  </si>
  <si>
    <t>Ascensores</t>
  </si>
  <si>
    <t>0060</t>
  </si>
  <si>
    <t>Riego</t>
  </si>
  <si>
    <t>OBRAS EXTERIORES</t>
  </si>
  <si>
    <t>Parquización</t>
  </si>
  <si>
    <t>Veredas y canteros</t>
  </si>
  <si>
    <t>Vereda municipal</t>
  </si>
  <si>
    <t>Mástil bandera</t>
  </si>
  <si>
    <t>SEÑALETICA</t>
  </si>
  <si>
    <t>Cartel institucional</t>
  </si>
  <si>
    <t>PROYECTO EJECUTIVO</t>
  </si>
  <si>
    <t>Proyecto ejecutivo</t>
  </si>
  <si>
    <t>Proyecto ejecutivo - Arquitectónico</t>
  </si>
  <si>
    <t>Proyecto ejecutivo - Estructural</t>
  </si>
  <si>
    <t>Proyecto ejecutivo - Instalación eléctrica</t>
  </si>
  <si>
    <t>Proyecto ejecutivo - Instalación sanitaria</t>
  </si>
  <si>
    <t>Proyecto ejecutivo - Instalación gas</t>
  </si>
  <si>
    <t>Proyecto ejecutivo - Instalación termomecánica</t>
  </si>
  <si>
    <t>0023</t>
  </si>
  <si>
    <t>EQUIPAMIENTO</t>
  </si>
  <si>
    <t>Pizarrones</t>
  </si>
  <si>
    <t>0024</t>
  </si>
  <si>
    <t>ANTEPECHOS Y UMBRALES</t>
  </si>
  <si>
    <t>Antepechos de hormigón</t>
  </si>
  <si>
    <t>Antepechos de granito natural</t>
  </si>
  <si>
    <t>Umbrales de hormigón</t>
  </si>
  <si>
    <t>Umbrales de granito natural</t>
  </si>
  <si>
    <t>0025</t>
  </si>
  <si>
    <t>CIERRE PERIMETRAL</t>
  </si>
  <si>
    <t>Cerco olímpico</t>
  </si>
  <si>
    <t>Malla artística</t>
  </si>
  <si>
    <t>Mampostería y malla artística</t>
  </si>
  <si>
    <t>un</t>
  </si>
  <si>
    <t>Inversión Acumulada</t>
  </si>
  <si>
    <t>FECHA APERTURA LICITACIÓN:</t>
  </si>
  <si>
    <t>ANTICIPO FINANCIERO/ACOPIO:</t>
  </si>
  <si>
    <t>RUBRO ITEM</t>
  </si>
  <si>
    <t>1-</t>
  </si>
  <si>
    <t>2-</t>
  </si>
  <si>
    <t>3-</t>
  </si>
  <si>
    <t>4-</t>
  </si>
  <si>
    <t>5-</t>
  </si>
  <si>
    <t>6-</t>
  </si>
  <si>
    <t>CODIGO</t>
  </si>
  <si>
    <t>DESCRIPCION</t>
  </si>
  <si>
    <t>IIEE-SJ - 103000</t>
  </si>
  <si>
    <t>Oficial</t>
  </si>
  <si>
    <t>IIEE-SJ - 102000</t>
  </si>
  <si>
    <t>IIEE-SJ - 101000</t>
  </si>
  <si>
    <t>PRECIO SIN IVA</t>
  </si>
  <si>
    <t>hs.</t>
  </si>
  <si>
    <t>LISTADO DE INSUMOS - MANO DE OBRA, MATERIALES Y EQUIPOS - PARA LA OBRA</t>
  </si>
  <si>
    <t>hs</t>
  </si>
  <si>
    <t>Cargas Sociales Oficial</t>
  </si>
  <si>
    <t>Cargas Sociales Ayudante</t>
  </si>
  <si>
    <t>Cargas Sociales Oficial Especializado</t>
  </si>
  <si>
    <t>INDEC-SA - 51800-21</t>
  </si>
  <si>
    <t>INDEC-SA - 71240-11</t>
  </si>
  <si>
    <t>Martillo Percutor</t>
  </si>
  <si>
    <t>INDEC-EC - 44231-21</t>
  </si>
  <si>
    <t>Camion Volcador</t>
  </si>
  <si>
    <t>Cal</t>
  </si>
  <si>
    <t>kg</t>
  </si>
  <si>
    <t>INDEC-CM - 37420-11</t>
  </si>
  <si>
    <t>Herramientas Menores</t>
  </si>
  <si>
    <t>INDEC-PB - 42921-2</t>
  </si>
  <si>
    <t>Hormigón elaborado H8</t>
  </si>
  <si>
    <t>INDEC-CM - 37510-11</t>
  </si>
  <si>
    <t>Hormigón elaborado H13</t>
  </si>
  <si>
    <t>Alambre</t>
  </si>
  <si>
    <t>INDEC-PB - 41263-1</t>
  </si>
  <si>
    <t>Hormigon elaborado H21</t>
  </si>
  <si>
    <t>Cemento blanco</t>
  </si>
  <si>
    <t>Ceramico</t>
  </si>
  <si>
    <t>Hormigon elaborado H17</t>
  </si>
  <si>
    <t>IIEE-SJ - 203001</t>
  </si>
  <si>
    <t>INDEC-CM - 37440-11</t>
  </si>
  <si>
    <t>INDEC-PB - 37370-1</t>
  </si>
  <si>
    <t>DEP-EQ</t>
  </si>
  <si>
    <t>IMPUESTO AL VALOR AGREGADO</t>
  </si>
  <si>
    <t>BENEFICIO</t>
  </si>
  <si>
    <t>GASTOS GENERALES</t>
  </si>
  <si>
    <t>PRECIO TOTAL DEL ITEM</t>
  </si>
  <si>
    <t>COEFICIENTE DE PASO</t>
  </si>
  <si>
    <t>FIN</t>
  </si>
  <si>
    <t>Anticipo Financiero</t>
  </si>
  <si>
    <t>DATOS A COMPLETAR POR LA REPARTICIÓN</t>
  </si>
  <si>
    <t>DATOS A COMPLETAR POR EL OFERENTE</t>
  </si>
  <si>
    <t>DENOMINACIÓN INSUMO</t>
  </si>
  <si>
    <t>Total Gastos Generales de Obra</t>
  </si>
  <si>
    <t>INSTRUCCIONES PARA EL LLENADO DE LA PLANILLA</t>
  </si>
  <si>
    <r>
      <rPr>
        <sz val="12"/>
        <rFont val="Arial"/>
        <family val="2"/>
      </rPr>
      <t>Pestaña</t>
    </r>
    <r>
      <rPr>
        <b/>
        <sz val="12"/>
        <rFont val="Arial"/>
        <family val="2"/>
      </rPr>
      <t xml:space="preserve"> Datos</t>
    </r>
  </si>
  <si>
    <r>
      <rPr>
        <sz val="12"/>
        <rFont val="Arial"/>
        <family val="2"/>
      </rPr>
      <t>Pestaña</t>
    </r>
    <r>
      <rPr>
        <b/>
        <sz val="12"/>
        <rFont val="Arial"/>
        <family val="2"/>
      </rPr>
      <t xml:space="preserve"> CyP</t>
    </r>
  </si>
  <si>
    <r>
      <rPr>
        <sz val="12"/>
        <rFont val="Arial"/>
        <family val="2"/>
      </rPr>
      <t>Pestaña</t>
    </r>
    <r>
      <rPr>
        <b/>
        <sz val="12"/>
        <rFont val="Arial"/>
        <family val="2"/>
      </rPr>
      <t xml:space="preserve"> AP</t>
    </r>
  </si>
  <si>
    <r>
      <rPr>
        <sz val="12"/>
        <rFont val="Arial"/>
        <family val="2"/>
      </rPr>
      <t>Pestaña</t>
    </r>
    <r>
      <rPr>
        <b/>
        <sz val="12"/>
        <rFont val="Arial"/>
        <family val="2"/>
      </rPr>
      <t xml:space="preserve"> Insumos</t>
    </r>
  </si>
  <si>
    <r>
      <t xml:space="preserve">Una vez que el oferente copia todos los insumos en esta misma planilla se agregar en la columna CÓDIGO, el código correspondiente para la redeterminación  a cada uno de los insumos. Este código deberá responder a la codificación presentada en la pestaña </t>
    </r>
    <r>
      <rPr>
        <b/>
        <sz val="12"/>
        <rFont val="Arial"/>
        <family val="2"/>
      </rPr>
      <t>Indices</t>
    </r>
    <r>
      <rPr>
        <sz val="12"/>
        <rFont val="Arial"/>
        <family val="2"/>
      </rPr>
      <t xml:space="preserve"> y se podrá copiar de ella y pegar en la columna correspondiente del insumo
Automáticamente se completara en la columa con la descripción de manera de poder verificar la correspondencia</t>
    </r>
  </si>
  <si>
    <r>
      <rPr>
        <sz val="12"/>
        <rFont val="Arial"/>
        <family val="2"/>
      </rPr>
      <t>Pestaña</t>
    </r>
    <r>
      <rPr>
        <b/>
        <sz val="12"/>
        <rFont val="Arial"/>
        <family val="2"/>
      </rPr>
      <t xml:space="preserve"> PTyCI</t>
    </r>
  </si>
  <si>
    <r>
      <rPr>
        <sz val="12"/>
        <rFont val="Arial"/>
        <family val="2"/>
      </rPr>
      <t>Pestaña</t>
    </r>
    <r>
      <rPr>
        <b/>
        <sz val="12"/>
        <rFont val="Arial"/>
        <family val="2"/>
      </rPr>
      <t xml:space="preserve"> Gastos Generales</t>
    </r>
  </si>
  <si>
    <t>El oferente debe completar la planilla ingresando la descripción del gasto y el monto del mismo.
Una vez completados todos los gastos, con este monto y una vez definido el costo de la obra se calculará inmediatamente el porcentaje que representa el gasto general en la obra</t>
  </si>
  <si>
    <t>PLAN DE TRABAJO</t>
  </si>
  <si>
    <t>AVANCE PORCENTUAL OBRA</t>
  </si>
  <si>
    <t>CURVA DE INVERSIÓN</t>
  </si>
  <si>
    <t>AVANCE MONETARIO</t>
  </si>
  <si>
    <t>COSTOS UNITARIO</t>
  </si>
  <si>
    <t>PRECIO UNITARIO</t>
  </si>
  <si>
    <t>TABLA DE ÍTEMS DEL PROYECTO</t>
  </si>
  <si>
    <t>INGRESOS BRUTOS Y L. HOGAR</t>
  </si>
  <si>
    <t>INGRESO DESIGNACIÓN POR
CÓDIGO RUBRO - ÍTEM</t>
  </si>
  <si>
    <t>INGRESO DESIGNACIÓN SIN CODIFICACIÓN</t>
  </si>
  <si>
    <t>DESIGNACIÓN ITEM</t>
  </si>
  <si>
    <t>RESERVADO PARA CÁLCULO DE N° RUBRO / ITEM</t>
  </si>
  <si>
    <t>TOTAL OFERTA</t>
  </si>
  <si>
    <t>COSTO OFERTA ( 1 )</t>
  </si>
  <si>
    <t>A COMPLETAR POR LA REPARTICIÓN PARA ENTREGAR PLANILLAS PARA LICITACIÓN</t>
  </si>
  <si>
    <t>Llenar todos los datos del encabezamiento de esta pestaña en los campos marcados con el color azul claro
COMITENTE : 
OBRA :
UBICACION:
LICITACIÓN N°:
EXPEDIENTE N°:
PRESUPUESTO OFICIAL:
ANTICIPO FINANCIERO/ACOPIO:
FECHA APERTURA LICITACIÓN:
PLAZO DE OBRA:</t>
  </si>
  <si>
    <t>Recordar que los Rubros no llevan ni unidades ni cantidades y por consiguiente no necesitan elaboración de Análisis de Precios</t>
  </si>
  <si>
    <r>
      <t xml:space="preserve">La repartición debe completar la columna B donde se indican Rubro/Item, siguiendo una de las dos opciones siguientes:
1 - Utilizando la columna F ingresando el código del ítem de acuerdo al listado de ítems que se tiene en la pestaña </t>
    </r>
    <r>
      <rPr>
        <b/>
        <sz val="12"/>
        <rFont val="Arial"/>
        <family val="2"/>
      </rPr>
      <t>Items - Códigos</t>
    </r>
    <r>
      <rPr>
        <sz val="12"/>
        <rFont val="Arial"/>
        <family val="2"/>
      </rPr>
      <t>, si el ítem necesario no se encuentra en el listado puede ser incorporado. Con ese código ingresado en la columna F se completarán automáticamente la columna B y C con la designación del ítem y su unidad de medida.
2 - En caso de no tener un listado codificado de Rubros / Items, se utilizarán las columnas H e I escribiendo en las mismas la designación y la unidad correspondiente. De igual manera que el anterior se completarán las columnas B y C
De esta manera la numeración de cada uno de los renglones de los Rubro/Items se generará automáticamente bajo la siguiente premisa:
El Rubro tendrá un número unicamente. Los ítems abarcados por dicho rubro contendrán el número del Rubro seguido de un guión medio y luego un número correlativo comenzando por el 1
Ejemplo: 
1          TRABAJOS PRELIMINARES
1-1       Preparación y limpieza de terrenos
Tener en cuenta que todos los ítems ingresados deben estar relacionados con un Rubro que los abarque. Los Rubros no tendrán unidad de medida y mucho menos tendrán asociado un Análisis de Precios. Si no se cumplen estas premisas no se generará la numeración automática de forma correcta</t>
    </r>
  </si>
  <si>
    <t xml:space="preserve">Para el caso de Licitaciones llamadas por el sistema de Unidad de Medida deberá completar la columna E con las cantidades previstas.
En el caso de Licitaciones llamadas por el sistema de Ajuste Alzado las cantidades deben ser calculadas por el Oferente y completadas por él. </t>
  </si>
  <si>
    <t>Este escrito intenta ser una guía para el uso de estas planillas por cada una de las reparticiones que realizan llamados a licitación.
El objetivo es que las mismas correctamente completadas estén adjuntas a la documentación de licitación correspondiente, permitiendo que los formatos digitales que entregan los oferentes puedan ser migrados de forma rápida y segura al sistema SIGOP que permitirá tener en forma actualizada toda la información necesaria no solo para el seguimiento de las obras en ejecución sino tambien de los proyectos en desarrollo por cada repartición.
Es importante comprender que las pestañas CyP, AP y PTyCI no deben ser modificadas en lo que respecta a la ubicación de las columnas ni en los criterios de redondeo a dos decimales en los costos y precios de manera de poder obtener una total correspondencia en el sistema. Si se podrá agregar o suprimir filas de las mismas de acuerdo a la cantidad de ítems que posea las mismas.
Las planillas en blanco se entregan con una cantidad de filas que permiten incorporar 200 renglones, en caso de ser necesario mas se deberán intercalar filas en la parte central de las mismas de manera de poder respetar las fórmulas que contienen ellas.
A continuación se indican los pasos a seguir:</t>
  </si>
  <si>
    <r>
      <t xml:space="preserve">Esta pestaña se completa automáticamente con los datos ingresados en la pestaña </t>
    </r>
    <r>
      <rPr>
        <b/>
        <sz val="12"/>
        <rFont val="Arial"/>
        <family val="2"/>
      </rPr>
      <t>Datos.</t>
    </r>
    <r>
      <rPr>
        <sz val="12"/>
        <rFont val="Arial"/>
        <family val="2"/>
      </rPr>
      <t xml:space="preserve">
La repartición solo deberá controlar que la planilla contengan tantas filas como rubros e ítems contenga la pestaña de </t>
    </r>
    <r>
      <rPr>
        <b/>
        <sz val="12"/>
        <rFont val="Arial"/>
        <family val="2"/>
      </rPr>
      <t>Datos</t>
    </r>
    <r>
      <rPr>
        <sz val="12"/>
        <rFont val="Arial"/>
        <family val="2"/>
      </rPr>
      <t>. En el caso de algún error deberá comunicarlo inmediatamente a la oficina de funcionales que posee el Ministerio.</t>
    </r>
  </si>
  <si>
    <t>Los datos del costo unitario se completa automáticamente a medida que se completan los datos de cada uno de los análisis de precio por parte del Oferente, asi como los calculos de los costos y porcentaje de incidencia.</t>
  </si>
  <si>
    <t>Si la Repartición para el ingreso de los datos de los Rubros e Items siguió el procedimiento indicado y se genero una numeración automática, el encabezado de cada uno de los análisis de precios se completará automáticamente con todos los datos ya completados, dejandole a cada uno de los Oferentes la base para que ellos completen dichos análisis con sus datos particulares.</t>
  </si>
  <si>
    <t>Las columnas L, M, N y O están reservadas para poder generar la numeración automática por lo que no deberán ser borradas y modificadas, solamente pueden ser copiadas y pegadas en caso de necesitar mas filas por la cantidad de ítems que posee la obra.</t>
  </si>
  <si>
    <t>Si es necesario agregar mas ítems, se deberá tomar una fila intermedia, copiarla y luego insertar en el mismo lugar la cantidad de filas necesarias. Luego se deberá revisar la columna A para que se actualicen correctamente los datos de designación, unidad y cantidad y las fórmulas de calculo del resto de las columnas.</t>
  </si>
  <si>
    <t>Esta pestaña resulta de fundamental importancia para generar los certificados de redeterminación de precios en caso de ser necesario.</t>
  </si>
  <si>
    <t>Al igual que la pestaña CyP se completa automáticamente la numeración y designación del Rubro/Item. Se deberá controlar la coincidencia y de ser necesario agregar una mayor cantidad de ítems (filas) proceder de manera similar a la anterior.
Se deberá ajustar las columnas a los meses previstos para la ejecución de la obra.</t>
  </si>
  <si>
    <r>
      <rPr>
        <sz val="12"/>
        <rFont val="Arial"/>
        <family val="2"/>
      </rPr>
      <t>Pestaña</t>
    </r>
    <r>
      <rPr>
        <b/>
        <sz val="12"/>
        <rFont val="Arial"/>
        <family val="2"/>
      </rPr>
      <t xml:space="preserve"> Items - Códigos</t>
    </r>
  </si>
  <si>
    <t>En esta pestaña se podrá realizar la estandarización de la denominación de los distintos ítems que forman parte de las futuras licitaciones. Esto posibilitará que todas las reparticiones puedan denominar los ítems de una manera única que despues pueda ser reflejada en las especificaciones técnicas particulares de las obras.</t>
  </si>
  <si>
    <t>A COMPLETAR POR EL OFERENTE PARA ENTREGAR PLANILLAS DE LICITACIÓN</t>
  </si>
  <si>
    <t>Este escrito intenta ser una guía para el uso de estas planillas por cada una de los Oferentes que se presentan en los llamados a licitación.
El objetivo es que las mismas correctamente completadas estén adjuntas a la documentación de licitación correspondiente, permitiendo que los formatos digitales que entregan los oferentes puedan ser migrados de forma rápida y segura al sistema SIGOP que permitirá tener en forma actualizada toda la información necesaria no solo para el seguimiento de las obras en ejecución sino tambien de los proyectos en desarrollo por cada repartición.
Es importante comprender que las pestañas CyP, AP y PTyCI no deben ser modificadas en lo que respecta a la ubicación de las columnas ni en los criterios de redondeo a dos decimales en los costos y precios de manera de poder obtener una total correspondencia en el sistema. El Oferente junto con la documentación licitatoria recibirá la misma con todos los datos necesarios para emitiri su oferta.
cesario mas se deberán intercalar filas en la parte central de las mismas de manera de poder respetar las fórmulas que contienen ellas.
A continuación se indican los pasos a seguir:</t>
  </si>
  <si>
    <t>En todos los casos es conveniente que una vez completos todos los datos se revisen las distintas pestañas de manera que no queden renglones en blanco</t>
  </si>
  <si>
    <t>Llenar todos los datos del encabezamiento de esta pestaña en los campos marcados con el color azul claro
EMPRESA CONSTRUCTORA:  Nombre de la empresa Oferente
GASTOS GENERALES: En esta pestaña se calculará el porcentaje que los gastos generales detallados en la pestaña Gastos Generales representa respecta al Costo de la Obra.
BENEFICIO: Deberá ingresar el porcentaje de beneficio que prevee tendrá en la obra respecto a la suma de Costo de la Obra mas Gastos Generales.
INGRESOS BRUTOS Y L. HOGAR: Ingresará el porcentaje que representa el impuesto a los ingresos brutos y lote hogar.
IMPUESTO AL VALOR AGREGADO: Ingresará el porcentaje que representa el impuesto al valor agregado.
COEFICIENTE DE PASO: se calculará automáticamente el valor del coeficiente de paso de Costo a Precio en función de los porcentajes anteriores.</t>
  </si>
  <si>
    <t xml:space="preserve">Para el caso de Licitaciones por Ajuste Alzado deberá completar la columna D (Cantidades para cada uno de los ítems) en función del computo métrico que el oferente realice para la obra.
Para Licitaciones por Unidad de Medida las cantidades serán parte de los datos entregados por la repartición. </t>
  </si>
  <si>
    <t>Recordar que los Rubros no llevan ni unidades ni cantidades y por consiguiente no necesitan elaboración de Análisis de Precios situación por la cual no aparence en las tablas de la pestaña AP.</t>
  </si>
  <si>
    <t>En esta pestaña el Oferente no deberá realizar acción alguna, todos los campos de la mismas o estarán completos o se completaran y calcularán en la medida que el Oferente complete los análisis de precios de cada uno de los ítems. Los datos del costo unitario se completa automáticamente a medida que se completan los datos de cada uno de los análisis de precio y los calculos del Precio Unitario, el Precio Total y el porcentaje de incidencia tambien se calculan en forma automática.</t>
  </si>
  <si>
    <t>El Oferente recibirá la planilla con la pestaña AP completa en lo que respecta a su encabezado, solamente quedará en blanco el campo CONTRATISTA, que se completará automáticamente una vez que se ingrese el dato correspondiente en la pestaña Datos.</t>
  </si>
  <si>
    <t>No podrá modificar de ninguna manera el orden en que se presentan los análisis de precios, ni el encabezado los campos:
RUBRO:     
ITEM: 
UNIDAD:
asi como el orden y ubicación de las columnas.</t>
  </si>
  <si>
    <t>El Oferente deberá completar los análisis de precios indicando insumo (Materiales - Mano de Obra y Equipos), su unidad, cantidad y precio unitario. Además de acuerdo a lo indicado en el Decreto 691/16 de redeterminación de precios deberá indicar el código a utilizar para poder elaborar, en caso de corresponder, la redeterminación de precios.</t>
  </si>
  <si>
    <r>
      <t xml:space="preserve">Para facilitar el llenado, las planillas están diseñadas para que el oferente, valiendose la pestaña </t>
    </r>
    <r>
      <rPr>
        <b/>
        <sz val="12"/>
        <rFont val="Arial"/>
        <family val="2"/>
      </rPr>
      <t>Insumos</t>
    </r>
    <r>
      <rPr>
        <sz val="12"/>
        <rFont val="Arial"/>
        <family val="2"/>
      </rPr>
      <t>, automatice la mayor cantidad de pasos, de esta manera procederá de la siguiente manera:
1 - Completará el campo de la columna Designación del análisis de precio con el insumo correspondiente, el que deberá coincidir exactamente con el detallado en la pestaña Insumos. Una vez ingresado el mismo se completar automáticamente la columna correspondiente a la Unidad y Precio para ese insumo, el que lo obtiene de la pestaña Insumos y las columnas correspondientes a los datos</t>
    </r>
    <r>
      <rPr>
        <b/>
        <sz val="12"/>
        <rFont val="Arial"/>
        <family val="2"/>
      </rPr>
      <t xml:space="preserve"> redeterminación</t>
    </r>
    <r>
      <rPr>
        <sz val="12"/>
        <rFont val="Arial"/>
        <family val="2"/>
      </rPr>
      <t>.
Posteriormente el oferente deberá completar la columna Cantidad correspondiente a cada insumo y se calcularán automaticamente todos los valores. 
2 - Si el Oferente no quiere utilizar esta metodología deberá completar todas las columnas desde la A a la F, no tocando la columna G que es la que realiza los cálculo finales redondeando a dos decimales.
En caso de que para algún Análisis de Precios el oferente necesite mayor cantidad de filas para colocar mas insumos podrá marcar una fila intermedia y realizar la acción de copiar e insertar fila copiada.</t>
    </r>
  </si>
  <si>
    <t>Esta pestaña se presenta solo como elemento de ayuda para el Oferente y es la que posee los datos de Unidad, Precio Unitario sin IVA y Código de redeterminación para completar los Análisis de Precios para utilizar el procedimiento 1 - indicado en la pestaña AP. 
La manera de trabajar con ella es la siguiente:
Esta pestaña presenta cinco columnas de acuerdo al siguiente detalle:
DENOMINACIÓN INSUMO - En esta columna el Oferente pondra la denominación de todos los insumos que utilizará para la confección de su análisis de precio.
UN. - En esta columna el Oferente pondra la unidad de todos los insumos que utilizará para la confección de su análisis de precio.
PRECIO SIN IVA - En esta columna el Oferente pondra el precio unitario de todos los insumos que utilizará para la confección de su análisis de precio. 
CODIGO - En esta columna el Oferente pondra el código que servirá para redeterminar el precio del insumos que utilizará para la confección de su análisis de precio. Este código debe responder a los entregados en la pestaña Indices.
DESCRIPCION - En esta columna aparecerá automaticamente la descripcion que corresponde al código utilizado en correspondencia con la planilla adjunta a la pestaña Indices.</t>
  </si>
  <si>
    <t>Todos estos datos pueden ser copiados y pegados de otra planilla que tenga el Oferente, teniendo el cuidado de no modificar el orden de las columnas y de que el pegado se haga solo texto.
Tener cuidado de que si dos insumos se denominas de igual manera y tienen diferentes precios en esta planilla, cuando sean ingresados en el Analisis de Precios, en forma automática se colocará el precio del insumo que este en la fila superior. Para ello conviene utilizar distintas denominaciones, por ejemplo:
Accesorios para baños
Accesorios para instalación sanitaria
Accesorios para instalación eléctrica.</t>
  </si>
  <si>
    <t>El Oferente deberácompletar el avance mensual previsto para cada uno de los ítems. La suma de los porcentajes de avance mensual de cada ítem debe totalizar el 100%</t>
  </si>
  <si>
    <t>El Avance Mensual, Acumulado, la Inversión Mensual y Acumulada se calcularan y completaran automáticamente en función de los avance previstos</t>
  </si>
  <si>
    <t>INDEC-SA - 51800-11</t>
  </si>
  <si>
    <t>Se dejan en la planilla algunos insumos de ejemplo</t>
  </si>
  <si>
    <t>R</t>
  </si>
  <si>
    <t>SR</t>
  </si>
  <si>
    <t>IT</t>
  </si>
  <si>
    <t>x</t>
  </si>
  <si>
    <t>CAT</t>
  </si>
  <si>
    <t>DIRECCIÓN PROVINCIAL RED DE GAS</t>
  </si>
  <si>
    <t>Unidad</t>
  </si>
  <si>
    <t xml:space="preserve">Caño PE p/red de media presion 50 mm diam. </t>
  </si>
  <si>
    <t xml:space="preserve">Caño PE p/red de media presion 63 mm diam. </t>
  </si>
  <si>
    <t xml:space="preserve">Caño PE p/red de media presion 90 mm diam. </t>
  </si>
  <si>
    <t xml:space="preserve">Caño PE p/red de media presion 125 mm diam. </t>
  </si>
  <si>
    <t xml:space="preserve">Caño PE p/red de media presion 180 mm diam. </t>
  </si>
  <si>
    <t xml:space="preserve">Caño AC p/red de media presion 51 mm diam. </t>
  </si>
  <si>
    <t xml:space="preserve">Caño AC p/red de media presion 76 mm diam. </t>
  </si>
  <si>
    <t xml:space="preserve">Caño AC p/red de media presion 102 mm diam. </t>
  </si>
  <si>
    <t xml:space="preserve">Caño AC p/red de media presion 152 mm diam. </t>
  </si>
  <si>
    <t>Malla de advertencia 15 cm</t>
  </si>
  <si>
    <t>Malla de advertencia 30 cm</t>
  </si>
  <si>
    <t>Provision de material de aporte para tapado de cañeria PE Red media presion</t>
  </si>
  <si>
    <t>Tapado de zanja cañeria PE Red media presion</t>
  </si>
  <si>
    <t>Prueba de hermeticidad cañeria PE - Red media presion</t>
  </si>
  <si>
    <t>Prueba de hermeticidad cañeria Ac- Red media presion</t>
  </si>
  <si>
    <t>Accesorios PE - Red media presion 50 mm Diam.</t>
  </si>
  <si>
    <t>Accesorios PE - Red media presion 63 mm Diam.</t>
  </si>
  <si>
    <t>Accesorios PE - Red media presion 90 mm Diam.</t>
  </si>
  <si>
    <t>Accesorios PE - Red media presion 125 mm Diam.</t>
  </si>
  <si>
    <t>Accesorios PE - Red media presion 180 mm Diam.</t>
  </si>
  <si>
    <t>Accesorios Ac - Red media presion 38 mm Diam.</t>
  </si>
  <si>
    <t>Accesorios Ac - Red media presion 51 mm Diam.</t>
  </si>
  <si>
    <t>Accesorios Ac - Red media presion 76 mm Diam.</t>
  </si>
  <si>
    <t>Accesorios Ac - Red media presion 102 mm Diam.</t>
  </si>
  <si>
    <t>Accesorios Ac - Red media presion 152 mm Diam.</t>
  </si>
  <si>
    <t>Accesorios PE - P/Habilitacion Red media presion 50 mm Diam.</t>
  </si>
  <si>
    <t>Accesorios PE - P/Habilitacion Red media presion 63 mm Diam.</t>
  </si>
  <si>
    <t>Accesorios PE - P/Habilitacion Red media presion 90 mm Diam.</t>
  </si>
  <si>
    <t>Accesorios PE - P/Habilitacion Red media presion 125 mm Diam.</t>
  </si>
  <si>
    <t>Accesorios PE -P/Habilitacion  Red media presion 180 mm Diam.</t>
  </si>
  <si>
    <t>Accesorios Ac -P/Habilitacion Red media presion 38 mm Diam.</t>
  </si>
  <si>
    <t>Accesorios Ac - P/Habilitacion Red media presion 51 mm Diam.</t>
  </si>
  <si>
    <t>Accesorios Ac - P/Habilitacio- Red media presion 76 mm Diam.</t>
  </si>
  <si>
    <t>Accesorios Ac -P/Habilitacion Red media presion 102 mm Diam.</t>
  </si>
  <si>
    <t>Accesorios Ac -P/Habilitacion Red media presion 152 mm Diam.</t>
  </si>
  <si>
    <t>Instalacion de cañeria en zanja cañeria PE -Red Media Presion</t>
  </si>
  <si>
    <t>Instalacion de cañeria en zanja cañeria Ac -Red Media Presion</t>
  </si>
  <si>
    <t>Hablitacion de red media presion PE/Ac</t>
  </si>
  <si>
    <t>Servicio de PE 25 mm - Red media presion</t>
  </si>
  <si>
    <t>Instalacion de Servicio de PE 25 mm - Red media presion</t>
  </si>
  <si>
    <t>Reparacion de vereda de valdosas</t>
  </si>
  <si>
    <t>Reparacion de vereda de hormigon</t>
  </si>
  <si>
    <t>Limpieza de Obra</t>
  </si>
  <si>
    <t>Cartel de Obra</t>
  </si>
  <si>
    <t>Rutura de veredas de hormigón</t>
  </si>
  <si>
    <t>Rotura de veredas de baldosas</t>
  </si>
  <si>
    <t>Construccion de camara para alojamiento de valvula</t>
  </si>
  <si>
    <t>Señalización  Red Media Presion PE/Ac</t>
  </si>
  <si>
    <t>CPC1</t>
  </si>
  <si>
    <t>GL</t>
  </si>
  <si>
    <t>m</t>
  </si>
  <si>
    <t>TRABAJOS FINALES</t>
  </si>
  <si>
    <t>Gl</t>
  </si>
  <si>
    <t>Redes de Media Presion PE - Ac (Polietileno o acero)</t>
  </si>
  <si>
    <t>Descripción ITEMS y RUBROS</t>
  </si>
  <si>
    <t>Limpieza y preparación de terreno</t>
  </si>
  <si>
    <t>Excavación de zanja para instalacion de cañeria PE -Red Media Presion</t>
  </si>
  <si>
    <t>PROVISIÓN Y / O COLOCACIÓN DE VÁLVULAS Y ACCESORIOS</t>
  </si>
  <si>
    <t>Aprobación Proyecto Constructivo en Ecogas (Redes de Pe/Ac de Media Presión)</t>
  </si>
  <si>
    <t>VARIOS</t>
  </si>
  <si>
    <t>Cierre perimetral</t>
  </si>
  <si>
    <r>
      <t>PROVISIÓN Y / O COLOCACIÓN</t>
    </r>
    <r>
      <rPr>
        <b/>
        <sz val="9"/>
        <color rgb="FFFF0000"/>
        <rFont val="Arial"/>
        <family val="2"/>
      </rPr>
      <t xml:space="preserve"> DE MATERIALES</t>
    </r>
    <r>
      <rPr>
        <b/>
        <sz val="9"/>
        <rFont val="Arial"/>
        <family val="2"/>
      </rPr>
      <t xml:space="preserve"> - CAÑERIAS DE DISTRIBUCIÓN </t>
    </r>
  </si>
  <si>
    <t>Doc. conforme a obra Aprobada por ecogas (Cañería PE/Ac Red Media Presión)</t>
  </si>
  <si>
    <t>Ramal/Gasoducto Alta Presión (AP)</t>
  </si>
  <si>
    <t>Cruces de calles, rutas, canales</t>
  </si>
  <si>
    <t>Aprobación Proyecto Constructivo en Ecogas (Gasoducto de Alta Presión, cañerias de Acero)</t>
  </si>
  <si>
    <t>Rotura de calle de hormigón</t>
  </si>
  <si>
    <t>Reparación de vereda de baldosas</t>
  </si>
  <si>
    <t>Reparación de vereda de hormigón</t>
  </si>
  <si>
    <t>Reparación de calle de hormigón</t>
  </si>
  <si>
    <t>Tapado de zanja cañería Ac Ramal/Gasoducto Alta Presión</t>
  </si>
  <si>
    <t>Grama grafiado cañería Ac - Ramal/Gasoducto Alta Presión</t>
  </si>
  <si>
    <t>Ensayo tinta penetrante cañería Ac - Ramal/Gasoducto Alta Presión</t>
  </si>
  <si>
    <t>Accesorios Ac - Ramal/Gasoducto Alta Presión 2" Diam.</t>
  </si>
  <si>
    <t>Accesorios Ac - Ramal/Gasoducto Alta Presión 3" Diam.</t>
  </si>
  <si>
    <t>Accesorios Ac - Ramal/Gasoducto Alta Presión 4" Diam.</t>
  </si>
  <si>
    <t>Accesorios Ac - Ramal/Gasoducto Alta Presión 6" Diam.</t>
  </si>
  <si>
    <t>Accesorios Ac - Ramal/Gasoducto Alta Presión 8" Diam.</t>
  </si>
  <si>
    <t>Accesorios Ac - Ramal/Gasoducto Alta Presión 10" Diam.</t>
  </si>
  <si>
    <t>Accesorios Ac - Ramal/Gasoducto Alta Presión 12" Diam.</t>
  </si>
  <si>
    <t>Accesorios Ac - Ramal/Gasoducto Alta Presión 18" Diam.</t>
  </si>
  <si>
    <t>Accesorios Ac -P/Habilitación Ramal/Gasoducto Alta Presión 4" Diam.</t>
  </si>
  <si>
    <t>Accesorios Ac -P/Habilitación Ramal/Gasoducto Alta Presión 6" Diam.</t>
  </si>
  <si>
    <t>Accesorios Ac -P/Habilitación Ramal/Gasoducto Alta Presión 8" Diam.</t>
  </si>
  <si>
    <t>Accesorios Ac -P/Habilitación Ramal/Gasoducto Alta Presión 10" Diam.</t>
  </si>
  <si>
    <t>Accesorios Ac -P/Habilitación Ramal/Gasoducto Alta Presión 12" Diam.</t>
  </si>
  <si>
    <t>Accesorios Ac -P/Habilitación Ramal/Gasoducto Alta Presión 18" Diam.</t>
  </si>
  <si>
    <t>Prueba de hermeticidad cañería Ac- Ramal/Gasoducto Alta Presión</t>
  </si>
  <si>
    <t>Habitación de Ramal/Gasoducto alta presión Ac</t>
  </si>
  <si>
    <t>Provisión de materiales Protección Catódica Ramal/Gasoducto Alta Presión</t>
  </si>
  <si>
    <t>Limpieza de cañería de Ac Ramal/Gasoducto Alta Presión</t>
  </si>
  <si>
    <t>Construcción PRF (Planta de Regulación final)</t>
  </si>
  <si>
    <t>Accesorios PE - Red media presión 50 mm Diam.</t>
  </si>
  <si>
    <t>Provisión de PRF - Capacidad 3000 m3/h</t>
  </si>
  <si>
    <t>Provisión de PRF - Capacidad 4500 m3/h</t>
  </si>
  <si>
    <t>Construcción Civil predio PRF 1500 m3/h</t>
  </si>
  <si>
    <t>Construcción Civil predio PRF 3000 m3/h</t>
  </si>
  <si>
    <t>Construcción Civil predio PRF 4500 m3/h</t>
  </si>
  <si>
    <t>Habitación de PRF</t>
  </si>
  <si>
    <t>Servicio de PE 25 mm - Red media presión</t>
  </si>
  <si>
    <t>Provisión de materiales Protección Catódica PRF</t>
  </si>
  <si>
    <t>Instalación Protección Catódica Ramal/Gasoducto Alta Presión</t>
  </si>
  <si>
    <t>Instalación Protección Catódica PRyM</t>
  </si>
  <si>
    <t>Realización de Prueba de hermeticidad PRF</t>
  </si>
  <si>
    <t>Construcción de cámara para alojamiento de válvula</t>
  </si>
  <si>
    <t>Provisión de PRyM - Capacidad 1500 m3/h</t>
  </si>
  <si>
    <t>Provisión de PRyM - Capacidad 3000 m3/h</t>
  </si>
  <si>
    <t>Provisión de PRyM - Capacidad 4500 m3/h</t>
  </si>
  <si>
    <t>Construcción Civil predio PRyM 1500 m3/h</t>
  </si>
  <si>
    <t>Construcción Civil predio PRyM 3000 m3/h</t>
  </si>
  <si>
    <t>Construcción Civil predio PRyM 4500 m3/h</t>
  </si>
  <si>
    <t>Habitación de PRyM</t>
  </si>
  <si>
    <t>Realización de Prueba de hermeticidad PRyM</t>
  </si>
  <si>
    <t>Instalación eléctrica - Fuerza motriz y media tensión</t>
  </si>
  <si>
    <t>Instalación eléctrica - Cañerías y/o bandejas</t>
  </si>
  <si>
    <t>Instalación de gas - Artefactos</t>
  </si>
  <si>
    <t>Estacionamiento y demarcación</t>
  </si>
  <si>
    <t>Señalética</t>
  </si>
  <si>
    <t>Provisión e Instalación de Cañerías de Acero de ° 76 mm</t>
  </si>
  <si>
    <t>Señalización Ramal/Gasoducto Alta Presión Ac</t>
  </si>
  <si>
    <t>Protecciones sobre caños Ac</t>
  </si>
  <si>
    <t>Documentación conforme a obra cañería Ac Ramal-Gasoducto alta presión</t>
  </si>
  <si>
    <t>Provisión de material de aporte para tapado de cañeria Ac Ramal-Gasodusto Alta Presión</t>
  </si>
  <si>
    <t>Excavación de zanja para instalación de cañeria Ac -Ramal / Gasoducto Alta Presión</t>
  </si>
  <si>
    <r>
      <t>Accesorios Ac -P/</t>
    </r>
    <r>
      <rPr>
        <sz val="9"/>
        <color rgb="FFFF0000"/>
        <rFont val="Arial"/>
        <family val="2"/>
      </rPr>
      <t>Habilitación</t>
    </r>
    <r>
      <rPr>
        <sz val="9"/>
        <rFont val="Arial"/>
        <family val="2"/>
      </rPr>
      <t xml:space="preserve"> Ramal/Gasoducto Alta Presión 2" Diam.</t>
    </r>
  </si>
  <si>
    <r>
      <t>Accesorios Ac -P/</t>
    </r>
    <r>
      <rPr>
        <sz val="9"/>
        <color rgb="FFFF0000"/>
        <rFont val="Arial"/>
        <family val="2"/>
      </rPr>
      <t>Habilitación</t>
    </r>
    <r>
      <rPr>
        <sz val="9"/>
        <rFont val="Arial"/>
        <family val="2"/>
      </rPr>
      <t xml:space="preserve"> Ramal/Gasoducto Alta Presión 3" Diam.</t>
    </r>
  </si>
  <si>
    <t>Cámara Planta de Reguilación Final y Sistema SCADA completo</t>
  </si>
  <si>
    <t xml:space="preserve">Habilitación de la PRF </t>
  </si>
  <si>
    <t>Cruces de canales de Hormigón</t>
  </si>
  <si>
    <t>CONSTRUCCIÓN DE PLANTA DE REGULACIÓN FINAL (PRF)</t>
  </si>
  <si>
    <t>Aprobación Proyecto Constructivo en Ecogas de la PRF</t>
  </si>
  <si>
    <t>¡que es???</t>
  </si>
  <si>
    <r>
      <t xml:space="preserve">PROVISIÓN Y / O COLOCACIÓN DE </t>
    </r>
    <r>
      <rPr>
        <b/>
        <sz val="9"/>
        <color rgb="FFFF0000"/>
        <rFont val="Arial"/>
        <family val="2"/>
      </rPr>
      <t>VÁLVULAS Y</t>
    </r>
    <r>
      <rPr>
        <b/>
        <sz val="9"/>
        <rFont val="Arial"/>
        <family val="2"/>
      </rPr>
      <t xml:space="preserve"> ACCESORIOS</t>
    </r>
  </si>
  <si>
    <r>
      <t>Instalación Protección Catódica</t>
    </r>
    <r>
      <rPr>
        <sz val="8"/>
        <color rgb="FFFF0000"/>
        <rFont val="Arial"/>
        <family val="2"/>
      </rPr>
      <t xml:space="preserve"> PRyM</t>
    </r>
  </si>
  <si>
    <t xml:space="preserve">Documentación conforme a obra de la Planta de Regulación Final </t>
  </si>
  <si>
    <r>
      <t>Provisión</t>
    </r>
    <r>
      <rPr>
        <b/>
        <sz val="8"/>
        <color rgb="FFFF0000"/>
        <rFont val="Arial"/>
        <family val="2"/>
      </rPr>
      <t xml:space="preserve"> y montaje</t>
    </r>
    <r>
      <rPr>
        <sz val="8"/>
        <rFont val="Arial"/>
        <family val="2"/>
      </rPr>
      <t xml:space="preserve"> de PRF - Capacidad 1500 m3/h</t>
    </r>
  </si>
  <si>
    <t>Pruebas de Resistencia de PRF</t>
  </si>
  <si>
    <t>Pruebas de Resistencia de Interconexiones</t>
  </si>
  <si>
    <t>Construcción, Montaje e instalación  SCADA</t>
  </si>
  <si>
    <t xml:space="preserve">Construcción Planta de regulación y Medición (PRyM) </t>
  </si>
  <si>
    <t>CONSTRUCCIÓN DE PLANTA DE REGULACIÓN y MEDICIÓN (PRyM)</t>
  </si>
  <si>
    <t>Aprobación Proyecto Constructivo en Ecogas de la Planta de Regulación y Medición</t>
  </si>
  <si>
    <t>Documentación conforme a obra de la Planta de Regulación y Medición</t>
  </si>
  <si>
    <t>Construcción Civil de cámara para alojamiento de válvula</t>
  </si>
  <si>
    <t xml:space="preserve">Caño Polietileno (PE) p/red de media presion 25 mm diam. </t>
  </si>
  <si>
    <t xml:space="preserve">Caño Acerro (AC) p/red de media presion 38 mm diam. </t>
  </si>
  <si>
    <t>PROVISIÓN Y / O COLOCACIÓN DE MATERIALES - CAÑERIAS O GASODUCTO</t>
  </si>
  <si>
    <t>Provisión y / o instalación de cañeria Ac -Ramal / Gasoducto Alta Presión de 2"</t>
  </si>
  <si>
    <t>Provisión y / o instalación de cañeria Ac -Ramal / Gasoducto Alta Presión de 3"</t>
  </si>
  <si>
    <t>Provisión y / o instalación de cañeria Ac -Ramal / Gasoducto Alta Presión de 4"</t>
  </si>
  <si>
    <t>Provisión y / o instalación de cañeria Ac -Ramal / Gasoducto Alta Presión de 6"</t>
  </si>
  <si>
    <t>1.1</t>
  </si>
  <si>
    <t>1.2</t>
  </si>
  <si>
    <t>2.1</t>
  </si>
  <si>
    <t>2.2</t>
  </si>
  <si>
    <t>2.3</t>
  </si>
  <si>
    <t>2.4</t>
  </si>
  <si>
    <t>2.5</t>
  </si>
  <si>
    <t>2.6</t>
  </si>
  <si>
    <t>2.7</t>
  </si>
  <si>
    <t>2.8</t>
  </si>
  <si>
    <t>2.9</t>
  </si>
  <si>
    <t>2.10</t>
  </si>
  <si>
    <t>2.11</t>
  </si>
  <si>
    <t>3.1</t>
  </si>
  <si>
    <t>3.2</t>
  </si>
  <si>
    <t>3.3</t>
  </si>
  <si>
    <t>FECHA APERTURA de SOBRES:</t>
  </si>
  <si>
    <t>1.3</t>
  </si>
  <si>
    <t>LICITACIÓN PÚBLICA N°:</t>
  </si>
  <si>
    <t>LICITACIÓN PÚBLICA  N°:</t>
  </si>
  <si>
    <t>2.12</t>
  </si>
  <si>
    <t>Cañeria de gas 25 mm</t>
  </si>
  <si>
    <t>INDEC-PB-36320-3</t>
  </si>
  <si>
    <t>CAÑERIA POLITILENO 50 MM</t>
  </si>
  <si>
    <t>Cañeria de gas 50 mm</t>
  </si>
  <si>
    <t>Cañeria de gas 63 mm</t>
  </si>
  <si>
    <t>CAÑERIA POLITILENO 63 MM</t>
  </si>
  <si>
    <t>Cañeria de gas 90 mm</t>
  </si>
  <si>
    <t>CAÑERIA POLITILENO 90 MM</t>
  </si>
  <si>
    <t>Cortadora Hormigon</t>
  </si>
  <si>
    <t>INDEC-PB - 44430-1</t>
  </si>
  <si>
    <t>Motocompresor</t>
  </si>
  <si>
    <t>INDEC-PB - 43230-1</t>
  </si>
  <si>
    <t>INDEC-PB - 3110-1</t>
  </si>
  <si>
    <t>INDEC-SA - 71233-11</t>
  </si>
  <si>
    <t>Compactadoras varias</t>
  </si>
  <si>
    <t>INDEC-PB - 2924-1</t>
  </si>
  <si>
    <t>Accesorios de polietileno</t>
  </si>
  <si>
    <t>INDEC-PB - 2520-1</t>
  </si>
  <si>
    <t>Malla 15</t>
  </si>
  <si>
    <t>INDEC-PB - 2520-3</t>
  </si>
  <si>
    <t>Malla 30</t>
  </si>
  <si>
    <t>Servicio Integral</t>
  </si>
  <si>
    <t>u</t>
  </si>
  <si>
    <t>Hormigonera</t>
  </si>
  <si>
    <t>INDEC-PB - 44440-1</t>
  </si>
  <si>
    <t xml:space="preserve">Habilitacion </t>
  </si>
  <si>
    <t>I-0019.0020</t>
  </si>
  <si>
    <t>I-0001.0004</t>
  </si>
  <si>
    <t>Conforme a obra y actas</t>
  </si>
  <si>
    <t>I-0022.0006</t>
  </si>
  <si>
    <t>Constructivo Ecogas</t>
  </si>
  <si>
    <t>Insumos librería</t>
  </si>
  <si>
    <t>INDEC-PB - 32129-1</t>
  </si>
  <si>
    <t>Caños,chapa,hierro angulo,vinilo y pintura</t>
  </si>
  <si>
    <t>I-0001.0003</t>
  </si>
  <si>
    <t>Maquina Electrofusion</t>
  </si>
  <si>
    <t>INDEC-PB - 2913-1</t>
  </si>
  <si>
    <t>Generador Electrico</t>
  </si>
  <si>
    <t>MANTENIMIENTO CALINGASTA- SECTOR 1</t>
  </si>
  <si>
    <t>Departamento CALINGASTA</t>
  </si>
  <si>
    <t xml:space="preserve">Colegio Secundario de Barreal </t>
  </si>
  <si>
    <t>Escuela 12 de octubre</t>
  </si>
  <si>
    <t>Escuela Albergue Teniente Coronel Álvarez Condarco</t>
  </si>
  <si>
    <t>Escuela de Educación Especial (EEE) Múltiple de Calingasta</t>
  </si>
  <si>
    <t>Escuela Luis Pasteur</t>
  </si>
  <si>
    <t>Escuela Técnica General Manuel Savio</t>
  </si>
  <si>
    <t>Esc Benito Juarez hay q ampliar (ortiz)</t>
  </si>
  <si>
    <t>Esc La Capilla (JINZ 2) / Centro Educativo de Nivel Secundario (C.E.N.S.) Calingasta /  Unidad Educativa Nº 22/ Unidad Educativa Adultos (UEPA) MOVIL Nº 13</t>
  </si>
  <si>
    <t>Colegio Secundario de Tamberías / Esc Remedios Escalada de San Martín (JINZ 24)</t>
  </si>
  <si>
    <t>Escuela Batalla de Chacabuco</t>
  </si>
  <si>
    <t>Escuela Saturnino S. Aráoz / Unidad Educativa para Adultos (UEPA) Movil Nº 7.</t>
  </si>
  <si>
    <t>Escuela Saturnino María de Laspiur ( JINZ 25)</t>
  </si>
  <si>
    <t>Escuela Martín Gil (JINZ 24)</t>
  </si>
  <si>
    <t>Escuela Batalla de Maipú / Escuela Técnica de Capacitación laboral Remedios de San Martin</t>
  </si>
  <si>
    <t>Escuela Benito Juárez (JINZ 25)</t>
  </si>
  <si>
    <t>Escuela Clotilde Guillén de Rezzano  (JINZ 25)</t>
  </si>
  <si>
    <t>Escuela Francisco Javier Muñiz (JINZ 24)</t>
  </si>
  <si>
    <t xml:space="preserve"> Escuela Jorge Newbery (JINZ 2)</t>
  </si>
  <si>
    <t>Escuela José Clemente Sarmiento</t>
  </si>
  <si>
    <t>Escuela Juan Pedro Esnaola ( JINZ 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</si>
</sst>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44" formatCode="_-&quot;$&quot;\ * #,##0.00_-;\-&quot;$&quot;\ * #,##0.00_-;_-&quot;$&quot;\ * &quot;-&quot;??_-;_-@_-"/>
    <numFmt numFmtId="43" formatCode="_-* #,##0.00_-;\-* #,##0.00_-;_-* &quot;-&quot;??_-;_-@_-"/>
    <numFmt numFmtId="164" formatCode="&quot;$&quot;\ #,##0;&quot;$&quot;\ \-#,##0"/>
    <numFmt numFmtId="165" formatCode="&quot;$&quot;\ #,##0.00;&quot;$&quot;\ \-#,##0.00"/>
    <numFmt numFmtId="166" formatCode="_ &quot;$&quot;\ * #,##0.00_ ;_ &quot;$&quot;\ * \-#,##0.00_ ;_ &quot;$&quot;\ * &quot;-&quot;??_ ;_ @_ "/>
    <numFmt numFmtId="167" formatCode="_ * #,##0.00_ ;_ * \-#,##0.00_ ;_ * &quot;-&quot;??_ ;_ @_ "/>
    <numFmt numFmtId="168" formatCode="_-&quot;$&quot;* #,##0.00_-;\-&quot;$&quot;* #,##0.00_-;_-&quot;$&quot;* &quot;-&quot;??_-;_-@_-"/>
    <numFmt numFmtId="169" formatCode="0.0000%"/>
    <numFmt numFmtId="170" formatCode="#,"/>
    <numFmt numFmtId="171" formatCode="#,#00"/>
    <numFmt numFmtId="172" formatCode="#.##000"/>
    <numFmt numFmtId="173" formatCode="\$#,#00"/>
    <numFmt numFmtId="174" formatCode="#,#00\ &quot;dias corridos&quot;"/>
    <numFmt numFmtId="175" formatCode="0.000%"/>
    <numFmt numFmtId="176" formatCode="&quot;Mes &quot;#,#00\ "/>
    <numFmt numFmtId="177" formatCode="0.0\ &quot;km&quot;"/>
    <numFmt numFmtId="178" formatCode="_(* #,##0.00_);_(* \(#,##0.00\);_(* &quot;-&quot;??_);_(@_)"/>
    <numFmt numFmtId="179" formatCode="0000"/>
    <numFmt numFmtId="180" formatCode="&quot;$&quot;\ #,##0.00"/>
    <numFmt numFmtId="181" formatCode="_ &quot;$&quot;\ * #,##0.00_ ;_ &quot;$&quot;\ * \-#,##0.00_ ;_ @_ "/>
    <numFmt numFmtId="182" formatCode="_-&quot;$&quot;* #,##0.00_-;\-&quot;$&quot;* #,##0.00_-;_-@_-"/>
    <numFmt numFmtId="183" formatCode="_ [$€-2]\ * #,##0.00_ ;_ [$€-2]\ * \-#,##0.00_ ;_ [$€-2]\ * &quot;-&quot;??_ "/>
    <numFmt numFmtId="184" formatCode="d\-mmmm\-yyyy"/>
    <numFmt numFmtId="185" formatCode="_-* #,##0.00\ _€_-;\-* #,##0.00\ _€_-;_-* &quot;-&quot;??\ _€_-;_-@_-"/>
    <numFmt numFmtId="186" formatCode="&quot;$&quot;#,##0_);\(&quot;$&quot;#,##0\)"/>
    <numFmt numFmtId="187" formatCode="#,##0.0"/>
  </numFmts>
  <fonts count="4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4"/>
      <name val="Arial"/>
      <family val="2"/>
    </font>
    <font>
      <b/>
      <sz val="8"/>
      <name val="Arial"/>
      <family val="2"/>
    </font>
    <font>
      <b/>
      <sz val="10"/>
      <name val="Arial"/>
      <family val="2"/>
    </font>
    <font>
      <sz val="9"/>
      <name val="Arial"/>
      <family val="2"/>
    </font>
    <font>
      <b/>
      <sz val="12"/>
      <name val="Arial"/>
      <family val="2"/>
    </font>
    <font>
      <b/>
      <sz val="16"/>
      <name val="Arial"/>
      <family val="2"/>
    </font>
    <font>
      <sz val="10"/>
      <name val="Arial"/>
      <family val="2"/>
    </font>
    <font>
      <b/>
      <sz val="9"/>
      <name val="Arial"/>
      <family val="2"/>
    </font>
    <font>
      <sz val="11"/>
      <name val="Tahoma"/>
      <family val="2"/>
    </font>
    <font>
      <sz val="12"/>
      <name val="Arial"/>
      <family val="2"/>
    </font>
    <font>
      <sz val="1"/>
      <color indexed="8"/>
      <name val="Courier"/>
      <family val="3"/>
    </font>
    <font>
      <b/>
      <sz val="1"/>
      <color indexed="8"/>
      <name val="Courier"/>
      <family val="3"/>
    </font>
    <font>
      <sz val="10"/>
      <name val="Courier"/>
      <family val="3"/>
    </font>
    <font>
      <vertAlign val="superscript"/>
      <sz val="8"/>
      <name val="Arial"/>
      <family val="2"/>
    </font>
    <font>
      <b/>
      <vertAlign val="superscript"/>
      <sz val="8"/>
      <name val="Arial"/>
      <family val="2"/>
    </font>
    <font>
      <sz val="12"/>
      <name val="Times New Roman"/>
      <family val="1"/>
    </font>
    <font>
      <b/>
      <u/>
      <sz val="10"/>
      <name val="Arial"/>
      <family val="2"/>
    </font>
    <font>
      <sz val="9"/>
      <name val="Calibri"/>
      <family val="2"/>
      <scheme val="minor"/>
    </font>
    <font>
      <sz val="11"/>
      <color indexed="8"/>
      <name val="Calibri"/>
      <family val="2"/>
    </font>
    <font>
      <sz val="11"/>
      <name val="Calibri"/>
      <family val="2"/>
      <scheme val="minor"/>
    </font>
    <font>
      <sz val="11"/>
      <color theme="3"/>
      <name val="Calibri"/>
      <family val="2"/>
      <scheme val="minor"/>
    </font>
    <font>
      <sz val="9"/>
      <color indexed="10"/>
      <name val="Arial"/>
      <family val="2"/>
    </font>
    <font>
      <sz val="9"/>
      <color indexed="81"/>
      <name val="Tahoma"/>
      <family val="2"/>
    </font>
    <font>
      <b/>
      <sz val="10"/>
      <color theme="0"/>
      <name val="Arial"/>
      <family val="2"/>
    </font>
    <font>
      <b/>
      <sz val="18"/>
      <name val="Arial"/>
      <family val="2"/>
    </font>
    <font>
      <i/>
      <sz val="1"/>
      <color indexed="8"/>
      <name val="Courier"/>
      <family val="3"/>
    </font>
    <font>
      <sz val="10"/>
      <color indexed="8"/>
      <name val="Arial"/>
      <family val="2"/>
    </font>
    <font>
      <sz val="11"/>
      <color theme="1"/>
      <name val="Calibri"/>
      <family val="2"/>
    </font>
    <font>
      <sz val="10"/>
      <color rgb="FF000000"/>
      <name val="Times New Roman"/>
      <family val="1"/>
    </font>
    <font>
      <sz val="10"/>
      <color theme="1"/>
      <name val="Arial"/>
      <family val="2"/>
    </font>
    <font>
      <sz val="18"/>
      <color theme="1"/>
      <name val="Calibri"/>
      <family val="2"/>
      <scheme val="minor"/>
    </font>
    <font>
      <sz val="8"/>
      <color rgb="FFFF0000"/>
      <name val="Arial"/>
      <family val="2"/>
    </font>
    <font>
      <sz val="10"/>
      <color rgb="FFFF0000"/>
      <name val="Arial"/>
      <family val="2"/>
    </font>
    <font>
      <b/>
      <sz val="8"/>
      <color rgb="FFFF0000"/>
      <name val="Arial"/>
      <family val="2"/>
    </font>
    <font>
      <b/>
      <sz val="11"/>
      <name val="Arial"/>
      <family val="2"/>
    </font>
    <font>
      <b/>
      <sz val="9"/>
      <color rgb="FFFF0000"/>
      <name val="Arial"/>
      <family val="2"/>
    </font>
    <font>
      <sz val="9"/>
      <color rgb="FFFF0000"/>
      <name val="Arial"/>
      <family val="2"/>
    </font>
    <font>
      <sz val="8"/>
      <name val="Arial"/>
      <family val="2"/>
    </font>
    <font>
      <sz val="11"/>
      <name val="Calibri"/>
      <family val="2"/>
    </font>
  </fonts>
  <fills count="13">
    <fill>
      <patternFill patternType="none"/>
    </fill>
    <fill>
      <patternFill patternType="gray125"/>
    </fill>
    <fill>
      <patternFill patternType="solid">
        <fgColor indexed="9"/>
        <bgColor indexed="64"/>
      </patternFill>
    </fill>
    <fill>
      <patternFill patternType="solid">
        <fgColor rgb="FFFFFF00"/>
        <bgColor indexed="64"/>
      </patternFill>
    </fill>
    <fill>
      <patternFill patternType="solid">
        <fgColor rgb="FF00B0F0"/>
        <bgColor indexed="64"/>
      </patternFill>
    </fill>
    <fill>
      <patternFill patternType="solid">
        <fgColor rgb="FFFFC000"/>
        <bgColor indexed="64"/>
      </patternFill>
    </fill>
    <fill>
      <patternFill patternType="solid">
        <fgColor theme="3" tint="0.79998168889431442"/>
        <bgColor indexed="64"/>
      </patternFill>
    </fill>
    <fill>
      <patternFill patternType="solid">
        <fgColor rgb="FF92D050"/>
        <bgColor indexed="64"/>
      </patternFill>
    </fill>
    <fill>
      <patternFill patternType="solid">
        <fgColor rgb="FF00B050"/>
        <bgColor indexed="64"/>
      </patternFill>
    </fill>
    <fill>
      <patternFill patternType="solid">
        <fgColor rgb="FFFF0000"/>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4" tint="0.59999389629810485"/>
        <bgColor indexed="64"/>
      </patternFill>
    </fill>
  </fills>
  <borders count="47">
    <border>
      <left/>
      <right/>
      <top/>
      <bottom/>
      <diagonal/>
    </border>
    <border>
      <left/>
      <right style="double">
        <color indexed="64"/>
      </right>
      <top/>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thin">
        <color indexed="64"/>
      </left>
      <right style="thin">
        <color indexed="64"/>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top/>
      <bottom style="medium">
        <color indexed="64"/>
      </bottom>
      <diagonal/>
    </border>
    <border>
      <left/>
      <right style="thin">
        <color indexed="64"/>
      </right>
      <top style="thin">
        <color indexed="64"/>
      </top>
      <bottom style="thin">
        <color indexed="64"/>
      </bottom>
      <diagonal/>
    </border>
    <border>
      <left style="double">
        <color indexed="64"/>
      </left>
      <right/>
      <top/>
      <bottom style="medium">
        <color indexed="64"/>
      </bottom>
      <diagonal/>
    </border>
    <border>
      <left/>
      <right style="double">
        <color indexed="64"/>
      </right>
      <top/>
      <bottom style="medium">
        <color indexed="64"/>
      </bottom>
      <diagonal/>
    </border>
    <border>
      <left style="double">
        <color indexed="64"/>
      </left>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left style="medium">
        <color indexed="64"/>
      </left>
      <right style="medium">
        <color indexed="64"/>
      </right>
      <top style="medium">
        <color indexed="64"/>
      </top>
      <bottom style="double">
        <color indexed="64"/>
      </bottom>
      <diagonal/>
    </border>
    <border>
      <left style="medium">
        <color indexed="64"/>
      </left>
      <right style="double">
        <color indexed="64"/>
      </right>
      <top style="medium">
        <color indexed="64"/>
      </top>
      <bottom style="double">
        <color indexed="64"/>
      </bottom>
      <diagonal/>
    </border>
    <border>
      <left style="double">
        <color indexed="64"/>
      </left>
      <right/>
      <top style="thin">
        <color indexed="64"/>
      </top>
      <bottom style="thin">
        <color indexed="64"/>
      </bottom>
      <diagonal/>
    </border>
    <border>
      <left/>
      <right style="double">
        <color indexed="64"/>
      </right>
      <top style="thin">
        <color indexed="64"/>
      </top>
      <bottom style="thin">
        <color indexed="64"/>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bottom/>
      <diagonal/>
    </border>
    <border>
      <left style="thin">
        <color indexed="64"/>
      </left>
      <right style="double">
        <color indexed="64"/>
      </right>
      <top/>
      <bottom style="thin">
        <color indexed="64"/>
      </bottom>
      <diagonal/>
    </border>
    <border>
      <left style="double">
        <color indexed="64"/>
      </left>
      <right/>
      <top style="thin">
        <color indexed="64"/>
      </top>
      <bottom/>
      <diagonal/>
    </border>
    <border>
      <left style="thin">
        <color indexed="64"/>
      </left>
      <right style="thin">
        <color indexed="64"/>
      </right>
      <top style="thin">
        <color indexed="64"/>
      </top>
      <bottom/>
      <diagonal/>
    </border>
    <border>
      <left style="thin">
        <color indexed="64"/>
      </left>
      <right style="double">
        <color indexed="64"/>
      </right>
      <top style="thin">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medium">
        <color indexed="64"/>
      </left>
      <right style="thin">
        <color indexed="64"/>
      </right>
      <top/>
      <bottom/>
      <diagonal/>
    </border>
    <border>
      <left/>
      <right style="medium">
        <color indexed="64"/>
      </right>
      <top/>
      <bottom/>
      <diagonal/>
    </border>
  </borders>
  <cellStyleXfs count="81">
    <xf numFmtId="0" fontId="0" fillId="0" borderId="0"/>
    <xf numFmtId="9" fontId="5" fillId="0" borderId="0" applyFont="0" applyFill="0" applyBorder="0" applyAlignment="0" applyProtection="0"/>
    <xf numFmtId="168" fontId="14" fillId="0" borderId="0" applyFont="0" applyFill="0" applyBorder="0" applyAlignment="0" applyProtection="0"/>
    <xf numFmtId="0" fontId="4" fillId="0" borderId="0"/>
    <xf numFmtId="9" fontId="4" fillId="0" borderId="0" applyFont="0" applyFill="0" applyBorder="0" applyAlignment="0" applyProtection="0"/>
    <xf numFmtId="0" fontId="6" fillId="0" borderId="0"/>
    <xf numFmtId="0" fontId="16" fillId="0" borderId="0"/>
    <xf numFmtId="0" fontId="6" fillId="0" borderId="0"/>
    <xf numFmtId="0" fontId="18" fillId="0" borderId="0">
      <protection locked="0"/>
    </xf>
    <xf numFmtId="170" fontId="19" fillId="0" borderId="0">
      <protection locked="0"/>
    </xf>
    <xf numFmtId="170" fontId="19" fillId="0" borderId="0">
      <protection locked="0"/>
    </xf>
    <xf numFmtId="0" fontId="6" fillId="0" borderId="0" applyFont="0" applyFill="0" applyBorder="0" applyAlignment="0" applyProtection="0"/>
    <xf numFmtId="171" fontId="18" fillId="0" borderId="0">
      <protection locked="0"/>
    </xf>
    <xf numFmtId="172" fontId="18" fillId="0" borderId="0">
      <protection locked="0"/>
    </xf>
    <xf numFmtId="173" fontId="18" fillId="0" borderId="0">
      <protection locked="0"/>
    </xf>
    <xf numFmtId="0" fontId="20" fillId="0" borderId="0"/>
    <xf numFmtId="9" fontId="3" fillId="0" borderId="0" applyFont="0" applyFill="0" applyBorder="0" applyAlignment="0" applyProtection="0"/>
    <xf numFmtId="4" fontId="23" fillId="0" borderId="0" applyFont="0" applyFill="0" applyBorder="0" applyAlignment="0" applyProtection="0"/>
    <xf numFmtId="3" fontId="23" fillId="0" borderId="0" applyFont="0" applyFill="0" applyBorder="0" applyAlignment="0" applyProtection="0"/>
    <xf numFmtId="0" fontId="2" fillId="0" borderId="0"/>
    <xf numFmtId="0" fontId="6" fillId="0" borderId="0"/>
    <xf numFmtId="43" fontId="6" fillId="0" borderId="0" applyFont="0" applyFill="0" applyBorder="0" applyAlignment="0" applyProtection="0"/>
    <xf numFmtId="167" fontId="2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0" fontId="2" fillId="0" borderId="0"/>
    <xf numFmtId="0" fontId="2" fillId="0" borderId="0"/>
    <xf numFmtId="44" fontId="2" fillId="0" borderId="0" applyFont="0" applyFill="0" applyBorder="0" applyAlignment="0" applyProtection="0"/>
    <xf numFmtId="167" fontId="6" fillId="0" borderId="0" applyFont="0" applyFill="0" applyBorder="0" applyAlignment="0" applyProtection="0"/>
    <xf numFmtId="0" fontId="32" fillId="0" borderId="0" applyNumberFormat="0" applyFill="0" applyBorder="0" applyAlignment="0" applyProtection="0"/>
    <xf numFmtId="0" fontId="12" fillId="0" borderId="0" applyNumberFormat="0" applyFill="0" applyBorder="0" applyAlignment="0" applyProtection="0"/>
    <xf numFmtId="0" fontId="32" fillId="0" borderId="0" applyNumberFormat="0" applyFill="0" applyBorder="0" applyAlignment="0" applyProtection="0"/>
    <xf numFmtId="0" fontId="12" fillId="0" borderId="0" applyNumberFormat="0" applyFill="0" applyBorder="0" applyAlignment="0" applyProtection="0"/>
    <xf numFmtId="183" fontId="6" fillId="0" borderId="0" applyFont="0" applyFill="0" applyBorder="0" applyAlignment="0" applyProtection="0"/>
    <xf numFmtId="0" fontId="18" fillId="0" borderId="0">
      <protection locked="0"/>
    </xf>
    <xf numFmtId="0" fontId="18" fillId="0" borderId="0">
      <protection locked="0"/>
    </xf>
    <xf numFmtId="0" fontId="33" fillId="0" borderId="0">
      <protection locked="0"/>
    </xf>
    <xf numFmtId="0" fontId="18" fillId="0" borderId="0">
      <protection locked="0"/>
    </xf>
    <xf numFmtId="0" fontId="18" fillId="0" borderId="0">
      <protection locked="0"/>
    </xf>
    <xf numFmtId="0" fontId="18" fillId="0" borderId="0">
      <protection locked="0"/>
    </xf>
    <xf numFmtId="0" fontId="33" fillId="0" borderId="0">
      <protection locked="0"/>
    </xf>
    <xf numFmtId="184" fontId="6" fillId="0" borderId="0" applyFill="0" applyBorder="0" applyAlignment="0" applyProtection="0"/>
    <xf numFmtId="2" fontId="6" fillId="0" borderId="0" applyFill="0" applyBorder="0" applyAlignment="0" applyProtection="0"/>
    <xf numFmtId="167" fontId="26" fillId="0" borderId="0" applyFont="0" applyFill="0" applyBorder="0" applyAlignment="0" applyProtection="0"/>
    <xf numFmtId="185" fontId="6" fillId="0" borderId="0" applyFont="0" applyFill="0" applyBorder="0" applyAlignment="0" applyProtection="0"/>
    <xf numFmtId="167" fontId="26" fillId="0" borderId="0" applyFont="0" applyFill="0" applyBorder="0" applyAlignment="0" applyProtection="0"/>
    <xf numFmtId="43" fontId="1" fillId="0" borderId="0" applyFont="0" applyFill="0" applyBorder="0" applyAlignment="0" applyProtection="0"/>
    <xf numFmtId="166" fontId="26" fillId="0" borderId="0" applyFont="0" applyFill="0" applyBorder="0" applyAlignment="0" applyProtection="0"/>
    <xf numFmtId="168" fontId="6" fillId="0" borderId="0" applyFont="0" applyFill="0" applyBorder="0" applyAlignment="0" applyProtection="0"/>
    <xf numFmtId="168" fontId="1" fillId="0" borderId="0" applyFont="0" applyFill="0" applyBorder="0" applyAlignment="0" applyProtection="0"/>
    <xf numFmtId="166" fontId="34" fillId="0" borderId="0" applyFont="0" applyFill="0" applyBorder="0" applyAlignment="0" applyProtection="0"/>
    <xf numFmtId="166" fontId="6" fillId="0" borderId="0" applyFont="0" applyFill="0" applyBorder="0" applyAlignment="0" applyProtection="0"/>
    <xf numFmtId="168" fontId="1" fillId="0" borderId="0" applyFont="0" applyFill="0" applyBorder="0" applyAlignment="0" applyProtection="0"/>
    <xf numFmtId="186" fontId="6" fillId="0" borderId="0" applyFill="0" applyBorder="0" applyAlignment="0" applyProtection="0"/>
    <xf numFmtId="165" fontId="6" fillId="0" borderId="0" applyFill="0" applyBorder="0" applyAlignment="0" applyProtection="0"/>
    <xf numFmtId="164" fontId="6" fillId="0" borderId="0" applyFill="0" applyBorder="0" applyAlignment="0" applyProtection="0"/>
    <xf numFmtId="0" fontId="6" fillId="0" borderId="0"/>
    <xf numFmtId="0" fontId="1" fillId="0" borderId="0"/>
    <xf numFmtId="0" fontId="1" fillId="0" borderId="0"/>
    <xf numFmtId="0" fontId="35" fillId="0" borderId="0"/>
    <xf numFmtId="0" fontId="36" fillId="0" borderId="0"/>
    <xf numFmtId="0" fontId="35" fillId="0" borderId="0"/>
    <xf numFmtId="0" fontId="6" fillId="0" borderId="0"/>
    <xf numFmtId="0" fontId="37" fillId="0" borderId="0"/>
    <xf numFmtId="0" fontId="6" fillId="0" borderId="0"/>
    <xf numFmtId="0" fontId="6" fillId="0" borderId="0"/>
    <xf numFmtId="0" fontId="1" fillId="0" borderId="0"/>
    <xf numFmtId="0" fontId="1" fillId="0" borderId="0"/>
    <xf numFmtId="0" fontId="37" fillId="0" borderId="0"/>
    <xf numFmtId="0" fontId="1" fillId="0" borderId="0"/>
    <xf numFmtId="9" fontId="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87" fontId="6" fillId="0" borderId="0" applyFill="0" applyBorder="0" applyAlignment="0" applyProtection="0"/>
    <xf numFmtId="3" fontId="6" fillId="0" borderId="0" applyFill="0" applyBorder="0" applyAlignment="0" applyProtection="0"/>
    <xf numFmtId="0" fontId="6" fillId="0" borderId="3" applyNumberFormat="0" applyFill="0" applyAlignment="0" applyProtection="0"/>
  </cellStyleXfs>
  <cellXfs count="464">
    <xf numFmtId="0" fontId="0" fillId="0" borderId="0" xfId="0"/>
    <xf numFmtId="0" fontId="4" fillId="0" borderId="0" xfId="3"/>
    <xf numFmtId="0" fontId="0" fillId="0" borderId="0" xfId="0" applyAlignment="1" applyProtection="1">
      <alignment vertical="center"/>
      <protection hidden="1"/>
    </xf>
    <xf numFmtId="0" fontId="12" fillId="0" borderId="0" xfId="0" applyFont="1" applyAlignment="1" applyProtection="1">
      <alignment vertical="center"/>
      <protection hidden="1"/>
    </xf>
    <xf numFmtId="0" fontId="8" fillId="0" borderId="0" xfId="0" applyFont="1" applyAlignment="1" applyProtection="1">
      <alignment vertical="center"/>
      <protection hidden="1"/>
    </xf>
    <xf numFmtId="0" fontId="6" fillId="0" borderId="0" xfId="7" applyAlignment="1" applyProtection="1">
      <alignment vertical="center"/>
      <protection hidden="1"/>
    </xf>
    <xf numFmtId="168" fontId="6" fillId="0" borderId="0" xfId="0" applyNumberFormat="1" applyFont="1" applyAlignment="1" applyProtection="1">
      <alignment vertical="center"/>
      <protection hidden="1"/>
    </xf>
    <xf numFmtId="0" fontId="13" fillId="0" borderId="0" xfId="0" applyFont="1" applyAlignment="1" applyProtection="1">
      <alignment vertical="center"/>
      <protection hidden="1"/>
    </xf>
    <xf numFmtId="0" fontId="11" fillId="0" borderId="0" xfId="7" applyFont="1" applyAlignment="1" applyProtection="1">
      <alignment vertical="center"/>
      <protection hidden="1"/>
    </xf>
    <xf numFmtId="168" fontId="11" fillId="0" borderId="0" xfId="7" applyNumberFormat="1" applyFont="1" applyAlignment="1" applyProtection="1">
      <alignment vertical="center"/>
      <protection hidden="1"/>
    </xf>
    <xf numFmtId="0" fontId="0" fillId="0" borderId="9" xfId="0" applyBorder="1" applyAlignment="1" applyProtection="1">
      <alignment vertical="center"/>
      <protection hidden="1"/>
    </xf>
    <xf numFmtId="0" fontId="12" fillId="0" borderId="0" xfId="7" applyFont="1" applyAlignment="1" applyProtection="1">
      <alignment vertical="center"/>
      <protection hidden="1"/>
    </xf>
    <xf numFmtId="0" fontId="17" fillId="0" borderId="0" xfId="7" applyFont="1" applyAlignment="1" applyProtection="1">
      <alignment vertical="center"/>
      <protection hidden="1"/>
    </xf>
    <xf numFmtId="169" fontId="6" fillId="0" borderId="9" xfId="1" applyNumberFormat="1" applyFont="1" applyBorder="1" applyAlignment="1" applyProtection="1">
      <alignment vertical="center"/>
      <protection hidden="1"/>
    </xf>
    <xf numFmtId="169" fontId="10" fillId="0" borderId="9" xfId="1" applyNumberFormat="1" applyFont="1" applyBorder="1" applyAlignment="1" applyProtection="1">
      <alignment vertical="center"/>
      <protection hidden="1"/>
    </xf>
    <xf numFmtId="0" fontId="9" fillId="0" borderId="0" xfId="7" applyFont="1" applyAlignment="1">
      <alignment vertical="center"/>
    </xf>
    <xf numFmtId="0" fontId="9" fillId="0" borderId="0" xfId="7" applyFont="1" applyAlignment="1">
      <alignment horizontal="center" vertical="center"/>
    </xf>
    <xf numFmtId="0" fontId="7" fillId="0" borderId="0" xfId="7" applyFont="1" applyAlignment="1">
      <alignment horizontal="center" vertical="center"/>
    </xf>
    <xf numFmtId="0" fontId="7" fillId="0" borderId="0" xfId="7" applyFont="1" applyAlignment="1">
      <alignment horizontal="center" vertical="center" wrapText="1"/>
    </xf>
    <xf numFmtId="0" fontId="7" fillId="0" borderId="0" xfId="7" applyFont="1" applyAlignment="1">
      <alignment vertical="center"/>
    </xf>
    <xf numFmtId="0" fontId="7" fillId="0" borderId="0" xfId="7" applyFont="1" applyAlignment="1">
      <alignment horizontal="right" vertical="center"/>
    </xf>
    <xf numFmtId="0" fontId="7" fillId="0" borderId="0" xfId="7" applyFont="1" applyAlignment="1">
      <alignment horizontal="left" vertical="center"/>
    </xf>
    <xf numFmtId="0" fontId="7" fillId="0" borderId="0" xfId="7" quotePrefix="1" applyFont="1" applyAlignment="1">
      <alignment horizontal="left" vertical="center"/>
    </xf>
    <xf numFmtId="0" fontId="7" fillId="0" borderId="0" xfId="19" applyFont="1" applyAlignment="1">
      <alignment vertical="center"/>
    </xf>
    <xf numFmtId="0" fontId="7" fillId="0" borderId="0" xfId="19" applyFont="1" applyAlignment="1">
      <alignment horizontal="center" vertical="center"/>
    </xf>
    <xf numFmtId="0" fontId="9" fillId="2" borderId="0" xfId="19" applyFont="1" applyFill="1" applyAlignment="1">
      <alignment vertical="center"/>
    </xf>
    <xf numFmtId="49" fontId="7" fillId="0" borderId="0" xfId="19" applyNumberFormat="1" applyFont="1" applyAlignment="1">
      <alignment vertical="center"/>
    </xf>
    <xf numFmtId="0" fontId="7" fillId="0" borderId="0" xfId="19" applyFont="1" applyAlignment="1">
      <alignment horizontal="left" vertical="center"/>
    </xf>
    <xf numFmtId="0" fontId="9" fillId="2" borderId="0" xfId="7" applyFont="1" applyFill="1" applyAlignment="1">
      <alignment vertical="center"/>
    </xf>
    <xf numFmtId="0" fontId="9" fillId="2" borderId="0" xfId="7" applyFont="1" applyFill="1" applyAlignment="1">
      <alignment horizontal="center" vertical="center"/>
    </xf>
    <xf numFmtId="0" fontId="7" fillId="2" borderId="0" xfId="7" applyFont="1" applyFill="1" applyAlignment="1">
      <alignment vertical="center"/>
    </xf>
    <xf numFmtId="0" fontId="7" fillId="2" borderId="0" xfId="7" quotePrefix="1" applyFont="1" applyFill="1" applyAlignment="1">
      <alignment horizontal="center" vertical="center"/>
    </xf>
    <xf numFmtId="0" fontId="7" fillId="2" borderId="0" xfId="7" quotePrefix="1" applyFont="1" applyFill="1" applyAlignment="1">
      <alignment horizontal="left" vertical="center"/>
    </xf>
    <xf numFmtId="0" fontId="7" fillId="2" borderId="0" xfId="7" applyFont="1" applyFill="1" applyAlignment="1">
      <alignment horizontal="center" vertical="center"/>
    </xf>
    <xf numFmtId="0" fontId="9" fillId="2" borderId="0" xfId="7" applyFont="1" applyFill="1" applyAlignment="1">
      <alignment horizontal="left" vertical="center"/>
    </xf>
    <xf numFmtId="0" fontId="7" fillId="2" borderId="0" xfId="7" applyFont="1" applyFill="1" applyAlignment="1">
      <alignment horizontal="right" vertical="center"/>
    </xf>
    <xf numFmtId="0" fontId="7" fillId="2" borderId="0" xfId="7" applyFont="1" applyFill="1" applyAlignment="1">
      <alignment horizontal="left" vertical="center"/>
    </xf>
    <xf numFmtId="0" fontId="7" fillId="2" borderId="0" xfId="19" applyFont="1" applyFill="1" applyAlignment="1">
      <alignment vertical="center"/>
    </xf>
    <xf numFmtId="0" fontId="7" fillId="2" borderId="0" xfId="19" applyFont="1" applyFill="1" applyAlignment="1">
      <alignment horizontal="center" vertical="center"/>
    </xf>
    <xf numFmtId="0" fontId="9" fillId="2" borderId="0" xfId="19" applyFont="1" applyFill="1" applyAlignment="1">
      <alignment horizontal="center" vertical="center"/>
    </xf>
    <xf numFmtId="0" fontId="7" fillId="2" borderId="0" xfId="19" quotePrefix="1" applyFont="1" applyFill="1" applyAlignment="1">
      <alignment horizontal="center" vertical="center"/>
    </xf>
    <xf numFmtId="0" fontId="7" fillId="2" borderId="0" xfId="19" quotePrefix="1" applyFont="1" applyFill="1" applyAlignment="1">
      <alignment horizontal="left" vertical="center"/>
    </xf>
    <xf numFmtId="0" fontId="9" fillId="2" borderId="0" xfId="19" applyFont="1" applyFill="1" applyAlignment="1">
      <alignment vertical="center" wrapText="1"/>
    </xf>
    <xf numFmtId="0" fontId="7" fillId="2" borderId="0" xfId="7" applyFont="1" applyFill="1" applyAlignment="1">
      <alignment horizontal="center" vertical="center" wrapText="1"/>
    </xf>
    <xf numFmtId="0" fontId="7" fillId="2" borderId="0" xfId="7" quotePrefix="1" applyFont="1" applyFill="1" applyAlignment="1">
      <alignment vertical="center"/>
    </xf>
    <xf numFmtId="1" fontId="9" fillId="2" borderId="0" xfId="19" applyNumberFormat="1" applyFont="1" applyFill="1" applyAlignment="1">
      <alignment vertical="center" wrapText="1"/>
    </xf>
    <xf numFmtId="1" fontId="9" fillId="2" borderId="0" xfId="19" applyNumberFormat="1" applyFont="1" applyFill="1" applyAlignment="1">
      <alignment horizontal="center" vertical="center" wrapText="1"/>
    </xf>
    <xf numFmtId="4" fontId="7" fillId="2" borderId="0" xfId="19" applyNumberFormat="1" applyFont="1" applyFill="1" applyAlignment="1">
      <alignment vertical="center"/>
    </xf>
    <xf numFmtId="1" fontId="9" fillId="2" borderId="0" xfId="19" applyNumberFormat="1" applyFont="1" applyFill="1" applyAlignment="1">
      <alignment horizontal="right" vertical="center"/>
    </xf>
    <xf numFmtId="4" fontId="9" fillId="2" borderId="0" xfId="19" applyNumberFormat="1" applyFont="1" applyFill="1" applyAlignment="1">
      <alignment vertical="center"/>
    </xf>
    <xf numFmtId="1" fontId="7" fillId="2" borderId="0" xfId="19" applyNumberFormat="1" applyFont="1" applyFill="1" applyAlignment="1">
      <alignment horizontal="right" vertical="center"/>
    </xf>
    <xf numFmtId="1" fontId="7" fillId="2" borderId="0" xfId="19" applyNumberFormat="1" applyFont="1" applyFill="1" applyAlignment="1">
      <alignment vertical="center"/>
    </xf>
    <xf numFmtId="1" fontId="7" fillId="2" borderId="0" xfId="19" applyNumberFormat="1" applyFont="1" applyFill="1" applyAlignment="1">
      <alignment horizontal="center" vertical="center"/>
    </xf>
    <xf numFmtId="0" fontId="7" fillId="2" borderId="0" xfId="19" applyFont="1" applyFill="1" applyAlignment="1">
      <alignment horizontal="center" vertical="center" wrapText="1"/>
    </xf>
    <xf numFmtId="49" fontId="7" fillId="2" borderId="0" xfId="19" applyNumberFormat="1" applyFont="1" applyFill="1" applyAlignment="1">
      <alignment horizontal="center" vertical="center"/>
    </xf>
    <xf numFmtId="1" fontId="7" fillId="0" borderId="0" xfId="19" applyNumberFormat="1" applyFont="1" applyAlignment="1">
      <alignment horizontal="center" vertical="center"/>
    </xf>
    <xf numFmtId="0" fontId="7" fillId="0" borderId="0" xfId="7" applyFont="1"/>
    <xf numFmtId="0" fontId="7" fillId="0" borderId="0" xfId="7" applyFont="1" applyAlignment="1">
      <alignment horizontal="center"/>
    </xf>
    <xf numFmtId="0" fontId="24" fillId="0" borderId="0" xfId="20" applyFont="1" applyAlignment="1">
      <alignment horizontal="center"/>
    </xf>
    <xf numFmtId="0" fontId="24" fillId="0" borderId="0" xfId="20" applyFont="1"/>
    <xf numFmtId="177" fontId="7" fillId="0" borderId="0" xfId="7" applyNumberFormat="1" applyFont="1" applyAlignment="1">
      <alignment horizontal="center" vertical="center"/>
    </xf>
    <xf numFmtId="0" fontId="25" fillId="0" borderId="0" xfId="20" applyFont="1" applyAlignment="1">
      <alignment vertical="center"/>
    </xf>
    <xf numFmtId="0" fontId="15" fillId="0" borderId="12" xfId="7" applyFont="1" applyBorder="1" applyAlignment="1" applyProtection="1">
      <alignment horizontal="center" vertical="center"/>
      <protection hidden="1"/>
    </xf>
    <xf numFmtId="0" fontId="15" fillId="0" borderId="14" xfId="7" applyFont="1" applyBorder="1" applyAlignment="1" applyProtection="1">
      <alignment horizontal="center" vertical="center"/>
      <protection hidden="1"/>
    </xf>
    <xf numFmtId="0" fontId="11" fillId="0" borderId="14" xfId="7" applyFont="1" applyBorder="1" applyAlignment="1" applyProtection="1">
      <alignment vertical="center"/>
      <protection hidden="1"/>
    </xf>
    <xf numFmtId="9" fontId="11" fillId="0" borderId="9" xfId="7" applyNumberFormat="1" applyFont="1" applyBorder="1" applyAlignment="1" applyProtection="1">
      <alignment vertical="center"/>
      <protection hidden="1"/>
    </xf>
    <xf numFmtId="9" fontId="11" fillId="0" borderId="14" xfId="16" applyFont="1" applyBorder="1" applyAlignment="1" applyProtection="1">
      <alignment vertical="center"/>
      <protection hidden="1"/>
    </xf>
    <xf numFmtId="9" fontId="11" fillId="0" borderId="0" xfId="7" applyNumberFormat="1" applyFont="1" applyAlignment="1" applyProtection="1">
      <alignment vertical="center"/>
      <protection hidden="1"/>
    </xf>
    <xf numFmtId="10" fontId="11" fillId="0" borderId="0" xfId="16" applyNumberFormat="1" applyFont="1" applyAlignment="1" applyProtection="1">
      <alignment vertical="center"/>
      <protection hidden="1"/>
    </xf>
    <xf numFmtId="0" fontId="11" fillId="0" borderId="0" xfId="7" applyFont="1" applyAlignment="1" applyProtection="1">
      <alignment horizontal="right" vertical="center"/>
      <protection hidden="1"/>
    </xf>
    <xf numFmtId="176" fontId="10" fillId="0" borderId="9" xfId="7" applyNumberFormat="1" applyFont="1" applyBorder="1" applyAlignment="1" applyProtection="1">
      <alignment horizontal="center" vertical="center"/>
      <protection hidden="1"/>
    </xf>
    <xf numFmtId="0" fontId="10" fillId="0" borderId="13" xfId="7" applyFont="1" applyBorder="1" applyAlignment="1" applyProtection="1">
      <alignment horizontal="center" vertical="center" wrapText="1"/>
      <protection hidden="1"/>
    </xf>
    <xf numFmtId="176" fontId="10" fillId="0" borderId="13" xfId="7" applyNumberFormat="1" applyFont="1" applyBorder="1" applyAlignment="1" applyProtection="1">
      <alignment horizontal="center" vertical="center"/>
      <protection hidden="1"/>
    </xf>
    <xf numFmtId="0" fontId="6" fillId="0" borderId="16" xfId="7" applyBorder="1" applyAlignment="1" applyProtection="1">
      <alignment horizontal="left" vertical="center" wrapText="1"/>
      <protection hidden="1"/>
    </xf>
    <xf numFmtId="166" fontId="6" fillId="0" borderId="0" xfId="7" applyNumberFormat="1" applyAlignment="1" applyProtection="1">
      <alignment vertical="center"/>
      <protection hidden="1"/>
    </xf>
    <xf numFmtId="0" fontId="6" fillId="0" borderId="9" xfId="7" applyBorder="1" applyAlignment="1" applyProtection="1">
      <alignment vertical="center"/>
      <protection hidden="1"/>
    </xf>
    <xf numFmtId="0" fontId="6" fillId="0" borderId="9" xfId="7" applyBorder="1" applyAlignment="1" applyProtection="1">
      <alignment horizontal="right" vertical="center"/>
      <protection hidden="1"/>
    </xf>
    <xf numFmtId="10" fontId="6" fillId="0" borderId="9" xfId="16" applyNumberFormat="1" applyFont="1" applyBorder="1" applyAlignment="1" applyProtection="1">
      <alignment vertical="center"/>
      <protection hidden="1"/>
    </xf>
    <xf numFmtId="0" fontId="6" fillId="0" borderId="0" xfId="7" applyAlignment="1" applyProtection="1">
      <alignment horizontal="center" vertical="center"/>
      <protection hidden="1"/>
    </xf>
    <xf numFmtId="0" fontId="6" fillId="0" borderId="0" xfId="7" applyAlignment="1" applyProtection="1">
      <alignment horizontal="right" vertical="center"/>
      <protection hidden="1"/>
    </xf>
    <xf numFmtId="0" fontId="11" fillId="0" borderId="0" xfId="7" applyFont="1" applyAlignment="1">
      <alignment horizontal="left" vertical="center"/>
    </xf>
    <xf numFmtId="0" fontId="27" fillId="0" borderId="0" xfId="19" applyFont="1" applyAlignment="1">
      <alignment vertical="center"/>
    </xf>
    <xf numFmtId="2" fontId="15" fillId="0" borderId="0" xfId="7" applyNumberFormat="1" applyFont="1" applyAlignment="1">
      <alignment horizontal="center" vertical="center"/>
    </xf>
    <xf numFmtId="2" fontId="15" fillId="0" borderId="0" xfId="7" applyNumberFormat="1" applyFont="1" applyAlignment="1">
      <alignment vertical="center"/>
    </xf>
    <xf numFmtId="0" fontId="11" fillId="0" borderId="0" xfId="7" applyFont="1" applyAlignment="1">
      <alignment horizontal="center" vertical="center"/>
    </xf>
    <xf numFmtId="0" fontId="28" fillId="0" borderId="0" xfId="19" applyFont="1" applyAlignment="1">
      <alignment vertical="center"/>
    </xf>
    <xf numFmtId="49" fontId="27" fillId="0" borderId="0" xfId="19" applyNumberFormat="1" applyFont="1" applyAlignment="1">
      <alignment horizontal="center" vertical="center"/>
    </xf>
    <xf numFmtId="0" fontId="15" fillId="0" borderId="0" xfId="7" applyFont="1" applyAlignment="1">
      <alignment horizontal="center" vertical="center"/>
    </xf>
    <xf numFmtId="0" fontId="15" fillId="0" borderId="0" xfId="7" applyFont="1" applyAlignment="1" applyProtection="1">
      <alignment horizontal="left" vertical="center"/>
      <protection hidden="1"/>
    </xf>
    <xf numFmtId="0" fontId="27" fillId="0" borderId="0" xfId="19" applyFont="1" applyAlignment="1">
      <alignment horizontal="center" vertical="center"/>
    </xf>
    <xf numFmtId="0" fontId="11" fillId="0" borderId="0" xfId="7" applyFont="1" applyAlignment="1">
      <alignment vertical="center"/>
    </xf>
    <xf numFmtId="0" fontId="15" fillId="0" borderId="0" xfId="7" applyFont="1" applyAlignment="1">
      <alignment vertical="center"/>
    </xf>
    <xf numFmtId="16" fontId="11" fillId="0" borderId="0" xfId="7" applyNumberFormat="1" applyFont="1" applyAlignment="1">
      <alignment horizontal="center" vertical="center"/>
    </xf>
    <xf numFmtId="0" fontId="29" fillId="0" borderId="0" xfId="7" applyFont="1" applyAlignment="1">
      <alignment horizontal="center" vertical="center"/>
    </xf>
    <xf numFmtId="0" fontId="10" fillId="0" borderId="0" xfId="7" applyFont="1" applyAlignment="1" applyProtection="1">
      <alignment horizontal="center" vertical="center" wrapText="1"/>
      <protection hidden="1"/>
    </xf>
    <xf numFmtId="169" fontId="6" fillId="0" borderId="0" xfId="16" applyNumberFormat="1" applyFont="1" applyAlignment="1" applyProtection="1">
      <alignment vertical="center"/>
      <protection hidden="1"/>
    </xf>
    <xf numFmtId="169" fontId="10" fillId="0" borderId="0" xfId="16" applyNumberFormat="1" applyFont="1" applyAlignment="1" applyProtection="1">
      <alignment vertical="center"/>
      <protection hidden="1"/>
    </xf>
    <xf numFmtId="0" fontId="6" fillId="0" borderId="9" xfId="7" applyBorder="1" applyAlignment="1" applyProtection="1">
      <alignment horizontal="center" vertical="center"/>
      <protection hidden="1"/>
    </xf>
    <xf numFmtId="169" fontId="10" fillId="0" borderId="9" xfId="16" applyNumberFormat="1" applyFont="1" applyBorder="1" applyAlignment="1" applyProtection="1">
      <alignment vertical="center"/>
      <protection hidden="1"/>
    </xf>
    <xf numFmtId="0" fontId="10" fillId="0" borderId="16" xfId="7" applyFont="1" applyBorder="1" applyAlignment="1" applyProtection="1">
      <alignment horizontal="center" vertical="center"/>
      <protection hidden="1"/>
    </xf>
    <xf numFmtId="0" fontId="10" fillId="0" borderId="19" xfId="7" applyFont="1" applyBorder="1" applyAlignment="1" applyProtection="1">
      <alignment horizontal="center" vertical="center" wrapText="1"/>
      <protection hidden="1"/>
    </xf>
    <xf numFmtId="0" fontId="6" fillId="0" borderId="13" xfId="7" applyBorder="1" applyAlignment="1" applyProtection="1">
      <alignment horizontal="center" vertical="center"/>
      <protection hidden="1"/>
    </xf>
    <xf numFmtId="169" fontId="6" fillId="0" borderId="19" xfId="7" applyNumberFormat="1" applyBorder="1" applyAlignment="1" applyProtection="1">
      <alignment vertical="center"/>
      <protection hidden="1"/>
    </xf>
    <xf numFmtId="0" fontId="10" fillId="0" borderId="19" xfId="7" applyFont="1" applyBorder="1" applyAlignment="1" applyProtection="1">
      <alignment vertical="center"/>
      <protection hidden="1"/>
    </xf>
    <xf numFmtId="176" fontId="10" fillId="0" borderId="16" xfId="7" applyNumberFormat="1" applyFont="1" applyBorder="1" applyAlignment="1" applyProtection="1">
      <alignment horizontal="center" vertical="center"/>
      <protection hidden="1"/>
    </xf>
    <xf numFmtId="169" fontId="10" fillId="0" borderId="29" xfId="1" applyNumberFormat="1" applyFont="1" applyBorder="1" applyAlignment="1" applyProtection="1">
      <alignment vertical="center"/>
      <protection hidden="1"/>
    </xf>
    <xf numFmtId="10" fontId="0" fillId="0" borderId="0" xfId="0" applyNumberFormat="1" applyAlignment="1" applyProtection="1">
      <alignment vertical="center"/>
      <protection hidden="1"/>
    </xf>
    <xf numFmtId="0" fontId="6" fillId="0" borderId="9" xfId="0" applyFont="1" applyBorder="1" applyAlignment="1" applyProtection="1">
      <alignment horizontal="center" vertical="center"/>
      <protection hidden="1"/>
    </xf>
    <xf numFmtId="0" fontId="0" fillId="0" borderId="9" xfId="0" applyBorder="1" applyAlignment="1" applyProtection="1">
      <alignment horizontal="center" vertical="center"/>
      <protection hidden="1"/>
    </xf>
    <xf numFmtId="0" fontId="0" fillId="0" borderId="14" xfId="0" applyBorder="1" applyAlignment="1" applyProtection="1">
      <alignment vertical="center"/>
      <protection hidden="1"/>
    </xf>
    <xf numFmtId="0" fontId="0" fillId="0" borderId="34" xfId="0" applyBorder="1" applyAlignment="1" applyProtection="1">
      <alignment vertical="center"/>
      <protection hidden="1"/>
    </xf>
    <xf numFmtId="0" fontId="0" fillId="0" borderId="16" xfId="0" applyBorder="1" applyAlignment="1" applyProtection="1">
      <alignment vertical="center"/>
      <protection hidden="1"/>
    </xf>
    <xf numFmtId="175" fontId="10" fillId="0" borderId="19" xfId="1" applyNumberFormat="1" applyFont="1" applyBorder="1" applyAlignment="1" applyProtection="1">
      <alignment vertical="center"/>
      <protection hidden="1"/>
    </xf>
    <xf numFmtId="179" fontId="27" fillId="0" borderId="0" xfId="19" applyNumberFormat="1" applyFont="1" applyAlignment="1">
      <alignment horizontal="center" vertical="center"/>
    </xf>
    <xf numFmtId="0" fontId="17" fillId="0" borderId="0" xfId="7" quotePrefix="1" applyFont="1" applyAlignment="1" applyProtection="1">
      <alignment horizontal="center" vertical="center"/>
      <protection hidden="1"/>
    </xf>
    <xf numFmtId="174" fontId="17" fillId="0" borderId="0" xfId="7" applyNumberFormat="1" applyFont="1" applyAlignment="1" applyProtection="1">
      <alignment horizontal="center" vertical="center"/>
      <protection hidden="1"/>
    </xf>
    <xf numFmtId="0" fontId="15" fillId="0" borderId="0" xfId="0" applyFont="1" applyAlignment="1">
      <alignment vertical="center"/>
    </xf>
    <xf numFmtId="0" fontId="11" fillId="0" borderId="0" xfId="0" applyFont="1" applyAlignment="1">
      <alignment vertical="center"/>
    </xf>
    <xf numFmtId="0" fontId="11" fillId="0" borderId="9" xfId="0" applyFont="1" applyBorder="1" applyAlignment="1">
      <alignment horizontal="center" vertical="center"/>
    </xf>
    <xf numFmtId="0" fontId="11" fillId="0" borderId="0" xfId="0" applyFont="1" applyAlignment="1">
      <alignment horizontal="center" vertical="center"/>
    </xf>
    <xf numFmtId="0" fontId="11" fillId="0" borderId="9" xfId="0" applyFont="1" applyBorder="1" applyAlignment="1">
      <alignment vertical="center"/>
    </xf>
    <xf numFmtId="2" fontId="11" fillId="0" borderId="9" xfId="0" applyNumberFormat="1" applyFont="1" applyBorder="1" applyAlignment="1">
      <alignment vertical="center"/>
    </xf>
    <xf numFmtId="0" fontId="10" fillId="0" borderId="16" xfId="0" applyFont="1" applyBorder="1" applyAlignment="1">
      <alignment horizontal="center" vertical="center" wrapText="1"/>
    </xf>
    <xf numFmtId="0" fontId="6" fillId="0" borderId="13" xfId="0" applyFont="1" applyBorder="1" applyAlignment="1">
      <alignment horizontal="left" vertical="center"/>
    </xf>
    <xf numFmtId="0" fontId="10" fillId="0" borderId="0" xfId="0" applyFont="1" applyAlignment="1">
      <alignment vertical="center"/>
    </xf>
    <xf numFmtId="0" fontId="6" fillId="0" borderId="0" xfId="0" applyFont="1" applyAlignment="1">
      <alignment vertical="center"/>
    </xf>
    <xf numFmtId="0" fontId="15" fillId="0" borderId="9" xfId="7" applyFont="1" applyBorder="1" applyAlignment="1" applyProtection="1">
      <alignment horizontal="center" vertical="center" wrapText="1"/>
      <protection hidden="1"/>
    </xf>
    <xf numFmtId="0" fontId="6" fillId="0" borderId="0" xfId="0" applyFont="1" applyAlignment="1">
      <alignment horizontal="center" vertical="center"/>
    </xf>
    <xf numFmtId="182" fontId="10" fillId="0" borderId="9" xfId="2" applyNumberFormat="1" applyFont="1" applyBorder="1" applyAlignment="1" applyProtection="1">
      <alignment vertical="center"/>
      <protection hidden="1"/>
    </xf>
    <xf numFmtId="182" fontId="6" fillId="0" borderId="9" xfId="2" applyNumberFormat="1" applyFont="1" applyBorder="1" applyAlignment="1" applyProtection="1">
      <alignment vertical="center"/>
      <protection hidden="1"/>
    </xf>
    <xf numFmtId="16" fontId="9" fillId="0" borderId="0" xfId="0" applyNumberFormat="1" applyFont="1" applyAlignment="1">
      <alignment vertical="center"/>
    </xf>
    <xf numFmtId="14" fontId="9" fillId="0" borderId="0" xfId="0" applyNumberFormat="1" applyFont="1" applyAlignment="1">
      <alignment vertical="center" wrapText="1"/>
    </xf>
    <xf numFmtId="0" fontId="9" fillId="0" borderId="0" xfId="0" applyFont="1" applyAlignment="1">
      <alignment vertical="center"/>
    </xf>
    <xf numFmtId="0" fontId="7" fillId="0" borderId="0" xfId="0" applyFont="1" applyAlignment="1">
      <alignment vertical="center"/>
    </xf>
    <xf numFmtId="14" fontId="9" fillId="0" borderId="5" xfId="0" applyNumberFormat="1" applyFont="1" applyBorder="1" applyAlignment="1">
      <alignment vertical="center"/>
    </xf>
    <xf numFmtId="14" fontId="9" fillId="0" borderId="0" xfId="0" applyNumberFormat="1" applyFont="1" applyAlignment="1">
      <alignment vertical="center"/>
    </xf>
    <xf numFmtId="0" fontId="9" fillId="0" borderId="0" xfId="0" applyFont="1" applyAlignment="1">
      <alignment horizontal="center" vertical="center"/>
    </xf>
    <xf numFmtId="180" fontId="9" fillId="0" borderId="0" xfId="0" applyNumberFormat="1" applyFont="1" applyAlignment="1">
      <alignment horizontal="center" vertical="center"/>
    </xf>
    <xf numFmtId="180" fontId="9" fillId="0" borderId="1" xfId="0" applyNumberFormat="1" applyFont="1" applyBorder="1" applyAlignment="1">
      <alignment horizontal="center" vertical="center"/>
    </xf>
    <xf numFmtId="180" fontId="9" fillId="0" borderId="0" xfId="0" applyNumberFormat="1" applyFont="1" applyAlignment="1">
      <alignment vertical="center"/>
    </xf>
    <xf numFmtId="180" fontId="9" fillId="0" borderId="1" xfId="0" applyNumberFormat="1" applyFont="1" applyBorder="1" applyAlignment="1">
      <alignment vertical="center"/>
    </xf>
    <xf numFmtId="14" fontId="9" fillId="0" borderId="1" xfId="0" applyNumberFormat="1" applyFont="1" applyBorder="1" applyAlignment="1">
      <alignment vertical="center"/>
    </xf>
    <xf numFmtId="0" fontId="9" fillId="0" borderId="5" xfId="0" applyFont="1" applyBorder="1" applyAlignment="1">
      <alignment vertical="center"/>
    </xf>
    <xf numFmtId="0" fontId="7" fillId="0" borderId="0" xfId="0" applyFont="1" applyAlignment="1">
      <alignment horizontal="center" vertical="center"/>
    </xf>
    <xf numFmtId="2" fontId="7" fillId="0" borderId="0" xfId="0" applyNumberFormat="1" applyFont="1" applyAlignment="1">
      <alignment horizontal="right" vertical="center"/>
    </xf>
    <xf numFmtId="180" fontId="7" fillId="0" borderId="0" xfId="0" applyNumberFormat="1" applyFont="1" applyAlignment="1">
      <alignment vertical="center"/>
    </xf>
    <xf numFmtId="180" fontId="7" fillId="0" borderId="1" xfId="0" applyNumberFormat="1" applyFont="1" applyBorder="1" applyAlignment="1">
      <alignment vertical="center"/>
    </xf>
    <xf numFmtId="0" fontId="7" fillId="0" borderId="0" xfId="0" quotePrefix="1" applyFont="1" applyAlignment="1">
      <alignment horizontal="left" vertical="center"/>
    </xf>
    <xf numFmtId="180" fontId="7" fillId="0" borderId="1" xfId="0" applyNumberFormat="1" applyFont="1" applyBorder="1" applyAlignment="1">
      <alignment horizontal="center" vertical="center"/>
    </xf>
    <xf numFmtId="0" fontId="7" fillId="0" borderId="10" xfId="0" applyFont="1" applyBorder="1" applyAlignment="1">
      <alignment horizontal="center" vertical="center" wrapText="1"/>
    </xf>
    <xf numFmtId="0" fontId="7" fillId="0" borderId="9" xfId="0" applyFont="1" applyBorder="1" applyAlignment="1">
      <alignment horizontal="center" vertical="center" wrapText="1"/>
    </xf>
    <xf numFmtId="0" fontId="7" fillId="0" borderId="16" xfId="0" applyFont="1" applyBorder="1" applyAlignment="1">
      <alignment horizontal="center" vertical="center" wrapText="1"/>
    </xf>
    <xf numFmtId="0" fontId="7" fillId="0" borderId="16" xfId="0" applyFont="1" applyBorder="1" applyAlignment="1">
      <alignment horizontal="center" vertical="center"/>
    </xf>
    <xf numFmtId="2" fontId="7" fillId="0" borderId="16" xfId="0" applyNumberFormat="1" applyFont="1" applyBorder="1" applyAlignment="1">
      <alignment horizontal="center" vertical="center"/>
    </xf>
    <xf numFmtId="180" fontId="7" fillId="0" borderId="16" xfId="0" applyNumberFormat="1" applyFont="1" applyBorder="1" applyAlignment="1">
      <alignment horizontal="center" vertical="center"/>
    </xf>
    <xf numFmtId="180" fontId="7" fillId="0" borderId="28" xfId="0" applyNumberFormat="1" applyFont="1" applyBorder="1" applyAlignment="1">
      <alignment horizontal="center" vertical="center"/>
    </xf>
    <xf numFmtId="0" fontId="7" fillId="0" borderId="5" xfId="0" applyFont="1" applyBorder="1" applyAlignment="1">
      <alignment vertical="center"/>
    </xf>
    <xf numFmtId="180" fontId="7" fillId="0" borderId="35" xfId="2" applyNumberFormat="1" applyFont="1" applyBorder="1" applyAlignment="1">
      <alignment horizontal="right" vertical="center"/>
    </xf>
    <xf numFmtId="0" fontId="10" fillId="0" borderId="0" xfId="0" applyFont="1" applyAlignment="1">
      <alignment horizontal="center" vertical="center"/>
    </xf>
    <xf numFmtId="180" fontId="7" fillId="0" borderId="1" xfId="0" applyNumberFormat="1" applyFont="1" applyBorder="1" applyAlignment="1">
      <alignment horizontal="right" vertical="center"/>
    </xf>
    <xf numFmtId="0" fontId="7" fillId="0" borderId="36" xfId="0" applyFont="1" applyBorder="1" applyAlignment="1">
      <alignment horizontal="center" vertical="center"/>
    </xf>
    <xf numFmtId="0" fontId="7" fillId="0" borderId="20" xfId="0" applyFont="1" applyBorder="1" applyAlignment="1">
      <alignment horizontal="center" vertical="center"/>
    </xf>
    <xf numFmtId="0" fontId="7" fillId="0" borderId="18" xfId="0" applyFont="1" applyBorder="1" applyAlignment="1">
      <alignment horizontal="center" vertical="center"/>
    </xf>
    <xf numFmtId="0" fontId="7" fillId="0" borderId="18" xfId="0" applyFont="1" applyBorder="1" applyAlignment="1">
      <alignment vertical="center"/>
    </xf>
    <xf numFmtId="2" fontId="7" fillId="0" borderId="18" xfId="0" applyNumberFormat="1" applyFont="1" applyBorder="1" applyAlignment="1">
      <alignment horizontal="right" vertical="center"/>
    </xf>
    <xf numFmtId="180" fontId="7" fillId="0" borderId="18" xfId="0" applyNumberFormat="1" applyFont="1" applyBorder="1" applyAlignment="1">
      <alignment vertical="center"/>
    </xf>
    <xf numFmtId="180" fontId="7" fillId="0" borderId="21" xfId="0" applyNumberFormat="1" applyFont="1" applyBorder="1" applyAlignment="1">
      <alignment horizontal="right" vertical="center"/>
    </xf>
    <xf numFmtId="49" fontId="7" fillId="0" borderId="22" xfId="0" applyNumberFormat="1" applyFont="1" applyBorder="1" applyAlignment="1">
      <alignment horizontal="center" vertical="center"/>
    </xf>
    <xf numFmtId="0" fontId="7" fillId="0" borderId="23" xfId="0" applyFont="1" applyBorder="1" applyAlignment="1">
      <alignment horizontal="left" vertical="center"/>
    </xf>
    <xf numFmtId="0" fontId="7" fillId="0" borderId="23" xfId="0" applyFont="1" applyBorder="1" applyAlignment="1">
      <alignment horizontal="center" vertical="center"/>
    </xf>
    <xf numFmtId="2" fontId="7" fillId="0" borderId="24" xfId="0" applyNumberFormat="1" applyFont="1" applyBorder="1" applyAlignment="1">
      <alignment horizontal="center" vertical="center"/>
    </xf>
    <xf numFmtId="180" fontId="7" fillId="0" borderId="25" xfId="0" applyNumberFormat="1" applyFont="1" applyBorder="1" applyAlignment="1">
      <alignment horizontal="left" vertical="center"/>
    </xf>
    <xf numFmtId="180" fontId="7" fillId="0" borderId="26" xfId="2" applyNumberFormat="1" applyFont="1" applyBorder="1" applyAlignment="1">
      <alignment horizontal="right" vertical="center"/>
    </xf>
    <xf numFmtId="9" fontId="6" fillId="0" borderId="13" xfId="16" applyFont="1" applyBorder="1" applyAlignment="1" applyProtection="1">
      <alignment vertical="center"/>
      <protection locked="0"/>
    </xf>
    <xf numFmtId="9" fontId="6" fillId="0" borderId="9" xfId="16" applyFont="1" applyBorder="1" applyAlignment="1" applyProtection="1">
      <alignment vertical="center"/>
      <protection locked="0"/>
    </xf>
    <xf numFmtId="0" fontId="0" fillId="0" borderId="0" xfId="0" applyAlignment="1" applyProtection="1">
      <alignment vertical="center"/>
      <protection locked="0"/>
    </xf>
    <xf numFmtId="0" fontId="6" fillId="0" borderId="0" xfId="7" applyAlignment="1" applyProtection="1">
      <alignment vertical="center"/>
      <protection locked="0"/>
    </xf>
    <xf numFmtId="0" fontId="11" fillId="0" borderId="0" xfId="7" applyFont="1" applyAlignment="1" applyProtection="1">
      <alignment vertical="center"/>
      <protection locked="0"/>
    </xf>
    <xf numFmtId="0" fontId="10" fillId="0" borderId="0" xfId="7" applyFont="1" applyAlignment="1">
      <alignment vertical="center"/>
    </xf>
    <xf numFmtId="0" fontId="6" fillId="0" borderId="0" xfId="7" applyAlignment="1">
      <alignment vertical="center"/>
    </xf>
    <xf numFmtId="0" fontId="10" fillId="4" borderId="0" xfId="0" applyFont="1" applyFill="1" applyAlignment="1">
      <alignment vertical="center"/>
    </xf>
    <xf numFmtId="0" fontId="10" fillId="0" borderId="0" xfId="7" applyFont="1" applyAlignment="1">
      <alignment vertical="center" shrinkToFit="1"/>
    </xf>
    <xf numFmtId="0" fontId="10" fillId="4" borderId="0" xfId="7" applyFont="1" applyFill="1" applyAlignment="1">
      <alignment vertical="center" shrinkToFit="1"/>
    </xf>
    <xf numFmtId="49" fontId="6" fillId="4" borderId="0" xfId="7" quotePrefix="1" applyNumberFormat="1" applyFill="1" applyAlignment="1">
      <alignment horizontal="center" vertical="center"/>
    </xf>
    <xf numFmtId="0" fontId="6" fillId="4" borderId="0" xfId="7" applyFill="1" applyAlignment="1">
      <alignment horizontal="center" vertical="center"/>
    </xf>
    <xf numFmtId="168" fontId="10" fillId="4" borderId="0" xfId="7" applyNumberFormat="1" applyFont="1" applyFill="1" applyAlignment="1">
      <alignment horizontal="center" vertical="center"/>
    </xf>
    <xf numFmtId="9" fontId="6" fillId="4" borderId="0" xfId="1" applyFont="1" applyFill="1" applyAlignment="1">
      <alignment horizontal="center" vertical="center"/>
    </xf>
    <xf numFmtId="14" fontId="6" fillId="4" borderId="0" xfId="7" applyNumberFormat="1" applyFill="1" applyAlignment="1">
      <alignment horizontal="center" vertical="center"/>
    </xf>
    <xf numFmtId="174" fontId="6" fillId="4" borderId="0" xfId="7" applyNumberFormat="1" applyFill="1" applyAlignment="1">
      <alignment horizontal="center" vertical="center"/>
    </xf>
    <xf numFmtId="174" fontId="6" fillId="0" borderId="0" xfId="7" applyNumberFormat="1" applyAlignment="1">
      <alignment horizontal="center" vertical="center"/>
    </xf>
    <xf numFmtId="10" fontId="6" fillId="0" borderId="0" xfId="1" applyNumberFormat="1" applyFont="1" applyAlignment="1">
      <alignment horizontal="center" vertical="center"/>
    </xf>
    <xf numFmtId="44" fontId="6" fillId="0" borderId="0" xfId="0" applyNumberFormat="1" applyFont="1" applyAlignment="1">
      <alignment vertical="center"/>
    </xf>
    <xf numFmtId="0" fontId="6" fillId="0" borderId="13" xfId="0" applyFont="1" applyBorder="1" applyAlignment="1">
      <alignment vertical="center"/>
    </xf>
    <xf numFmtId="2" fontId="6" fillId="3" borderId="9" xfId="0" applyNumberFormat="1" applyFont="1" applyFill="1" applyBorder="1" applyAlignment="1" applyProtection="1">
      <alignment vertical="center"/>
      <protection locked="0"/>
    </xf>
    <xf numFmtId="2" fontId="6" fillId="0" borderId="0" xfId="0" applyNumberFormat="1" applyFont="1" applyAlignment="1">
      <alignment vertical="center"/>
    </xf>
    <xf numFmtId="0" fontId="12" fillId="0" borderId="0" xfId="0" applyFont="1" applyAlignment="1">
      <alignment horizontal="center" vertical="center"/>
    </xf>
    <xf numFmtId="0" fontId="0" fillId="0" borderId="0" xfId="0" applyAlignment="1">
      <alignment horizontal="center" vertical="center"/>
    </xf>
    <xf numFmtId="0" fontId="17" fillId="0" borderId="0" xfId="0" applyFont="1" applyAlignment="1">
      <alignment vertical="center" wrapText="1"/>
    </xf>
    <xf numFmtId="0" fontId="17" fillId="0" borderId="0" xfId="0" applyFont="1" applyAlignment="1">
      <alignment horizontal="center" vertical="center" wrapText="1"/>
    </xf>
    <xf numFmtId="0" fontId="9" fillId="0" borderId="2" xfId="0" applyFont="1" applyBorder="1" applyAlignment="1">
      <alignment horizontal="centerContinuous" vertical="center"/>
    </xf>
    <xf numFmtId="0" fontId="9" fillId="0" borderId="3" xfId="0" applyFont="1" applyBorder="1" applyAlignment="1">
      <alignment horizontal="centerContinuous" vertical="center"/>
    </xf>
    <xf numFmtId="0" fontId="9" fillId="0" borderId="4" xfId="0" applyFont="1" applyBorder="1" applyAlignment="1">
      <alignment horizontal="centerContinuous" vertical="center"/>
    </xf>
    <xf numFmtId="181" fontId="11" fillId="0" borderId="9" xfId="49" applyNumberFormat="1" applyFont="1" applyBorder="1" applyAlignment="1">
      <alignment vertical="center"/>
    </xf>
    <xf numFmtId="0" fontId="6" fillId="0" borderId="13" xfId="6" applyFont="1" applyBorder="1" applyAlignment="1" applyProtection="1">
      <alignment horizontal="left" vertical="center"/>
      <protection locked="0"/>
    </xf>
    <xf numFmtId="10" fontId="6" fillId="0" borderId="19" xfId="1" applyNumberFormat="1" applyFont="1" applyBorder="1" applyAlignment="1" applyProtection="1">
      <alignment horizontal="left" vertical="center"/>
      <protection locked="0"/>
    </xf>
    <xf numFmtId="168" fontId="6" fillId="0" borderId="9" xfId="49" applyBorder="1" applyAlignment="1" applyProtection="1">
      <alignment vertical="center"/>
      <protection hidden="1"/>
    </xf>
    <xf numFmtId="0" fontId="6" fillId="0" borderId="19" xfId="6" applyFont="1" applyBorder="1" applyAlignment="1" applyProtection="1">
      <alignment horizontal="left" vertical="center"/>
      <protection locked="0"/>
    </xf>
    <xf numFmtId="9" fontId="6" fillId="0" borderId="0" xfId="1" applyFont="1" applyAlignment="1">
      <alignment vertical="center"/>
    </xf>
    <xf numFmtId="0" fontId="10" fillId="0" borderId="16" xfId="0" applyFont="1" applyBorder="1" applyAlignment="1">
      <alignment horizontal="center" vertical="center"/>
    </xf>
    <xf numFmtId="0" fontId="10" fillId="0" borderId="9" xfId="0" applyFont="1" applyBorder="1" applyAlignment="1">
      <alignment horizontal="center" vertical="center" wrapText="1"/>
    </xf>
    <xf numFmtId="0" fontId="7" fillId="0" borderId="27" xfId="0" applyFont="1" applyBorder="1" applyAlignment="1">
      <alignment horizontal="center" vertical="center" wrapText="1"/>
    </xf>
    <xf numFmtId="180" fontId="7" fillId="0" borderId="32" xfId="0" applyNumberFormat="1" applyFont="1" applyBorder="1" applyAlignment="1">
      <alignment horizontal="center" vertical="center"/>
    </xf>
    <xf numFmtId="49" fontId="6" fillId="0" borderId="0" xfId="0" applyNumberFormat="1" applyFont="1" applyAlignment="1">
      <alignment vertical="center"/>
    </xf>
    <xf numFmtId="49" fontId="10" fillId="0" borderId="0" xfId="0" applyNumberFormat="1" applyFont="1" applyAlignment="1">
      <alignment vertical="center"/>
    </xf>
    <xf numFmtId="49" fontId="10" fillId="0" borderId="0" xfId="7" applyNumberFormat="1" applyFont="1" applyAlignment="1">
      <alignment vertical="center" shrinkToFit="1"/>
    </xf>
    <xf numFmtId="49" fontId="6" fillId="0" borderId="0" xfId="7" applyNumberFormat="1" applyAlignment="1">
      <alignment vertical="center"/>
    </xf>
    <xf numFmtId="49" fontId="10" fillId="0" borderId="0" xfId="0" applyNumberFormat="1" applyFont="1" applyAlignment="1">
      <alignment horizontal="right" vertical="center"/>
    </xf>
    <xf numFmtId="49" fontId="10" fillId="0" borderId="16" xfId="0" applyNumberFormat="1" applyFont="1" applyBorder="1" applyAlignment="1">
      <alignment horizontal="center" vertical="center" wrapText="1"/>
    </xf>
    <xf numFmtId="49" fontId="6" fillId="0" borderId="9" xfId="0" applyNumberFormat="1" applyFont="1" applyBorder="1" applyAlignment="1">
      <alignment horizontal="center" vertical="center"/>
    </xf>
    <xf numFmtId="0" fontId="10" fillId="0" borderId="0" xfId="0" applyFont="1" applyAlignment="1">
      <alignment horizontal="center" vertical="center" wrapText="1"/>
    </xf>
    <xf numFmtId="0" fontId="6" fillId="0" borderId="0" xfId="0" applyFont="1" applyAlignment="1" applyProtection="1">
      <alignment horizontal="center" vertical="center"/>
      <protection hidden="1"/>
    </xf>
    <xf numFmtId="0" fontId="6" fillId="0" borderId="9" xfId="0" applyFont="1" applyBorder="1" applyAlignment="1">
      <alignment horizontal="center" vertical="center"/>
    </xf>
    <xf numFmtId="0" fontId="17" fillId="0" borderId="0" xfId="0" applyFont="1" applyAlignment="1">
      <alignment wrapText="1"/>
    </xf>
    <xf numFmtId="0" fontId="12" fillId="0" borderId="0" xfId="0" applyFont="1" applyAlignment="1">
      <alignment vertical="center"/>
    </xf>
    <xf numFmtId="0" fontId="0" fillId="0" borderId="0" xfId="0" applyAlignment="1">
      <alignment vertical="center"/>
    </xf>
    <xf numFmtId="0" fontId="8" fillId="0" borderId="0" xfId="0" applyFont="1" applyAlignment="1">
      <alignment vertical="center"/>
    </xf>
    <xf numFmtId="0" fontId="12" fillId="0" borderId="0" xfId="7" applyFont="1" applyAlignment="1">
      <alignment vertical="center"/>
    </xf>
    <xf numFmtId="0" fontId="12" fillId="0" borderId="0" xfId="7" applyFont="1" applyAlignment="1">
      <alignment vertical="center" shrinkToFit="1"/>
    </xf>
    <xf numFmtId="0" fontId="12" fillId="0" borderId="0" xfId="7" applyFont="1" applyAlignment="1">
      <alignment horizontal="left" vertical="center" shrinkToFit="1"/>
    </xf>
    <xf numFmtId="0" fontId="17" fillId="0" borderId="0" xfId="7" applyFont="1" applyAlignment="1">
      <alignment vertical="center"/>
    </xf>
    <xf numFmtId="0" fontId="17" fillId="0" borderId="0" xfId="7" quotePrefix="1" applyFont="1" applyAlignment="1">
      <alignment horizontal="center" vertical="center"/>
    </xf>
    <xf numFmtId="0" fontId="17" fillId="0" borderId="0" xfId="7" applyFont="1" applyAlignment="1">
      <alignment horizontal="left" vertical="center"/>
    </xf>
    <xf numFmtId="168" fontId="12" fillId="0" borderId="0" xfId="7" applyNumberFormat="1" applyFont="1" applyAlignment="1">
      <alignment horizontal="center" vertical="center"/>
    </xf>
    <xf numFmtId="9" fontId="17" fillId="0" borderId="0" xfId="1" applyFont="1" applyAlignment="1">
      <alignment horizontal="center" vertical="center"/>
    </xf>
    <xf numFmtId="14" fontId="17" fillId="0" borderId="0" xfId="7" applyNumberFormat="1" applyFont="1" applyAlignment="1">
      <alignment horizontal="center" vertical="center"/>
    </xf>
    <xf numFmtId="174" fontId="17" fillId="0" borderId="0" xfId="7" applyNumberFormat="1" applyFont="1" applyAlignment="1">
      <alignment horizontal="center" vertical="center"/>
    </xf>
    <xf numFmtId="168" fontId="17" fillId="0" borderId="0" xfId="7" applyNumberFormat="1" applyFont="1" applyAlignment="1">
      <alignment horizontal="center" vertical="center"/>
    </xf>
    <xf numFmtId="0" fontId="13" fillId="0" borderId="13" xfId="0" applyFont="1" applyBorder="1" applyAlignment="1">
      <alignment horizontal="centerContinuous" vertical="center"/>
    </xf>
    <xf numFmtId="0" fontId="13" fillId="0" borderId="16" xfId="0" applyFont="1" applyBorder="1" applyAlignment="1">
      <alignment horizontal="centerContinuous" vertical="center"/>
    </xf>
    <xf numFmtId="0" fontId="0" fillId="0" borderId="16" xfId="0" applyBorder="1" applyAlignment="1">
      <alignment horizontal="centerContinuous" vertical="center"/>
    </xf>
    <xf numFmtId="0" fontId="13" fillId="0" borderId="19" xfId="0" applyFont="1" applyBorder="1" applyAlignment="1">
      <alignment horizontal="centerContinuous" vertical="center"/>
    </xf>
    <xf numFmtId="0" fontId="10" fillId="0" borderId="19" xfId="0" applyFont="1" applyBorder="1" applyAlignment="1">
      <alignment horizontal="center" vertical="center" wrapText="1"/>
    </xf>
    <xf numFmtId="4" fontId="6" fillId="0" borderId="9" xfId="0" applyNumberFormat="1" applyFont="1" applyBorder="1" applyAlignment="1">
      <alignment horizontal="center" vertical="center"/>
    </xf>
    <xf numFmtId="2" fontId="6" fillId="0" borderId="13" xfId="0" applyNumberFormat="1" applyFont="1" applyBorder="1" applyAlignment="1">
      <alignment horizontal="right" vertical="center" indent="1"/>
    </xf>
    <xf numFmtId="181" fontId="6" fillId="0" borderId="9" xfId="2" applyNumberFormat="1" applyFont="1" applyBorder="1" applyAlignment="1">
      <alignment vertical="center"/>
    </xf>
    <xf numFmtId="169" fontId="6" fillId="0" borderId="9" xfId="1" applyNumberFormat="1" applyFont="1" applyBorder="1" applyAlignment="1">
      <alignment vertical="center"/>
    </xf>
    <xf numFmtId="49" fontId="6" fillId="0" borderId="16" xfId="0" applyNumberFormat="1" applyFont="1" applyBorder="1" applyAlignment="1">
      <alignment horizontal="center" vertical="center"/>
    </xf>
    <xf numFmtId="0" fontId="6" fillId="0" borderId="16" xfId="0" applyFont="1" applyBorder="1" applyAlignment="1">
      <alignment horizontal="left" vertical="center"/>
    </xf>
    <xf numFmtId="0" fontId="6" fillId="0" borderId="16" xfId="0" applyFont="1" applyBorder="1" applyAlignment="1">
      <alignment horizontal="left" vertical="center" wrapText="1"/>
    </xf>
    <xf numFmtId="4" fontId="6" fillId="0" borderId="16" xfId="0" applyNumberFormat="1" applyFont="1" applyBorder="1" applyAlignment="1">
      <alignment horizontal="center" vertical="center"/>
    </xf>
    <xf numFmtId="4" fontId="6" fillId="0" borderId="16" xfId="0" applyNumberFormat="1" applyFont="1" applyBorder="1" applyAlignment="1">
      <alignment vertical="center"/>
    </xf>
    <xf numFmtId="168" fontId="6" fillId="0" borderId="16" xfId="0" applyNumberFormat="1" applyFont="1" applyBorder="1" applyAlignment="1">
      <alignment vertical="center"/>
    </xf>
    <xf numFmtId="169" fontId="6" fillId="0" borderId="19" xfId="1" applyNumberFormat="1" applyFont="1" applyBorder="1" applyAlignment="1">
      <alignment vertical="center"/>
    </xf>
    <xf numFmtId="0" fontId="11" fillId="0" borderId="30" xfId="0" applyFont="1" applyBorder="1" applyAlignment="1">
      <alignment horizontal="center" vertical="center"/>
    </xf>
    <xf numFmtId="0" fontId="0" fillId="0" borderId="30" xfId="0" applyBorder="1" applyAlignment="1">
      <alignment vertical="center"/>
    </xf>
    <xf numFmtId="0" fontId="10" fillId="0" borderId="30" xfId="0" applyFont="1" applyBorder="1" applyAlignment="1">
      <alignment horizontal="center" vertical="center"/>
    </xf>
    <xf numFmtId="168" fontId="31" fillId="0" borderId="31" xfId="0" applyNumberFormat="1" applyFont="1" applyBorder="1" applyAlignment="1">
      <alignment vertical="center"/>
    </xf>
    <xf numFmtId="168" fontId="31" fillId="0" borderId="9" xfId="0" applyNumberFormat="1" applyFont="1" applyBorder="1" applyAlignment="1">
      <alignment vertical="center"/>
    </xf>
    <xf numFmtId="169" fontId="10" fillId="0" borderId="9" xfId="1" applyNumberFormat="1" applyFont="1" applyBorder="1" applyAlignment="1">
      <alignment vertical="center"/>
    </xf>
    <xf numFmtId="168" fontId="0" fillId="0" borderId="0" xfId="0" applyNumberFormat="1" applyAlignment="1">
      <alignment vertical="center"/>
    </xf>
    <xf numFmtId="0" fontId="10" fillId="0" borderId="2" xfId="0" applyFont="1" applyBorder="1" applyAlignment="1">
      <alignment horizontal="center" vertical="center"/>
    </xf>
    <xf numFmtId="0" fontId="10" fillId="0" borderId="3" xfId="0" applyFont="1" applyBorder="1" applyAlignment="1">
      <alignment horizontal="left" vertical="center"/>
    </xf>
    <xf numFmtId="0" fontId="12" fillId="0" borderId="3" xfId="0" applyFont="1" applyBorder="1" applyAlignment="1">
      <alignment horizontal="left" vertical="center"/>
    </xf>
    <xf numFmtId="0" fontId="10" fillId="0" borderId="3" xfId="0" applyFont="1" applyBorder="1" applyAlignment="1">
      <alignment horizontal="right" vertical="center"/>
    </xf>
    <xf numFmtId="0" fontId="0" fillId="0" borderId="3" xfId="0" applyBorder="1" applyAlignment="1">
      <alignment vertical="center"/>
    </xf>
    <xf numFmtId="0" fontId="10" fillId="0" borderId="3" xfId="0" applyFont="1" applyBorder="1" applyAlignment="1">
      <alignment vertical="center"/>
    </xf>
    <xf numFmtId="168" fontId="10" fillId="0" borderId="4" xfId="0" applyNumberFormat="1" applyFont="1" applyBorder="1" applyAlignment="1">
      <alignment vertical="center"/>
    </xf>
    <xf numFmtId="166" fontId="10" fillId="0" borderId="0" xfId="0" applyNumberFormat="1" applyFont="1" applyAlignment="1">
      <alignment horizontal="right" vertical="center"/>
    </xf>
    <xf numFmtId="0" fontId="10" fillId="0" borderId="5" xfId="0" applyFont="1" applyBorder="1" applyAlignment="1">
      <alignment horizontal="center" vertical="center"/>
    </xf>
    <xf numFmtId="10" fontId="10" fillId="0" borderId="0" xfId="0" applyNumberFormat="1" applyFont="1" applyAlignment="1">
      <alignment horizontal="left" vertical="center"/>
    </xf>
    <xf numFmtId="10" fontId="10" fillId="0" borderId="0" xfId="0" applyNumberFormat="1" applyFont="1" applyAlignment="1">
      <alignment horizontal="right" vertical="center"/>
    </xf>
    <xf numFmtId="10" fontId="0" fillId="0" borderId="0" xfId="1" applyNumberFormat="1" applyFont="1" applyAlignment="1">
      <alignment vertical="center"/>
    </xf>
    <xf numFmtId="168" fontId="10" fillId="0" borderId="1" xfId="0" applyNumberFormat="1" applyFont="1" applyBorder="1" applyAlignment="1">
      <alignment vertical="center"/>
    </xf>
    <xf numFmtId="0" fontId="10" fillId="0" borderId="0" xfId="0" applyFont="1" applyAlignment="1">
      <alignment horizontal="left" vertical="center"/>
    </xf>
    <xf numFmtId="0" fontId="12" fillId="0" borderId="0" xfId="0" applyFont="1" applyAlignment="1">
      <alignment horizontal="left" vertical="center"/>
    </xf>
    <xf numFmtId="0" fontId="10" fillId="0" borderId="6" xfId="0" applyFont="1" applyBorder="1" applyAlignment="1">
      <alignment horizontal="center" vertical="center"/>
    </xf>
    <xf numFmtId="10" fontId="10" fillId="0" borderId="7" xfId="0" applyNumberFormat="1" applyFont="1" applyBorder="1" applyAlignment="1">
      <alignment horizontal="left" vertical="center"/>
    </xf>
    <xf numFmtId="10" fontId="10" fillId="0" borderId="7" xfId="0" applyNumberFormat="1" applyFont="1" applyBorder="1" applyAlignment="1">
      <alignment horizontal="right" vertical="center"/>
    </xf>
    <xf numFmtId="10" fontId="0" fillId="0" borderId="7" xfId="1" applyNumberFormat="1" applyFont="1" applyBorder="1" applyAlignment="1">
      <alignment vertical="center"/>
    </xf>
    <xf numFmtId="0" fontId="10" fillId="0" borderId="7" xfId="0" applyFont="1" applyBorder="1" applyAlignment="1">
      <alignment vertical="center"/>
    </xf>
    <xf numFmtId="0" fontId="0" fillId="0" borderId="7" xfId="0" applyBorder="1" applyAlignment="1">
      <alignment vertical="center"/>
    </xf>
    <xf numFmtId="168" fontId="10" fillId="0" borderId="8" xfId="0" applyNumberFormat="1" applyFont="1" applyBorder="1" applyAlignment="1">
      <alignment vertical="center"/>
    </xf>
    <xf numFmtId="0" fontId="12" fillId="0" borderId="0" xfId="0" applyFont="1" applyAlignment="1">
      <alignment horizontal="right" vertical="center"/>
    </xf>
    <xf numFmtId="168" fontId="10" fillId="0" borderId="0" xfId="0" applyNumberFormat="1" applyFont="1" applyAlignment="1">
      <alignment vertical="center"/>
    </xf>
    <xf numFmtId="0" fontId="8" fillId="0" borderId="0" xfId="0" applyFont="1" applyAlignment="1">
      <alignment horizontal="left" vertical="center"/>
    </xf>
    <xf numFmtId="0" fontId="0" fillId="0" borderId="0" xfId="0" applyAlignment="1">
      <alignment horizontal="right" vertical="center"/>
    </xf>
    <xf numFmtId="0" fontId="6" fillId="4" borderId="9" xfId="0" applyFont="1" applyFill="1" applyBorder="1" applyAlignment="1">
      <alignment vertical="center"/>
    </xf>
    <xf numFmtId="4" fontId="6" fillId="0" borderId="0" xfId="0" applyNumberFormat="1" applyFont="1" applyAlignment="1">
      <alignment vertical="center"/>
    </xf>
    <xf numFmtId="0" fontId="10" fillId="3" borderId="0" xfId="7" applyFont="1" applyFill="1" applyAlignment="1" applyProtection="1">
      <alignment horizontal="center" vertical="center"/>
      <protection locked="0"/>
    </xf>
    <xf numFmtId="10" fontId="6" fillId="3" borderId="0" xfId="1" applyNumberFormat="1" applyFont="1" applyFill="1" applyAlignment="1" applyProtection="1">
      <alignment horizontal="center" vertical="center"/>
      <protection locked="0"/>
    </xf>
    <xf numFmtId="0" fontId="7" fillId="0" borderId="10" xfId="0" applyFont="1" applyBorder="1" applyAlignment="1" applyProtection="1">
      <alignment horizontal="center" vertical="center"/>
      <protection locked="0"/>
    </xf>
    <xf numFmtId="0" fontId="7" fillId="0" borderId="9" xfId="0" applyFont="1" applyBorder="1" applyAlignment="1" applyProtection="1">
      <alignment vertical="center"/>
      <protection locked="0"/>
    </xf>
    <xf numFmtId="0" fontId="7" fillId="0" borderId="9" xfId="5" applyFont="1" applyBorder="1" applyAlignment="1" applyProtection="1">
      <alignment horizontal="left" vertical="center"/>
      <protection locked="0"/>
    </xf>
    <xf numFmtId="0" fontId="7" fillId="0" borderId="9" xfId="0" applyFont="1" applyBorder="1" applyAlignment="1" applyProtection="1">
      <alignment horizontal="center" vertical="center"/>
      <protection locked="0"/>
    </xf>
    <xf numFmtId="2" fontId="7" fillId="0" borderId="9" xfId="0" applyNumberFormat="1" applyFont="1" applyBorder="1" applyAlignment="1" applyProtection="1">
      <alignment horizontal="right" vertical="center"/>
      <protection locked="0"/>
    </xf>
    <xf numFmtId="180" fontId="7" fillId="0" borderId="9" xfId="2" applyNumberFormat="1" applyFont="1" applyBorder="1" applyAlignment="1" applyProtection="1">
      <alignment horizontal="center" vertical="center"/>
      <protection locked="0"/>
    </xf>
    <xf numFmtId="180" fontId="7" fillId="0" borderId="9" xfId="0" applyNumberFormat="1" applyFont="1" applyBorder="1" applyAlignment="1" applyProtection="1">
      <alignment horizontal="center" vertical="center"/>
      <protection locked="0"/>
    </xf>
    <xf numFmtId="180" fontId="7" fillId="0" borderId="9" xfId="2" applyNumberFormat="1" applyFont="1" applyBorder="1" applyAlignment="1" applyProtection="1">
      <alignment vertical="center"/>
      <protection locked="0"/>
    </xf>
    <xf numFmtId="180" fontId="7" fillId="0" borderId="11" xfId="2" applyNumberFormat="1" applyFont="1" applyBorder="1" applyAlignment="1" applyProtection="1">
      <alignment horizontal="right" vertical="center"/>
      <protection locked="0"/>
    </xf>
    <xf numFmtId="0" fontId="7" fillId="0" borderId="0" xfId="0" applyFont="1" applyAlignment="1" applyProtection="1">
      <alignment vertical="center"/>
      <protection locked="0"/>
    </xf>
    <xf numFmtId="0" fontId="7" fillId="0" borderId="0" xfId="0" applyFont="1" applyAlignment="1" applyProtection="1">
      <alignment horizontal="center" vertical="center"/>
      <protection locked="0"/>
    </xf>
    <xf numFmtId="0" fontId="7" fillId="0" borderId="39" xfId="7" applyFont="1" applyBorder="1" applyAlignment="1">
      <alignment horizontal="center" vertical="center"/>
    </xf>
    <xf numFmtId="0" fontId="7" fillId="0" borderId="9" xfId="7" applyFont="1" applyBorder="1" applyAlignment="1">
      <alignment horizontal="center" vertical="center"/>
    </xf>
    <xf numFmtId="0" fontId="7" fillId="0" borderId="9" xfId="7" applyFont="1" applyBorder="1" applyAlignment="1">
      <alignment vertical="center"/>
    </xf>
    <xf numFmtId="0" fontId="0" fillId="0" borderId="9" xfId="0" applyBorder="1"/>
    <xf numFmtId="0" fontId="7" fillId="2" borderId="9" xfId="7" applyFont="1" applyFill="1" applyBorder="1" applyAlignment="1">
      <alignment horizontal="right" vertical="center"/>
    </xf>
    <xf numFmtId="0" fontId="7" fillId="2" borderId="9" xfId="7" applyFont="1" applyFill="1" applyBorder="1" applyAlignment="1">
      <alignment horizontal="center" vertical="center"/>
    </xf>
    <xf numFmtId="49" fontId="0" fillId="0" borderId="32" xfId="0" applyNumberFormat="1" applyBorder="1" applyAlignment="1">
      <alignment horizontal="center"/>
    </xf>
    <xf numFmtId="0" fontId="39" fillId="0" borderId="9" xfId="7" applyFont="1" applyBorder="1" applyAlignment="1">
      <alignment vertical="center"/>
    </xf>
    <xf numFmtId="0" fontId="7" fillId="3" borderId="9" xfId="7" applyFont="1" applyFill="1" applyBorder="1" applyAlignment="1">
      <alignment vertical="center"/>
    </xf>
    <xf numFmtId="0" fontId="6" fillId="6" borderId="9" xfId="0" applyFont="1" applyFill="1" applyBorder="1" applyAlignment="1">
      <alignment horizontal="center" vertical="center"/>
    </xf>
    <xf numFmtId="0" fontId="6" fillId="6" borderId="9" xfId="0" applyFont="1" applyFill="1" applyBorder="1" applyAlignment="1" applyProtection="1">
      <alignment horizontal="center" vertical="center"/>
      <protection hidden="1"/>
    </xf>
    <xf numFmtId="0" fontId="7" fillId="0" borderId="9" xfId="7" applyFont="1" applyBorder="1" applyAlignment="1">
      <alignment horizontal="center" vertical="center" wrapText="1"/>
    </xf>
    <xf numFmtId="0" fontId="9" fillId="11" borderId="9" xfId="7" applyFont="1" applyFill="1" applyBorder="1" applyAlignment="1">
      <alignment horizontal="center" vertical="center" wrapText="1"/>
    </xf>
    <xf numFmtId="0" fontId="15" fillId="9" borderId="0" xfId="7" applyFont="1" applyFill="1" applyAlignment="1" applyProtection="1">
      <alignment horizontal="left" vertical="center"/>
      <protection hidden="1"/>
    </xf>
    <xf numFmtId="0" fontId="15" fillId="11" borderId="9" xfId="7" applyFont="1" applyFill="1" applyBorder="1" applyAlignment="1">
      <alignment horizontal="left" vertical="center" wrapText="1"/>
    </xf>
    <xf numFmtId="0" fontId="11" fillId="0" borderId="9" xfId="7" applyFont="1" applyBorder="1" applyAlignment="1">
      <alignment horizontal="left" vertical="center" wrapText="1"/>
    </xf>
    <xf numFmtId="0" fontId="11" fillId="2" borderId="9" xfId="7" applyFont="1" applyFill="1" applyBorder="1" applyAlignment="1">
      <alignment horizontal="left" vertical="center"/>
    </xf>
    <xf numFmtId="0" fontId="11" fillId="0" borderId="9" xfId="7" applyFont="1" applyBorder="1" applyAlignment="1">
      <alignment vertical="center"/>
    </xf>
    <xf numFmtId="0" fontId="44" fillId="0" borderId="9" xfId="7" applyFont="1" applyBorder="1" applyAlignment="1">
      <alignment vertical="center"/>
    </xf>
    <xf numFmtId="0" fontId="11" fillId="2" borderId="9" xfId="7" applyFont="1" applyFill="1" applyBorder="1" applyAlignment="1">
      <alignment vertical="center"/>
    </xf>
    <xf numFmtId="0" fontId="11" fillId="0" borderId="9" xfId="7" applyFont="1" applyBorder="1" applyAlignment="1">
      <alignment horizontal="center" vertical="center" wrapText="1"/>
    </xf>
    <xf numFmtId="0" fontId="9" fillId="0" borderId="9" xfId="7" applyFont="1" applyBorder="1" applyAlignment="1">
      <alignment horizontal="center" vertical="center" wrapText="1"/>
    </xf>
    <xf numFmtId="0" fontId="44" fillId="0" borderId="9" xfId="7" applyFont="1" applyBorder="1" applyAlignment="1">
      <alignment horizontal="center" vertical="center" wrapText="1"/>
    </xf>
    <xf numFmtId="0" fontId="11" fillId="0" borderId="9" xfId="0" applyFont="1" applyBorder="1"/>
    <xf numFmtId="0" fontId="11" fillId="0" borderId="12" xfId="7" applyFont="1" applyBorder="1" applyAlignment="1">
      <alignment vertical="center"/>
    </xf>
    <xf numFmtId="0" fontId="7" fillId="0" borderId="13" xfId="7" applyFont="1" applyBorder="1" applyAlignment="1">
      <alignment vertical="center"/>
    </xf>
    <xf numFmtId="0" fontId="39" fillId="0" borderId="12" xfId="7" applyFont="1" applyBorder="1" applyAlignment="1">
      <alignment vertical="center"/>
    </xf>
    <xf numFmtId="0" fontId="40" fillId="0" borderId="9" xfId="0" applyFont="1" applyBorder="1" applyAlignment="1">
      <alignment vertical="center" wrapText="1"/>
    </xf>
    <xf numFmtId="0" fontId="6" fillId="0" borderId="9" xfId="0" applyFont="1" applyBorder="1"/>
    <xf numFmtId="0" fontId="7" fillId="6" borderId="9" xfId="7" applyFont="1" applyFill="1" applyBorder="1" applyAlignment="1">
      <alignment vertical="center"/>
    </xf>
    <xf numFmtId="0" fontId="0" fillId="6" borderId="9" xfId="0" applyFill="1" applyBorder="1"/>
    <xf numFmtId="0" fontId="11" fillId="6" borderId="9" xfId="7" applyFont="1" applyFill="1" applyBorder="1" applyAlignment="1">
      <alignment vertical="center"/>
    </xf>
    <xf numFmtId="0" fontId="7" fillId="12" borderId="9" xfId="7" applyFont="1" applyFill="1" applyBorder="1" applyAlignment="1">
      <alignment horizontal="center" vertical="center" wrapText="1"/>
    </xf>
    <xf numFmtId="0" fontId="7" fillId="12" borderId="9" xfId="7" applyFont="1" applyFill="1" applyBorder="1" applyAlignment="1">
      <alignment horizontal="center" vertical="center"/>
    </xf>
    <xf numFmtId="0" fontId="0" fillId="12" borderId="9" xfId="0" applyFill="1" applyBorder="1"/>
    <xf numFmtId="0" fontId="7" fillId="12" borderId="9" xfId="7" applyFont="1" applyFill="1" applyBorder="1" applyAlignment="1">
      <alignment vertical="center"/>
    </xf>
    <xf numFmtId="0" fontId="44" fillId="0" borderId="9" xfId="7" applyFont="1" applyBorder="1" applyAlignment="1">
      <alignment vertical="center" wrapText="1"/>
    </xf>
    <xf numFmtId="0" fontId="44" fillId="0" borderId="9" xfId="0" applyFont="1" applyBorder="1"/>
    <xf numFmtId="0" fontId="7" fillId="3" borderId="0" xfId="0" applyFont="1" applyFill="1" applyAlignment="1">
      <alignment vertical="center"/>
    </xf>
    <xf numFmtId="0" fontId="7" fillId="3" borderId="0" xfId="0" applyFont="1" applyFill="1" applyAlignment="1" applyProtection="1">
      <alignment vertical="center"/>
      <protection locked="0"/>
    </xf>
    <xf numFmtId="0" fontId="10" fillId="0" borderId="9" xfId="7" applyFont="1" applyBorder="1" applyAlignment="1" applyProtection="1">
      <alignment horizontal="center" vertical="center"/>
      <protection hidden="1"/>
    </xf>
    <xf numFmtId="168" fontId="6" fillId="0" borderId="9" xfId="7" applyNumberFormat="1" applyBorder="1" applyAlignment="1" applyProtection="1">
      <alignment vertical="center"/>
      <protection hidden="1"/>
    </xf>
    <xf numFmtId="0" fontId="10" fillId="0" borderId="16" xfId="0" applyFont="1" applyBorder="1" applyAlignment="1">
      <alignment horizontal="center" vertical="center"/>
    </xf>
    <xf numFmtId="0" fontId="7" fillId="0" borderId="27" xfId="0" applyFont="1" applyBorder="1" applyAlignment="1">
      <alignment horizontal="center" vertical="center" wrapText="1"/>
    </xf>
    <xf numFmtId="180" fontId="7" fillId="0" borderId="32" xfId="0" applyNumberFormat="1" applyFont="1" applyBorder="1" applyAlignment="1">
      <alignment horizontal="center" vertical="center"/>
    </xf>
    <xf numFmtId="0" fontId="38" fillId="0" borderId="0" xfId="3" applyFont="1" applyAlignment="1">
      <alignment horizontal="center"/>
    </xf>
    <xf numFmtId="0" fontId="38" fillId="0" borderId="0" xfId="3" applyFont="1" applyAlignment="1">
      <alignment horizontal="center" wrapText="1"/>
    </xf>
    <xf numFmtId="0" fontId="12" fillId="0" borderId="0" xfId="0" applyFont="1" applyAlignment="1">
      <alignment horizontal="left" vertical="center" wrapText="1"/>
    </xf>
    <xf numFmtId="0" fontId="13" fillId="0" borderId="0" xfId="0" applyFont="1" applyBorder="1" applyAlignment="1">
      <alignment horizontal="centerContinuous" vertical="center"/>
    </xf>
    <xf numFmtId="0" fontId="15" fillId="0" borderId="0" xfId="0" applyFont="1" applyBorder="1" applyAlignment="1">
      <alignment horizontal="center" vertical="center" wrapText="1"/>
    </xf>
    <xf numFmtId="0" fontId="10" fillId="0" borderId="0" xfId="0" applyFont="1" applyBorder="1" applyAlignment="1">
      <alignment horizontal="center" vertical="center" wrapText="1"/>
    </xf>
    <xf numFmtId="169" fontId="6" fillId="0" borderId="0" xfId="1" applyNumberFormat="1" applyFont="1" applyBorder="1" applyAlignment="1">
      <alignment vertical="center"/>
    </xf>
    <xf numFmtId="169" fontId="10" fillId="0" borderId="0" xfId="1" applyNumberFormat="1" applyFont="1" applyBorder="1" applyAlignment="1">
      <alignment vertical="center"/>
    </xf>
    <xf numFmtId="0" fontId="6" fillId="0" borderId="13" xfId="0" applyFont="1" applyBorder="1" applyAlignment="1" applyProtection="1">
      <alignment vertical="center"/>
      <protection hidden="1"/>
    </xf>
    <xf numFmtId="0" fontId="10" fillId="0" borderId="19" xfId="0" applyFont="1" applyBorder="1" applyAlignment="1" applyProtection="1">
      <alignment vertical="center"/>
      <protection hidden="1"/>
    </xf>
    <xf numFmtId="182" fontId="6" fillId="0" borderId="9" xfId="49" applyNumberFormat="1" applyFont="1" applyFill="1" applyBorder="1" applyAlignment="1" applyProtection="1">
      <alignment vertical="center"/>
      <protection hidden="1"/>
    </xf>
    <xf numFmtId="0" fontId="6" fillId="0" borderId="0" xfId="0" applyFont="1" applyAlignment="1" applyProtection="1">
      <alignment vertical="center"/>
      <protection hidden="1"/>
    </xf>
    <xf numFmtId="0" fontId="6" fillId="0" borderId="9" xfId="7" applyFont="1" applyBorder="1" applyAlignment="1" applyProtection="1">
      <alignment horizontal="center" vertical="center"/>
      <protection hidden="1"/>
    </xf>
    <xf numFmtId="0" fontId="10" fillId="0" borderId="9" xfId="7" applyFont="1" applyFill="1" applyBorder="1" applyAlignment="1" applyProtection="1">
      <alignment horizontal="center" vertical="center"/>
      <protection hidden="1"/>
    </xf>
    <xf numFmtId="169" fontId="6" fillId="0" borderId="9" xfId="1" applyNumberFormat="1" applyFont="1" applyFill="1" applyBorder="1" applyAlignment="1" applyProtection="1">
      <alignment vertical="center"/>
      <protection hidden="1"/>
    </xf>
    <xf numFmtId="169" fontId="6" fillId="0" borderId="0" xfId="16" applyNumberFormat="1" applyFont="1" applyFill="1" applyAlignment="1" applyProtection="1">
      <alignment vertical="center"/>
      <protection hidden="1"/>
    </xf>
    <xf numFmtId="9" fontId="6" fillId="0" borderId="9" xfId="16" applyFont="1" applyFill="1" applyBorder="1" applyAlignment="1" applyProtection="1">
      <alignment vertical="center"/>
      <protection locked="0"/>
    </xf>
    <xf numFmtId="9" fontId="11" fillId="0" borderId="14" xfId="16" applyFont="1" applyFill="1" applyBorder="1" applyAlignment="1" applyProtection="1">
      <alignment vertical="center"/>
      <protection hidden="1"/>
    </xf>
    <xf numFmtId="9" fontId="11" fillId="0" borderId="9" xfId="7" applyNumberFormat="1" applyFont="1" applyFill="1" applyBorder="1" applyAlignment="1" applyProtection="1">
      <alignment vertical="center"/>
      <protection hidden="1"/>
    </xf>
    <xf numFmtId="0" fontId="11" fillId="0" borderId="0" xfId="7" applyFont="1" applyFill="1" applyAlignment="1" applyProtection="1">
      <alignment vertical="center"/>
      <protection locked="0"/>
    </xf>
    <xf numFmtId="0" fontId="11" fillId="0" borderId="0" xfId="7" applyFont="1" applyFill="1" applyAlignment="1" applyProtection="1">
      <alignment vertical="center"/>
      <protection hidden="1"/>
    </xf>
    <xf numFmtId="44" fontId="0" fillId="0" borderId="0" xfId="0" applyNumberFormat="1" applyAlignment="1">
      <alignment vertical="center"/>
    </xf>
    <xf numFmtId="0" fontId="6" fillId="12" borderId="9" xfId="0" applyFont="1" applyFill="1" applyBorder="1" applyAlignment="1">
      <alignment horizontal="center" vertical="center"/>
    </xf>
    <xf numFmtId="49" fontId="0" fillId="0" borderId="9" xfId="0" applyNumberFormat="1" applyBorder="1" applyAlignment="1">
      <alignment horizontal="center"/>
    </xf>
    <xf numFmtId="0" fontId="6" fillId="3" borderId="0" xfId="0" applyFont="1" applyFill="1" applyAlignment="1">
      <alignment vertical="center"/>
    </xf>
    <xf numFmtId="0" fontId="6" fillId="3" borderId="9" xfId="0" applyFont="1" applyFill="1" applyBorder="1" applyAlignment="1" applyProtection="1">
      <alignment horizontal="center" vertical="center"/>
      <protection hidden="1"/>
    </xf>
    <xf numFmtId="0" fontId="6" fillId="0" borderId="9" xfId="0" applyFont="1" applyBorder="1" applyAlignment="1">
      <alignment vertical="center"/>
    </xf>
    <xf numFmtId="2" fontId="6" fillId="0" borderId="0" xfId="0" applyNumberFormat="1" applyFont="1" applyFill="1" applyAlignment="1">
      <alignment vertical="center"/>
    </xf>
    <xf numFmtId="0" fontId="6" fillId="0" borderId="9" xfId="0" applyFont="1" applyFill="1" applyBorder="1" applyAlignment="1">
      <alignment vertical="center"/>
    </xf>
    <xf numFmtId="49" fontId="0" fillId="0" borderId="32" xfId="0" applyNumberFormat="1" applyFill="1" applyBorder="1" applyAlignment="1">
      <alignment horizontal="center"/>
    </xf>
    <xf numFmtId="0" fontId="6" fillId="0" borderId="0" xfId="0" applyFont="1" applyFill="1" applyAlignment="1">
      <alignment vertical="center"/>
    </xf>
    <xf numFmtId="180" fontId="6" fillId="0" borderId="0" xfId="0" applyNumberFormat="1" applyFont="1" applyFill="1" applyAlignment="1">
      <alignment vertical="center"/>
    </xf>
    <xf numFmtId="0" fontId="6" fillId="0" borderId="9" xfId="0" applyFont="1" applyFill="1" applyBorder="1" applyAlignment="1" applyProtection="1">
      <alignment horizontal="center" vertical="center"/>
      <protection hidden="1"/>
    </xf>
    <xf numFmtId="49" fontId="6" fillId="0" borderId="9" xfId="0" applyNumberFormat="1" applyFont="1" applyFill="1" applyBorder="1" applyAlignment="1">
      <alignment horizontal="center"/>
    </xf>
    <xf numFmtId="0" fontId="6" fillId="12" borderId="9" xfId="0" applyFont="1" applyFill="1" applyBorder="1" applyAlignment="1" applyProtection="1">
      <alignment horizontal="center" vertical="center"/>
      <protection hidden="1"/>
    </xf>
    <xf numFmtId="0" fontId="6" fillId="0" borderId="13" xfId="0" applyFont="1" applyBorder="1" applyAlignment="1">
      <alignment horizontal="left" vertical="center" wrapText="1"/>
    </xf>
    <xf numFmtId="0" fontId="6" fillId="0" borderId="9" xfId="0" applyFont="1" applyFill="1" applyBorder="1" applyAlignment="1">
      <alignment vertical="center" wrapText="1"/>
    </xf>
    <xf numFmtId="2" fontId="6" fillId="0" borderId="9" xfId="0" applyNumberFormat="1" applyFont="1" applyFill="1" applyBorder="1" applyAlignment="1">
      <alignment vertical="center" wrapText="1"/>
    </xf>
    <xf numFmtId="0" fontId="6" fillId="0" borderId="9" xfId="7" applyFont="1" applyFill="1" applyBorder="1" applyAlignment="1" applyProtection="1">
      <alignment horizontal="center" vertical="center"/>
      <protection hidden="1"/>
    </xf>
    <xf numFmtId="0" fontId="10" fillId="0" borderId="13" xfId="0" applyFont="1" applyBorder="1" applyAlignment="1">
      <alignment horizontal="center" vertical="center"/>
    </xf>
    <xf numFmtId="0" fontId="10" fillId="0" borderId="19" xfId="0" applyFont="1" applyBorder="1" applyAlignment="1">
      <alignment horizontal="center" vertical="center"/>
    </xf>
    <xf numFmtId="0" fontId="6" fillId="0" borderId="9" xfId="0" applyFont="1" applyBorder="1" applyAlignment="1" applyProtection="1">
      <alignment horizontal="center" vertical="center" wrapText="1"/>
      <protection hidden="1"/>
    </xf>
    <xf numFmtId="0" fontId="10" fillId="0" borderId="16" xfId="0" applyFont="1" applyBorder="1" applyAlignment="1">
      <alignment horizontal="center" vertical="center"/>
    </xf>
    <xf numFmtId="0" fontId="10" fillId="0" borderId="37" xfId="0" applyFont="1" applyBorder="1" applyAlignment="1">
      <alignment horizontal="center" vertical="center" wrapText="1"/>
    </xf>
    <xf numFmtId="0" fontId="10" fillId="0" borderId="32" xfId="0" applyFont="1" applyBorder="1" applyAlignment="1">
      <alignment horizontal="center" vertical="center" wrapText="1"/>
    </xf>
    <xf numFmtId="0" fontId="10" fillId="0" borderId="9" xfId="0" applyFont="1" applyBorder="1" applyAlignment="1">
      <alignment horizontal="center" vertical="center" wrapText="1"/>
    </xf>
    <xf numFmtId="0" fontId="10" fillId="0" borderId="9" xfId="0" applyFont="1" applyBorder="1" applyAlignment="1">
      <alignment horizontal="center" vertical="center"/>
    </xf>
    <xf numFmtId="49" fontId="10" fillId="0" borderId="9" xfId="0" applyNumberFormat="1" applyFont="1" applyBorder="1" applyAlignment="1">
      <alignment horizontal="center" vertical="center" wrapText="1"/>
    </xf>
    <xf numFmtId="0" fontId="15" fillId="0" borderId="37" xfId="0" applyFont="1" applyBorder="1" applyAlignment="1">
      <alignment horizontal="center" vertical="center" wrapText="1"/>
    </xf>
    <xf numFmtId="0" fontId="15" fillId="0" borderId="32" xfId="0" applyFont="1" applyBorder="1" applyAlignment="1">
      <alignment horizontal="center" vertical="center" wrapText="1"/>
    </xf>
    <xf numFmtId="0" fontId="15" fillId="0" borderId="33" xfId="0" applyFont="1" applyBorder="1" applyAlignment="1">
      <alignment horizontal="center" vertical="center" wrapText="1"/>
    </xf>
    <xf numFmtId="0" fontId="15" fillId="0" borderId="31" xfId="0" applyFont="1" applyBorder="1" applyAlignment="1">
      <alignment horizontal="center" vertical="center" wrapText="1"/>
    </xf>
    <xf numFmtId="0" fontId="15" fillId="0" borderId="15" xfId="0" applyFont="1" applyBorder="1" applyAlignment="1">
      <alignment horizontal="center" vertical="center" wrapText="1"/>
    </xf>
    <xf numFmtId="0" fontId="15" fillId="0" borderId="17" xfId="0" applyFont="1" applyBorder="1" applyAlignment="1">
      <alignment horizontal="center" vertical="center" wrapText="1"/>
    </xf>
    <xf numFmtId="0" fontId="15" fillId="0" borderId="9" xfId="0" applyFont="1" applyBorder="1" applyAlignment="1">
      <alignment horizontal="center" vertical="center" wrapText="1"/>
    </xf>
    <xf numFmtId="0" fontId="12" fillId="0" borderId="0" xfId="0" applyFont="1" applyAlignment="1">
      <alignment horizontal="left" vertical="center" wrapText="1"/>
    </xf>
    <xf numFmtId="0" fontId="6" fillId="0" borderId="13" xfId="0" applyFont="1" applyBorder="1" applyAlignment="1">
      <alignment horizontal="left" vertical="center" wrapText="1"/>
    </xf>
    <xf numFmtId="0" fontId="6" fillId="0" borderId="19" xfId="0" applyFont="1" applyBorder="1" applyAlignment="1">
      <alignment horizontal="left" vertical="center" wrapText="1"/>
    </xf>
    <xf numFmtId="0" fontId="10" fillId="0" borderId="13" xfId="0" applyFont="1" applyBorder="1" applyAlignment="1">
      <alignment horizontal="left" vertical="center" wrapText="1"/>
    </xf>
    <xf numFmtId="0" fontId="10" fillId="0" borderId="19" xfId="0" applyFont="1" applyBorder="1" applyAlignment="1">
      <alignment horizontal="left" vertical="center" wrapText="1"/>
    </xf>
    <xf numFmtId="0" fontId="7" fillId="0" borderId="27" xfId="0" applyFont="1" applyBorder="1" applyAlignment="1">
      <alignment horizontal="center" vertical="center" wrapText="1"/>
    </xf>
    <xf numFmtId="0" fontId="7" fillId="0" borderId="19" xfId="0" applyFont="1" applyBorder="1" applyAlignment="1">
      <alignment horizontal="center" vertical="center" wrapText="1"/>
    </xf>
    <xf numFmtId="0" fontId="7" fillId="0" borderId="37" xfId="0" applyFont="1" applyBorder="1" applyAlignment="1">
      <alignment horizontal="center" vertical="center"/>
    </xf>
    <xf numFmtId="0" fontId="7" fillId="0" borderId="32" xfId="0" applyFont="1" applyBorder="1" applyAlignment="1">
      <alignment horizontal="center" vertical="center"/>
    </xf>
    <xf numFmtId="2" fontId="7" fillId="0" borderId="37" xfId="0" applyNumberFormat="1" applyFont="1" applyBorder="1" applyAlignment="1">
      <alignment horizontal="center" vertical="center"/>
    </xf>
    <xf numFmtId="2" fontId="7" fillId="0" borderId="32" xfId="0" applyNumberFormat="1" applyFont="1" applyBorder="1" applyAlignment="1">
      <alignment horizontal="center" vertical="center"/>
    </xf>
    <xf numFmtId="180" fontId="7" fillId="0" borderId="37" xfId="0" applyNumberFormat="1" applyFont="1" applyBorder="1" applyAlignment="1">
      <alignment horizontal="center" vertical="center"/>
    </xf>
    <xf numFmtId="180" fontId="7" fillId="0" borderId="32" xfId="0" applyNumberFormat="1" applyFont="1" applyBorder="1" applyAlignment="1">
      <alignment horizontal="center" vertical="center"/>
    </xf>
    <xf numFmtId="180" fontId="7" fillId="0" borderId="38" xfId="0" applyNumberFormat="1" applyFont="1" applyBorder="1" applyAlignment="1">
      <alignment horizontal="center" vertical="center"/>
    </xf>
    <xf numFmtId="180" fontId="7" fillId="0" borderId="35" xfId="0" applyNumberFormat="1" applyFont="1" applyBorder="1" applyAlignment="1">
      <alignment horizontal="center" vertical="center"/>
    </xf>
    <xf numFmtId="0" fontId="13" fillId="0" borderId="13" xfId="0" applyFont="1" applyBorder="1" applyAlignment="1" applyProtection="1">
      <alignment horizontal="center" vertical="center"/>
      <protection hidden="1"/>
    </xf>
    <xf numFmtId="0" fontId="13" fillId="0" borderId="16" xfId="0" applyFont="1" applyBorder="1" applyAlignment="1" applyProtection="1">
      <alignment horizontal="center" vertical="center"/>
      <protection hidden="1"/>
    </xf>
    <xf numFmtId="0" fontId="13" fillId="0" borderId="19" xfId="0" applyFont="1" applyBorder="1" applyAlignment="1" applyProtection="1">
      <alignment horizontal="center" vertical="center"/>
      <protection hidden="1"/>
    </xf>
    <xf numFmtId="0" fontId="10" fillId="0" borderId="9" xfId="7" applyFont="1" applyBorder="1" applyAlignment="1" applyProtection="1">
      <alignment horizontal="center" vertical="center"/>
      <protection hidden="1"/>
    </xf>
    <xf numFmtId="0" fontId="15" fillId="0" borderId="9" xfId="7" applyFont="1" applyBorder="1" applyAlignment="1" applyProtection="1">
      <alignment horizontal="center" vertical="center" wrapText="1"/>
      <protection hidden="1"/>
    </xf>
    <xf numFmtId="0" fontId="10" fillId="0" borderId="9" xfId="0" applyFont="1" applyBorder="1" applyAlignment="1" applyProtection="1">
      <alignment horizontal="center" vertical="center" wrapText="1"/>
      <protection hidden="1"/>
    </xf>
    <xf numFmtId="0" fontId="10" fillId="0" borderId="9" xfId="7" applyFont="1" applyBorder="1" applyAlignment="1" applyProtection="1">
      <alignment horizontal="center" vertical="center" wrapText="1"/>
      <protection hidden="1"/>
    </xf>
    <xf numFmtId="0" fontId="6" fillId="0" borderId="13" xfId="7" applyBorder="1" applyAlignment="1" applyProtection="1">
      <alignment horizontal="left" vertical="center" wrapText="1"/>
      <protection hidden="1"/>
    </xf>
    <xf numFmtId="0" fontId="6" fillId="0" borderId="19" xfId="7" applyBorder="1" applyAlignment="1" applyProtection="1">
      <alignment horizontal="left" vertical="center" wrapText="1"/>
      <protection hidden="1"/>
    </xf>
    <xf numFmtId="0" fontId="6" fillId="0" borderId="13" xfId="7" applyFont="1" applyBorder="1" applyAlignment="1" applyProtection="1">
      <alignment horizontal="left" vertical="center" wrapText="1"/>
      <protection hidden="1"/>
    </xf>
    <xf numFmtId="0" fontId="6" fillId="0" borderId="19" xfId="7" applyFont="1" applyBorder="1" applyAlignment="1" applyProtection="1">
      <alignment horizontal="left" vertical="center" wrapText="1"/>
      <protection hidden="1"/>
    </xf>
    <xf numFmtId="0" fontId="6" fillId="0" borderId="13" xfId="7" applyFont="1" applyFill="1" applyBorder="1" applyAlignment="1" applyProtection="1">
      <alignment horizontal="left" vertical="center" wrapText="1"/>
      <protection hidden="1"/>
    </xf>
    <xf numFmtId="0" fontId="6" fillId="0" borderId="19" xfId="7" applyFont="1" applyFill="1" applyBorder="1" applyAlignment="1" applyProtection="1">
      <alignment horizontal="left" vertical="center" wrapText="1"/>
      <protection hidden="1"/>
    </xf>
    <xf numFmtId="0" fontId="38" fillId="0" borderId="0" xfId="3" applyFont="1" applyAlignment="1">
      <alignment horizontal="center"/>
    </xf>
    <xf numFmtId="0" fontId="38" fillId="0" borderId="0" xfId="3" applyFont="1" applyAlignment="1">
      <alignment horizontal="center" wrapText="1"/>
    </xf>
    <xf numFmtId="0" fontId="10" fillId="0" borderId="13" xfId="0" applyFont="1" applyBorder="1" applyAlignment="1" applyProtection="1">
      <alignment horizontal="right" vertical="center" indent="2"/>
      <protection hidden="1"/>
    </xf>
    <xf numFmtId="0" fontId="10" fillId="0" borderId="19" xfId="0" applyFont="1" applyBorder="1" applyAlignment="1" applyProtection="1">
      <alignment horizontal="right" vertical="center" indent="2"/>
      <protection hidden="1"/>
    </xf>
    <xf numFmtId="0" fontId="10" fillId="0" borderId="13" xfId="0" applyFont="1" applyBorder="1" applyAlignment="1" applyProtection="1">
      <alignment horizontal="left" vertical="center"/>
      <protection hidden="1"/>
    </xf>
    <xf numFmtId="0" fontId="10" fillId="0" borderId="19" xfId="0" applyFont="1" applyBorder="1" applyAlignment="1" applyProtection="1">
      <alignment horizontal="left" vertical="center"/>
      <protection hidden="1"/>
    </xf>
    <xf numFmtId="0" fontId="12" fillId="0" borderId="33" xfId="0" applyFont="1" applyBorder="1" applyAlignment="1" applyProtection="1">
      <alignment horizontal="center" vertical="center"/>
      <protection hidden="1"/>
    </xf>
    <xf numFmtId="0" fontId="12" fillId="0" borderId="30" xfId="0" applyFont="1" applyBorder="1" applyAlignment="1" applyProtection="1">
      <alignment horizontal="center" vertical="center"/>
      <protection hidden="1"/>
    </xf>
    <xf numFmtId="0" fontId="12" fillId="0" borderId="31" xfId="0" applyFont="1" applyBorder="1" applyAlignment="1" applyProtection="1">
      <alignment horizontal="center" vertical="center"/>
      <protection hidden="1"/>
    </xf>
    <xf numFmtId="0" fontId="6" fillId="0" borderId="15" xfId="0" applyFont="1" applyBorder="1" applyAlignment="1" applyProtection="1">
      <alignment horizontal="center" vertical="center"/>
      <protection hidden="1"/>
    </xf>
    <xf numFmtId="0" fontId="6" fillId="0" borderId="29" xfId="0" applyFont="1" applyBorder="1" applyAlignment="1" applyProtection="1">
      <alignment horizontal="center" vertical="center"/>
      <protection hidden="1"/>
    </xf>
    <xf numFmtId="0" fontId="0" fillId="0" borderId="29" xfId="0" applyBorder="1" applyAlignment="1" applyProtection="1">
      <alignment horizontal="center" vertical="center"/>
      <protection hidden="1"/>
    </xf>
    <xf numFmtId="0" fontId="0" fillId="0" borderId="17" xfId="0" applyBorder="1" applyAlignment="1" applyProtection="1">
      <alignment horizontal="center" vertical="center"/>
      <protection hidden="1"/>
    </xf>
    <xf numFmtId="0" fontId="7" fillId="2" borderId="0" xfId="7" applyFont="1" applyFill="1" applyAlignment="1">
      <alignment horizontal="center" vertical="center" wrapText="1"/>
    </xf>
    <xf numFmtId="0" fontId="7" fillId="0" borderId="0" xfId="7" applyFont="1" applyAlignment="1">
      <alignment horizontal="center" vertical="center" wrapText="1"/>
    </xf>
    <xf numFmtId="0" fontId="7" fillId="0" borderId="40" xfId="7" applyFont="1" applyBorder="1" applyAlignment="1">
      <alignment horizontal="center" vertical="center" wrapText="1"/>
    </xf>
    <xf numFmtId="0" fontId="7" fillId="0" borderId="46" xfId="7" applyFont="1" applyBorder="1" applyAlignment="1">
      <alignment horizontal="center" vertical="center" wrapText="1"/>
    </xf>
    <xf numFmtId="0" fontId="10" fillId="5" borderId="41" xfId="7" applyFont="1" applyFill="1" applyBorder="1" applyAlignment="1">
      <alignment horizontal="center" vertical="center" wrapText="1"/>
    </xf>
    <xf numFmtId="0" fontId="10" fillId="5" borderId="0" xfId="7" applyFont="1" applyFill="1" applyAlignment="1">
      <alignment horizontal="center" vertical="center" wrapText="1"/>
    </xf>
    <xf numFmtId="0" fontId="42" fillId="10" borderId="13" xfId="7" applyFont="1" applyFill="1" applyBorder="1" applyAlignment="1">
      <alignment horizontal="center" vertical="center"/>
    </xf>
    <xf numFmtId="0" fontId="42" fillId="10" borderId="16" xfId="7" applyFont="1" applyFill="1" applyBorder="1" applyAlignment="1">
      <alignment horizontal="center" vertical="center"/>
    </xf>
    <xf numFmtId="0" fontId="42" fillId="10" borderId="30" xfId="7" applyFont="1" applyFill="1" applyBorder="1" applyAlignment="1">
      <alignment horizontal="center" vertical="center"/>
    </xf>
    <xf numFmtId="0" fontId="42" fillId="10" borderId="19" xfId="7" applyFont="1" applyFill="1" applyBorder="1" applyAlignment="1">
      <alignment horizontal="center" vertical="center"/>
    </xf>
    <xf numFmtId="0" fontId="7" fillId="0" borderId="9" xfId="7" applyFont="1" applyBorder="1" applyAlignment="1">
      <alignment horizontal="center" vertical="center" wrapText="1"/>
    </xf>
    <xf numFmtId="0" fontId="7" fillId="0" borderId="42" xfId="7" applyFont="1" applyBorder="1" applyAlignment="1">
      <alignment horizontal="center" vertical="center" wrapText="1"/>
    </xf>
    <xf numFmtId="0" fontId="7" fillId="0" borderId="45" xfId="7" applyFont="1" applyBorder="1" applyAlignment="1">
      <alignment horizontal="center" vertical="center" wrapText="1"/>
    </xf>
    <xf numFmtId="0" fontId="7" fillId="0" borderId="43" xfId="7" applyFont="1" applyBorder="1" applyAlignment="1">
      <alignment horizontal="center" vertical="center" wrapText="1"/>
    </xf>
    <xf numFmtId="0" fontId="7" fillId="0" borderId="44" xfId="7" applyFont="1" applyBorder="1" applyAlignment="1">
      <alignment horizontal="center" vertical="center" wrapText="1"/>
    </xf>
    <xf numFmtId="0" fontId="7" fillId="0" borderId="14" xfId="7" applyFont="1" applyBorder="1" applyAlignment="1">
      <alignment horizontal="center" vertical="center" wrapText="1"/>
    </xf>
    <xf numFmtId="0" fontId="7" fillId="0" borderId="34" xfId="7" applyFont="1" applyBorder="1" applyAlignment="1">
      <alignment horizontal="center" vertical="center" wrapText="1"/>
    </xf>
    <xf numFmtId="0" fontId="42" fillId="8" borderId="13" xfId="7" applyFont="1" applyFill="1" applyBorder="1" applyAlignment="1">
      <alignment horizontal="center" vertical="center" wrapText="1"/>
    </xf>
    <xf numFmtId="0" fontId="42" fillId="8" borderId="16" xfId="7" applyFont="1" applyFill="1" applyBorder="1" applyAlignment="1">
      <alignment horizontal="center" vertical="center" wrapText="1"/>
    </xf>
    <xf numFmtId="0" fontId="42" fillId="8" borderId="19" xfId="7" applyFont="1" applyFill="1" applyBorder="1" applyAlignment="1">
      <alignment horizontal="center" vertical="center" wrapText="1"/>
    </xf>
    <xf numFmtId="0" fontId="42" fillId="7" borderId="9" xfId="7" applyFont="1" applyFill="1" applyBorder="1" applyAlignment="1">
      <alignment horizontal="center" vertical="center" wrapText="1"/>
    </xf>
    <xf numFmtId="0" fontId="46" fillId="0" borderId="9" xfId="0" applyFont="1" applyBorder="1"/>
  </cellXfs>
  <cellStyles count="81">
    <cellStyle name="Cabecera 1" xfId="30" xr:uid="{00000000-0005-0000-0000-000000000000}"/>
    <cellStyle name="Cabecera 2" xfId="31" xr:uid="{00000000-0005-0000-0000-000001000000}"/>
    <cellStyle name="Dia" xfId="8" xr:uid="{00000000-0005-0000-0000-000002000000}"/>
    <cellStyle name="Encabez1" xfId="9" xr:uid="{00000000-0005-0000-0000-000003000000}"/>
    <cellStyle name="Encabez2" xfId="10" xr:uid="{00000000-0005-0000-0000-000004000000}"/>
    <cellStyle name="Encabezado 1" xfId="32" xr:uid="{00000000-0005-0000-0000-000005000000}"/>
    <cellStyle name="Encabezado 2" xfId="33" xr:uid="{00000000-0005-0000-0000-000006000000}"/>
    <cellStyle name="Euro" xfId="11" xr:uid="{00000000-0005-0000-0000-000007000000}"/>
    <cellStyle name="Euro 2" xfId="34" xr:uid="{00000000-0005-0000-0000-000008000000}"/>
    <cellStyle name="F2" xfId="35" xr:uid="{00000000-0005-0000-0000-000009000000}"/>
    <cellStyle name="F3" xfId="36" xr:uid="{00000000-0005-0000-0000-00000A000000}"/>
    <cellStyle name="F4" xfId="37" xr:uid="{00000000-0005-0000-0000-00000B000000}"/>
    <cellStyle name="F5" xfId="38" xr:uid="{00000000-0005-0000-0000-00000C000000}"/>
    <cellStyle name="F6" xfId="39" xr:uid="{00000000-0005-0000-0000-00000D000000}"/>
    <cellStyle name="F7" xfId="40" xr:uid="{00000000-0005-0000-0000-00000E000000}"/>
    <cellStyle name="F8" xfId="41" xr:uid="{00000000-0005-0000-0000-00000F000000}"/>
    <cellStyle name="Fecha" xfId="42" xr:uid="{00000000-0005-0000-0000-000010000000}"/>
    <cellStyle name="Fijo" xfId="12" xr:uid="{00000000-0005-0000-0000-000011000000}"/>
    <cellStyle name="Fijo 2" xfId="43" xr:uid="{00000000-0005-0000-0000-000012000000}"/>
    <cellStyle name="Financiero" xfId="13" xr:uid="{00000000-0005-0000-0000-000013000000}"/>
    <cellStyle name="Millares 2" xfId="21" xr:uid="{00000000-0005-0000-0000-000014000000}"/>
    <cellStyle name="Millares 2 2" xfId="22" xr:uid="{00000000-0005-0000-0000-000015000000}"/>
    <cellStyle name="Millares 2 2 2" xfId="44" xr:uid="{00000000-0005-0000-0000-000016000000}"/>
    <cellStyle name="Millares 2 3" xfId="45" xr:uid="{00000000-0005-0000-0000-000017000000}"/>
    <cellStyle name="Millares 2 4" xfId="46" xr:uid="{00000000-0005-0000-0000-000018000000}"/>
    <cellStyle name="Millares 3" xfId="23" xr:uid="{00000000-0005-0000-0000-000019000000}"/>
    <cellStyle name="Millares 3 2" xfId="47" xr:uid="{00000000-0005-0000-0000-00001A000000}"/>
    <cellStyle name="Millares 4" xfId="24" xr:uid="{00000000-0005-0000-0000-00001B000000}"/>
    <cellStyle name="Millares 5" xfId="25" xr:uid="{00000000-0005-0000-0000-00001C000000}"/>
    <cellStyle name="Millares 6" xfId="29" xr:uid="{00000000-0005-0000-0000-00001D000000}"/>
    <cellStyle name="Moneda" xfId="2" builtinId="4"/>
    <cellStyle name="Moneda 2" xfId="28" xr:uid="{00000000-0005-0000-0000-00001F000000}"/>
    <cellStyle name="Moneda 2 2" xfId="48" xr:uid="{00000000-0005-0000-0000-000020000000}"/>
    <cellStyle name="Moneda 3" xfId="49" xr:uid="{00000000-0005-0000-0000-000021000000}"/>
    <cellStyle name="Moneda 3 2" xfId="50" xr:uid="{00000000-0005-0000-0000-000022000000}"/>
    <cellStyle name="Moneda 4" xfId="51" xr:uid="{00000000-0005-0000-0000-000023000000}"/>
    <cellStyle name="Moneda 5" xfId="52" xr:uid="{00000000-0005-0000-0000-000024000000}"/>
    <cellStyle name="Moneda 6" xfId="53" xr:uid="{00000000-0005-0000-0000-000025000000}"/>
    <cellStyle name="Moneda0" xfId="54" xr:uid="{00000000-0005-0000-0000-000026000000}"/>
    <cellStyle name="Monetario" xfId="14" xr:uid="{00000000-0005-0000-0000-000027000000}"/>
    <cellStyle name="Monetario 2" xfId="55" xr:uid="{00000000-0005-0000-0000-000028000000}"/>
    <cellStyle name="Monetario0" xfId="56" xr:uid="{00000000-0005-0000-0000-000029000000}"/>
    <cellStyle name="No-definido" xfId="15" xr:uid="{00000000-0005-0000-0000-00002A000000}"/>
    <cellStyle name="Normal" xfId="0" builtinId="0"/>
    <cellStyle name="Normal 2" xfId="3" xr:uid="{00000000-0005-0000-0000-00002C000000}"/>
    <cellStyle name="Normal 2 2" xfId="20" xr:uid="{00000000-0005-0000-0000-00002D000000}"/>
    <cellStyle name="Normal 2 2 2" xfId="19" xr:uid="{00000000-0005-0000-0000-00002E000000}"/>
    <cellStyle name="Normal 2 3" xfId="57" xr:uid="{00000000-0005-0000-0000-00002F000000}"/>
    <cellStyle name="Normal 2 4" xfId="58" xr:uid="{00000000-0005-0000-0000-000030000000}"/>
    <cellStyle name="Normal 3" xfId="7" xr:uid="{00000000-0005-0000-0000-000031000000}"/>
    <cellStyle name="Normal 3 2" xfId="59" xr:uid="{00000000-0005-0000-0000-000032000000}"/>
    <cellStyle name="Normal 3 3" xfId="60" xr:uid="{00000000-0005-0000-0000-000033000000}"/>
    <cellStyle name="Normal 3 4" xfId="61" xr:uid="{00000000-0005-0000-0000-000034000000}"/>
    <cellStyle name="Normal 3 5" xfId="62" xr:uid="{00000000-0005-0000-0000-000035000000}"/>
    <cellStyle name="Normal 4" xfId="26" xr:uid="{00000000-0005-0000-0000-000036000000}"/>
    <cellStyle name="Normal 4 2" xfId="63" xr:uid="{00000000-0005-0000-0000-000037000000}"/>
    <cellStyle name="Normal 4 3" xfId="64" xr:uid="{00000000-0005-0000-0000-000038000000}"/>
    <cellStyle name="Normal 5" xfId="65" xr:uid="{00000000-0005-0000-0000-000039000000}"/>
    <cellStyle name="Normal 5 2" xfId="66" xr:uid="{00000000-0005-0000-0000-00003A000000}"/>
    <cellStyle name="Normal 6" xfId="27" xr:uid="{00000000-0005-0000-0000-00003B000000}"/>
    <cellStyle name="Normal 6 2" xfId="67" xr:uid="{00000000-0005-0000-0000-00003C000000}"/>
    <cellStyle name="Normal 7" xfId="68" xr:uid="{00000000-0005-0000-0000-00003D000000}"/>
    <cellStyle name="Normal 8" xfId="69" xr:uid="{00000000-0005-0000-0000-00003E000000}"/>
    <cellStyle name="Normal 9" xfId="70" xr:uid="{00000000-0005-0000-0000-00003F000000}"/>
    <cellStyle name="Normal_Analisis de precios AGOSTO 2004" xfId="6" xr:uid="{00000000-0005-0000-0000-000040000000}"/>
    <cellStyle name="Normal_LICITACION ESCUELA CAUCETE" xfId="5" xr:uid="{00000000-0005-0000-0000-000041000000}"/>
    <cellStyle name="Porcentaje" xfId="1" builtinId="5"/>
    <cellStyle name="Porcentaje 2" xfId="4" xr:uid="{00000000-0005-0000-0000-000043000000}"/>
    <cellStyle name="Porcentaje 2 2" xfId="71" xr:uid="{00000000-0005-0000-0000-000044000000}"/>
    <cellStyle name="Porcentaje 3" xfId="16" xr:uid="{00000000-0005-0000-0000-000045000000}"/>
    <cellStyle name="Porcentaje 3 2" xfId="72" xr:uid="{00000000-0005-0000-0000-000046000000}"/>
    <cellStyle name="Porcentaje 4" xfId="73" xr:uid="{00000000-0005-0000-0000-000047000000}"/>
    <cellStyle name="Porcentaje 4 2" xfId="74" xr:uid="{00000000-0005-0000-0000-000048000000}"/>
    <cellStyle name="Porcentaje 4 3" xfId="75" xr:uid="{00000000-0005-0000-0000-000049000000}"/>
    <cellStyle name="Porcentaje 5" xfId="76" xr:uid="{00000000-0005-0000-0000-00004A000000}"/>
    <cellStyle name="Porcentaje 5 2" xfId="77" xr:uid="{00000000-0005-0000-0000-00004B000000}"/>
    <cellStyle name="Punto" xfId="17" xr:uid="{00000000-0005-0000-0000-00004C000000}"/>
    <cellStyle name="Punto 2" xfId="78" xr:uid="{00000000-0005-0000-0000-00004D000000}"/>
    <cellStyle name="Punto0" xfId="18" xr:uid="{00000000-0005-0000-0000-00004E000000}"/>
    <cellStyle name="Punto0 2" xfId="79" xr:uid="{00000000-0005-0000-0000-00004F000000}"/>
    <cellStyle name="Total 2" xfId="80" xr:uid="{00000000-0005-0000-0000-000050000000}"/>
  </cellStyles>
  <dxfs count="164">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condense val="0"/>
        <extend val="0"/>
        <color indexed="9"/>
      </font>
      <border>
        <left/>
        <right/>
        <top/>
        <bottom/>
      </border>
    </dxf>
    <dxf>
      <font>
        <condense val="0"/>
        <extend val="0"/>
        <color indexed="9"/>
      </font>
      <border>
        <left/>
        <right/>
        <top/>
        <bottom/>
      </border>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border>
        <left/>
        <right/>
        <top/>
        <bottom/>
      </border>
    </dxf>
    <dxf>
      <font>
        <condense val="0"/>
        <extend val="0"/>
        <color indexed="9"/>
      </font>
    </dxf>
    <dxf>
      <font>
        <b val="0"/>
        <i val="0"/>
        <condense val="0"/>
        <extend val="0"/>
        <color indexed="9"/>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condense val="0"/>
        <extend val="0"/>
        <color indexed="9"/>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border>
        <left/>
        <right/>
        <top/>
        <bottom/>
      </border>
    </dxf>
    <dxf>
      <font>
        <condense val="0"/>
        <extend val="0"/>
        <color indexed="9"/>
      </font>
    </dxf>
  </dxfs>
  <tableStyles count="0" defaultTableStyle="TableStyleMedium2" defaultPivotStyle="PivotStyleLight16"/>
  <colors>
    <mruColors>
      <color rgb="FFFFC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microsoft.com/office/2006/relationships/vbaProject" Target="vbaProject.bin"/><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341203703703691E-2"/>
          <c:y val="0.19077138888888889"/>
          <c:w val="0.87743472222222219"/>
          <c:h val="0.73178116552430017"/>
        </c:manualLayout>
      </c:layout>
      <c:lineChart>
        <c:grouping val="standard"/>
        <c:varyColors val="0"/>
        <c:ser>
          <c:idx val="0"/>
          <c:order val="0"/>
          <c:tx>
            <c:v>Avance Mensual</c:v>
          </c:tx>
          <c:marker>
            <c:symbol val="none"/>
          </c:marker>
          <c:dLbls>
            <c:numFmt formatCode="0.00%" sourceLinked="0"/>
            <c:spPr>
              <a:noFill/>
              <a:ln>
                <a:noFill/>
              </a:ln>
              <a:effectLst/>
            </c:spPr>
            <c:txPr>
              <a:bodyPr rot="-5400000" vert="horz"/>
              <a:lstStyle/>
              <a:p>
                <a:pPr>
                  <a:defRPr sz="600" baseline="0">
                    <a:latin typeface="Arial" pitchFamily="34" charset="0"/>
                  </a:defRPr>
                </a:pPr>
                <a:endParaRPr lang="es-A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PTyCI!$E$11:$G$11</c:f>
              <c:numCache>
                <c:formatCode>"Mes "#,#00\ </c:formatCode>
                <c:ptCount val="3"/>
                <c:pt idx="0" formatCode="General">
                  <c:v>0</c:v>
                </c:pt>
                <c:pt idx="1">
                  <c:v>1</c:v>
                </c:pt>
                <c:pt idx="2">
                  <c:v>2</c:v>
                </c:pt>
              </c:numCache>
            </c:numRef>
          </c:cat>
          <c:val>
            <c:numRef>
              <c:f>PTyCI!$E$38:$G$38</c:f>
              <c:numCache>
                <c:formatCode>0.00%</c:formatCode>
                <c:ptCount val="3"/>
                <c:pt idx="0" formatCode="General">
                  <c:v>0</c:v>
                </c:pt>
                <c:pt idx="1">
                  <c:v>0</c:v>
                </c:pt>
                <c:pt idx="2">
                  <c:v>0</c:v>
                </c:pt>
              </c:numCache>
            </c:numRef>
          </c:val>
          <c:smooth val="0"/>
          <c:extLst>
            <c:ext xmlns:c16="http://schemas.microsoft.com/office/drawing/2014/chart" uri="{C3380CC4-5D6E-409C-BE32-E72D297353CC}">
              <c16:uniqueId val="{00000000-B0B8-44AD-83A6-17F4475A3F59}"/>
            </c:ext>
          </c:extLst>
        </c:ser>
        <c:ser>
          <c:idx val="1"/>
          <c:order val="1"/>
          <c:tx>
            <c:v>Avance Acumulado</c:v>
          </c:tx>
          <c:marker>
            <c:symbol val="none"/>
          </c:marker>
          <c:dLbls>
            <c:dLbl>
              <c:idx val="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0B8-44AD-83A6-17F4475A3F59}"/>
                </c:ext>
              </c:extLst>
            </c:dLbl>
            <c:dLbl>
              <c:idx val="2"/>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0B8-44AD-83A6-17F4475A3F59}"/>
                </c:ext>
              </c:extLst>
            </c:dLbl>
            <c:dLbl>
              <c:idx val="3"/>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0B8-44AD-83A6-17F4475A3F59}"/>
                </c:ext>
              </c:extLst>
            </c:dLbl>
            <c:dLbl>
              <c:idx val="4"/>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0B8-44AD-83A6-17F4475A3F59}"/>
                </c:ext>
              </c:extLst>
            </c:dLbl>
            <c:dLbl>
              <c:idx val="5"/>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CD9-4FF4-B16A-3986A324B249}"/>
                </c:ext>
              </c:extLst>
            </c:dLbl>
            <c:dLbl>
              <c:idx val="3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0B8-44AD-83A6-17F4475A3F59}"/>
                </c:ext>
              </c:extLst>
            </c:dLbl>
            <c:numFmt formatCode="0.00%" sourceLinked="0"/>
            <c:spPr>
              <a:noFill/>
              <a:ln>
                <a:noFill/>
              </a:ln>
              <a:effectLst/>
            </c:spPr>
            <c:txPr>
              <a:bodyPr/>
              <a:lstStyle/>
              <a:p>
                <a:pPr>
                  <a:defRPr sz="600" baseline="0">
                    <a:latin typeface="Arial" pitchFamily="34" charset="0"/>
                  </a:defRPr>
                </a:pPr>
                <a:endParaRPr lang="es-A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trendline>
            <c:trendlineType val="linear"/>
            <c:dispRSqr val="0"/>
            <c:dispEq val="0"/>
          </c:trendline>
          <c:cat>
            <c:numRef>
              <c:f>PTyCI!$E$11:$G$11</c:f>
              <c:numCache>
                <c:formatCode>"Mes "#,#00\ </c:formatCode>
                <c:ptCount val="3"/>
                <c:pt idx="0" formatCode="General">
                  <c:v>0</c:v>
                </c:pt>
                <c:pt idx="1">
                  <c:v>1</c:v>
                </c:pt>
                <c:pt idx="2">
                  <c:v>2</c:v>
                </c:pt>
              </c:numCache>
            </c:numRef>
          </c:cat>
          <c:val>
            <c:numRef>
              <c:f>PTyCI!$E$39:$G$39</c:f>
              <c:numCache>
                <c:formatCode>0.00%</c:formatCode>
                <c:ptCount val="3"/>
                <c:pt idx="0" formatCode="General">
                  <c:v>0</c:v>
                </c:pt>
                <c:pt idx="1">
                  <c:v>0</c:v>
                </c:pt>
                <c:pt idx="2">
                  <c:v>0</c:v>
                </c:pt>
              </c:numCache>
            </c:numRef>
          </c:val>
          <c:smooth val="0"/>
          <c:extLst>
            <c:ext xmlns:c16="http://schemas.microsoft.com/office/drawing/2014/chart" uri="{C3380CC4-5D6E-409C-BE32-E72D297353CC}">
              <c16:uniqueId val="{00000007-B0B8-44AD-83A6-17F4475A3F59}"/>
            </c:ext>
          </c:extLst>
        </c:ser>
        <c:dLbls>
          <c:showLegendKey val="0"/>
          <c:showVal val="0"/>
          <c:showCatName val="0"/>
          <c:showSerName val="0"/>
          <c:showPercent val="0"/>
          <c:showBubbleSize val="0"/>
        </c:dLbls>
        <c:smooth val="0"/>
        <c:axId val="91261184"/>
        <c:axId val="91275648"/>
      </c:lineChart>
      <c:catAx>
        <c:axId val="91261184"/>
        <c:scaling>
          <c:orientation val="minMax"/>
        </c:scaling>
        <c:delete val="0"/>
        <c:axPos val="b"/>
        <c:title>
          <c:tx>
            <c:rich>
              <a:bodyPr/>
              <a:lstStyle/>
              <a:p>
                <a:pPr>
                  <a:defRPr>
                    <a:latin typeface="Arial" pitchFamily="34" charset="0"/>
                    <a:cs typeface="Arial" pitchFamily="34" charset="0"/>
                  </a:defRPr>
                </a:pPr>
                <a:r>
                  <a:rPr lang="en-US">
                    <a:latin typeface="Arial" pitchFamily="34" charset="0"/>
                    <a:cs typeface="Arial" pitchFamily="34" charset="0"/>
                  </a:rPr>
                  <a:t>MESES</a:t>
                </a:r>
              </a:p>
            </c:rich>
          </c:tx>
          <c:overlay val="0"/>
        </c:title>
        <c:numFmt formatCode="#,##0" sourceLinked="0"/>
        <c:majorTickMark val="out"/>
        <c:minorTickMark val="none"/>
        <c:tickLblPos val="nextTo"/>
        <c:spPr>
          <a:ln w="19050">
            <a:solidFill>
              <a:srgbClr val="C00000"/>
            </a:solidFill>
          </a:ln>
        </c:spPr>
        <c:txPr>
          <a:bodyPr rot="0" vert="horz"/>
          <a:lstStyle/>
          <a:p>
            <a:pPr>
              <a:defRPr sz="1000" baseline="0">
                <a:latin typeface="Arial" pitchFamily="34" charset="0"/>
              </a:defRPr>
            </a:pPr>
            <a:endParaRPr lang="es-AR"/>
          </a:p>
        </c:txPr>
        <c:crossAx val="91275648"/>
        <c:crossesAt val="0"/>
        <c:auto val="1"/>
        <c:lblAlgn val="ctr"/>
        <c:lblOffset val="100"/>
        <c:noMultiLvlLbl val="0"/>
      </c:catAx>
      <c:valAx>
        <c:axId val="91275648"/>
        <c:scaling>
          <c:orientation val="minMax"/>
          <c:max val="1"/>
        </c:scaling>
        <c:delete val="0"/>
        <c:axPos val="l"/>
        <c:majorGridlines/>
        <c:title>
          <c:tx>
            <c:rich>
              <a:bodyPr rot="-5400000" vert="horz"/>
              <a:lstStyle/>
              <a:p>
                <a:pPr>
                  <a:defRPr>
                    <a:latin typeface="Arial" pitchFamily="34" charset="0"/>
                    <a:cs typeface="Arial" pitchFamily="34" charset="0"/>
                  </a:defRPr>
                </a:pPr>
                <a:r>
                  <a:rPr lang="en-US">
                    <a:latin typeface="Arial" pitchFamily="34" charset="0"/>
                    <a:cs typeface="Arial" pitchFamily="34" charset="0"/>
                  </a:rPr>
                  <a:t>PORCENTAJE AVANCE</a:t>
                </a:r>
              </a:p>
            </c:rich>
          </c:tx>
          <c:layout>
            <c:manualLayout>
              <c:xMode val="edge"/>
              <c:yMode val="edge"/>
              <c:x val="5.8384259259259257E-3"/>
              <c:y val="0.32481444444444446"/>
            </c:manualLayout>
          </c:layout>
          <c:overlay val="0"/>
        </c:title>
        <c:numFmt formatCode="0%" sourceLinked="0"/>
        <c:majorTickMark val="out"/>
        <c:minorTickMark val="none"/>
        <c:tickLblPos val="nextTo"/>
        <c:txPr>
          <a:bodyPr/>
          <a:lstStyle/>
          <a:p>
            <a:pPr>
              <a:defRPr baseline="0">
                <a:latin typeface="Arial" pitchFamily="34" charset="0"/>
              </a:defRPr>
            </a:pPr>
            <a:endParaRPr lang="es-AR"/>
          </a:p>
        </c:txPr>
        <c:crossAx val="91261184"/>
        <c:crosses val="autoZero"/>
        <c:crossBetween val="between"/>
      </c:valAx>
    </c:plotArea>
    <c:legend>
      <c:legendPos val="r"/>
      <c:layout>
        <c:manualLayout>
          <c:xMode val="edge"/>
          <c:yMode val="edge"/>
          <c:x val="0.84602379629629632"/>
          <c:y val="9.3211249999999982E-2"/>
          <c:w val="0.15397620370370371"/>
          <c:h val="8.9875948156363711E-2"/>
        </c:manualLayout>
      </c:layout>
      <c:overlay val="0"/>
    </c:legend>
    <c:plotVisOnly val="0"/>
    <c:dispBlanksAs val="gap"/>
    <c:showDLblsOverMax val="0"/>
  </c:chart>
  <c:spPr>
    <a:noFill/>
    <a:ln>
      <a:noFill/>
    </a:ln>
  </c:spPr>
  <c:printSettings>
    <c:headerFooter/>
    <c:pageMargins b="0.75" l="0.25" r="0.25" t="0.75" header="0.3" footer="0.3"/>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84333333333333"/>
          <c:y val="0.17313249999999999"/>
          <c:w val="0.87508287037037036"/>
          <c:h val="0.73851531703751261"/>
        </c:manualLayout>
      </c:layout>
      <c:lineChart>
        <c:grouping val="standard"/>
        <c:varyColors val="0"/>
        <c:ser>
          <c:idx val="0"/>
          <c:order val="0"/>
          <c:tx>
            <c:v>Inversión Mensual</c:v>
          </c:tx>
          <c:marker>
            <c:symbol val="none"/>
          </c:marker>
          <c:dLbls>
            <c:dLbl>
              <c:idx val="4"/>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436-4470-8CE5-65C56222A8E1}"/>
                </c:ext>
              </c:extLst>
            </c:dLbl>
            <c:numFmt formatCode="&quot;$&quot;\ #,##0.00" sourceLinked="0"/>
            <c:spPr>
              <a:noFill/>
              <a:ln>
                <a:noFill/>
              </a:ln>
              <a:effectLst/>
            </c:spPr>
            <c:txPr>
              <a:bodyPr rot="-5400000" vert="horz" anchor="ctr" anchorCtr="0"/>
              <a:lstStyle/>
              <a:p>
                <a:pPr>
                  <a:defRPr sz="600" baseline="0">
                    <a:latin typeface="Arial" pitchFamily="34" charset="0"/>
                  </a:defRPr>
                </a:pPr>
                <a:endParaRPr lang="es-A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PTyCI!$E$11:$G$11</c:f>
              <c:numCache>
                <c:formatCode>"Mes "#,#00\ </c:formatCode>
                <c:ptCount val="3"/>
                <c:pt idx="0" formatCode="General">
                  <c:v>0</c:v>
                </c:pt>
                <c:pt idx="1">
                  <c:v>1</c:v>
                </c:pt>
                <c:pt idx="2">
                  <c:v>2</c:v>
                </c:pt>
              </c:numCache>
            </c:numRef>
          </c:cat>
          <c:val>
            <c:numRef>
              <c:f>PTyCI!$E$41:$G$41</c:f>
              <c:numCache>
                <c:formatCode>_-"$"* #,##0.00_-;\-"$"* #,##0.00_-;_-"$"* "-"??_-;_-@_-</c:formatCode>
                <c:ptCount val="3"/>
                <c:pt idx="0">
                  <c:v>0</c:v>
                </c:pt>
                <c:pt idx="1">
                  <c:v>0</c:v>
                </c:pt>
                <c:pt idx="2">
                  <c:v>0</c:v>
                </c:pt>
              </c:numCache>
            </c:numRef>
          </c:val>
          <c:smooth val="0"/>
          <c:extLst>
            <c:ext xmlns:c16="http://schemas.microsoft.com/office/drawing/2014/chart" uri="{C3380CC4-5D6E-409C-BE32-E72D297353CC}">
              <c16:uniqueId val="{00000001-4436-4470-8CE5-65C56222A8E1}"/>
            </c:ext>
          </c:extLst>
        </c:ser>
        <c:ser>
          <c:idx val="1"/>
          <c:order val="1"/>
          <c:tx>
            <c:v>Inversión Acumulada</c:v>
          </c:tx>
          <c:marker>
            <c:symbol val="none"/>
          </c:marker>
          <c:dLbls>
            <c:numFmt formatCode="&quot;$&quot;\ #,##0.00" sourceLinked="0"/>
            <c:spPr>
              <a:noFill/>
              <a:ln>
                <a:noFill/>
              </a:ln>
              <a:effectLst/>
            </c:spPr>
            <c:txPr>
              <a:bodyPr rot="-5400000" vert="horz" anchor="ctr" anchorCtr="1"/>
              <a:lstStyle/>
              <a:p>
                <a:pPr>
                  <a:defRPr sz="600" baseline="0">
                    <a:latin typeface="Arial" pitchFamily="34" charset="0"/>
                  </a:defRPr>
                </a:pPr>
                <a:endParaRPr lang="es-A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PTyCI!$E$11:$G$11</c:f>
              <c:numCache>
                <c:formatCode>"Mes "#,#00\ </c:formatCode>
                <c:ptCount val="3"/>
                <c:pt idx="0" formatCode="General">
                  <c:v>0</c:v>
                </c:pt>
                <c:pt idx="1">
                  <c:v>1</c:v>
                </c:pt>
                <c:pt idx="2">
                  <c:v>2</c:v>
                </c:pt>
              </c:numCache>
            </c:numRef>
          </c:cat>
          <c:val>
            <c:numRef>
              <c:f>PTyCI!$E$42:$G$42</c:f>
              <c:numCache>
                <c:formatCode>_-"$"* #,##0.00_-;\-"$"* #,##0.00_-;_-"$"* "-"??_-;_-@_-</c:formatCode>
                <c:ptCount val="3"/>
                <c:pt idx="0">
                  <c:v>0</c:v>
                </c:pt>
                <c:pt idx="1">
                  <c:v>0</c:v>
                </c:pt>
                <c:pt idx="2">
                  <c:v>0</c:v>
                </c:pt>
              </c:numCache>
            </c:numRef>
          </c:val>
          <c:smooth val="0"/>
          <c:extLst>
            <c:ext xmlns:c16="http://schemas.microsoft.com/office/drawing/2014/chart" uri="{C3380CC4-5D6E-409C-BE32-E72D297353CC}">
              <c16:uniqueId val="{00000002-4436-4470-8CE5-65C56222A8E1}"/>
            </c:ext>
          </c:extLst>
        </c:ser>
        <c:dLbls>
          <c:showLegendKey val="0"/>
          <c:showVal val="0"/>
          <c:showCatName val="0"/>
          <c:showSerName val="0"/>
          <c:showPercent val="0"/>
          <c:showBubbleSize val="0"/>
        </c:dLbls>
        <c:smooth val="0"/>
        <c:axId val="99611776"/>
        <c:axId val="99613696"/>
      </c:lineChart>
      <c:catAx>
        <c:axId val="99611776"/>
        <c:scaling>
          <c:orientation val="minMax"/>
        </c:scaling>
        <c:delete val="0"/>
        <c:axPos val="b"/>
        <c:title>
          <c:tx>
            <c:rich>
              <a:bodyPr/>
              <a:lstStyle/>
              <a:p>
                <a:pPr>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a:pPr>
            <a:endParaRPr lang="es-AR"/>
          </a:p>
        </c:txPr>
        <c:crossAx val="99613696"/>
        <c:crosses val="autoZero"/>
        <c:auto val="1"/>
        <c:lblAlgn val="ctr"/>
        <c:lblOffset val="100"/>
        <c:noMultiLvlLbl val="0"/>
      </c:catAx>
      <c:valAx>
        <c:axId val="99613696"/>
        <c:scaling>
          <c:orientation val="minMax"/>
        </c:scaling>
        <c:delete val="0"/>
        <c:axPos val="l"/>
        <c:majorGridlines/>
        <c:title>
          <c:tx>
            <c:rich>
              <a:bodyPr rot="-5400000" vert="horz"/>
              <a:lstStyle/>
              <a:p>
                <a:pPr>
                  <a:defRPr/>
                </a:pPr>
                <a:r>
                  <a:rPr lang="en-US"/>
                  <a:t>MILLES DE PESOS</a:t>
                </a:r>
              </a:p>
            </c:rich>
          </c:tx>
          <c:layout>
            <c:manualLayout>
              <c:xMode val="edge"/>
              <c:yMode val="edge"/>
              <c:x val="1.2165740740740737E-2"/>
              <c:y val="0.48667319444444446"/>
            </c:manualLayout>
          </c:layout>
          <c:overlay val="0"/>
        </c:title>
        <c:numFmt formatCode="&quot;$&quot;\ #,##0" sourceLinked="0"/>
        <c:majorTickMark val="out"/>
        <c:minorTickMark val="none"/>
        <c:tickLblPos val="nextTo"/>
        <c:crossAx val="99611776"/>
        <c:crosses val="autoZero"/>
        <c:crossBetween val="midCat"/>
        <c:dispUnits>
          <c:builtInUnit val="thousands"/>
        </c:dispUnits>
      </c:valAx>
    </c:plotArea>
    <c:legend>
      <c:legendPos val="r"/>
      <c:layout>
        <c:manualLayout>
          <c:xMode val="edge"/>
          <c:yMode val="edge"/>
          <c:x val="0.84549453703703703"/>
          <c:y val="6.8516805555555546E-2"/>
          <c:w val="0.13569064814814816"/>
          <c:h val="6.3792500000000002E-2"/>
        </c:manualLayout>
      </c:layout>
      <c:overlay val="0"/>
    </c:legend>
    <c:plotVisOnly val="1"/>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xdr:from>
      <xdr:col>0</xdr:col>
      <xdr:colOff>0</xdr:colOff>
      <xdr:row>1</xdr:row>
      <xdr:rowOff>84668</xdr:rowOff>
    </xdr:from>
    <xdr:to>
      <xdr:col>15</xdr:col>
      <xdr:colOff>5000</xdr:colOff>
      <xdr:row>40</xdr:row>
      <xdr:rowOff>3334</xdr:rowOff>
    </xdr:to>
    <xdr:graphicFrame macro="">
      <xdr:nvGraphicFramePr>
        <xdr:cNvPr id="2" name="1 Gráfico" title="PLAN DE TRABAJO - AVANCE PORCENTUAL OBRA">
          <a:extLst>
            <a:ext uri="{FF2B5EF4-FFF2-40B4-BE49-F238E27FC236}">
              <a16:creationId xmlns:a16="http://schemas.microsoft.com/office/drawing/2014/main" id="{00000000-0008-0000-0500-000002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636825</xdr:colOff>
      <xdr:row>37</xdr:row>
      <xdr:rowOff>151500</xdr:rowOff>
    </xdr:to>
    <xdr:graphicFrame macro="">
      <xdr:nvGraphicFramePr>
        <xdr:cNvPr id="2" name="1 Gráfico" title="PLAN DE TRABAJO - AVANCE PORCENTUAL OBRA">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arcos\c\Mis%20documentos\Nueva%20carpeta\DOCUMENTO%20DE%20EXCEL\PROMEBA-V-DOLORES\ANEXOS%20OFERTA%20ECON&#211;MICA%20-11-13-16%20Y%2017-prueba.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TRABAJO"/>
      <sheetName val="CUADROS"/>
      <sheetName val="CURVA"/>
      <sheetName val="PLANILLA COSTOS"/>
      <sheetName val="ANALISIS DE PRECIOS"/>
    </sheetNames>
    <sheetDataSet>
      <sheetData sheetId="0"/>
      <sheetData sheetId="1"/>
      <sheetData sheetId="2"/>
      <sheetData sheetId="3"/>
      <sheetData sheetId="4"/>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vmlDrawing" Target="../drawings/vmlDrawing1.v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2.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2"/>
  <dimension ref="A1:G25"/>
  <sheetViews>
    <sheetView workbookViewId="0">
      <selection activeCell="A5" sqref="A5"/>
    </sheetView>
  </sheetViews>
  <sheetFormatPr baseColWidth="10" defaultRowHeight="12.75" x14ac:dyDescent="0.2"/>
  <cols>
    <col min="1" max="1" width="148.5703125" style="196" customWidth="1"/>
    <col min="2" max="16384" width="11.42578125" style="196"/>
  </cols>
  <sheetData>
    <row r="1" spans="1:7" ht="30" customHeight="1" x14ac:dyDescent="0.2">
      <c r="A1" s="195" t="s">
        <v>1173</v>
      </c>
    </row>
    <row r="2" spans="1:7" ht="30" customHeight="1" x14ac:dyDescent="0.2">
      <c r="A2" s="195" t="s">
        <v>1196</v>
      </c>
    </row>
    <row r="3" spans="1:7" ht="165" x14ac:dyDescent="0.2">
      <c r="A3" s="197" t="s">
        <v>1201</v>
      </c>
    </row>
    <row r="4" spans="1:7" ht="30" customHeight="1" x14ac:dyDescent="0.2">
      <c r="A4" s="195" t="s">
        <v>1174</v>
      </c>
    </row>
    <row r="5" spans="1:7" ht="150" x14ac:dyDescent="0.2">
      <c r="A5" s="222" t="s">
        <v>1197</v>
      </c>
    </row>
    <row r="6" spans="1:7" ht="255.75" x14ac:dyDescent="0.2">
      <c r="A6" s="222" t="s">
        <v>1199</v>
      </c>
      <c r="B6" s="198"/>
      <c r="C6" s="198"/>
      <c r="D6" s="198"/>
      <c r="E6" s="198"/>
      <c r="F6" s="198"/>
      <c r="G6" s="198"/>
    </row>
    <row r="7" spans="1:7" ht="15" x14ac:dyDescent="0.2">
      <c r="A7" s="197" t="s">
        <v>1198</v>
      </c>
      <c r="B7" s="198"/>
      <c r="C7" s="198"/>
      <c r="D7" s="198"/>
      <c r="E7" s="198"/>
      <c r="F7" s="198"/>
      <c r="G7" s="198"/>
    </row>
    <row r="8" spans="1:7" ht="45" customHeight="1" x14ac:dyDescent="0.2">
      <c r="A8" s="197" t="s">
        <v>1200</v>
      </c>
      <c r="B8" s="198"/>
      <c r="C8" s="198"/>
      <c r="D8" s="198"/>
      <c r="E8" s="198"/>
      <c r="F8" s="198"/>
      <c r="G8" s="198"/>
    </row>
    <row r="9" spans="1:7" ht="30" x14ac:dyDescent="0.2">
      <c r="A9" s="197" t="s">
        <v>1205</v>
      </c>
      <c r="B9" s="198" t="s">
        <v>3</v>
      </c>
      <c r="C9" s="198"/>
      <c r="D9" s="198"/>
      <c r="E9" s="198"/>
      <c r="F9" s="198"/>
      <c r="G9" s="198"/>
    </row>
    <row r="10" spans="1:7" ht="30" customHeight="1" x14ac:dyDescent="0.2">
      <c r="A10" s="195" t="s">
        <v>1175</v>
      </c>
    </row>
    <row r="11" spans="1:7" ht="45" customHeight="1" x14ac:dyDescent="0.2">
      <c r="A11" s="197" t="s">
        <v>1202</v>
      </c>
      <c r="B11" s="198"/>
      <c r="C11" s="198"/>
      <c r="D11" s="198"/>
      <c r="E11" s="198"/>
      <c r="F11" s="198"/>
      <c r="G11" s="198"/>
    </row>
    <row r="12" spans="1:7" ht="45" customHeight="1" x14ac:dyDescent="0.2">
      <c r="A12" s="197" t="s">
        <v>1206</v>
      </c>
      <c r="B12" s="198"/>
      <c r="C12" s="198"/>
      <c r="D12" s="198"/>
      <c r="E12" s="198"/>
      <c r="F12" s="198"/>
      <c r="G12" s="198"/>
    </row>
    <row r="13" spans="1:7" ht="30" x14ac:dyDescent="0.2">
      <c r="A13" s="197" t="s">
        <v>1203</v>
      </c>
      <c r="B13" s="198"/>
      <c r="C13" s="198"/>
      <c r="D13" s="198"/>
      <c r="E13" s="198"/>
      <c r="F13" s="198"/>
      <c r="G13" s="198"/>
    </row>
    <row r="14" spans="1:7" ht="15" x14ac:dyDescent="0.2">
      <c r="A14" s="197"/>
      <c r="B14" s="198"/>
      <c r="C14" s="198"/>
      <c r="D14" s="198"/>
      <c r="E14" s="198"/>
      <c r="F14" s="198"/>
      <c r="G14" s="198"/>
    </row>
    <row r="15" spans="1:7" ht="30" customHeight="1" x14ac:dyDescent="0.2">
      <c r="A15" s="195" t="s">
        <v>1176</v>
      </c>
    </row>
    <row r="16" spans="1:7" ht="45" x14ac:dyDescent="0.2">
      <c r="A16" s="197" t="s">
        <v>1204</v>
      </c>
      <c r="B16" s="198"/>
      <c r="C16" s="198"/>
      <c r="D16" s="198"/>
      <c r="E16" s="198"/>
      <c r="F16" s="198"/>
      <c r="G16" s="198"/>
    </row>
    <row r="17" spans="1:7" ht="15" x14ac:dyDescent="0.2">
      <c r="A17" s="197" t="s">
        <v>1207</v>
      </c>
      <c r="B17" s="198"/>
      <c r="C17" s="198"/>
      <c r="D17" s="198"/>
      <c r="E17" s="198"/>
      <c r="F17" s="198"/>
      <c r="G17" s="198"/>
    </row>
    <row r="18" spans="1:7" ht="30" customHeight="1" x14ac:dyDescent="0.2">
      <c r="A18" s="195" t="s">
        <v>1179</v>
      </c>
    </row>
    <row r="19" spans="1:7" ht="45" x14ac:dyDescent="0.2">
      <c r="A19" s="197" t="s">
        <v>1208</v>
      </c>
      <c r="B19" s="198"/>
      <c r="C19" s="198"/>
      <c r="D19" s="198"/>
      <c r="E19" s="198"/>
      <c r="F19" s="198"/>
      <c r="G19" s="198"/>
    </row>
    <row r="21" spans="1:7" ht="30" customHeight="1" x14ac:dyDescent="0.2">
      <c r="A21" s="195" t="s">
        <v>1209</v>
      </c>
    </row>
    <row r="22" spans="1:7" ht="45" x14ac:dyDescent="0.2">
      <c r="A22" s="197" t="s">
        <v>1210</v>
      </c>
    </row>
    <row r="23" spans="1:7" ht="15" x14ac:dyDescent="0.2">
      <c r="A23" s="197"/>
    </row>
    <row r="24" spans="1:7" ht="30" x14ac:dyDescent="0.2">
      <c r="A24" s="197" t="s">
        <v>1213</v>
      </c>
    </row>
    <row r="25" spans="1:7" ht="15" x14ac:dyDescent="0.2">
      <c r="A25" s="197"/>
    </row>
  </sheetData>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7"/>
  <dimension ref="A1:E240"/>
  <sheetViews>
    <sheetView zoomScale="130" zoomScaleNormal="130" workbookViewId="0">
      <selection activeCell="C45" sqref="C45:C71"/>
    </sheetView>
  </sheetViews>
  <sheetFormatPr baseColWidth="10" defaultColWidth="11.42578125" defaultRowHeight="12" x14ac:dyDescent="0.2"/>
  <cols>
    <col min="1" max="1" width="46.42578125" style="117" customWidth="1"/>
    <col min="2" max="2" width="11.42578125" style="119"/>
    <col min="3" max="3" width="15.140625" style="117" bestFit="1" customWidth="1"/>
    <col min="4" max="4" width="19" style="117" customWidth="1"/>
    <col min="5" max="5" width="43.7109375" style="117" customWidth="1"/>
    <col min="6" max="8" width="11.42578125" style="117"/>
    <col min="9" max="9" width="24.7109375" style="117" bestFit="1" customWidth="1"/>
    <col min="10" max="16384" width="11.42578125" style="117"/>
  </cols>
  <sheetData>
    <row r="1" spans="1:5" x14ac:dyDescent="0.2">
      <c r="A1" s="116" t="s">
        <v>1134</v>
      </c>
    </row>
    <row r="3" spans="1:5" s="119" customFormat="1" x14ac:dyDescent="0.2">
      <c r="A3" s="118" t="s">
        <v>1171</v>
      </c>
      <c r="B3" s="118" t="s">
        <v>1</v>
      </c>
      <c r="C3" s="118" t="s">
        <v>1132</v>
      </c>
      <c r="D3" s="118" t="s">
        <v>1126</v>
      </c>
      <c r="E3" s="118" t="s">
        <v>1127</v>
      </c>
    </row>
    <row r="4" spans="1:5" ht="12.75" x14ac:dyDescent="0.2">
      <c r="A4" s="120" t="s">
        <v>733</v>
      </c>
      <c r="B4" s="118" t="s">
        <v>1133</v>
      </c>
      <c r="C4"/>
      <c r="D4" s="120" t="s">
        <v>1131</v>
      </c>
      <c r="E4" s="120" t="str">
        <f t="shared" ref="E4:E22" si="0">IFERROR(VLOOKUP(D4,Tabla_Indices,5,FALSE),"")</f>
        <v>Oficial Especializado</v>
      </c>
    </row>
    <row r="5" spans="1:5" ht="12.75" x14ac:dyDescent="0.2">
      <c r="A5" s="120" t="s">
        <v>1129</v>
      </c>
      <c r="B5" s="118" t="s">
        <v>1133</v>
      </c>
      <c r="C5"/>
      <c r="D5" s="120" t="s">
        <v>1130</v>
      </c>
      <c r="E5" s="120" t="str">
        <f t="shared" si="0"/>
        <v xml:space="preserve">Oficial </v>
      </c>
    </row>
    <row r="6" spans="1:5" ht="12.75" x14ac:dyDescent="0.2">
      <c r="A6" s="120" t="s">
        <v>735</v>
      </c>
      <c r="B6" s="118" t="s">
        <v>1133</v>
      </c>
      <c r="C6"/>
      <c r="D6" s="120" t="s">
        <v>1128</v>
      </c>
      <c r="E6" s="120" t="str">
        <f t="shared" si="0"/>
        <v>Ayudante</v>
      </c>
    </row>
    <row r="7" spans="1:5" x14ac:dyDescent="0.2">
      <c r="A7" s="120" t="s">
        <v>1138</v>
      </c>
      <c r="B7" s="118" t="s">
        <v>1133</v>
      </c>
      <c r="C7" s="121"/>
      <c r="D7" s="120" t="s">
        <v>1131</v>
      </c>
      <c r="E7" s="120" t="str">
        <f t="shared" si="0"/>
        <v>Oficial Especializado</v>
      </c>
    </row>
    <row r="8" spans="1:5" x14ac:dyDescent="0.2">
      <c r="A8" s="120" t="s">
        <v>1136</v>
      </c>
      <c r="B8" s="118" t="s">
        <v>1133</v>
      </c>
      <c r="C8" s="121"/>
      <c r="D8" s="120" t="s">
        <v>1130</v>
      </c>
      <c r="E8" s="120" t="str">
        <f t="shared" si="0"/>
        <v xml:space="preserve">Oficial </v>
      </c>
    </row>
    <row r="9" spans="1:5" x14ac:dyDescent="0.2">
      <c r="A9" s="120" t="s">
        <v>1137</v>
      </c>
      <c r="B9" s="118" t="s">
        <v>1133</v>
      </c>
      <c r="C9" s="121"/>
      <c r="D9" s="120" t="s">
        <v>1128</v>
      </c>
      <c r="E9" s="120" t="str">
        <f t="shared" si="0"/>
        <v>Ayudante</v>
      </c>
    </row>
    <row r="10" spans="1:5" x14ac:dyDescent="0.2">
      <c r="A10" s="120"/>
      <c r="B10" s="118"/>
      <c r="C10" s="121"/>
      <c r="D10" s="120"/>
      <c r="E10" s="120" t="str">
        <f t="shared" si="0"/>
        <v/>
      </c>
    </row>
    <row r="11" spans="1:5" x14ac:dyDescent="0.2">
      <c r="A11" s="120"/>
      <c r="B11" s="118"/>
      <c r="C11" s="121"/>
      <c r="D11" s="120"/>
      <c r="E11" s="120" t="str">
        <f t="shared" si="0"/>
        <v/>
      </c>
    </row>
    <row r="12" spans="1:5" x14ac:dyDescent="0.2">
      <c r="A12" s="120"/>
      <c r="B12" s="118"/>
      <c r="C12" s="121"/>
      <c r="D12" s="120"/>
      <c r="E12" s="120"/>
    </row>
    <row r="13" spans="1:5" x14ac:dyDescent="0.2">
      <c r="A13" s="120" t="s">
        <v>1143</v>
      </c>
      <c r="B13" s="118" t="s">
        <v>1135</v>
      </c>
      <c r="C13" s="121"/>
      <c r="D13" s="120" t="s">
        <v>1140</v>
      </c>
      <c r="E13" s="120" t="str">
        <f t="shared" si="0"/>
        <v>Camión volcador</v>
      </c>
    </row>
    <row r="14" spans="1:5" x14ac:dyDescent="0.2">
      <c r="A14" s="120" t="s">
        <v>1147</v>
      </c>
      <c r="B14" s="118" t="s">
        <v>5</v>
      </c>
      <c r="C14" s="121"/>
      <c r="D14" s="120" t="s">
        <v>1148</v>
      </c>
      <c r="E14" s="120" t="str">
        <f t="shared" si="0"/>
        <v xml:space="preserve">Herramientas de mano                                                   </v>
      </c>
    </row>
    <row r="15" spans="1:5" x14ac:dyDescent="0.2">
      <c r="A15" s="120" t="s">
        <v>1141</v>
      </c>
      <c r="B15" s="118" t="s">
        <v>1135</v>
      </c>
      <c r="C15" s="121"/>
      <c r="D15" s="120" t="s">
        <v>1142</v>
      </c>
      <c r="E15" s="120" t="str">
        <f t="shared" si="0"/>
        <v>Taladro percutor</v>
      </c>
    </row>
    <row r="16" spans="1:5" x14ac:dyDescent="0.2">
      <c r="A16" s="120" t="s">
        <v>375</v>
      </c>
      <c r="B16" s="118" t="s">
        <v>1135</v>
      </c>
      <c r="C16" s="121"/>
      <c r="D16" s="120" t="s">
        <v>1139</v>
      </c>
      <c r="E16" s="120" t="str">
        <f t="shared" si="0"/>
        <v>Retroexcavadora</v>
      </c>
    </row>
    <row r="17" spans="1:5" x14ac:dyDescent="0.2">
      <c r="A17" s="120" t="s">
        <v>374</v>
      </c>
      <c r="B17" s="118" t="s">
        <v>1135</v>
      </c>
      <c r="C17" s="121"/>
      <c r="D17" s="120" t="s">
        <v>1226</v>
      </c>
      <c r="E17" s="120" t="str">
        <f t="shared" si="0"/>
        <v>Pala cargadora</v>
      </c>
    </row>
    <row r="18" spans="1:5" x14ac:dyDescent="0.2">
      <c r="A18" s="120"/>
      <c r="B18" s="118"/>
      <c r="C18" s="121"/>
      <c r="D18" s="120"/>
      <c r="E18" s="120" t="str">
        <f t="shared" si="0"/>
        <v/>
      </c>
    </row>
    <row r="19" spans="1:5" x14ac:dyDescent="0.2">
      <c r="A19" s="120"/>
      <c r="B19" s="118"/>
      <c r="C19" s="121"/>
      <c r="D19" s="120"/>
      <c r="E19" s="120" t="str">
        <f t="shared" si="0"/>
        <v/>
      </c>
    </row>
    <row r="20" spans="1:5" x14ac:dyDescent="0.2">
      <c r="A20" s="120" t="s">
        <v>1152</v>
      </c>
      <c r="B20" s="118" t="s">
        <v>1145</v>
      </c>
      <c r="C20" s="121"/>
      <c r="D20" s="120" t="s">
        <v>1153</v>
      </c>
      <c r="E20" s="120" t="str">
        <f t="shared" si="0"/>
        <v xml:space="preserve">Alambres de acero                                                      </v>
      </c>
    </row>
    <row r="21" spans="1:5" x14ac:dyDescent="0.2">
      <c r="A21" s="120" t="s">
        <v>315</v>
      </c>
      <c r="B21" s="118" t="s">
        <v>6</v>
      </c>
      <c r="C21" s="121"/>
      <c r="D21" s="120" t="s">
        <v>1158</v>
      </c>
      <c r="E21" s="120" t="str">
        <f t="shared" si="0"/>
        <v>Arena clasificada lavada</v>
      </c>
    </row>
    <row r="22" spans="1:5" x14ac:dyDescent="0.2">
      <c r="A22" s="120" t="s">
        <v>1144</v>
      </c>
      <c r="B22" s="118" t="s">
        <v>1145</v>
      </c>
      <c r="C22" s="121"/>
      <c r="D22" s="120" t="s">
        <v>1146</v>
      </c>
      <c r="E22" s="120" t="str">
        <f t="shared" si="0"/>
        <v>Cal área hidratada</v>
      </c>
    </row>
    <row r="23" spans="1:5" x14ac:dyDescent="0.2">
      <c r="A23" s="120" t="s">
        <v>313</v>
      </c>
      <c r="B23" s="118" t="s">
        <v>1145</v>
      </c>
      <c r="C23" s="121"/>
      <c r="D23" s="120" t="s">
        <v>1159</v>
      </c>
      <c r="E23" s="120" t="str">
        <f t="shared" ref="E23:E29" si="1">IFERROR(VLOOKUP(D23,Tabla_Indices,5,FALSE),"")</f>
        <v>Cemento portland normal, en bolsa</v>
      </c>
    </row>
    <row r="24" spans="1:5" x14ac:dyDescent="0.2">
      <c r="A24" s="120" t="s">
        <v>1155</v>
      </c>
      <c r="B24" s="118" t="s">
        <v>1145</v>
      </c>
      <c r="C24" s="121"/>
      <c r="D24" s="120" t="s">
        <v>1159</v>
      </c>
      <c r="E24" s="120" t="str">
        <f t="shared" si="1"/>
        <v>Cemento portland normal, en bolsa</v>
      </c>
    </row>
    <row r="25" spans="1:5" x14ac:dyDescent="0.2">
      <c r="A25" s="120" t="s">
        <v>1156</v>
      </c>
      <c r="B25" s="118" t="s">
        <v>7</v>
      </c>
      <c r="C25" s="121"/>
      <c r="D25" s="120" t="s">
        <v>1160</v>
      </c>
      <c r="E25" s="120" t="str">
        <f t="shared" si="1"/>
        <v xml:space="preserve">Baldosas cerámicas                                                     </v>
      </c>
    </row>
    <row r="26" spans="1:5" x14ac:dyDescent="0.2">
      <c r="A26" s="120" t="s">
        <v>1151</v>
      </c>
      <c r="B26" s="118" t="s">
        <v>6</v>
      </c>
      <c r="C26" s="121"/>
      <c r="D26" s="120" t="s">
        <v>1150</v>
      </c>
      <c r="E26" s="120" t="str">
        <f t="shared" si="1"/>
        <v>Hormigón elaborado</v>
      </c>
    </row>
    <row r="27" spans="1:5" x14ac:dyDescent="0.2">
      <c r="A27" s="120" t="s">
        <v>1157</v>
      </c>
      <c r="B27" s="118" t="s">
        <v>6</v>
      </c>
      <c r="C27" s="121"/>
      <c r="D27" s="120" t="s">
        <v>1150</v>
      </c>
      <c r="E27" s="120" t="str">
        <f t="shared" si="1"/>
        <v>Hormigón elaborado</v>
      </c>
    </row>
    <row r="28" spans="1:5" x14ac:dyDescent="0.2">
      <c r="A28" s="120" t="s">
        <v>1154</v>
      </c>
      <c r="B28" s="118" t="s">
        <v>6</v>
      </c>
      <c r="C28" s="121"/>
      <c r="D28" s="120" t="s">
        <v>1150</v>
      </c>
      <c r="E28" s="120" t="str">
        <f t="shared" si="1"/>
        <v>Hormigón elaborado</v>
      </c>
    </row>
    <row r="29" spans="1:5" x14ac:dyDescent="0.2">
      <c r="A29" s="120" t="s">
        <v>1149</v>
      </c>
      <c r="B29" s="118" t="s">
        <v>6</v>
      </c>
      <c r="C29" s="121"/>
      <c r="D29" s="120" t="s">
        <v>1150</v>
      </c>
      <c r="E29" s="120" t="str">
        <f t="shared" si="1"/>
        <v>Hormigón elaborado</v>
      </c>
    </row>
    <row r="30" spans="1:5" x14ac:dyDescent="0.2">
      <c r="A30" s="120"/>
      <c r="B30" s="118"/>
      <c r="C30" s="121"/>
      <c r="D30" s="120"/>
      <c r="E30" s="120"/>
    </row>
    <row r="31" spans="1:5" x14ac:dyDescent="0.2">
      <c r="A31" s="120" t="s">
        <v>1407</v>
      </c>
      <c r="B31" s="118" t="s">
        <v>1285</v>
      </c>
      <c r="C31" s="121"/>
      <c r="D31" s="120" t="s">
        <v>1408</v>
      </c>
      <c r="E31" s="120" t="s">
        <v>1409</v>
      </c>
    </row>
    <row r="32" spans="1:5" x14ac:dyDescent="0.2">
      <c r="A32" s="120" t="s">
        <v>1410</v>
      </c>
      <c r="B32" s="118" t="s">
        <v>1285</v>
      </c>
      <c r="C32" s="121"/>
      <c r="D32" s="120" t="s">
        <v>1408</v>
      </c>
      <c r="E32" s="120" t="s">
        <v>1409</v>
      </c>
    </row>
    <row r="33" spans="1:5" x14ac:dyDescent="0.2">
      <c r="A33" s="120" t="s">
        <v>1411</v>
      </c>
      <c r="B33" s="118" t="s">
        <v>1285</v>
      </c>
      <c r="C33" s="121"/>
      <c r="D33" s="120" t="s">
        <v>1408</v>
      </c>
      <c r="E33" s="120" t="s">
        <v>1412</v>
      </c>
    </row>
    <row r="34" spans="1:5" x14ac:dyDescent="0.2">
      <c r="A34" s="120" t="s">
        <v>1413</v>
      </c>
      <c r="B34" s="118" t="s">
        <v>1285</v>
      </c>
      <c r="C34" s="121"/>
      <c r="D34" s="120" t="s">
        <v>1408</v>
      </c>
      <c r="E34" s="120" t="s">
        <v>1414</v>
      </c>
    </row>
    <row r="35" spans="1:5" x14ac:dyDescent="0.2">
      <c r="A35" s="120"/>
      <c r="B35" s="118"/>
      <c r="C35" s="121"/>
      <c r="D35" s="120"/>
      <c r="E35" s="120"/>
    </row>
    <row r="36" spans="1:5" x14ac:dyDescent="0.2">
      <c r="A36" s="120"/>
      <c r="B36" s="118"/>
      <c r="C36" s="121"/>
      <c r="D36" s="120"/>
      <c r="E36" s="120"/>
    </row>
    <row r="37" spans="1:5" x14ac:dyDescent="0.2">
      <c r="A37" s="120"/>
      <c r="B37" s="118"/>
      <c r="C37" s="121"/>
      <c r="D37" s="120"/>
      <c r="E37" s="120"/>
    </row>
    <row r="38" spans="1:5" x14ac:dyDescent="0.2">
      <c r="A38" s="120"/>
      <c r="B38" s="118"/>
      <c r="C38" s="121"/>
      <c r="D38" s="120"/>
      <c r="E38" s="120"/>
    </row>
    <row r="39" spans="1:5" x14ac:dyDescent="0.2">
      <c r="A39" s="120" t="s">
        <v>1415</v>
      </c>
      <c r="B39" s="118" t="s">
        <v>1133</v>
      </c>
      <c r="C39" s="121"/>
      <c r="D39" s="120" t="s">
        <v>1416</v>
      </c>
      <c r="E39" s="23" t="s">
        <v>456</v>
      </c>
    </row>
    <row r="40" spans="1:5" x14ac:dyDescent="0.2">
      <c r="A40" s="120" t="s">
        <v>1417</v>
      </c>
      <c r="B40" s="118" t="s">
        <v>1133</v>
      </c>
      <c r="C40" s="121"/>
      <c r="D40" s="120" t="s">
        <v>1418</v>
      </c>
      <c r="E40" s="120" t="s">
        <v>412</v>
      </c>
    </row>
    <row r="41" spans="1:5" x14ac:dyDescent="0.2">
      <c r="A41" s="120" t="s">
        <v>1444</v>
      </c>
      <c r="B41" s="118" t="s">
        <v>1133</v>
      </c>
      <c r="C41" s="121"/>
      <c r="D41" s="120" t="s">
        <v>1419</v>
      </c>
      <c r="E41" s="120" t="s">
        <v>533</v>
      </c>
    </row>
    <row r="42" spans="1:5" x14ac:dyDescent="0.2">
      <c r="A42" s="120"/>
      <c r="B42" s="118"/>
      <c r="C42" s="121"/>
      <c r="D42" s="120"/>
      <c r="E42" s="120"/>
    </row>
    <row r="43" spans="1:5" x14ac:dyDescent="0.2">
      <c r="A43" s="120"/>
      <c r="B43" s="118"/>
      <c r="C43" s="121"/>
      <c r="D43" s="120"/>
      <c r="E43" s="120"/>
    </row>
    <row r="44" spans="1:5" x14ac:dyDescent="0.2">
      <c r="A44" s="120" t="s">
        <v>373</v>
      </c>
      <c r="B44" s="118" t="s">
        <v>1133</v>
      </c>
      <c r="C44" s="121"/>
      <c r="D44" s="120" t="s">
        <v>1420</v>
      </c>
      <c r="E44" s="120" t="s">
        <v>373</v>
      </c>
    </row>
    <row r="45" spans="1:5" x14ac:dyDescent="0.2">
      <c r="A45" s="120"/>
      <c r="B45" s="118"/>
      <c r="C45" s="121"/>
      <c r="D45" s="120"/>
      <c r="E45" s="120"/>
    </row>
    <row r="46" spans="1:5" x14ac:dyDescent="0.2">
      <c r="A46" s="120" t="s">
        <v>1421</v>
      </c>
      <c r="B46" s="118" t="s">
        <v>1133</v>
      </c>
      <c r="C46" s="121"/>
      <c r="D46" s="120" t="s">
        <v>1422</v>
      </c>
      <c r="E46" s="120" t="s">
        <v>535</v>
      </c>
    </row>
    <row r="47" spans="1:5" x14ac:dyDescent="0.2">
      <c r="A47" s="120"/>
      <c r="B47" s="118"/>
      <c r="C47" s="121"/>
      <c r="D47" s="120"/>
      <c r="E47" s="120"/>
    </row>
    <row r="48" spans="1:5" x14ac:dyDescent="0.2">
      <c r="A48" s="120" t="s">
        <v>1423</v>
      </c>
      <c r="B48" s="118" t="s">
        <v>5</v>
      </c>
      <c r="C48" s="121"/>
      <c r="D48" s="120" t="s">
        <v>1424</v>
      </c>
      <c r="E48" s="120" t="s">
        <v>526</v>
      </c>
    </row>
    <row r="49" spans="1:5" x14ac:dyDescent="0.2">
      <c r="A49" s="120"/>
      <c r="B49" s="118"/>
      <c r="C49" s="121"/>
      <c r="D49" s="120"/>
      <c r="E49" s="120"/>
    </row>
    <row r="50" spans="1:5" x14ac:dyDescent="0.2">
      <c r="A50" s="120"/>
      <c r="B50" s="118"/>
      <c r="C50" s="121"/>
      <c r="D50" s="120"/>
      <c r="E50" s="120"/>
    </row>
    <row r="51" spans="1:5" x14ac:dyDescent="0.2">
      <c r="A51" s="120"/>
      <c r="B51" s="118"/>
      <c r="C51" s="121"/>
      <c r="D51" s="120"/>
      <c r="E51" s="120"/>
    </row>
    <row r="52" spans="1:5" x14ac:dyDescent="0.2">
      <c r="A52" s="120" t="s">
        <v>1425</v>
      </c>
      <c r="B52" s="118" t="s">
        <v>1285</v>
      </c>
      <c r="C52" s="121"/>
      <c r="D52" s="120" t="s">
        <v>1426</v>
      </c>
      <c r="E52" s="47" t="s">
        <v>529</v>
      </c>
    </row>
    <row r="53" spans="1:5" x14ac:dyDescent="0.2">
      <c r="A53" s="120" t="s">
        <v>1427</v>
      </c>
      <c r="B53" s="118" t="s">
        <v>1285</v>
      </c>
      <c r="C53" s="121"/>
      <c r="D53" s="120" t="s">
        <v>1426</v>
      </c>
      <c r="E53" s="47" t="s">
        <v>529</v>
      </c>
    </row>
    <row r="54" spans="1:5" x14ac:dyDescent="0.2">
      <c r="A54" s="120"/>
      <c r="B54" s="118"/>
      <c r="C54" s="121"/>
      <c r="D54" s="120"/>
      <c r="E54" s="120"/>
    </row>
    <row r="55" spans="1:5" x14ac:dyDescent="0.2">
      <c r="A55" s="120" t="s">
        <v>1428</v>
      </c>
      <c r="B55" s="118" t="s">
        <v>1429</v>
      </c>
      <c r="C55" s="121"/>
      <c r="D55" s="120" t="s">
        <v>1424</v>
      </c>
      <c r="E55" s="120" t="s">
        <v>526</v>
      </c>
    </row>
    <row r="56" spans="1:5" x14ac:dyDescent="0.2">
      <c r="A56" s="120"/>
      <c r="B56" s="118"/>
      <c r="C56" s="121"/>
      <c r="D56" s="120"/>
      <c r="E56" s="120"/>
    </row>
    <row r="57" spans="1:5" x14ac:dyDescent="0.2">
      <c r="A57" s="120" t="s">
        <v>1430</v>
      </c>
      <c r="B57" s="118" t="s">
        <v>1133</v>
      </c>
      <c r="C57" s="121"/>
      <c r="D57" s="120" t="s">
        <v>1431</v>
      </c>
      <c r="E57" s="47" t="s">
        <v>442</v>
      </c>
    </row>
    <row r="58" spans="1:5" x14ac:dyDescent="0.2">
      <c r="A58" s="120"/>
      <c r="B58" s="118"/>
      <c r="C58" s="121"/>
      <c r="D58" s="120"/>
      <c r="E58" s="120"/>
    </row>
    <row r="59" spans="1:5" x14ac:dyDescent="0.2">
      <c r="A59" s="120"/>
      <c r="B59" s="118"/>
      <c r="C59" s="121"/>
      <c r="D59" s="120"/>
      <c r="E59" s="120"/>
    </row>
    <row r="60" spans="1:5" x14ac:dyDescent="0.2">
      <c r="A60" s="120" t="s">
        <v>1432</v>
      </c>
      <c r="B60" s="118" t="s">
        <v>5</v>
      </c>
      <c r="C60" s="121"/>
      <c r="D60" s="120" t="s">
        <v>1433</v>
      </c>
      <c r="E60" s="90" t="s">
        <v>352</v>
      </c>
    </row>
    <row r="61" spans="1:5" x14ac:dyDescent="0.2">
      <c r="A61" s="120"/>
      <c r="B61" s="118"/>
      <c r="C61" s="121"/>
      <c r="D61" s="120"/>
      <c r="E61" s="120"/>
    </row>
    <row r="62" spans="1:5" x14ac:dyDescent="0.2">
      <c r="A62" s="90" t="s">
        <v>920</v>
      </c>
      <c r="B62" s="84" t="s">
        <v>5</v>
      </c>
      <c r="C62" s="121"/>
      <c r="D62" s="120" t="s">
        <v>1434</v>
      </c>
      <c r="E62" s="90" t="s">
        <v>920</v>
      </c>
    </row>
    <row r="63" spans="1:5" x14ac:dyDescent="0.2">
      <c r="A63" s="120"/>
      <c r="B63" s="118"/>
      <c r="C63" s="121"/>
      <c r="D63" s="120"/>
      <c r="E63" s="120"/>
    </row>
    <row r="64" spans="1:5" x14ac:dyDescent="0.2">
      <c r="A64" s="120" t="s">
        <v>1435</v>
      </c>
      <c r="B64" s="118" t="s">
        <v>5</v>
      </c>
      <c r="C64" s="121"/>
      <c r="D64" s="120" t="s">
        <v>1436</v>
      </c>
      <c r="E64" s="120" t="s">
        <v>1099</v>
      </c>
    </row>
    <row r="65" spans="1:5" x14ac:dyDescent="0.2">
      <c r="A65" s="120" t="s">
        <v>1437</v>
      </c>
      <c r="B65" s="118" t="s">
        <v>5</v>
      </c>
      <c r="C65" s="121"/>
      <c r="D65" s="120" t="s">
        <v>1436</v>
      </c>
      <c r="E65" s="120" t="s">
        <v>1099</v>
      </c>
    </row>
    <row r="66" spans="1:5" x14ac:dyDescent="0.2">
      <c r="A66" s="120"/>
      <c r="B66" s="118"/>
      <c r="C66" s="121"/>
      <c r="D66" s="120"/>
      <c r="E66" s="120"/>
    </row>
    <row r="67" spans="1:5" x14ac:dyDescent="0.2">
      <c r="A67" s="120" t="s">
        <v>1438</v>
      </c>
      <c r="B67" s="118" t="s">
        <v>5</v>
      </c>
      <c r="C67" s="121"/>
      <c r="D67" s="120" t="s">
        <v>1439</v>
      </c>
      <c r="E67" s="120" t="s">
        <v>465</v>
      </c>
    </row>
    <row r="68" spans="1:5" x14ac:dyDescent="0.2">
      <c r="A68" s="120"/>
      <c r="B68" s="118"/>
      <c r="C68" s="121"/>
      <c r="D68" s="120"/>
      <c r="E68" s="120"/>
    </row>
    <row r="69" spans="1:5" x14ac:dyDescent="0.2">
      <c r="A69" s="120" t="s">
        <v>1440</v>
      </c>
      <c r="B69" s="118" t="s">
        <v>5</v>
      </c>
      <c r="C69" s="121"/>
      <c r="D69" s="120" t="s">
        <v>1441</v>
      </c>
      <c r="E69" s="120" t="s">
        <v>918</v>
      </c>
    </row>
    <row r="70" spans="1:5" x14ac:dyDescent="0.2">
      <c r="A70" s="120"/>
      <c r="B70" s="118"/>
      <c r="C70" s="121"/>
      <c r="D70" s="120"/>
      <c r="E70" s="120"/>
    </row>
    <row r="71" spans="1:5" x14ac:dyDescent="0.2">
      <c r="A71" s="120" t="s">
        <v>1442</v>
      </c>
      <c r="B71" s="118" t="s">
        <v>1135</v>
      </c>
      <c r="C71" s="121"/>
      <c r="D71" s="120" t="s">
        <v>1443</v>
      </c>
      <c r="E71" s="37" t="s">
        <v>544</v>
      </c>
    </row>
    <row r="72" spans="1:5" x14ac:dyDescent="0.2">
      <c r="A72" s="120"/>
      <c r="B72" s="118"/>
      <c r="C72" s="121"/>
      <c r="D72" s="120"/>
      <c r="E72" s="120"/>
    </row>
    <row r="73" spans="1:5" x14ac:dyDescent="0.2">
      <c r="A73" s="120"/>
      <c r="B73" s="118"/>
      <c r="C73" s="121"/>
      <c r="D73" s="120"/>
      <c r="E73" s="120"/>
    </row>
    <row r="74" spans="1:5" x14ac:dyDescent="0.2">
      <c r="A74" s="120"/>
      <c r="B74" s="118"/>
      <c r="C74" s="121"/>
      <c r="D74" s="120"/>
      <c r="E74" s="120"/>
    </row>
    <row r="75" spans="1:5" x14ac:dyDescent="0.2">
      <c r="A75" s="120"/>
      <c r="B75" s="118"/>
      <c r="C75" s="121"/>
      <c r="D75" s="120"/>
      <c r="E75" s="120"/>
    </row>
    <row r="76" spans="1:5" x14ac:dyDescent="0.2">
      <c r="A76" s="120"/>
      <c r="B76" s="118"/>
      <c r="C76" s="121"/>
      <c r="D76" s="120"/>
      <c r="E76" s="120"/>
    </row>
    <row r="77" spans="1:5" x14ac:dyDescent="0.2">
      <c r="A77" s="120"/>
      <c r="B77" s="118"/>
      <c r="C77" s="121"/>
      <c r="D77" s="120"/>
      <c r="E77" s="120"/>
    </row>
    <row r="78" spans="1:5" x14ac:dyDescent="0.2">
      <c r="A78" s="120"/>
      <c r="B78" s="118"/>
      <c r="C78" s="121"/>
      <c r="D78" s="120"/>
      <c r="E78" s="120"/>
    </row>
    <row r="79" spans="1:5" x14ac:dyDescent="0.2">
      <c r="A79" s="120"/>
      <c r="B79" s="118"/>
      <c r="C79" s="121"/>
      <c r="D79" s="120"/>
      <c r="E79" s="120"/>
    </row>
    <row r="80" spans="1:5" x14ac:dyDescent="0.2">
      <c r="A80" s="120"/>
      <c r="B80" s="118"/>
      <c r="C80" s="121"/>
      <c r="D80" s="120"/>
      <c r="E80" s="120"/>
    </row>
    <row r="81" spans="1:5" x14ac:dyDescent="0.2">
      <c r="A81" s="120"/>
      <c r="B81" s="118"/>
      <c r="C81" s="121"/>
      <c r="D81" s="120"/>
      <c r="E81" s="120"/>
    </row>
    <row r="82" spans="1:5" x14ac:dyDescent="0.2">
      <c r="A82" s="120"/>
      <c r="B82" s="118"/>
      <c r="C82" s="121"/>
      <c r="D82" s="120"/>
      <c r="E82" s="120"/>
    </row>
    <row r="83" spans="1:5" x14ac:dyDescent="0.2">
      <c r="A83" s="120"/>
      <c r="B83" s="118"/>
      <c r="C83" s="121"/>
      <c r="D83" s="120"/>
      <c r="E83" s="120"/>
    </row>
    <row r="84" spans="1:5" x14ac:dyDescent="0.2">
      <c r="A84" s="120"/>
      <c r="B84" s="118"/>
      <c r="C84" s="121"/>
      <c r="D84" s="120"/>
      <c r="E84" s="120"/>
    </row>
    <row r="85" spans="1:5" x14ac:dyDescent="0.2">
      <c r="A85" s="120"/>
      <c r="B85" s="118"/>
      <c r="C85" s="121"/>
      <c r="D85" s="120"/>
      <c r="E85" s="120"/>
    </row>
    <row r="86" spans="1:5" x14ac:dyDescent="0.2">
      <c r="A86" s="120"/>
      <c r="B86" s="118"/>
      <c r="C86" s="121"/>
      <c r="D86" s="120"/>
      <c r="E86" s="120"/>
    </row>
    <row r="87" spans="1:5" x14ac:dyDescent="0.2">
      <c r="A87" s="120"/>
      <c r="B87" s="118"/>
      <c r="C87" s="121"/>
      <c r="D87" s="120"/>
      <c r="E87" s="120"/>
    </row>
    <row r="88" spans="1:5" x14ac:dyDescent="0.2">
      <c r="A88" s="120"/>
      <c r="B88" s="118"/>
      <c r="C88" s="121"/>
      <c r="D88" s="120"/>
      <c r="E88" s="120"/>
    </row>
    <row r="89" spans="1:5" x14ac:dyDescent="0.2">
      <c r="A89" s="120"/>
      <c r="B89" s="118"/>
      <c r="C89" s="121"/>
      <c r="D89" s="120"/>
      <c r="E89" s="120"/>
    </row>
    <row r="90" spans="1:5" x14ac:dyDescent="0.2">
      <c r="A90" s="120"/>
      <c r="B90" s="118"/>
      <c r="C90" s="121"/>
      <c r="D90" s="120"/>
      <c r="E90" s="120"/>
    </row>
    <row r="91" spans="1:5" x14ac:dyDescent="0.2">
      <c r="A91" s="120"/>
      <c r="B91" s="118"/>
      <c r="C91" s="121"/>
      <c r="D91" s="120"/>
      <c r="E91" s="120"/>
    </row>
    <row r="92" spans="1:5" x14ac:dyDescent="0.2">
      <c r="A92" s="120"/>
      <c r="B92" s="118"/>
      <c r="C92" s="121"/>
      <c r="D92" s="120"/>
      <c r="E92" s="120"/>
    </row>
    <row r="93" spans="1:5" x14ac:dyDescent="0.2">
      <c r="A93" s="120"/>
      <c r="B93" s="118"/>
      <c r="C93" s="121"/>
      <c r="D93" s="120"/>
      <c r="E93" s="120"/>
    </row>
    <row r="94" spans="1:5" x14ac:dyDescent="0.2">
      <c r="A94" s="120"/>
      <c r="B94" s="118"/>
      <c r="C94" s="121"/>
      <c r="D94" s="120"/>
      <c r="E94" s="120"/>
    </row>
    <row r="95" spans="1:5" x14ac:dyDescent="0.2">
      <c r="A95" s="120"/>
      <c r="B95" s="118"/>
      <c r="C95" s="121"/>
      <c r="D95" s="120"/>
      <c r="E95" s="120"/>
    </row>
    <row r="96" spans="1:5" x14ac:dyDescent="0.2">
      <c r="A96" s="120"/>
      <c r="B96" s="118"/>
      <c r="C96" s="121"/>
      <c r="D96" s="120"/>
      <c r="E96" s="120"/>
    </row>
    <row r="97" spans="1:5" x14ac:dyDescent="0.2">
      <c r="A97" s="120"/>
      <c r="B97" s="118"/>
      <c r="C97" s="121"/>
      <c r="D97" s="120"/>
      <c r="E97" s="120"/>
    </row>
    <row r="98" spans="1:5" x14ac:dyDescent="0.2">
      <c r="A98" s="120"/>
      <c r="B98" s="118"/>
      <c r="C98" s="121"/>
      <c r="D98" s="120"/>
      <c r="E98" s="120"/>
    </row>
    <row r="99" spans="1:5" x14ac:dyDescent="0.2">
      <c r="A99" s="120"/>
      <c r="B99" s="118"/>
      <c r="C99" s="121"/>
      <c r="D99" s="120"/>
      <c r="E99" s="120"/>
    </row>
    <row r="100" spans="1:5" x14ac:dyDescent="0.2">
      <c r="A100" s="120"/>
      <c r="B100" s="118"/>
      <c r="C100" s="121"/>
      <c r="D100" s="120"/>
      <c r="E100" s="120"/>
    </row>
    <row r="101" spans="1:5" x14ac:dyDescent="0.2">
      <c r="A101" s="120"/>
      <c r="B101" s="118"/>
      <c r="C101" s="121"/>
      <c r="D101" s="120"/>
      <c r="E101" s="120"/>
    </row>
    <row r="102" spans="1:5" x14ac:dyDescent="0.2">
      <c r="A102" s="120"/>
      <c r="B102" s="118"/>
      <c r="C102" s="121"/>
      <c r="D102" s="120"/>
      <c r="E102" s="120"/>
    </row>
    <row r="103" spans="1:5" x14ac:dyDescent="0.2">
      <c r="A103" s="120"/>
      <c r="B103" s="118"/>
      <c r="C103" s="121"/>
      <c r="D103" s="120"/>
      <c r="E103" s="120"/>
    </row>
    <row r="104" spans="1:5" x14ac:dyDescent="0.2">
      <c r="A104" s="120"/>
      <c r="B104" s="118"/>
      <c r="C104" s="121"/>
      <c r="D104" s="120"/>
      <c r="E104" s="120"/>
    </row>
    <row r="105" spans="1:5" x14ac:dyDescent="0.2">
      <c r="A105" s="120"/>
      <c r="B105" s="118"/>
      <c r="C105" s="121"/>
      <c r="D105" s="120"/>
      <c r="E105" s="120"/>
    </row>
    <row r="106" spans="1:5" x14ac:dyDescent="0.2">
      <c r="A106" s="120"/>
      <c r="B106" s="118"/>
      <c r="C106" s="121"/>
      <c r="D106" s="120"/>
      <c r="E106" s="120"/>
    </row>
    <row r="107" spans="1:5" x14ac:dyDescent="0.2">
      <c r="A107" s="120"/>
      <c r="B107" s="118"/>
      <c r="C107" s="121"/>
      <c r="D107" s="120"/>
      <c r="E107" s="120"/>
    </row>
    <row r="108" spans="1:5" x14ac:dyDescent="0.2">
      <c r="A108" s="120"/>
      <c r="B108" s="118"/>
      <c r="C108" s="121"/>
      <c r="D108" s="120"/>
      <c r="E108" s="120"/>
    </row>
    <row r="109" spans="1:5" x14ac:dyDescent="0.2">
      <c r="A109" s="120"/>
      <c r="B109" s="118"/>
      <c r="C109" s="121"/>
      <c r="D109" s="120"/>
      <c r="E109" s="120"/>
    </row>
    <row r="110" spans="1:5" x14ac:dyDescent="0.2">
      <c r="A110" s="120"/>
      <c r="B110" s="118"/>
      <c r="C110" s="121"/>
      <c r="D110" s="120"/>
      <c r="E110" s="120"/>
    </row>
    <row r="111" spans="1:5" x14ac:dyDescent="0.2">
      <c r="A111" s="120"/>
      <c r="B111" s="118"/>
      <c r="C111" s="121"/>
      <c r="D111" s="120"/>
      <c r="E111" s="120"/>
    </row>
    <row r="112" spans="1:5" x14ac:dyDescent="0.2">
      <c r="A112" s="120"/>
      <c r="B112" s="118"/>
      <c r="C112" s="121"/>
      <c r="D112" s="120"/>
      <c r="E112" s="120"/>
    </row>
    <row r="113" spans="1:5" x14ac:dyDescent="0.2">
      <c r="A113" s="120"/>
      <c r="B113" s="118"/>
      <c r="C113" s="121"/>
      <c r="D113" s="120"/>
      <c r="E113" s="120"/>
    </row>
    <row r="114" spans="1:5" x14ac:dyDescent="0.2">
      <c r="A114" s="120"/>
      <c r="B114" s="118"/>
      <c r="C114" s="121"/>
      <c r="D114" s="120"/>
      <c r="E114" s="120"/>
    </row>
    <row r="115" spans="1:5" x14ac:dyDescent="0.2">
      <c r="A115" s="120"/>
      <c r="B115" s="118"/>
      <c r="C115" s="121"/>
      <c r="D115" s="120"/>
      <c r="E115" s="120"/>
    </row>
    <row r="116" spans="1:5" x14ac:dyDescent="0.2">
      <c r="A116" s="120"/>
      <c r="B116" s="118"/>
      <c r="C116" s="121"/>
      <c r="D116" s="120"/>
      <c r="E116" s="120"/>
    </row>
    <row r="117" spans="1:5" x14ac:dyDescent="0.2">
      <c r="A117" s="120"/>
      <c r="B117" s="118"/>
      <c r="C117" s="121"/>
      <c r="D117" s="120"/>
      <c r="E117" s="120"/>
    </row>
    <row r="118" spans="1:5" x14ac:dyDescent="0.2">
      <c r="A118" s="120"/>
      <c r="B118" s="118"/>
      <c r="C118" s="121"/>
      <c r="D118" s="120"/>
      <c r="E118" s="120"/>
    </row>
    <row r="119" spans="1:5" x14ac:dyDescent="0.2">
      <c r="A119" s="120"/>
      <c r="B119" s="118"/>
      <c r="C119" s="121"/>
      <c r="D119" s="120"/>
      <c r="E119" s="120"/>
    </row>
    <row r="120" spans="1:5" x14ac:dyDescent="0.2">
      <c r="A120" s="120"/>
      <c r="B120" s="118"/>
      <c r="C120" s="121"/>
      <c r="D120" s="120"/>
      <c r="E120" s="120"/>
    </row>
    <row r="121" spans="1:5" x14ac:dyDescent="0.2">
      <c r="A121" s="120"/>
      <c r="B121" s="118"/>
      <c r="C121" s="121"/>
      <c r="D121" s="120"/>
      <c r="E121" s="120"/>
    </row>
    <row r="122" spans="1:5" x14ac:dyDescent="0.2">
      <c r="A122" s="120"/>
      <c r="B122" s="118"/>
      <c r="C122" s="121"/>
      <c r="D122" s="120"/>
      <c r="E122" s="120"/>
    </row>
    <row r="123" spans="1:5" x14ac:dyDescent="0.2">
      <c r="A123" s="120"/>
      <c r="B123" s="118"/>
      <c r="C123" s="121"/>
      <c r="D123" s="120"/>
      <c r="E123" s="120"/>
    </row>
    <row r="124" spans="1:5" x14ac:dyDescent="0.2">
      <c r="A124" s="120"/>
      <c r="B124" s="118"/>
      <c r="C124" s="121"/>
      <c r="D124" s="120"/>
      <c r="E124" s="120"/>
    </row>
    <row r="125" spans="1:5" x14ac:dyDescent="0.2">
      <c r="A125" s="120"/>
      <c r="B125" s="118"/>
      <c r="C125" s="121"/>
      <c r="D125" s="120"/>
      <c r="E125" s="120"/>
    </row>
    <row r="126" spans="1:5" x14ac:dyDescent="0.2">
      <c r="A126" s="120"/>
      <c r="B126" s="118"/>
      <c r="C126" s="121"/>
      <c r="D126" s="120"/>
      <c r="E126" s="120"/>
    </row>
    <row r="127" spans="1:5" x14ac:dyDescent="0.2">
      <c r="A127" s="120"/>
      <c r="B127" s="118"/>
      <c r="C127" s="121"/>
      <c r="D127" s="120"/>
      <c r="E127" s="120"/>
    </row>
    <row r="128" spans="1:5" x14ac:dyDescent="0.2">
      <c r="A128" s="120"/>
      <c r="B128" s="118"/>
      <c r="C128" s="121"/>
      <c r="D128" s="120"/>
      <c r="E128" s="120"/>
    </row>
    <row r="129" spans="1:5" x14ac:dyDescent="0.2">
      <c r="A129" s="120"/>
      <c r="B129" s="118"/>
      <c r="C129" s="121"/>
      <c r="D129" s="120"/>
      <c r="E129" s="120"/>
    </row>
    <row r="130" spans="1:5" x14ac:dyDescent="0.2">
      <c r="A130" s="120"/>
      <c r="B130" s="118"/>
      <c r="C130" s="121"/>
      <c r="D130" s="120"/>
      <c r="E130" s="120"/>
    </row>
    <row r="131" spans="1:5" x14ac:dyDescent="0.2">
      <c r="A131" s="120"/>
      <c r="B131" s="118"/>
      <c r="C131" s="121"/>
      <c r="D131" s="120"/>
      <c r="E131" s="120"/>
    </row>
    <row r="132" spans="1:5" x14ac:dyDescent="0.2">
      <c r="A132" s="120"/>
      <c r="B132" s="118"/>
      <c r="C132" s="121"/>
      <c r="D132" s="120"/>
      <c r="E132" s="120"/>
    </row>
    <row r="133" spans="1:5" x14ac:dyDescent="0.2">
      <c r="A133" s="120"/>
      <c r="B133" s="118"/>
      <c r="C133" s="121"/>
      <c r="D133" s="120"/>
      <c r="E133" s="120"/>
    </row>
    <row r="134" spans="1:5" x14ac:dyDescent="0.2">
      <c r="A134" s="120"/>
      <c r="B134" s="118"/>
      <c r="C134" s="121"/>
      <c r="D134" s="120"/>
      <c r="E134" s="120"/>
    </row>
    <row r="135" spans="1:5" x14ac:dyDescent="0.2">
      <c r="A135" s="120"/>
      <c r="B135" s="118"/>
      <c r="C135" s="121"/>
      <c r="D135" s="120"/>
      <c r="E135" s="120"/>
    </row>
    <row r="136" spans="1:5" x14ac:dyDescent="0.2">
      <c r="A136" s="120"/>
      <c r="B136" s="118"/>
      <c r="C136" s="121"/>
      <c r="D136" s="120"/>
      <c r="E136" s="120"/>
    </row>
    <row r="137" spans="1:5" x14ac:dyDescent="0.2">
      <c r="A137" s="120"/>
      <c r="B137" s="118"/>
      <c r="C137" s="121"/>
      <c r="D137" s="120"/>
      <c r="E137" s="120"/>
    </row>
    <row r="138" spans="1:5" x14ac:dyDescent="0.2">
      <c r="A138" s="120"/>
      <c r="B138" s="118"/>
      <c r="C138" s="121"/>
      <c r="D138" s="120"/>
      <c r="E138" s="120"/>
    </row>
    <row r="139" spans="1:5" x14ac:dyDescent="0.2">
      <c r="A139" s="120"/>
      <c r="B139" s="118"/>
      <c r="C139" s="121"/>
      <c r="D139" s="120"/>
      <c r="E139" s="120"/>
    </row>
    <row r="140" spans="1:5" x14ac:dyDescent="0.2">
      <c r="A140" s="120"/>
      <c r="B140" s="118"/>
      <c r="C140" s="121"/>
      <c r="D140" s="120"/>
      <c r="E140" s="120"/>
    </row>
    <row r="141" spans="1:5" x14ac:dyDescent="0.2">
      <c r="A141" s="120"/>
      <c r="B141" s="118"/>
      <c r="C141" s="121"/>
      <c r="D141" s="120"/>
      <c r="E141" s="120"/>
    </row>
    <row r="142" spans="1:5" x14ac:dyDescent="0.2">
      <c r="A142" s="120"/>
      <c r="B142" s="118"/>
      <c r="C142" s="121"/>
      <c r="D142" s="120"/>
      <c r="E142" s="120"/>
    </row>
    <row r="143" spans="1:5" x14ac:dyDescent="0.2">
      <c r="A143" s="120"/>
      <c r="B143" s="118"/>
      <c r="C143" s="121"/>
      <c r="D143" s="120"/>
      <c r="E143" s="120"/>
    </row>
    <row r="144" spans="1:5" x14ac:dyDescent="0.2">
      <c r="A144" s="120"/>
      <c r="B144" s="118"/>
      <c r="C144" s="121"/>
      <c r="D144" s="120"/>
      <c r="E144" s="120"/>
    </row>
    <row r="145" spans="1:5" x14ac:dyDescent="0.2">
      <c r="A145" s="120"/>
      <c r="B145" s="118"/>
      <c r="C145" s="121"/>
      <c r="D145" s="120"/>
      <c r="E145" s="120"/>
    </row>
    <row r="146" spans="1:5" x14ac:dyDescent="0.2">
      <c r="A146" s="120"/>
      <c r="B146" s="118"/>
      <c r="C146" s="121"/>
      <c r="D146" s="120"/>
      <c r="E146" s="120"/>
    </row>
    <row r="147" spans="1:5" x14ac:dyDescent="0.2">
      <c r="A147" s="120"/>
      <c r="B147" s="118"/>
      <c r="C147" s="121"/>
      <c r="D147" s="120"/>
      <c r="E147" s="120"/>
    </row>
    <row r="148" spans="1:5" x14ac:dyDescent="0.2">
      <c r="A148" s="120"/>
      <c r="B148" s="118"/>
      <c r="C148" s="121"/>
      <c r="D148" s="120"/>
      <c r="E148" s="120"/>
    </row>
    <row r="149" spans="1:5" x14ac:dyDescent="0.2">
      <c r="A149" s="120"/>
      <c r="B149" s="118"/>
      <c r="C149" s="121"/>
      <c r="D149" s="120"/>
      <c r="E149" s="120"/>
    </row>
    <row r="150" spans="1:5" x14ac:dyDescent="0.2">
      <c r="A150" s="120"/>
      <c r="B150" s="118"/>
      <c r="C150" s="121"/>
      <c r="D150" s="120"/>
      <c r="E150" s="120"/>
    </row>
    <row r="151" spans="1:5" x14ac:dyDescent="0.2">
      <c r="A151" s="120"/>
      <c r="B151" s="118"/>
      <c r="C151" s="121"/>
      <c r="D151" s="120"/>
      <c r="E151" s="120"/>
    </row>
    <row r="152" spans="1:5" x14ac:dyDescent="0.2">
      <c r="A152" s="120"/>
      <c r="B152" s="118"/>
      <c r="C152" s="121"/>
      <c r="D152" s="120"/>
      <c r="E152" s="120"/>
    </row>
    <row r="153" spans="1:5" x14ac:dyDescent="0.2">
      <c r="A153" s="120"/>
      <c r="B153" s="118"/>
      <c r="C153" s="121"/>
      <c r="D153" s="120"/>
      <c r="E153" s="120"/>
    </row>
    <row r="154" spans="1:5" x14ac:dyDescent="0.2">
      <c r="A154" s="120"/>
      <c r="B154" s="118"/>
      <c r="C154" s="121"/>
      <c r="D154" s="120"/>
      <c r="E154" s="120"/>
    </row>
    <row r="155" spans="1:5" x14ac:dyDescent="0.2">
      <c r="A155" s="120"/>
      <c r="B155" s="118"/>
      <c r="C155" s="121"/>
      <c r="D155" s="120"/>
      <c r="E155" s="120"/>
    </row>
    <row r="156" spans="1:5" x14ac:dyDescent="0.2">
      <c r="A156" s="120"/>
      <c r="B156" s="118"/>
      <c r="C156" s="121"/>
      <c r="D156" s="120"/>
      <c r="E156" s="120"/>
    </row>
    <row r="157" spans="1:5" x14ac:dyDescent="0.2">
      <c r="A157" s="120"/>
      <c r="B157" s="118"/>
      <c r="C157" s="121"/>
      <c r="D157" s="120"/>
      <c r="E157" s="120"/>
    </row>
    <row r="158" spans="1:5" x14ac:dyDescent="0.2">
      <c r="A158" s="120"/>
      <c r="B158" s="118"/>
      <c r="C158" s="121"/>
      <c r="D158" s="120"/>
      <c r="E158" s="120"/>
    </row>
    <row r="159" spans="1:5" x14ac:dyDescent="0.2">
      <c r="A159" s="120"/>
      <c r="B159" s="118"/>
      <c r="C159" s="121"/>
      <c r="D159" s="120"/>
      <c r="E159" s="120"/>
    </row>
    <row r="160" spans="1:5" x14ac:dyDescent="0.2">
      <c r="A160" s="120"/>
      <c r="B160" s="118"/>
      <c r="C160" s="121"/>
      <c r="D160" s="120"/>
      <c r="E160" s="120"/>
    </row>
    <row r="161" spans="1:5" x14ac:dyDescent="0.2">
      <c r="A161" s="120"/>
      <c r="B161" s="118"/>
      <c r="C161" s="121"/>
      <c r="D161" s="120"/>
      <c r="E161" s="120"/>
    </row>
    <row r="162" spans="1:5" x14ac:dyDescent="0.2">
      <c r="A162" s="120"/>
      <c r="B162" s="118"/>
      <c r="C162" s="121"/>
      <c r="D162" s="120"/>
      <c r="E162" s="120"/>
    </row>
    <row r="163" spans="1:5" x14ac:dyDescent="0.2">
      <c r="A163" s="120"/>
      <c r="B163" s="118"/>
      <c r="C163" s="121"/>
      <c r="D163" s="120"/>
      <c r="E163" s="120"/>
    </row>
    <row r="164" spans="1:5" x14ac:dyDescent="0.2">
      <c r="A164" s="120"/>
      <c r="B164" s="118"/>
      <c r="C164" s="121"/>
      <c r="D164" s="120"/>
      <c r="E164" s="120"/>
    </row>
    <row r="165" spans="1:5" x14ac:dyDescent="0.2">
      <c r="A165" s="120"/>
      <c r="B165" s="118"/>
      <c r="C165" s="121"/>
      <c r="D165" s="120"/>
      <c r="E165" s="120"/>
    </row>
    <row r="166" spans="1:5" x14ac:dyDescent="0.2">
      <c r="A166" s="120"/>
      <c r="B166" s="118"/>
      <c r="C166" s="121"/>
      <c r="D166" s="120"/>
      <c r="E166" s="120"/>
    </row>
    <row r="167" spans="1:5" x14ac:dyDescent="0.2">
      <c r="A167" s="120"/>
      <c r="B167" s="118"/>
      <c r="C167" s="121"/>
      <c r="D167" s="120"/>
      <c r="E167" s="120"/>
    </row>
    <row r="168" spans="1:5" x14ac:dyDescent="0.2">
      <c r="A168" s="120"/>
      <c r="B168" s="118"/>
      <c r="C168" s="121"/>
      <c r="D168" s="120"/>
      <c r="E168" s="120"/>
    </row>
    <row r="169" spans="1:5" x14ac:dyDescent="0.2">
      <c r="A169" s="120"/>
      <c r="B169" s="118"/>
      <c r="C169" s="121"/>
      <c r="D169" s="120"/>
      <c r="E169" s="120"/>
    </row>
    <row r="170" spans="1:5" x14ac:dyDescent="0.2">
      <c r="A170" s="120"/>
      <c r="B170" s="118"/>
      <c r="C170" s="121"/>
      <c r="D170" s="120"/>
      <c r="E170" s="120"/>
    </row>
    <row r="171" spans="1:5" x14ac:dyDescent="0.2">
      <c r="A171" s="120"/>
      <c r="B171" s="118"/>
      <c r="C171" s="121"/>
      <c r="D171" s="120"/>
      <c r="E171" s="120"/>
    </row>
    <row r="172" spans="1:5" x14ac:dyDescent="0.2">
      <c r="A172" s="120"/>
      <c r="B172" s="118"/>
      <c r="C172" s="121"/>
      <c r="D172" s="120"/>
      <c r="E172" s="120"/>
    </row>
    <row r="173" spans="1:5" x14ac:dyDescent="0.2">
      <c r="A173" s="120"/>
      <c r="B173" s="118"/>
      <c r="C173" s="121"/>
      <c r="D173" s="120"/>
      <c r="E173" s="120"/>
    </row>
    <row r="174" spans="1:5" x14ac:dyDescent="0.2">
      <c r="A174" s="120"/>
      <c r="B174" s="118"/>
      <c r="C174" s="121"/>
      <c r="D174" s="120"/>
      <c r="E174" s="120"/>
    </row>
    <row r="175" spans="1:5" x14ac:dyDescent="0.2">
      <c r="A175" s="120"/>
      <c r="B175" s="118"/>
      <c r="C175" s="121"/>
      <c r="D175" s="120"/>
      <c r="E175" s="120"/>
    </row>
    <row r="176" spans="1:5" x14ac:dyDescent="0.2">
      <c r="A176" s="120"/>
      <c r="B176" s="118"/>
      <c r="C176" s="121"/>
      <c r="D176" s="120"/>
      <c r="E176" s="120"/>
    </row>
    <row r="177" spans="1:5" x14ac:dyDescent="0.2">
      <c r="A177" s="120"/>
      <c r="B177" s="118"/>
      <c r="C177" s="121"/>
      <c r="D177" s="120"/>
      <c r="E177" s="120"/>
    </row>
    <row r="178" spans="1:5" x14ac:dyDescent="0.2">
      <c r="A178" s="120"/>
      <c r="B178" s="118"/>
      <c r="C178" s="121"/>
      <c r="D178" s="120"/>
      <c r="E178" s="120"/>
    </row>
    <row r="179" spans="1:5" x14ac:dyDescent="0.2">
      <c r="A179" s="120"/>
      <c r="B179" s="118"/>
      <c r="C179" s="121"/>
      <c r="D179" s="120"/>
      <c r="E179" s="120"/>
    </row>
    <row r="180" spans="1:5" x14ac:dyDescent="0.2">
      <c r="A180" s="120"/>
      <c r="B180" s="118"/>
      <c r="C180" s="121"/>
      <c r="D180" s="120"/>
      <c r="E180" s="120" t="str">
        <f t="shared" ref="E180:E191" si="2">IFERROR(VLOOKUP(D180,Tabla_Indices,5,FALSE),"")</f>
        <v/>
      </c>
    </row>
    <row r="181" spans="1:5" x14ac:dyDescent="0.2">
      <c r="A181" s="120"/>
      <c r="B181" s="118"/>
      <c r="C181" s="121"/>
      <c r="D181" s="120"/>
      <c r="E181" s="120" t="str">
        <f t="shared" si="2"/>
        <v/>
      </c>
    </row>
    <row r="182" spans="1:5" x14ac:dyDescent="0.2">
      <c r="A182" s="120"/>
      <c r="B182" s="118"/>
      <c r="C182" s="121"/>
      <c r="D182" s="120"/>
      <c r="E182" s="120" t="str">
        <f t="shared" si="2"/>
        <v/>
      </c>
    </row>
    <row r="183" spans="1:5" x14ac:dyDescent="0.2">
      <c r="A183" s="120"/>
      <c r="B183" s="118"/>
      <c r="C183" s="121"/>
      <c r="D183" s="120"/>
      <c r="E183" s="120" t="str">
        <f t="shared" si="2"/>
        <v/>
      </c>
    </row>
    <row r="184" spans="1:5" x14ac:dyDescent="0.2">
      <c r="A184" s="120"/>
      <c r="B184" s="118"/>
      <c r="C184" s="121"/>
      <c r="D184" s="120"/>
      <c r="E184" s="120" t="str">
        <f t="shared" si="2"/>
        <v/>
      </c>
    </row>
    <row r="185" spans="1:5" x14ac:dyDescent="0.2">
      <c r="A185" s="120"/>
      <c r="B185" s="118"/>
      <c r="C185" s="121"/>
      <c r="D185" s="120"/>
      <c r="E185" s="120" t="str">
        <f t="shared" si="2"/>
        <v/>
      </c>
    </row>
    <row r="186" spans="1:5" x14ac:dyDescent="0.2">
      <c r="A186" s="120"/>
      <c r="B186" s="118"/>
      <c r="C186" s="121"/>
      <c r="D186" s="120"/>
      <c r="E186" s="120" t="str">
        <f t="shared" si="2"/>
        <v/>
      </c>
    </row>
    <row r="187" spans="1:5" x14ac:dyDescent="0.2">
      <c r="A187" s="120"/>
      <c r="B187" s="118"/>
      <c r="C187" s="121"/>
      <c r="D187" s="120"/>
      <c r="E187" s="120" t="str">
        <f t="shared" si="2"/>
        <v/>
      </c>
    </row>
    <row r="188" spans="1:5" x14ac:dyDescent="0.2">
      <c r="A188" s="120"/>
      <c r="B188" s="118"/>
      <c r="C188" s="121"/>
      <c r="D188" s="120"/>
      <c r="E188" s="120" t="str">
        <f t="shared" si="2"/>
        <v/>
      </c>
    </row>
    <row r="189" spans="1:5" x14ac:dyDescent="0.2">
      <c r="A189" s="120"/>
      <c r="B189" s="118"/>
      <c r="C189" s="121"/>
      <c r="D189" s="120"/>
      <c r="E189" s="120" t="str">
        <f t="shared" si="2"/>
        <v/>
      </c>
    </row>
    <row r="190" spans="1:5" x14ac:dyDescent="0.2">
      <c r="A190" s="120"/>
      <c r="B190" s="118"/>
      <c r="C190" s="121"/>
      <c r="D190" s="120"/>
      <c r="E190" s="120" t="str">
        <f t="shared" si="2"/>
        <v/>
      </c>
    </row>
    <row r="191" spans="1:5" x14ac:dyDescent="0.2">
      <c r="A191" s="120"/>
      <c r="B191" s="118"/>
      <c r="C191" s="121"/>
      <c r="D191" s="120"/>
      <c r="E191" s="120" t="str">
        <f t="shared" si="2"/>
        <v/>
      </c>
    </row>
    <row r="192" spans="1:5" x14ac:dyDescent="0.2">
      <c r="A192" s="120"/>
      <c r="B192" s="118"/>
      <c r="C192" s="121"/>
      <c r="D192" s="120"/>
      <c r="E192" s="120" t="str">
        <f t="shared" ref="E192:E240" si="3">IFERROR(VLOOKUP(D192,Tabla_Indices,5,FALSE),"")</f>
        <v/>
      </c>
    </row>
    <row r="193" spans="1:5" x14ac:dyDescent="0.2">
      <c r="A193" s="120"/>
      <c r="B193" s="118"/>
      <c r="C193" s="121"/>
      <c r="D193" s="120"/>
      <c r="E193" s="120" t="str">
        <f t="shared" si="3"/>
        <v/>
      </c>
    </row>
    <row r="194" spans="1:5" x14ac:dyDescent="0.2">
      <c r="A194" s="120"/>
      <c r="B194" s="118"/>
      <c r="C194" s="121"/>
      <c r="D194" s="120"/>
      <c r="E194" s="120" t="str">
        <f t="shared" si="3"/>
        <v/>
      </c>
    </row>
    <row r="195" spans="1:5" x14ac:dyDescent="0.2">
      <c r="A195" s="120"/>
      <c r="B195" s="118"/>
      <c r="C195" s="121"/>
      <c r="D195" s="120"/>
      <c r="E195" s="120" t="str">
        <f t="shared" si="3"/>
        <v/>
      </c>
    </row>
    <row r="196" spans="1:5" x14ac:dyDescent="0.2">
      <c r="A196" s="120"/>
      <c r="B196" s="118"/>
      <c r="C196" s="121"/>
      <c r="D196" s="120"/>
      <c r="E196" s="120" t="str">
        <f t="shared" si="3"/>
        <v/>
      </c>
    </row>
    <row r="197" spans="1:5" x14ac:dyDescent="0.2">
      <c r="A197" s="120"/>
      <c r="B197" s="118"/>
      <c r="C197" s="121"/>
      <c r="D197" s="120"/>
      <c r="E197" s="120" t="str">
        <f t="shared" si="3"/>
        <v/>
      </c>
    </row>
    <row r="198" spans="1:5" x14ac:dyDescent="0.2">
      <c r="A198" s="120"/>
      <c r="B198" s="118"/>
      <c r="C198" s="121"/>
      <c r="D198" s="120"/>
      <c r="E198" s="120" t="str">
        <f t="shared" si="3"/>
        <v/>
      </c>
    </row>
    <row r="199" spans="1:5" x14ac:dyDescent="0.2">
      <c r="A199" s="120"/>
      <c r="B199" s="118"/>
      <c r="C199" s="121"/>
      <c r="D199" s="120"/>
      <c r="E199" s="120" t="str">
        <f t="shared" si="3"/>
        <v/>
      </c>
    </row>
    <row r="200" spans="1:5" x14ac:dyDescent="0.2">
      <c r="A200" s="120"/>
      <c r="B200" s="118"/>
      <c r="C200" s="121"/>
      <c r="D200" s="120"/>
      <c r="E200" s="120" t="str">
        <f t="shared" si="3"/>
        <v/>
      </c>
    </row>
    <row r="201" spans="1:5" x14ac:dyDescent="0.2">
      <c r="A201" s="120"/>
      <c r="B201" s="118"/>
      <c r="C201" s="121"/>
      <c r="D201" s="120"/>
      <c r="E201" s="120" t="str">
        <f t="shared" si="3"/>
        <v/>
      </c>
    </row>
    <row r="202" spans="1:5" x14ac:dyDescent="0.2">
      <c r="A202" s="120"/>
      <c r="B202" s="118"/>
      <c r="C202" s="121"/>
      <c r="D202" s="120"/>
      <c r="E202" s="120" t="str">
        <f t="shared" si="3"/>
        <v/>
      </c>
    </row>
    <row r="203" spans="1:5" x14ac:dyDescent="0.2">
      <c r="A203" s="120"/>
      <c r="B203" s="118"/>
      <c r="C203" s="121"/>
      <c r="D203" s="120"/>
      <c r="E203" s="120" t="str">
        <f t="shared" si="3"/>
        <v/>
      </c>
    </row>
    <row r="204" spans="1:5" x14ac:dyDescent="0.2">
      <c r="A204" s="120"/>
      <c r="B204" s="118"/>
      <c r="C204" s="121"/>
      <c r="D204" s="120"/>
      <c r="E204" s="120" t="str">
        <f t="shared" si="3"/>
        <v/>
      </c>
    </row>
    <row r="205" spans="1:5" x14ac:dyDescent="0.2">
      <c r="A205" s="120"/>
      <c r="B205" s="118"/>
      <c r="C205" s="121"/>
      <c r="D205" s="120"/>
      <c r="E205" s="120" t="str">
        <f t="shared" si="3"/>
        <v/>
      </c>
    </row>
    <row r="206" spans="1:5" x14ac:dyDescent="0.2">
      <c r="A206" s="120"/>
      <c r="B206" s="118"/>
      <c r="C206" s="121"/>
      <c r="D206" s="120"/>
      <c r="E206" s="120" t="str">
        <f t="shared" si="3"/>
        <v/>
      </c>
    </row>
    <row r="207" spans="1:5" x14ac:dyDescent="0.2">
      <c r="A207" s="120"/>
      <c r="B207" s="118"/>
      <c r="C207" s="121"/>
      <c r="D207" s="120"/>
      <c r="E207" s="120" t="str">
        <f t="shared" si="3"/>
        <v/>
      </c>
    </row>
    <row r="208" spans="1:5" x14ac:dyDescent="0.2">
      <c r="A208" s="120"/>
      <c r="B208" s="118"/>
      <c r="C208" s="121"/>
      <c r="D208" s="120"/>
      <c r="E208" s="120" t="str">
        <f t="shared" si="3"/>
        <v/>
      </c>
    </row>
    <row r="209" spans="1:5" x14ac:dyDescent="0.2">
      <c r="A209" s="120"/>
      <c r="B209" s="118"/>
      <c r="C209" s="121"/>
      <c r="D209" s="120"/>
      <c r="E209" s="120" t="str">
        <f t="shared" si="3"/>
        <v/>
      </c>
    </row>
    <row r="210" spans="1:5" x14ac:dyDescent="0.2">
      <c r="A210" s="120"/>
      <c r="B210" s="118"/>
      <c r="C210" s="121"/>
      <c r="D210" s="120"/>
      <c r="E210" s="120" t="str">
        <f t="shared" si="3"/>
        <v/>
      </c>
    </row>
    <row r="211" spans="1:5" x14ac:dyDescent="0.2">
      <c r="A211" s="120"/>
      <c r="B211" s="118"/>
      <c r="C211" s="121"/>
      <c r="D211" s="120"/>
      <c r="E211" s="120" t="str">
        <f t="shared" si="3"/>
        <v/>
      </c>
    </row>
    <row r="212" spans="1:5" x14ac:dyDescent="0.2">
      <c r="A212" s="120"/>
      <c r="B212" s="118"/>
      <c r="C212" s="121"/>
      <c r="D212" s="120"/>
      <c r="E212" s="120" t="str">
        <f t="shared" si="3"/>
        <v/>
      </c>
    </row>
    <row r="213" spans="1:5" x14ac:dyDescent="0.2">
      <c r="A213" s="120"/>
      <c r="B213" s="118"/>
      <c r="C213" s="121"/>
      <c r="D213" s="120"/>
      <c r="E213" s="120" t="str">
        <f t="shared" si="3"/>
        <v/>
      </c>
    </row>
    <row r="214" spans="1:5" x14ac:dyDescent="0.2">
      <c r="A214" s="120"/>
      <c r="B214" s="118"/>
      <c r="C214" s="121"/>
      <c r="D214" s="120"/>
      <c r="E214" s="120" t="str">
        <f t="shared" si="3"/>
        <v/>
      </c>
    </row>
    <row r="215" spans="1:5" x14ac:dyDescent="0.2">
      <c r="A215" s="120"/>
      <c r="B215" s="118"/>
      <c r="C215" s="121"/>
      <c r="D215" s="120"/>
      <c r="E215" s="120" t="str">
        <f t="shared" si="3"/>
        <v/>
      </c>
    </row>
    <row r="216" spans="1:5" x14ac:dyDescent="0.2">
      <c r="A216" s="120"/>
      <c r="B216" s="118"/>
      <c r="C216" s="121"/>
      <c r="D216" s="120"/>
      <c r="E216" s="120" t="str">
        <f t="shared" si="3"/>
        <v/>
      </c>
    </row>
    <row r="217" spans="1:5" x14ac:dyDescent="0.2">
      <c r="A217" s="120"/>
      <c r="B217" s="118"/>
      <c r="C217" s="121"/>
      <c r="D217" s="120"/>
      <c r="E217" s="120" t="str">
        <f t="shared" si="3"/>
        <v/>
      </c>
    </row>
    <row r="218" spans="1:5" x14ac:dyDescent="0.2">
      <c r="A218" s="120"/>
      <c r="B218" s="118"/>
      <c r="C218" s="121"/>
      <c r="D218" s="120"/>
      <c r="E218" s="120" t="str">
        <f t="shared" si="3"/>
        <v/>
      </c>
    </row>
    <row r="219" spans="1:5" x14ac:dyDescent="0.2">
      <c r="A219" s="120"/>
      <c r="B219" s="118"/>
      <c r="C219" s="121"/>
      <c r="D219" s="120"/>
      <c r="E219" s="120" t="str">
        <f t="shared" si="3"/>
        <v/>
      </c>
    </row>
    <row r="220" spans="1:5" x14ac:dyDescent="0.2">
      <c r="A220" s="120"/>
      <c r="B220" s="118"/>
      <c r="C220" s="121"/>
      <c r="D220" s="120"/>
      <c r="E220" s="120" t="str">
        <f t="shared" si="3"/>
        <v/>
      </c>
    </row>
    <row r="221" spans="1:5" x14ac:dyDescent="0.2">
      <c r="A221" s="120"/>
      <c r="B221" s="118"/>
      <c r="C221" s="121"/>
      <c r="D221" s="120"/>
      <c r="E221" s="120" t="str">
        <f t="shared" si="3"/>
        <v/>
      </c>
    </row>
    <row r="222" spans="1:5" x14ac:dyDescent="0.2">
      <c r="A222" s="120"/>
      <c r="B222" s="118"/>
      <c r="C222" s="121"/>
      <c r="D222" s="120"/>
      <c r="E222" s="120" t="str">
        <f t="shared" si="3"/>
        <v/>
      </c>
    </row>
    <row r="223" spans="1:5" x14ac:dyDescent="0.2">
      <c r="A223" s="120"/>
      <c r="B223" s="118"/>
      <c r="C223" s="121"/>
      <c r="D223" s="120"/>
      <c r="E223" s="120" t="str">
        <f t="shared" si="3"/>
        <v/>
      </c>
    </row>
    <row r="224" spans="1:5" x14ac:dyDescent="0.2">
      <c r="A224" s="120"/>
      <c r="B224" s="118"/>
      <c r="C224" s="121"/>
      <c r="D224" s="120"/>
      <c r="E224" s="120" t="str">
        <f t="shared" si="3"/>
        <v/>
      </c>
    </row>
    <row r="225" spans="1:5" x14ac:dyDescent="0.2">
      <c r="A225" s="120"/>
      <c r="B225" s="118"/>
      <c r="C225" s="121"/>
      <c r="D225" s="120"/>
      <c r="E225" s="120" t="str">
        <f t="shared" si="3"/>
        <v/>
      </c>
    </row>
    <row r="226" spans="1:5" x14ac:dyDescent="0.2">
      <c r="A226" s="120"/>
      <c r="B226" s="118"/>
      <c r="C226" s="121"/>
      <c r="D226" s="120"/>
      <c r="E226" s="120" t="str">
        <f t="shared" si="3"/>
        <v/>
      </c>
    </row>
    <row r="227" spans="1:5" x14ac:dyDescent="0.2">
      <c r="A227" s="120"/>
      <c r="B227" s="118"/>
      <c r="C227" s="121"/>
      <c r="D227" s="120"/>
      <c r="E227" s="120" t="str">
        <f t="shared" si="3"/>
        <v/>
      </c>
    </row>
    <row r="228" spans="1:5" x14ac:dyDescent="0.2">
      <c r="A228" s="120"/>
      <c r="B228" s="118"/>
      <c r="C228" s="121"/>
      <c r="D228" s="120"/>
      <c r="E228" s="120" t="str">
        <f t="shared" si="3"/>
        <v/>
      </c>
    </row>
    <row r="229" spans="1:5" x14ac:dyDescent="0.2">
      <c r="A229" s="120"/>
      <c r="B229" s="118"/>
      <c r="C229" s="121"/>
      <c r="D229" s="120"/>
      <c r="E229" s="120" t="str">
        <f t="shared" si="3"/>
        <v/>
      </c>
    </row>
    <row r="230" spans="1:5" x14ac:dyDescent="0.2">
      <c r="A230" s="120"/>
      <c r="B230" s="118"/>
      <c r="C230" s="121"/>
      <c r="D230" s="120"/>
      <c r="E230" s="120" t="str">
        <f t="shared" si="3"/>
        <v/>
      </c>
    </row>
    <row r="231" spans="1:5" x14ac:dyDescent="0.2">
      <c r="A231" s="120"/>
      <c r="B231" s="118"/>
      <c r="C231" s="121"/>
      <c r="D231" s="120"/>
      <c r="E231" s="120" t="str">
        <f t="shared" si="3"/>
        <v/>
      </c>
    </row>
    <row r="232" spans="1:5" x14ac:dyDescent="0.2">
      <c r="A232" s="120"/>
      <c r="B232" s="118"/>
      <c r="C232" s="121"/>
      <c r="D232" s="120"/>
      <c r="E232" s="120" t="str">
        <f t="shared" si="3"/>
        <v/>
      </c>
    </row>
    <row r="233" spans="1:5" x14ac:dyDescent="0.2">
      <c r="A233" s="120"/>
      <c r="B233" s="118"/>
      <c r="C233" s="121"/>
      <c r="D233" s="120"/>
      <c r="E233" s="120" t="str">
        <f t="shared" si="3"/>
        <v/>
      </c>
    </row>
    <row r="234" spans="1:5" x14ac:dyDescent="0.2">
      <c r="A234" s="120"/>
      <c r="B234" s="118"/>
      <c r="C234" s="121"/>
      <c r="D234" s="120"/>
      <c r="E234" s="120" t="str">
        <f t="shared" si="3"/>
        <v/>
      </c>
    </row>
    <row r="235" spans="1:5" x14ac:dyDescent="0.2">
      <c r="A235" s="120"/>
      <c r="B235" s="118"/>
      <c r="C235" s="121"/>
      <c r="D235" s="120"/>
      <c r="E235" s="120" t="str">
        <f t="shared" si="3"/>
        <v/>
      </c>
    </row>
    <row r="236" spans="1:5" x14ac:dyDescent="0.2">
      <c r="A236" s="120"/>
      <c r="B236" s="118"/>
      <c r="C236" s="121"/>
      <c r="D236" s="120"/>
      <c r="E236" s="120" t="str">
        <f t="shared" si="3"/>
        <v/>
      </c>
    </row>
    <row r="237" spans="1:5" x14ac:dyDescent="0.2">
      <c r="A237" s="120"/>
      <c r="B237" s="118"/>
      <c r="C237" s="121"/>
      <c r="D237" s="120"/>
      <c r="E237" s="120" t="str">
        <f t="shared" si="3"/>
        <v/>
      </c>
    </row>
    <row r="238" spans="1:5" x14ac:dyDescent="0.2">
      <c r="A238" s="120"/>
      <c r="B238" s="118"/>
      <c r="C238" s="121"/>
      <c r="D238" s="120"/>
      <c r="E238" s="120" t="str">
        <f t="shared" si="3"/>
        <v/>
      </c>
    </row>
    <row r="239" spans="1:5" x14ac:dyDescent="0.2">
      <c r="A239" s="120"/>
      <c r="B239" s="118"/>
      <c r="C239" s="121"/>
      <c r="D239" s="120"/>
      <c r="E239" s="120" t="str">
        <f t="shared" si="3"/>
        <v/>
      </c>
    </row>
    <row r="240" spans="1:5" x14ac:dyDescent="0.2">
      <c r="E240" s="120" t="str">
        <f t="shared" si="3"/>
        <v/>
      </c>
    </row>
  </sheetData>
  <sortState ref="A20:G178">
    <sortCondition ref="A20:A178"/>
  </sortState>
  <pageMargins left="0.7" right="0.7" top="0.75" bottom="0.75" header="0.3" footer="0.3"/>
  <pageSetup paperSize="9" orientation="portrait" copies="2"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9"/>
  <dimension ref="A1:G969"/>
  <sheetViews>
    <sheetView showGridLines="0" topLeftCell="A283" zoomScaleNormal="100" workbookViewId="0">
      <selection activeCell="E3" sqref="E3:E4"/>
    </sheetView>
  </sheetViews>
  <sheetFormatPr baseColWidth="10" defaultColWidth="11.42578125" defaultRowHeight="11.25" x14ac:dyDescent="0.2"/>
  <cols>
    <col min="1" max="1" width="22" style="19" bestFit="1" customWidth="1"/>
    <col min="2" max="2" width="6.140625" style="19" customWidth="1"/>
    <col min="3" max="3" width="1.42578125" style="19" customWidth="1"/>
    <col min="4" max="4" width="2.7109375" style="17" customWidth="1"/>
    <col min="5" max="5" width="33.85546875" style="19" customWidth="1"/>
    <col min="6" max="7" width="10.7109375" style="19" customWidth="1"/>
    <col min="8" max="16384" width="11.42578125" style="19"/>
  </cols>
  <sheetData>
    <row r="1" spans="1:7" s="15" customFormat="1" x14ac:dyDescent="0.2">
      <c r="B1" s="15" t="s">
        <v>554</v>
      </c>
      <c r="D1" s="16"/>
    </row>
    <row r="3" spans="1:7" ht="12.75" customHeight="1" x14ac:dyDescent="0.2">
      <c r="A3" s="443" t="s">
        <v>355</v>
      </c>
      <c r="B3" s="17" t="s">
        <v>50</v>
      </c>
      <c r="C3" s="18"/>
      <c r="D3" s="18"/>
      <c r="E3" s="443" t="s">
        <v>51</v>
      </c>
      <c r="F3" s="18"/>
      <c r="G3" s="18"/>
    </row>
    <row r="4" spans="1:7" x14ac:dyDescent="0.2">
      <c r="A4" s="443"/>
      <c r="B4" s="17" t="s">
        <v>52</v>
      </c>
      <c r="C4" s="18"/>
      <c r="D4" s="18"/>
      <c r="E4" s="443"/>
      <c r="F4" s="18"/>
      <c r="G4" s="18"/>
    </row>
    <row r="5" spans="1:7" x14ac:dyDescent="0.2">
      <c r="A5" s="16"/>
      <c r="B5" s="16"/>
      <c r="C5" s="16"/>
      <c r="D5" s="16"/>
      <c r="E5" s="16"/>
      <c r="F5" s="16"/>
      <c r="G5" s="16"/>
    </row>
    <row r="6" spans="1:7" ht="11.25" customHeight="1" x14ac:dyDescent="0.2">
      <c r="A6" s="17" t="str">
        <f t="shared" ref="A6:A69" si="0">CONCATENATE("INDEC-CM - ",B6,C6,D6)</f>
        <v>INDEC-CM - 37210-51</v>
      </c>
      <c r="B6" s="20">
        <v>37210</v>
      </c>
      <c r="C6" s="21" t="s">
        <v>53</v>
      </c>
      <c r="D6" s="17">
        <v>51</v>
      </c>
      <c r="E6" s="19" t="s">
        <v>54</v>
      </c>
    </row>
    <row r="7" spans="1:7" x14ac:dyDescent="0.2">
      <c r="A7" s="17" t="str">
        <f t="shared" si="0"/>
        <v>INDEC-CM - 37210-52</v>
      </c>
      <c r="B7" s="20">
        <v>37210</v>
      </c>
      <c r="C7" s="21" t="s">
        <v>53</v>
      </c>
      <c r="D7" s="17">
        <v>52</v>
      </c>
      <c r="E7" s="19" t="s">
        <v>55</v>
      </c>
    </row>
    <row r="8" spans="1:7" x14ac:dyDescent="0.2">
      <c r="A8" s="17" t="str">
        <f t="shared" si="0"/>
        <v>INDEC-CM - 42911-81</v>
      </c>
      <c r="B8" s="20">
        <v>42911</v>
      </c>
      <c r="C8" s="21" t="s">
        <v>53</v>
      </c>
      <c r="D8" s="17">
        <v>81</v>
      </c>
      <c r="E8" s="22" t="s">
        <v>56</v>
      </c>
      <c r="F8" s="22"/>
      <c r="G8" s="22"/>
    </row>
    <row r="9" spans="1:7" x14ac:dyDescent="0.2">
      <c r="A9" s="17" t="str">
        <f t="shared" si="0"/>
        <v>INDEC-CM - 41242-11</v>
      </c>
      <c r="B9" s="20">
        <v>41242</v>
      </c>
      <c r="C9" s="21" t="s">
        <v>53</v>
      </c>
      <c r="D9" s="17">
        <v>11</v>
      </c>
      <c r="E9" s="22" t="s">
        <v>57</v>
      </c>
      <c r="F9" s="22"/>
      <c r="G9" s="22"/>
    </row>
    <row r="10" spans="1:7" x14ac:dyDescent="0.2">
      <c r="A10" s="17" t="str">
        <f t="shared" si="0"/>
        <v>INDEC-CM - 37440-21</v>
      </c>
      <c r="B10" s="20">
        <v>37440</v>
      </c>
      <c r="C10" s="21" t="s">
        <v>53</v>
      </c>
      <c r="D10" s="17">
        <v>21</v>
      </c>
      <c r="E10" s="19" t="s">
        <v>58</v>
      </c>
    </row>
    <row r="11" spans="1:7" x14ac:dyDescent="0.2">
      <c r="A11" s="17" t="str">
        <f t="shared" si="0"/>
        <v>INDEC-CM - 38130-13</v>
      </c>
      <c r="B11" s="20">
        <v>38130</v>
      </c>
      <c r="C11" s="21" t="s">
        <v>53</v>
      </c>
      <c r="D11" s="17">
        <v>13</v>
      </c>
      <c r="E11" s="22" t="s">
        <v>59</v>
      </c>
      <c r="F11" s="22"/>
      <c r="G11" s="22"/>
    </row>
    <row r="12" spans="1:7" x14ac:dyDescent="0.2">
      <c r="A12" s="17" t="str">
        <f t="shared" si="0"/>
        <v>INDEC-CM - 38130-12</v>
      </c>
      <c r="B12" s="20">
        <v>38130</v>
      </c>
      <c r="C12" s="21" t="s">
        <v>53</v>
      </c>
      <c r="D12" s="17">
        <v>12</v>
      </c>
      <c r="E12" s="22" t="s">
        <v>60</v>
      </c>
      <c r="F12" s="22"/>
      <c r="G12" s="22"/>
    </row>
    <row r="13" spans="1:7" x14ac:dyDescent="0.2">
      <c r="A13" s="17" t="str">
        <f t="shared" si="0"/>
        <v>INDEC-CM - 38130-11</v>
      </c>
      <c r="B13" s="20">
        <v>38130</v>
      </c>
      <c r="C13" s="21" t="s">
        <v>53</v>
      </c>
      <c r="D13" s="17">
        <v>11</v>
      </c>
      <c r="E13" s="22" t="s">
        <v>61</v>
      </c>
      <c r="F13" s="22"/>
      <c r="G13" s="22"/>
    </row>
    <row r="14" spans="1:7" x14ac:dyDescent="0.2">
      <c r="A14" s="17" t="str">
        <f t="shared" si="0"/>
        <v>INDEC-CM - 27230-11</v>
      </c>
      <c r="B14" s="20">
        <v>27230</v>
      </c>
      <c r="C14" s="21" t="s">
        <v>53</v>
      </c>
      <c r="D14" s="17">
        <v>11</v>
      </c>
      <c r="E14" s="22" t="s">
        <v>62</v>
      </c>
      <c r="F14" s="22"/>
      <c r="G14" s="22"/>
    </row>
    <row r="15" spans="1:7" x14ac:dyDescent="0.2">
      <c r="A15" s="17" t="str">
        <f t="shared" si="0"/>
        <v>INDEC-CM - 44821-11</v>
      </c>
      <c r="B15" s="20">
        <v>44821</v>
      </c>
      <c r="C15" s="21" t="s">
        <v>53</v>
      </c>
      <c r="D15" s="17">
        <v>11</v>
      </c>
      <c r="E15" s="19" t="s">
        <v>63</v>
      </c>
    </row>
    <row r="16" spans="1:7" x14ac:dyDescent="0.2">
      <c r="A16" s="17" t="str">
        <f t="shared" si="0"/>
        <v>INDEC-CM - 37560-11</v>
      </c>
      <c r="B16" s="20">
        <v>37560</v>
      </c>
      <c r="C16" s="21" t="s">
        <v>53</v>
      </c>
      <c r="D16" s="17">
        <v>11</v>
      </c>
      <c r="E16" s="22" t="s">
        <v>64</v>
      </c>
      <c r="F16" s="22"/>
      <c r="G16" s="22"/>
    </row>
    <row r="17" spans="1:7" x14ac:dyDescent="0.2">
      <c r="A17" s="17" t="str">
        <f t="shared" si="0"/>
        <v>INDEC-CM - 15400-11</v>
      </c>
      <c r="B17" s="20">
        <v>15400</v>
      </c>
      <c r="C17" s="21" t="s">
        <v>53</v>
      </c>
      <c r="D17" s="17">
        <v>11</v>
      </c>
      <c r="E17" s="22" t="s">
        <v>65</v>
      </c>
      <c r="F17" s="22"/>
      <c r="G17" s="22"/>
    </row>
    <row r="18" spans="1:7" x14ac:dyDescent="0.2">
      <c r="A18" s="17" t="str">
        <f t="shared" si="0"/>
        <v>INDEC-CM - 15310-11</v>
      </c>
      <c r="B18" s="20">
        <v>15310</v>
      </c>
      <c r="C18" s="21" t="s">
        <v>53</v>
      </c>
      <c r="D18" s="17">
        <v>11</v>
      </c>
      <c r="E18" s="19" t="s">
        <v>66</v>
      </c>
    </row>
    <row r="19" spans="1:7" x14ac:dyDescent="0.2">
      <c r="A19" s="17" t="str">
        <f t="shared" si="0"/>
        <v>INDEC-CM - 46531-11</v>
      </c>
      <c r="B19" s="20">
        <v>46531</v>
      </c>
      <c r="C19" s="21" t="s">
        <v>53</v>
      </c>
      <c r="D19" s="17">
        <v>11</v>
      </c>
      <c r="E19" s="22" t="s">
        <v>67</v>
      </c>
      <c r="F19" s="22"/>
      <c r="G19" s="22"/>
    </row>
    <row r="20" spans="1:7" x14ac:dyDescent="0.2">
      <c r="A20" s="17" t="str">
        <f t="shared" si="0"/>
        <v>INDEC-CM - 43540-11</v>
      </c>
      <c r="B20" s="20">
        <v>43540</v>
      </c>
      <c r="C20" s="21" t="s">
        <v>53</v>
      </c>
      <c r="D20" s="17">
        <v>11</v>
      </c>
      <c r="E20" s="19" t="s">
        <v>68</v>
      </c>
    </row>
    <row r="21" spans="1:7" x14ac:dyDescent="0.2">
      <c r="A21" s="17" t="str">
        <f t="shared" si="0"/>
        <v>INDEC-CM - 43540-12</v>
      </c>
      <c r="B21" s="20">
        <v>43540</v>
      </c>
      <c r="C21" s="21" t="s">
        <v>53</v>
      </c>
      <c r="D21" s="17">
        <v>12</v>
      </c>
      <c r="E21" s="19" t="s">
        <v>69</v>
      </c>
    </row>
    <row r="22" spans="1:7" x14ac:dyDescent="0.2">
      <c r="A22" s="17" t="str">
        <f t="shared" si="0"/>
        <v>INDEC-CM - 37370-21</v>
      </c>
      <c r="B22" s="20">
        <v>37370</v>
      </c>
      <c r="C22" s="21" t="s">
        <v>53</v>
      </c>
      <c r="D22" s="17">
        <v>21</v>
      </c>
      <c r="E22" s="19" t="s">
        <v>70</v>
      </c>
    </row>
    <row r="23" spans="1:7" x14ac:dyDescent="0.2">
      <c r="A23" s="17" t="str">
        <f t="shared" si="0"/>
        <v>INDEC-CM - 37370-11</v>
      </c>
      <c r="B23" s="20">
        <v>37370</v>
      </c>
      <c r="C23" s="21" t="s">
        <v>53</v>
      </c>
      <c r="D23" s="17">
        <v>11</v>
      </c>
      <c r="E23" s="19" t="s">
        <v>71</v>
      </c>
    </row>
    <row r="24" spans="1:7" x14ac:dyDescent="0.2">
      <c r="A24" s="17" t="str">
        <f t="shared" si="0"/>
        <v>INDEC-CM - 37370-12</v>
      </c>
      <c r="B24" s="20">
        <v>37370</v>
      </c>
      <c r="C24" s="21" t="s">
        <v>53</v>
      </c>
      <c r="D24" s="17">
        <v>12</v>
      </c>
      <c r="E24" s="19" t="s">
        <v>72</v>
      </c>
    </row>
    <row r="25" spans="1:7" x14ac:dyDescent="0.2">
      <c r="A25" s="17" t="str">
        <f t="shared" si="0"/>
        <v>INDEC-CM - 37690-11</v>
      </c>
      <c r="B25" s="20">
        <v>37690</v>
      </c>
      <c r="C25" s="21" t="s">
        <v>53</v>
      </c>
      <c r="D25" s="17">
        <v>11</v>
      </c>
      <c r="E25" s="19" t="s">
        <v>73</v>
      </c>
    </row>
    <row r="26" spans="1:7" x14ac:dyDescent="0.2">
      <c r="A26" s="17" t="str">
        <f t="shared" si="0"/>
        <v>INDEC-CM - 42911-11</v>
      </c>
      <c r="B26" s="20">
        <v>42911</v>
      </c>
      <c r="C26" s="21" t="s">
        <v>53</v>
      </c>
      <c r="D26" s="17">
        <v>11</v>
      </c>
      <c r="E26" s="19" t="s">
        <v>74</v>
      </c>
    </row>
    <row r="27" spans="1:7" x14ac:dyDescent="0.2">
      <c r="A27" s="17" t="str">
        <f t="shared" si="0"/>
        <v>INDEC-CM - 37129-11</v>
      </c>
      <c r="B27" s="20">
        <v>37129</v>
      </c>
      <c r="C27" s="21" t="s">
        <v>53</v>
      </c>
      <c r="D27" s="17">
        <v>11</v>
      </c>
      <c r="E27" s="19" t="s">
        <v>75</v>
      </c>
    </row>
    <row r="28" spans="1:7" x14ac:dyDescent="0.2">
      <c r="A28" s="17" t="str">
        <f t="shared" si="0"/>
        <v>INDEC-CM - 35110-41</v>
      </c>
      <c r="B28" s="20">
        <v>35110</v>
      </c>
      <c r="C28" s="21" t="s">
        <v>53</v>
      </c>
      <c r="D28" s="17">
        <v>41</v>
      </c>
      <c r="E28" s="19" t="s">
        <v>76</v>
      </c>
    </row>
    <row r="29" spans="1:7" x14ac:dyDescent="0.2">
      <c r="A29" s="17" t="str">
        <f t="shared" si="0"/>
        <v>INDEC-CM - 37210-23</v>
      </c>
      <c r="B29" s="20">
        <v>37210</v>
      </c>
      <c r="C29" s="21" t="s">
        <v>53</v>
      </c>
      <c r="D29" s="17">
        <v>23</v>
      </c>
      <c r="E29" s="19" t="s">
        <v>77</v>
      </c>
    </row>
    <row r="30" spans="1:7" x14ac:dyDescent="0.2">
      <c r="A30" s="17" t="str">
        <f t="shared" si="0"/>
        <v>INDEC-CM - 37210-22</v>
      </c>
      <c r="B30" s="20">
        <v>37210</v>
      </c>
      <c r="C30" s="21" t="s">
        <v>53</v>
      </c>
      <c r="D30" s="17">
        <v>22</v>
      </c>
      <c r="E30" s="19" t="s">
        <v>78</v>
      </c>
    </row>
    <row r="31" spans="1:7" x14ac:dyDescent="0.2">
      <c r="A31" s="17" t="str">
        <f t="shared" si="0"/>
        <v>INDEC-CM - 37210-21</v>
      </c>
      <c r="B31" s="20">
        <v>37210</v>
      </c>
      <c r="C31" s="21" t="s">
        <v>53</v>
      </c>
      <c r="D31" s="17">
        <v>21</v>
      </c>
      <c r="E31" s="19" t="s">
        <v>79</v>
      </c>
    </row>
    <row r="32" spans="1:7" x14ac:dyDescent="0.2">
      <c r="A32" s="17" t="str">
        <f t="shared" si="0"/>
        <v>INDEC-CM - 41543-21</v>
      </c>
      <c r="B32" s="20">
        <v>41543</v>
      </c>
      <c r="C32" s="21" t="s">
        <v>53</v>
      </c>
      <c r="D32" s="17">
        <v>21</v>
      </c>
      <c r="E32" s="19" t="s">
        <v>80</v>
      </c>
    </row>
    <row r="33" spans="1:5" x14ac:dyDescent="0.2">
      <c r="A33" s="17" t="str">
        <f t="shared" si="0"/>
        <v>INDEC-CM - 46340-31</v>
      </c>
      <c r="B33" s="20">
        <v>46340</v>
      </c>
      <c r="C33" s="21" t="s">
        <v>53</v>
      </c>
      <c r="D33" s="17">
        <v>31</v>
      </c>
      <c r="E33" s="19" t="s">
        <v>81</v>
      </c>
    </row>
    <row r="34" spans="1:5" x14ac:dyDescent="0.2">
      <c r="A34" s="17" t="str">
        <f t="shared" si="0"/>
        <v>INDEC-CM - 46320-11</v>
      </c>
      <c r="B34" s="20">
        <v>46320</v>
      </c>
      <c r="C34" s="21" t="s">
        <v>53</v>
      </c>
      <c r="D34" s="17">
        <v>11</v>
      </c>
      <c r="E34" s="19" t="s">
        <v>82</v>
      </c>
    </row>
    <row r="35" spans="1:5" x14ac:dyDescent="0.2">
      <c r="A35" s="17" t="str">
        <f t="shared" si="0"/>
        <v>INDEC-CM - 46340-11</v>
      </c>
      <c r="B35" s="20">
        <v>46340</v>
      </c>
      <c r="C35" s="21" t="s">
        <v>53</v>
      </c>
      <c r="D35" s="17">
        <v>11</v>
      </c>
      <c r="E35" s="19" t="s">
        <v>83</v>
      </c>
    </row>
    <row r="36" spans="1:5" x14ac:dyDescent="0.2">
      <c r="A36" s="17" t="str">
        <f t="shared" si="0"/>
        <v>INDEC-CM - 46340-12</v>
      </c>
      <c r="B36" s="20">
        <v>46340</v>
      </c>
      <c r="C36" s="21" t="s">
        <v>53</v>
      </c>
      <c r="D36" s="17">
        <v>12</v>
      </c>
      <c r="E36" s="19" t="s">
        <v>84</v>
      </c>
    </row>
    <row r="37" spans="1:5" x14ac:dyDescent="0.2">
      <c r="A37" s="17" t="str">
        <f t="shared" si="0"/>
        <v>INDEC-CM - 46340-21</v>
      </c>
      <c r="B37" s="20">
        <v>46340</v>
      </c>
      <c r="C37" s="21" t="s">
        <v>53</v>
      </c>
      <c r="D37" s="17">
        <v>21</v>
      </c>
      <c r="E37" s="19" t="s">
        <v>85</v>
      </c>
    </row>
    <row r="38" spans="1:5" x14ac:dyDescent="0.2">
      <c r="A38" s="17" t="str">
        <f t="shared" si="0"/>
        <v>INDEC-CM - 46212-21</v>
      </c>
      <c r="B38" s="20">
        <v>46212</v>
      </c>
      <c r="C38" s="21" t="s">
        <v>53</v>
      </c>
      <c r="D38" s="17">
        <v>21</v>
      </c>
      <c r="E38" s="19" t="s">
        <v>86</v>
      </c>
    </row>
    <row r="39" spans="1:5" x14ac:dyDescent="0.2">
      <c r="A39" s="17" t="str">
        <f t="shared" si="0"/>
        <v>INDEC-CM - 42999-23</v>
      </c>
      <c r="B39" s="20">
        <v>42999</v>
      </c>
      <c r="C39" s="21" t="s">
        <v>53</v>
      </c>
      <c r="D39" s="17">
        <v>23</v>
      </c>
      <c r="E39" s="19" t="s">
        <v>87</v>
      </c>
    </row>
    <row r="40" spans="1:5" x14ac:dyDescent="0.2">
      <c r="A40" s="17" t="str">
        <f t="shared" si="0"/>
        <v>INDEC-CM - 42999-21</v>
      </c>
      <c r="B40" s="20">
        <v>42999</v>
      </c>
      <c r="C40" s="21" t="s">
        <v>53</v>
      </c>
      <c r="D40" s="17">
        <v>21</v>
      </c>
      <c r="E40" s="19" t="s">
        <v>88</v>
      </c>
    </row>
    <row r="41" spans="1:5" x14ac:dyDescent="0.2">
      <c r="A41" s="17" t="str">
        <f t="shared" si="0"/>
        <v>INDEC-CM - 42999-31</v>
      </c>
      <c r="B41" s="20">
        <v>42999</v>
      </c>
      <c r="C41" s="21" t="s">
        <v>53</v>
      </c>
      <c r="D41" s="17">
        <v>31</v>
      </c>
      <c r="E41" s="19" t="s">
        <v>89</v>
      </c>
    </row>
    <row r="42" spans="1:5" x14ac:dyDescent="0.2">
      <c r="A42" s="17" t="str">
        <f t="shared" si="0"/>
        <v>INDEC-CM - 42999-22</v>
      </c>
      <c r="B42" s="20">
        <v>42999</v>
      </c>
      <c r="C42" s="21" t="s">
        <v>53</v>
      </c>
      <c r="D42" s="17">
        <v>22</v>
      </c>
      <c r="E42" s="19" t="s">
        <v>90</v>
      </c>
    </row>
    <row r="43" spans="1:5" x14ac:dyDescent="0.2">
      <c r="A43" s="17" t="str">
        <f t="shared" si="0"/>
        <v>INDEC-CM - 31600-63</v>
      </c>
      <c r="B43" s="20">
        <v>31600</v>
      </c>
      <c r="C43" s="21" t="s">
        <v>53</v>
      </c>
      <c r="D43" s="17">
        <v>63</v>
      </c>
      <c r="E43" s="19" t="s">
        <v>91</v>
      </c>
    </row>
    <row r="44" spans="1:5" x14ac:dyDescent="0.2">
      <c r="A44" s="17" t="str">
        <f t="shared" si="0"/>
        <v>INDEC-CM - 31600-62</v>
      </c>
      <c r="B44" s="20">
        <v>31600</v>
      </c>
      <c r="C44" s="21" t="s">
        <v>53</v>
      </c>
      <c r="D44" s="17">
        <v>62</v>
      </c>
      <c r="E44" s="19" t="s">
        <v>92</v>
      </c>
    </row>
    <row r="45" spans="1:5" x14ac:dyDescent="0.2">
      <c r="A45" s="17" t="str">
        <f t="shared" si="0"/>
        <v>INDEC-CM - 31600-61</v>
      </c>
      <c r="B45" s="20">
        <v>31600</v>
      </c>
      <c r="C45" s="21" t="s">
        <v>53</v>
      </c>
      <c r="D45" s="17">
        <v>61</v>
      </c>
      <c r="E45" s="19" t="s">
        <v>93</v>
      </c>
    </row>
    <row r="46" spans="1:5" x14ac:dyDescent="0.2">
      <c r="A46" s="17" t="str">
        <f t="shared" si="0"/>
        <v>INDEC-CM - 37420-11</v>
      </c>
      <c r="B46" s="20">
        <v>37420</v>
      </c>
      <c r="C46" s="21" t="s">
        <v>53</v>
      </c>
      <c r="D46" s="17">
        <v>11</v>
      </c>
      <c r="E46" s="19" t="s">
        <v>94</v>
      </c>
    </row>
    <row r="47" spans="1:5" x14ac:dyDescent="0.2">
      <c r="A47" s="17" t="str">
        <f t="shared" si="0"/>
        <v>INDEC-CM - 37420-12</v>
      </c>
      <c r="B47" s="20">
        <v>37420</v>
      </c>
      <c r="C47" s="21" t="s">
        <v>53</v>
      </c>
      <c r="D47" s="17">
        <v>12</v>
      </c>
      <c r="E47" s="19" t="s">
        <v>95</v>
      </c>
    </row>
    <row r="48" spans="1:5" x14ac:dyDescent="0.2">
      <c r="A48" s="17" t="str">
        <f t="shared" si="0"/>
        <v>INDEC-CM - 44822-11</v>
      </c>
      <c r="B48" s="20">
        <v>44822</v>
      </c>
      <c r="C48" s="21" t="s">
        <v>53</v>
      </c>
      <c r="D48" s="17">
        <v>11</v>
      </c>
      <c r="E48" s="19" t="s">
        <v>96</v>
      </c>
    </row>
    <row r="49" spans="1:5" x14ac:dyDescent="0.2">
      <c r="A49" s="17" t="str">
        <f t="shared" si="0"/>
        <v>INDEC-CM - 44826-11</v>
      </c>
      <c r="B49" s="20">
        <v>44826</v>
      </c>
      <c r="C49" s="21" t="s">
        <v>53</v>
      </c>
      <c r="D49" s="17">
        <v>11</v>
      </c>
      <c r="E49" s="19" t="s">
        <v>97</v>
      </c>
    </row>
    <row r="50" spans="1:5" x14ac:dyDescent="0.2">
      <c r="A50" s="17" t="str">
        <f t="shared" si="0"/>
        <v>INDEC-CM - 44826-12</v>
      </c>
      <c r="B50" s="20">
        <v>44826</v>
      </c>
      <c r="C50" s="21" t="s">
        <v>53</v>
      </c>
      <c r="D50" s="17">
        <v>12</v>
      </c>
      <c r="E50" s="19" t="s">
        <v>98</v>
      </c>
    </row>
    <row r="51" spans="1:5" x14ac:dyDescent="0.2">
      <c r="A51" s="17" t="str">
        <f t="shared" si="0"/>
        <v>INDEC-CM - 42911-21</v>
      </c>
      <c r="B51" s="20">
        <v>42911</v>
      </c>
      <c r="C51" s="21" t="s">
        <v>53</v>
      </c>
      <c r="D51" s="17">
        <v>21</v>
      </c>
      <c r="E51" s="19" t="s">
        <v>99</v>
      </c>
    </row>
    <row r="52" spans="1:5" x14ac:dyDescent="0.2">
      <c r="A52" s="17" t="str">
        <f t="shared" si="0"/>
        <v>INDEC-CM - 41277-21</v>
      </c>
      <c r="B52" s="20">
        <v>41277</v>
      </c>
      <c r="C52" s="21" t="s">
        <v>53</v>
      </c>
      <c r="D52" s="17">
        <v>21</v>
      </c>
      <c r="E52" s="19" t="s">
        <v>100</v>
      </c>
    </row>
    <row r="53" spans="1:5" x14ac:dyDescent="0.2">
      <c r="A53" s="17" t="str">
        <f t="shared" si="0"/>
        <v>INDEC-CM - 41277-11</v>
      </c>
      <c r="B53" s="20">
        <v>41277</v>
      </c>
      <c r="C53" s="21" t="s">
        <v>53</v>
      </c>
      <c r="D53" s="17">
        <v>11</v>
      </c>
      <c r="E53" s="19" t="s">
        <v>101</v>
      </c>
    </row>
    <row r="54" spans="1:5" x14ac:dyDescent="0.2">
      <c r="A54" s="17" t="str">
        <f t="shared" si="0"/>
        <v>INDEC-CM - 41516-11</v>
      </c>
      <c r="B54" s="20">
        <v>41516</v>
      </c>
      <c r="C54" s="21" t="s">
        <v>53</v>
      </c>
      <c r="D54" s="17">
        <v>11</v>
      </c>
      <c r="E54" s="19" t="s">
        <v>102</v>
      </c>
    </row>
    <row r="55" spans="1:5" x14ac:dyDescent="0.2">
      <c r="A55" s="17" t="str">
        <f t="shared" si="0"/>
        <v>INDEC-CM - 41516-12</v>
      </c>
      <c r="B55" s="20">
        <v>41516</v>
      </c>
      <c r="C55" s="21" t="s">
        <v>53</v>
      </c>
      <c r="D55" s="17">
        <v>12</v>
      </c>
      <c r="E55" s="19" t="s">
        <v>103</v>
      </c>
    </row>
    <row r="56" spans="1:5" x14ac:dyDescent="0.2">
      <c r="A56" s="17" t="str">
        <f t="shared" si="0"/>
        <v>INDEC-CM - 41273-11</v>
      </c>
      <c r="B56" s="20">
        <v>41273</v>
      </c>
      <c r="C56" s="21" t="s">
        <v>53</v>
      </c>
      <c r="D56" s="17">
        <v>11</v>
      </c>
      <c r="E56" s="19" t="s">
        <v>104</v>
      </c>
    </row>
    <row r="57" spans="1:5" x14ac:dyDescent="0.2">
      <c r="A57" s="17" t="str">
        <f t="shared" si="0"/>
        <v>INDEC-CM - 41273-12</v>
      </c>
      <c r="B57" s="20">
        <v>41273</v>
      </c>
      <c r="C57" s="21" t="s">
        <v>53</v>
      </c>
      <c r="D57" s="17">
        <v>12</v>
      </c>
      <c r="E57" s="19" t="s">
        <v>105</v>
      </c>
    </row>
    <row r="58" spans="1:5" x14ac:dyDescent="0.2">
      <c r="A58" s="17" t="str">
        <f t="shared" si="0"/>
        <v>INDEC-CM - 41277-41</v>
      </c>
      <c r="B58" s="20">
        <v>41277</v>
      </c>
      <c r="C58" s="21" t="s">
        <v>53</v>
      </c>
      <c r="D58" s="17">
        <v>41</v>
      </c>
      <c r="E58" s="19" t="s">
        <v>106</v>
      </c>
    </row>
    <row r="59" spans="1:5" x14ac:dyDescent="0.2">
      <c r="A59" s="17" t="str">
        <f t="shared" si="0"/>
        <v>INDEC-CM - 41277-31</v>
      </c>
      <c r="B59" s="20">
        <v>41277</v>
      </c>
      <c r="C59" s="21" t="s">
        <v>53</v>
      </c>
      <c r="D59" s="17">
        <v>31</v>
      </c>
      <c r="E59" s="19" t="s">
        <v>107</v>
      </c>
    </row>
    <row r="60" spans="1:5" x14ac:dyDescent="0.2">
      <c r="A60" s="17" t="str">
        <f t="shared" si="0"/>
        <v>INDEC-CM - 41543-11</v>
      </c>
      <c r="B60" s="20">
        <v>41543</v>
      </c>
      <c r="C60" s="21" t="s">
        <v>53</v>
      </c>
      <c r="D60" s="17">
        <v>11</v>
      </c>
      <c r="E60" s="19" t="s">
        <v>108</v>
      </c>
    </row>
    <row r="61" spans="1:5" x14ac:dyDescent="0.2">
      <c r="A61" s="17" t="str">
        <f t="shared" si="0"/>
        <v>INDEC-CM - 36320-21</v>
      </c>
      <c r="B61" s="20">
        <v>36320</v>
      </c>
      <c r="C61" s="21" t="s">
        <v>53</v>
      </c>
      <c r="D61" s="17">
        <v>21</v>
      </c>
      <c r="E61" s="19" t="s">
        <v>109</v>
      </c>
    </row>
    <row r="62" spans="1:5" x14ac:dyDescent="0.2">
      <c r="A62" s="17" t="str">
        <f t="shared" si="0"/>
        <v>INDEC-CM - 36320-22</v>
      </c>
      <c r="B62" s="20">
        <v>36320</v>
      </c>
      <c r="C62" s="21" t="s">
        <v>53</v>
      </c>
      <c r="D62" s="17">
        <v>22</v>
      </c>
      <c r="E62" s="19" t="s">
        <v>110</v>
      </c>
    </row>
    <row r="63" spans="1:5" x14ac:dyDescent="0.2">
      <c r="A63" s="17" t="str">
        <f t="shared" si="0"/>
        <v>INDEC-CM - 36320-11</v>
      </c>
      <c r="B63" s="20">
        <v>36320</v>
      </c>
      <c r="C63" s="21" t="s">
        <v>53</v>
      </c>
      <c r="D63" s="17">
        <v>11</v>
      </c>
      <c r="E63" s="19" t="s">
        <v>111</v>
      </c>
    </row>
    <row r="64" spans="1:5" x14ac:dyDescent="0.2">
      <c r="A64" s="17" t="str">
        <f t="shared" si="0"/>
        <v>INDEC-CM - 36320-12</v>
      </c>
      <c r="B64" s="20">
        <v>36320</v>
      </c>
      <c r="C64" s="21" t="s">
        <v>53</v>
      </c>
      <c r="D64" s="17">
        <v>12</v>
      </c>
      <c r="E64" s="19" t="s">
        <v>112</v>
      </c>
    </row>
    <row r="65" spans="1:7" x14ac:dyDescent="0.2">
      <c r="A65" s="17" t="str">
        <f t="shared" si="0"/>
        <v>INDEC-CM - 15320-11</v>
      </c>
      <c r="B65" s="20">
        <v>15320</v>
      </c>
      <c r="C65" s="21" t="s">
        <v>53</v>
      </c>
      <c r="D65" s="17">
        <v>11</v>
      </c>
      <c r="E65" s="19" t="s">
        <v>113</v>
      </c>
    </row>
    <row r="66" spans="1:7" x14ac:dyDescent="0.2">
      <c r="A66" s="17" t="str">
        <f t="shared" si="0"/>
        <v>INDEC-CM - 37350-61</v>
      </c>
      <c r="B66" s="20">
        <v>37350</v>
      </c>
      <c r="C66" s="21" t="s">
        <v>53</v>
      </c>
      <c r="D66" s="17">
        <v>61</v>
      </c>
      <c r="E66" s="22" t="s">
        <v>114</v>
      </c>
      <c r="F66" s="22"/>
      <c r="G66" s="22"/>
    </row>
    <row r="67" spans="1:7" x14ac:dyDescent="0.2">
      <c r="A67" s="17" t="str">
        <f t="shared" si="0"/>
        <v>INDEC-CM - 37440-31</v>
      </c>
      <c r="B67" s="20">
        <v>37440</v>
      </c>
      <c r="C67" s="21" t="s">
        <v>53</v>
      </c>
      <c r="D67" s="17">
        <v>31</v>
      </c>
      <c r="E67" s="19" t="s">
        <v>115</v>
      </c>
    </row>
    <row r="68" spans="1:7" x14ac:dyDescent="0.2">
      <c r="A68" s="17" t="str">
        <f t="shared" si="0"/>
        <v>INDEC-CM - 37440-11</v>
      </c>
      <c r="B68" s="20">
        <v>37440</v>
      </c>
      <c r="C68" s="21" t="s">
        <v>53</v>
      </c>
      <c r="D68" s="17">
        <v>11</v>
      </c>
      <c r="E68" s="19" t="s">
        <v>116</v>
      </c>
    </row>
    <row r="69" spans="1:7" x14ac:dyDescent="0.2">
      <c r="A69" s="17" t="str">
        <f t="shared" si="0"/>
        <v>INDEC-CM - 44821-21</v>
      </c>
      <c r="B69" s="20">
        <v>44821</v>
      </c>
      <c r="C69" s="21" t="s">
        <v>53</v>
      </c>
      <c r="D69" s="17">
        <v>21</v>
      </c>
      <c r="E69" s="19" t="s">
        <v>117</v>
      </c>
    </row>
    <row r="70" spans="1:7" x14ac:dyDescent="0.2">
      <c r="A70" s="17" t="str">
        <f t="shared" ref="A70:A133" si="1">CONCATENATE("INDEC-CM - ",B70,C70,D70)</f>
        <v>INDEC-CM - 36320-31</v>
      </c>
      <c r="B70" s="20">
        <v>36320</v>
      </c>
      <c r="C70" s="21" t="s">
        <v>53</v>
      </c>
      <c r="D70" s="17">
        <v>31</v>
      </c>
      <c r="E70" s="19" t="s">
        <v>118</v>
      </c>
    </row>
    <row r="71" spans="1:7" x14ac:dyDescent="0.2">
      <c r="A71" s="17" t="str">
        <f t="shared" si="1"/>
        <v>INDEC-CM - 41278-12</v>
      </c>
      <c r="B71" s="20">
        <v>41278</v>
      </c>
      <c r="C71" s="21" t="s">
        <v>53</v>
      </c>
      <c r="D71" s="17">
        <v>12</v>
      </c>
      <c r="E71" s="22" t="s">
        <v>119</v>
      </c>
      <c r="F71" s="22"/>
      <c r="G71" s="22"/>
    </row>
    <row r="72" spans="1:7" x14ac:dyDescent="0.2">
      <c r="A72" s="17" t="str">
        <f t="shared" si="1"/>
        <v>INDEC-CM - 41278-11</v>
      </c>
      <c r="B72" s="20">
        <v>41278</v>
      </c>
      <c r="C72" s="21" t="s">
        <v>53</v>
      </c>
      <c r="D72" s="17">
        <v>11</v>
      </c>
      <c r="E72" s="22" t="s">
        <v>120</v>
      </c>
      <c r="F72" s="22"/>
      <c r="G72" s="22"/>
    </row>
    <row r="73" spans="1:7" x14ac:dyDescent="0.2">
      <c r="A73" s="17" t="str">
        <f t="shared" si="1"/>
        <v>INDEC-CM - 36320-41</v>
      </c>
      <c r="B73" s="20">
        <v>36320</v>
      </c>
      <c r="C73" s="21" t="s">
        <v>53</v>
      </c>
      <c r="D73" s="17">
        <v>41</v>
      </c>
      <c r="E73" s="19" t="s">
        <v>121</v>
      </c>
    </row>
    <row r="74" spans="1:7" x14ac:dyDescent="0.2">
      <c r="A74" s="17" t="str">
        <f t="shared" si="1"/>
        <v>INDEC-CM - 41516-21</v>
      </c>
      <c r="B74" s="20">
        <v>41516</v>
      </c>
      <c r="C74" s="21" t="s">
        <v>53</v>
      </c>
      <c r="D74" s="17">
        <v>21</v>
      </c>
      <c r="E74" s="19" t="s">
        <v>122</v>
      </c>
    </row>
    <row r="75" spans="1:7" x14ac:dyDescent="0.2">
      <c r="A75" s="17" t="str">
        <f t="shared" si="1"/>
        <v>INDEC-CM - 41278-22</v>
      </c>
      <c r="B75" s="20">
        <v>41278</v>
      </c>
      <c r="C75" s="21" t="s">
        <v>53</v>
      </c>
      <c r="D75" s="17">
        <v>22</v>
      </c>
      <c r="E75" s="22" t="s">
        <v>123</v>
      </c>
      <c r="F75" s="22"/>
      <c r="G75" s="22"/>
    </row>
    <row r="76" spans="1:7" x14ac:dyDescent="0.2">
      <c r="A76" s="17" t="str">
        <f t="shared" si="1"/>
        <v>INDEC-CM - 46350-11</v>
      </c>
      <c r="B76" s="20">
        <v>46350</v>
      </c>
      <c r="C76" s="21" t="s">
        <v>53</v>
      </c>
      <c r="D76" s="17">
        <v>11</v>
      </c>
      <c r="E76" s="19" t="s">
        <v>124</v>
      </c>
    </row>
    <row r="77" spans="1:7" x14ac:dyDescent="0.2">
      <c r="A77" s="17" t="str">
        <f t="shared" si="1"/>
        <v>INDEC-CM - 41278-41</v>
      </c>
      <c r="B77" s="20">
        <v>41278</v>
      </c>
      <c r="C77" s="21" t="s">
        <v>53</v>
      </c>
      <c r="D77" s="17">
        <v>41</v>
      </c>
      <c r="E77" s="22" t="s">
        <v>125</v>
      </c>
      <c r="F77" s="22"/>
      <c r="G77" s="22"/>
    </row>
    <row r="78" spans="1:7" x14ac:dyDescent="0.2">
      <c r="A78" s="17" t="str">
        <f t="shared" si="1"/>
        <v>INDEC-CM - 42999-11</v>
      </c>
      <c r="B78" s="20">
        <v>42999</v>
      </c>
      <c r="C78" s="21" t="s">
        <v>53</v>
      </c>
      <c r="D78" s="17">
        <v>11</v>
      </c>
      <c r="E78" s="19" t="s">
        <v>126</v>
      </c>
    </row>
    <row r="79" spans="1:7" x14ac:dyDescent="0.2">
      <c r="A79" s="17" t="str">
        <f t="shared" si="1"/>
        <v>INDEC-CM - 36320-51</v>
      </c>
      <c r="B79" s="20">
        <v>36320</v>
      </c>
      <c r="C79" s="21" t="s">
        <v>53</v>
      </c>
      <c r="D79" s="17">
        <v>51</v>
      </c>
      <c r="E79" s="19" t="s">
        <v>127</v>
      </c>
    </row>
    <row r="80" spans="1:7" x14ac:dyDescent="0.2">
      <c r="A80" s="17" t="str">
        <f t="shared" si="1"/>
        <v>INDEC-CM - 31600-12</v>
      </c>
      <c r="B80" s="20">
        <v>31600</v>
      </c>
      <c r="C80" s="21" t="s">
        <v>53</v>
      </c>
      <c r="D80" s="17">
        <v>12</v>
      </c>
      <c r="E80" s="19" t="s">
        <v>128</v>
      </c>
    </row>
    <row r="81" spans="1:7" x14ac:dyDescent="0.2">
      <c r="A81" s="17" t="str">
        <f t="shared" si="1"/>
        <v>INDEC-CM - 36950-11</v>
      </c>
      <c r="B81" s="20">
        <v>36950</v>
      </c>
      <c r="C81" s="21" t="s">
        <v>53</v>
      </c>
      <c r="D81" s="17">
        <v>11</v>
      </c>
      <c r="E81" s="19" t="s">
        <v>129</v>
      </c>
    </row>
    <row r="82" spans="1:7" x14ac:dyDescent="0.2">
      <c r="A82" s="17" t="str">
        <f t="shared" si="1"/>
        <v>INDEC-CM - 31600-11</v>
      </c>
      <c r="B82" s="20">
        <v>31600</v>
      </c>
      <c r="C82" s="21" t="s">
        <v>53</v>
      </c>
      <c r="D82" s="17">
        <v>11</v>
      </c>
      <c r="E82" s="19" t="s">
        <v>130</v>
      </c>
    </row>
    <row r="83" spans="1:7" x14ac:dyDescent="0.2">
      <c r="A83" s="17" t="str">
        <f t="shared" si="1"/>
        <v>INDEC-CM - 37112-11</v>
      </c>
      <c r="B83" s="20">
        <v>37112</v>
      </c>
      <c r="C83" s="21" t="s">
        <v>53</v>
      </c>
      <c r="D83" s="17">
        <v>11</v>
      </c>
      <c r="E83" s="19" t="s">
        <v>131</v>
      </c>
    </row>
    <row r="84" spans="1:7" x14ac:dyDescent="0.2">
      <c r="A84" s="17" t="str">
        <f t="shared" si="1"/>
        <v>INDEC-CM - 41278-31</v>
      </c>
      <c r="B84" s="20">
        <v>41278</v>
      </c>
      <c r="C84" s="21" t="s">
        <v>53</v>
      </c>
      <c r="D84" s="17">
        <v>31</v>
      </c>
      <c r="E84" s="22" t="s">
        <v>132</v>
      </c>
      <c r="F84" s="22"/>
      <c r="G84" s="22"/>
    </row>
    <row r="85" spans="1:7" x14ac:dyDescent="0.2">
      <c r="A85" s="17" t="str">
        <f t="shared" si="1"/>
        <v>INDEC-CM - 41278-13</v>
      </c>
      <c r="B85" s="20">
        <v>41278</v>
      </c>
      <c r="C85" s="21" t="s">
        <v>53</v>
      </c>
      <c r="D85" s="17">
        <v>13</v>
      </c>
      <c r="E85" s="22" t="s">
        <v>133</v>
      </c>
      <c r="F85" s="22"/>
      <c r="G85" s="22"/>
    </row>
    <row r="86" spans="1:7" x14ac:dyDescent="0.2">
      <c r="A86" s="17" t="str">
        <f t="shared" si="1"/>
        <v>INDEC-CM - 37570-11</v>
      </c>
      <c r="B86" s="20">
        <v>37570</v>
      </c>
      <c r="C86" s="21" t="s">
        <v>53</v>
      </c>
      <c r="D86" s="17">
        <v>11</v>
      </c>
      <c r="E86" s="22" t="s">
        <v>134</v>
      </c>
      <c r="F86" s="22"/>
      <c r="G86" s="22"/>
    </row>
    <row r="87" spans="1:7" x14ac:dyDescent="0.2">
      <c r="A87" s="17" t="str">
        <f t="shared" si="1"/>
        <v>INDEC-CM - 43220-11</v>
      </c>
      <c r="B87" s="20">
        <v>43220</v>
      </c>
      <c r="C87" s="21" t="s">
        <v>53</v>
      </c>
      <c r="D87" s="17">
        <v>11</v>
      </c>
      <c r="E87" s="19" t="s">
        <v>135</v>
      </c>
    </row>
    <row r="88" spans="1:7" x14ac:dyDescent="0.2">
      <c r="A88" s="17" t="str">
        <f t="shared" si="1"/>
        <v>INDEC-CM - 43220-12</v>
      </c>
      <c r="B88" s="20">
        <v>43220</v>
      </c>
      <c r="C88" s="21" t="s">
        <v>53</v>
      </c>
      <c r="D88" s="17">
        <v>12</v>
      </c>
      <c r="E88" s="19" t="s">
        <v>136</v>
      </c>
    </row>
    <row r="89" spans="1:7" x14ac:dyDescent="0.2">
      <c r="A89" s="17" t="str">
        <f t="shared" si="1"/>
        <v>INDEC-CM - 43220-21</v>
      </c>
      <c r="B89" s="20">
        <v>43220</v>
      </c>
      <c r="C89" s="21" t="s">
        <v>53</v>
      </c>
      <c r="D89" s="17">
        <v>21</v>
      </c>
      <c r="E89" s="19" t="s">
        <v>137</v>
      </c>
    </row>
    <row r="90" spans="1:7" x14ac:dyDescent="0.2">
      <c r="A90" s="17" t="str">
        <f t="shared" si="1"/>
        <v>INDEC-CM - 43220-22</v>
      </c>
      <c r="B90" s="20">
        <v>43220</v>
      </c>
      <c r="C90" s="21" t="s">
        <v>53</v>
      </c>
      <c r="D90" s="17">
        <v>22</v>
      </c>
      <c r="E90" s="19" t="s">
        <v>138</v>
      </c>
    </row>
    <row r="91" spans="1:7" x14ac:dyDescent="0.2">
      <c r="A91" s="17" t="str">
        <f t="shared" si="1"/>
        <v>INDEC-CM - 43220-23</v>
      </c>
      <c r="B91" s="20">
        <v>43220</v>
      </c>
      <c r="C91" s="21" t="s">
        <v>53</v>
      </c>
      <c r="D91" s="17">
        <v>23</v>
      </c>
      <c r="E91" s="19" t="s">
        <v>139</v>
      </c>
    </row>
    <row r="92" spans="1:7" x14ac:dyDescent="0.2">
      <c r="A92" s="17" t="str">
        <f t="shared" si="1"/>
        <v>INDEC-CM - 43220-31</v>
      </c>
      <c r="B92" s="20">
        <v>43220</v>
      </c>
      <c r="C92" s="21" t="s">
        <v>53</v>
      </c>
      <c r="D92" s="17">
        <v>31</v>
      </c>
      <c r="E92" s="19" t="s">
        <v>140</v>
      </c>
    </row>
    <row r="93" spans="1:7" x14ac:dyDescent="0.2">
      <c r="A93" s="17" t="str">
        <f t="shared" si="1"/>
        <v>INDEC-CM - 43220-32</v>
      </c>
      <c r="B93" s="20">
        <v>43220</v>
      </c>
      <c r="C93" s="21" t="s">
        <v>53</v>
      </c>
      <c r="D93" s="17">
        <v>32</v>
      </c>
      <c r="E93" s="19" t="s">
        <v>141</v>
      </c>
    </row>
    <row r="94" spans="1:7" x14ac:dyDescent="0.2">
      <c r="A94" s="17" t="str">
        <f t="shared" si="1"/>
        <v>INDEC-CM - 41278-32</v>
      </c>
      <c r="B94" s="20">
        <v>41278</v>
      </c>
      <c r="C94" s="21" t="s">
        <v>53</v>
      </c>
      <c r="D94" s="17">
        <v>32</v>
      </c>
      <c r="E94" s="22" t="s">
        <v>142</v>
      </c>
      <c r="F94" s="22"/>
      <c r="G94" s="22"/>
    </row>
    <row r="95" spans="1:7" x14ac:dyDescent="0.2">
      <c r="A95" s="17" t="str">
        <f t="shared" si="1"/>
        <v>INDEC-CM - 36320-32</v>
      </c>
      <c r="B95" s="20">
        <v>36320</v>
      </c>
      <c r="C95" s="21" t="s">
        <v>53</v>
      </c>
      <c r="D95" s="17">
        <v>32</v>
      </c>
      <c r="E95" s="19" t="s">
        <v>143</v>
      </c>
    </row>
    <row r="96" spans="1:7" x14ac:dyDescent="0.2">
      <c r="A96" s="17" t="str">
        <f t="shared" si="1"/>
        <v>INDEC-CM - 41278-23</v>
      </c>
      <c r="B96" s="20">
        <v>41278</v>
      </c>
      <c r="C96" s="21" t="s">
        <v>53</v>
      </c>
      <c r="D96" s="17">
        <v>23</v>
      </c>
      <c r="E96" s="22" t="s">
        <v>144</v>
      </c>
      <c r="F96" s="22"/>
      <c r="G96" s="22"/>
    </row>
    <row r="97" spans="1:5" x14ac:dyDescent="0.2">
      <c r="A97" s="17" t="str">
        <f t="shared" si="1"/>
        <v>INDEC-CM - 35110-11</v>
      </c>
      <c r="B97" s="20">
        <v>35110</v>
      </c>
      <c r="C97" s="21" t="s">
        <v>53</v>
      </c>
      <c r="D97" s="17">
        <v>11</v>
      </c>
      <c r="E97" s="19" t="s">
        <v>145</v>
      </c>
    </row>
    <row r="98" spans="1:5" x14ac:dyDescent="0.2">
      <c r="A98" s="17" t="str">
        <f t="shared" si="1"/>
        <v>INDEC-CM - 35110-12</v>
      </c>
      <c r="B98" s="20">
        <v>35110</v>
      </c>
      <c r="C98" s="21" t="s">
        <v>53</v>
      </c>
      <c r="D98" s="17">
        <v>12</v>
      </c>
      <c r="E98" s="19" t="s">
        <v>146</v>
      </c>
    </row>
    <row r="99" spans="1:5" x14ac:dyDescent="0.2">
      <c r="A99" s="17" t="str">
        <f t="shared" si="1"/>
        <v>INDEC-CM - 35110-21</v>
      </c>
      <c r="B99" s="20">
        <v>35110</v>
      </c>
      <c r="C99" s="21" t="s">
        <v>53</v>
      </c>
      <c r="D99" s="17">
        <v>21</v>
      </c>
      <c r="E99" s="19" t="s">
        <v>147</v>
      </c>
    </row>
    <row r="100" spans="1:5" x14ac:dyDescent="0.2">
      <c r="A100" s="17" t="str">
        <f t="shared" si="1"/>
        <v>INDEC-CM - 35110-22</v>
      </c>
      <c r="B100" s="20">
        <v>35110</v>
      </c>
      <c r="C100" s="21" t="s">
        <v>53</v>
      </c>
      <c r="D100" s="17">
        <v>22</v>
      </c>
      <c r="E100" s="19" t="s">
        <v>148</v>
      </c>
    </row>
    <row r="101" spans="1:5" x14ac:dyDescent="0.2">
      <c r="A101" s="17" t="str">
        <f t="shared" si="1"/>
        <v>INDEC-CM - 41547-11</v>
      </c>
      <c r="B101" s="20">
        <v>41547</v>
      </c>
      <c r="C101" s="21" t="s">
        <v>53</v>
      </c>
      <c r="D101" s="17">
        <v>11</v>
      </c>
      <c r="E101" s="19" t="s">
        <v>149</v>
      </c>
    </row>
    <row r="102" spans="1:5" x14ac:dyDescent="0.2">
      <c r="A102" s="17" t="str">
        <f t="shared" si="1"/>
        <v>INDEC-CM - 31600-73</v>
      </c>
      <c r="B102" s="20">
        <v>31600</v>
      </c>
      <c r="C102" s="21" t="s">
        <v>53</v>
      </c>
      <c r="D102" s="17">
        <v>73</v>
      </c>
      <c r="E102" s="19" t="s">
        <v>150</v>
      </c>
    </row>
    <row r="103" spans="1:5" x14ac:dyDescent="0.2">
      <c r="A103" s="17" t="str">
        <f t="shared" si="1"/>
        <v>INDEC-CM - 31600-72</v>
      </c>
      <c r="B103" s="20">
        <v>31600</v>
      </c>
      <c r="C103" s="21" t="s">
        <v>53</v>
      </c>
      <c r="D103" s="17">
        <v>72</v>
      </c>
      <c r="E103" s="19" t="s">
        <v>151</v>
      </c>
    </row>
    <row r="104" spans="1:5" x14ac:dyDescent="0.2">
      <c r="A104" s="17" t="str">
        <f t="shared" si="1"/>
        <v>INDEC-CM - 31600-71</v>
      </c>
      <c r="B104" s="20">
        <v>31600</v>
      </c>
      <c r="C104" s="21" t="s">
        <v>53</v>
      </c>
      <c r="D104" s="17">
        <v>71</v>
      </c>
      <c r="E104" s="19" t="s">
        <v>152</v>
      </c>
    </row>
    <row r="105" spans="1:5" x14ac:dyDescent="0.2">
      <c r="A105" s="17" t="str">
        <f t="shared" si="1"/>
        <v>INDEC-CM - 35110-61</v>
      </c>
      <c r="B105" s="20">
        <v>35110</v>
      </c>
      <c r="C105" s="21" t="s">
        <v>53</v>
      </c>
      <c r="D105" s="17">
        <v>61</v>
      </c>
      <c r="E105" s="19" t="s">
        <v>153</v>
      </c>
    </row>
    <row r="106" spans="1:5" x14ac:dyDescent="0.2">
      <c r="A106" s="17" t="str">
        <f t="shared" si="1"/>
        <v>INDEC-CM - 31600-53</v>
      </c>
      <c r="B106" s="20">
        <v>31600</v>
      </c>
      <c r="C106" s="21" t="s">
        <v>53</v>
      </c>
      <c r="D106" s="17">
        <v>53</v>
      </c>
      <c r="E106" s="19" t="s">
        <v>154</v>
      </c>
    </row>
    <row r="107" spans="1:5" x14ac:dyDescent="0.2">
      <c r="A107" s="17" t="str">
        <f t="shared" si="1"/>
        <v>INDEC-CM - 31600-51</v>
      </c>
      <c r="B107" s="20">
        <v>31600</v>
      </c>
      <c r="C107" s="21" t="s">
        <v>53</v>
      </c>
      <c r="D107" s="17">
        <v>51</v>
      </c>
      <c r="E107" s="19" t="s">
        <v>155</v>
      </c>
    </row>
    <row r="108" spans="1:5" x14ac:dyDescent="0.2">
      <c r="A108" s="17" t="str">
        <f t="shared" si="1"/>
        <v>INDEC-CM - 37550-21</v>
      </c>
      <c r="B108" s="20">
        <v>37550</v>
      </c>
      <c r="C108" s="21" t="s">
        <v>53</v>
      </c>
      <c r="D108" s="17">
        <v>21</v>
      </c>
      <c r="E108" s="19" t="s">
        <v>156</v>
      </c>
    </row>
    <row r="109" spans="1:5" x14ac:dyDescent="0.2">
      <c r="A109" s="17" t="str">
        <f t="shared" si="1"/>
        <v>INDEC-CM - 42999-41</v>
      </c>
      <c r="B109" s="20">
        <v>42999</v>
      </c>
      <c r="C109" s="21" t="s">
        <v>53</v>
      </c>
      <c r="D109" s="17">
        <v>41</v>
      </c>
      <c r="E109" s="19" t="s">
        <v>157</v>
      </c>
    </row>
    <row r="110" spans="1:5" x14ac:dyDescent="0.2">
      <c r="A110" s="17" t="str">
        <f t="shared" si="1"/>
        <v>INDEC-CM - 42911-53</v>
      </c>
      <c r="B110" s="20">
        <v>42911</v>
      </c>
      <c r="C110" s="21" t="s">
        <v>53</v>
      </c>
      <c r="D110" s="17">
        <v>53</v>
      </c>
      <c r="E110" s="19" t="s">
        <v>158</v>
      </c>
    </row>
    <row r="111" spans="1:5" x14ac:dyDescent="0.2">
      <c r="A111" s="17" t="str">
        <f t="shared" si="1"/>
        <v>INDEC-CM - 42911-52</v>
      </c>
      <c r="B111" s="20">
        <v>42911</v>
      </c>
      <c r="C111" s="21" t="s">
        <v>53</v>
      </c>
      <c r="D111" s="17">
        <v>52</v>
      </c>
      <c r="E111" s="19" t="s">
        <v>159</v>
      </c>
    </row>
    <row r="112" spans="1:5" x14ac:dyDescent="0.2">
      <c r="A112" s="17" t="str">
        <f t="shared" si="1"/>
        <v>INDEC-CM - 42911-51</v>
      </c>
      <c r="B112" s="20">
        <v>42911</v>
      </c>
      <c r="C112" s="21" t="s">
        <v>53</v>
      </c>
      <c r="D112" s="17">
        <v>51</v>
      </c>
      <c r="E112" s="19" t="s">
        <v>160</v>
      </c>
    </row>
    <row r="113" spans="1:7" x14ac:dyDescent="0.2">
      <c r="A113" s="17" t="str">
        <f t="shared" si="1"/>
        <v>INDEC-CM - 42911-43</v>
      </c>
      <c r="B113" s="20">
        <v>42911</v>
      </c>
      <c r="C113" s="21" t="s">
        <v>53</v>
      </c>
      <c r="D113" s="17">
        <v>43</v>
      </c>
      <c r="E113" s="19" t="s">
        <v>161</v>
      </c>
    </row>
    <row r="114" spans="1:7" x14ac:dyDescent="0.2">
      <c r="A114" s="17" t="str">
        <f t="shared" si="1"/>
        <v>INDEC-CM - 42911-42</v>
      </c>
      <c r="B114" s="20">
        <v>42911</v>
      </c>
      <c r="C114" s="21" t="s">
        <v>53</v>
      </c>
      <c r="D114" s="17">
        <v>42</v>
      </c>
      <c r="E114" s="19" t="s">
        <v>162</v>
      </c>
    </row>
    <row r="115" spans="1:7" x14ac:dyDescent="0.2">
      <c r="A115" s="17" t="str">
        <f t="shared" si="1"/>
        <v>INDEC-CM - 42911-41</v>
      </c>
      <c r="B115" s="20">
        <v>42911</v>
      </c>
      <c r="C115" s="21" t="s">
        <v>53</v>
      </c>
      <c r="D115" s="17">
        <v>41</v>
      </c>
      <c r="E115" s="19" t="s">
        <v>163</v>
      </c>
    </row>
    <row r="116" spans="1:7" x14ac:dyDescent="0.2">
      <c r="A116" s="17" t="str">
        <f t="shared" si="1"/>
        <v>INDEC-CM - 42911-56</v>
      </c>
      <c r="B116" s="20">
        <v>42911</v>
      </c>
      <c r="C116" s="21" t="s">
        <v>53</v>
      </c>
      <c r="D116" s="17">
        <v>56</v>
      </c>
      <c r="E116" s="19" t="s">
        <v>164</v>
      </c>
    </row>
    <row r="117" spans="1:7" x14ac:dyDescent="0.2">
      <c r="A117" s="17" t="str">
        <f t="shared" si="1"/>
        <v>INDEC-CM - 42911-55</v>
      </c>
      <c r="B117" s="20">
        <v>42911</v>
      </c>
      <c r="C117" s="21" t="s">
        <v>53</v>
      </c>
      <c r="D117" s="17">
        <v>55</v>
      </c>
      <c r="E117" s="19" t="s">
        <v>165</v>
      </c>
    </row>
    <row r="118" spans="1:7" x14ac:dyDescent="0.2">
      <c r="A118" s="17" t="str">
        <f t="shared" si="1"/>
        <v>INDEC-CM - 42911-54</v>
      </c>
      <c r="B118" s="20">
        <v>42911</v>
      </c>
      <c r="C118" s="21" t="s">
        <v>53</v>
      </c>
      <c r="D118" s="17">
        <v>54</v>
      </c>
      <c r="E118" s="19" t="s">
        <v>166</v>
      </c>
    </row>
    <row r="119" spans="1:7" x14ac:dyDescent="0.2">
      <c r="A119" s="17" t="str">
        <f t="shared" si="1"/>
        <v>INDEC-CM - 42911-32</v>
      </c>
      <c r="B119" s="20">
        <v>42911</v>
      </c>
      <c r="C119" s="21" t="s">
        <v>53</v>
      </c>
      <c r="D119" s="17">
        <v>32</v>
      </c>
      <c r="E119" s="19" t="s">
        <v>167</v>
      </c>
    </row>
    <row r="120" spans="1:7" x14ac:dyDescent="0.2">
      <c r="A120" s="17" t="str">
        <f t="shared" si="1"/>
        <v>INDEC-CM - 42911-31</v>
      </c>
      <c r="B120" s="20">
        <v>42911</v>
      </c>
      <c r="C120" s="21" t="s">
        <v>53</v>
      </c>
      <c r="D120" s="17">
        <v>31</v>
      </c>
      <c r="E120" s="19" t="s">
        <v>168</v>
      </c>
    </row>
    <row r="121" spans="1:7" x14ac:dyDescent="0.2">
      <c r="A121" s="17" t="str">
        <f t="shared" si="1"/>
        <v>INDEC-CM - 42911-59</v>
      </c>
      <c r="B121" s="20">
        <v>42911</v>
      </c>
      <c r="C121" s="21" t="s">
        <v>53</v>
      </c>
      <c r="D121" s="17">
        <v>59</v>
      </c>
      <c r="E121" s="19" t="s">
        <v>169</v>
      </c>
    </row>
    <row r="122" spans="1:7" x14ac:dyDescent="0.2">
      <c r="A122" s="17" t="str">
        <f t="shared" si="1"/>
        <v>INDEC-CM - 42911-58</v>
      </c>
      <c r="B122" s="20">
        <v>42911</v>
      </c>
      <c r="C122" s="21" t="s">
        <v>53</v>
      </c>
      <c r="D122" s="17">
        <v>58</v>
      </c>
      <c r="E122" s="22" t="s">
        <v>170</v>
      </c>
      <c r="F122" s="22"/>
      <c r="G122" s="22"/>
    </row>
    <row r="123" spans="1:7" x14ac:dyDescent="0.2">
      <c r="A123" s="17" t="str">
        <f t="shared" si="1"/>
        <v>INDEC-CM - 42911-57</v>
      </c>
      <c r="B123" s="20">
        <v>42911</v>
      </c>
      <c r="C123" s="21" t="s">
        <v>53</v>
      </c>
      <c r="D123" s="17">
        <v>57</v>
      </c>
      <c r="E123" s="22" t="s">
        <v>171</v>
      </c>
      <c r="F123" s="22"/>
      <c r="G123" s="22"/>
    </row>
    <row r="124" spans="1:7" x14ac:dyDescent="0.2">
      <c r="A124" s="17" t="str">
        <f t="shared" si="1"/>
        <v>INDEC-CM - 43923-21</v>
      </c>
      <c r="B124" s="20">
        <v>43923</v>
      </c>
      <c r="C124" s="21" t="s">
        <v>53</v>
      </c>
      <c r="D124" s="17">
        <v>21</v>
      </c>
      <c r="E124" s="22" t="s">
        <v>172</v>
      </c>
      <c r="F124" s="22"/>
      <c r="G124" s="22"/>
    </row>
    <row r="125" spans="1:7" x14ac:dyDescent="0.2">
      <c r="A125" s="17" t="str">
        <f t="shared" si="1"/>
        <v>INDEC-CM - 37510-11</v>
      </c>
      <c r="B125" s="20">
        <v>37510</v>
      </c>
      <c r="C125" s="21" t="s">
        <v>53</v>
      </c>
      <c r="D125" s="17">
        <v>11</v>
      </c>
      <c r="E125" s="19" t="s">
        <v>173</v>
      </c>
    </row>
    <row r="126" spans="1:7" x14ac:dyDescent="0.2">
      <c r="A126" s="17" t="str">
        <f t="shared" si="1"/>
        <v>INDEC-CM - 44821-31</v>
      </c>
      <c r="B126" s="20">
        <v>44821</v>
      </c>
      <c r="C126" s="21" t="s">
        <v>53</v>
      </c>
      <c r="D126" s="17">
        <v>31</v>
      </c>
      <c r="E126" s="19" t="s">
        <v>174</v>
      </c>
    </row>
    <row r="127" spans="1:7" x14ac:dyDescent="0.2">
      <c r="A127" s="17" t="str">
        <f t="shared" si="1"/>
        <v>INDEC-CM - 46531-12</v>
      </c>
      <c r="B127" s="20">
        <v>46531</v>
      </c>
      <c r="C127" s="21" t="s">
        <v>53</v>
      </c>
      <c r="D127" s="17">
        <v>12</v>
      </c>
      <c r="E127" s="22" t="s">
        <v>175</v>
      </c>
      <c r="F127" s="22"/>
      <c r="G127" s="22"/>
    </row>
    <row r="128" spans="1:7" x14ac:dyDescent="0.2">
      <c r="A128" s="17" t="str">
        <f t="shared" si="1"/>
        <v>INDEC-CM - 37210-13</v>
      </c>
      <c r="B128" s="20">
        <v>37210</v>
      </c>
      <c r="C128" s="21" t="s">
        <v>53</v>
      </c>
      <c r="D128" s="17">
        <v>13</v>
      </c>
      <c r="E128" s="19" t="s">
        <v>176</v>
      </c>
    </row>
    <row r="129" spans="1:7" x14ac:dyDescent="0.2">
      <c r="A129" s="17" t="str">
        <f t="shared" si="1"/>
        <v>INDEC-CM - 37210-12</v>
      </c>
      <c r="B129" s="20">
        <v>37210</v>
      </c>
      <c r="C129" s="21" t="s">
        <v>53</v>
      </c>
      <c r="D129" s="17">
        <v>12</v>
      </c>
      <c r="E129" s="19" t="s">
        <v>177</v>
      </c>
    </row>
    <row r="130" spans="1:7" x14ac:dyDescent="0.2">
      <c r="A130" s="17" t="str">
        <f t="shared" si="1"/>
        <v>INDEC-CM - 37210-11</v>
      </c>
      <c r="B130" s="20">
        <v>37210</v>
      </c>
      <c r="C130" s="21" t="s">
        <v>53</v>
      </c>
      <c r="D130" s="17">
        <v>11</v>
      </c>
      <c r="E130" s="22" t="s">
        <v>178</v>
      </c>
      <c r="F130" s="22"/>
      <c r="G130" s="22"/>
    </row>
    <row r="131" spans="1:7" x14ac:dyDescent="0.2">
      <c r="A131" s="17" t="str">
        <f t="shared" si="1"/>
        <v>INDEC-CM - 46212-11</v>
      </c>
      <c r="B131" s="20">
        <v>46212</v>
      </c>
      <c r="C131" s="21" t="s">
        <v>53</v>
      </c>
      <c r="D131" s="17">
        <v>11</v>
      </c>
      <c r="E131" s="19" t="s">
        <v>179</v>
      </c>
    </row>
    <row r="132" spans="1:7" x14ac:dyDescent="0.2">
      <c r="A132" s="17" t="str">
        <f t="shared" si="1"/>
        <v>INDEC-CM - 46212-51</v>
      </c>
      <c r="B132" s="20">
        <v>46212</v>
      </c>
      <c r="C132" s="21" t="s">
        <v>53</v>
      </c>
      <c r="D132" s="17">
        <v>51</v>
      </c>
      <c r="E132" s="19" t="s">
        <v>180</v>
      </c>
    </row>
    <row r="133" spans="1:7" x14ac:dyDescent="0.2">
      <c r="A133" s="17" t="str">
        <f t="shared" si="1"/>
        <v>INDEC-CM - 46212-31</v>
      </c>
      <c r="B133" s="20">
        <v>46212</v>
      </c>
      <c r="C133" s="21" t="s">
        <v>53</v>
      </c>
      <c r="D133" s="17">
        <v>31</v>
      </c>
      <c r="E133" s="19" t="s">
        <v>181</v>
      </c>
    </row>
    <row r="134" spans="1:7" x14ac:dyDescent="0.2">
      <c r="A134" s="17" t="str">
        <f t="shared" ref="A134:A197" si="2">CONCATENATE("INDEC-CM - ",B134,C134,D134)</f>
        <v>INDEC-CM - 46212-41</v>
      </c>
      <c r="B134" s="20">
        <v>46212</v>
      </c>
      <c r="C134" s="21" t="s">
        <v>53</v>
      </c>
      <c r="D134" s="17">
        <v>41</v>
      </c>
      <c r="E134" s="19" t="s">
        <v>182</v>
      </c>
    </row>
    <row r="135" spans="1:7" x14ac:dyDescent="0.2">
      <c r="A135" s="17" t="str">
        <f t="shared" si="2"/>
        <v>INDEC-CM - 42999-51</v>
      </c>
      <c r="B135" s="20">
        <v>42999</v>
      </c>
      <c r="C135" s="21" t="s">
        <v>53</v>
      </c>
      <c r="D135" s="17">
        <v>51</v>
      </c>
      <c r="E135" s="19" t="s">
        <v>183</v>
      </c>
    </row>
    <row r="136" spans="1:7" x14ac:dyDescent="0.2">
      <c r="A136" s="17" t="str">
        <f t="shared" si="2"/>
        <v>INDEC-CM - 35110-51</v>
      </c>
      <c r="B136" s="20">
        <v>35110</v>
      </c>
      <c r="C136" s="21" t="s">
        <v>53</v>
      </c>
      <c r="D136" s="17">
        <v>51</v>
      </c>
      <c r="E136" s="19" t="s">
        <v>184</v>
      </c>
    </row>
    <row r="137" spans="1:7" x14ac:dyDescent="0.2">
      <c r="A137" s="17" t="str">
        <f t="shared" si="2"/>
        <v>INDEC-CM - 37350-11</v>
      </c>
      <c r="B137" s="20">
        <v>37350</v>
      </c>
      <c r="C137" s="21" t="s">
        <v>53</v>
      </c>
      <c r="D137" s="17">
        <v>11</v>
      </c>
      <c r="E137" s="19" t="s">
        <v>185</v>
      </c>
    </row>
    <row r="138" spans="1:7" x14ac:dyDescent="0.2">
      <c r="A138" s="17" t="str">
        <f t="shared" si="2"/>
        <v>INDEC-CM - 37350-41</v>
      </c>
      <c r="B138" s="20">
        <v>37350</v>
      </c>
      <c r="C138" s="21" t="s">
        <v>53</v>
      </c>
      <c r="D138" s="17">
        <v>41</v>
      </c>
      <c r="E138" s="19" t="s">
        <v>186</v>
      </c>
    </row>
    <row r="139" spans="1:7" x14ac:dyDescent="0.2">
      <c r="A139" s="17" t="str">
        <f t="shared" si="2"/>
        <v>INDEC-CM - 37350-21</v>
      </c>
      <c r="B139" s="20">
        <v>37350</v>
      </c>
      <c r="C139" s="21" t="s">
        <v>53</v>
      </c>
      <c r="D139" s="17">
        <v>21</v>
      </c>
      <c r="E139" s="19" t="s">
        <v>187</v>
      </c>
    </row>
    <row r="140" spans="1:7" x14ac:dyDescent="0.2">
      <c r="A140" s="17" t="str">
        <f t="shared" si="2"/>
        <v>INDEC-CM - 37350-31</v>
      </c>
      <c r="B140" s="20">
        <v>37350</v>
      </c>
      <c r="C140" s="21" t="s">
        <v>53</v>
      </c>
      <c r="D140" s="17">
        <v>31</v>
      </c>
      <c r="E140" s="19" t="s">
        <v>188</v>
      </c>
    </row>
    <row r="141" spans="1:7" x14ac:dyDescent="0.2">
      <c r="A141" s="17" t="str">
        <f t="shared" si="2"/>
        <v>INDEC-CM - 37210-32</v>
      </c>
      <c r="B141" s="20">
        <v>37210</v>
      </c>
      <c r="C141" s="21" t="s">
        <v>53</v>
      </c>
      <c r="D141" s="17">
        <v>32</v>
      </c>
      <c r="E141" s="19" t="s">
        <v>189</v>
      </c>
    </row>
    <row r="142" spans="1:7" x14ac:dyDescent="0.2">
      <c r="A142" s="17" t="str">
        <f t="shared" si="2"/>
        <v>INDEC-CM - 37210-31</v>
      </c>
      <c r="B142" s="20">
        <v>37210</v>
      </c>
      <c r="C142" s="21" t="s">
        <v>53</v>
      </c>
      <c r="D142" s="17">
        <v>31</v>
      </c>
      <c r="E142" s="19" t="s">
        <v>190</v>
      </c>
    </row>
    <row r="143" spans="1:7" x14ac:dyDescent="0.2">
      <c r="A143" s="17" t="str">
        <f t="shared" si="2"/>
        <v>INDEC-CM - 37210-33</v>
      </c>
      <c r="B143" s="20">
        <v>37210</v>
      </c>
      <c r="C143" s="21" t="s">
        <v>53</v>
      </c>
      <c r="D143" s="17">
        <v>33</v>
      </c>
      <c r="E143" s="19" t="s">
        <v>191</v>
      </c>
    </row>
    <row r="144" spans="1:7" x14ac:dyDescent="0.2">
      <c r="A144" s="17" t="str">
        <f t="shared" si="2"/>
        <v>INDEC-CM - 31210-41</v>
      </c>
      <c r="B144" s="20">
        <v>31210</v>
      </c>
      <c r="C144" s="21" t="s">
        <v>53</v>
      </c>
      <c r="D144" s="17">
        <v>41</v>
      </c>
      <c r="E144" s="19" t="s">
        <v>192</v>
      </c>
    </row>
    <row r="145" spans="1:7" x14ac:dyDescent="0.2">
      <c r="A145" s="17" t="str">
        <f t="shared" si="2"/>
        <v>INDEC-CM - 43240-21</v>
      </c>
      <c r="B145" s="20">
        <v>43240</v>
      </c>
      <c r="C145" s="21" t="s">
        <v>53</v>
      </c>
      <c r="D145" s="17">
        <v>21</v>
      </c>
      <c r="E145" s="19" t="s">
        <v>193</v>
      </c>
    </row>
    <row r="146" spans="1:7" x14ac:dyDescent="0.2">
      <c r="A146" s="17" t="str">
        <f t="shared" si="2"/>
        <v>INDEC-CM - 43240-32</v>
      </c>
      <c r="B146" s="20">
        <v>43240</v>
      </c>
      <c r="C146" s="21" t="s">
        <v>53</v>
      </c>
      <c r="D146" s="17">
        <v>32</v>
      </c>
      <c r="E146" s="19" t="s">
        <v>194</v>
      </c>
    </row>
    <row r="147" spans="1:7" x14ac:dyDescent="0.2">
      <c r="A147" s="17" t="str">
        <f t="shared" si="2"/>
        <v>INDEC-CM - 43240-31</v>
      </c>
      <c r="B147" s="20">
        <v>43240</v>
      </c>
      <c r="C147" s="21" t="s">
        <v>53</v>
      </c>
      <c r="D147" s="17">
        <v>31</v>
      </c>
      <c r="E147" s="19" t="s">
        <v>195</v>
      </c>
    </row>
    <row r="148" spans="1:7" x14ac:dyDescent="0.2">
      <c r="A148" s="17" t="str">
        <f t="shared" si="2"/>
        <v>INDEC-CM - 43240-41</v>
      </c>
      <c r="B148" s="20">
        <v>43240</v>
      </c>
      <c r="C148" s="21" t="s">
        <v>53</v>
      </c>
      <c r="D148" s="17">
        <v>41</v>
      </c>
      <c r="E148" s="19" t="s">
        <v>196</v>
      </c>
    </row>
    <row r="149" spans="1:7" x14ac:dyDescent="0.2">
      <c r="A149" s="17" t="str">
        <f t="shared" si="2"/>
        <v>INDEC-CM - 37540-32</v>
      </c>
      <c r="B149" s="20">
        <v>37540</v>
      </c>
      <c r="C149" s="21" t="s">
        <v>53</v>
      </c>
      <c r="D149" s="17">
        <v>32</v>
      </c>
      <c r="E149" s="22" t="s">
        <v>197</v>
      </c>
      <c r="F149" s="22"/>
      <c r="G149" s="22"/>
    </row>
    <row r="150" spans="1:7" x14ac:dyDescent="0.2">
      <c r="A150" s="17" t="str">
        <f t="shared" si="2"/>
        <v>INDEC-CM - 37540-31</v>
      </c>
      <c r="B150" s="20">
        <v>37540</v>
      </c>
      <c r="C150" s="21" t="s">
        <v>53</v>
      </c>
      <c r="D150" s="17">
        <v>31</v>
      </c>
      <c r="E150" s="19" t="s">
        <v>198</v>
      </c>
    </row>
    <row r="151" spans="1:7" x14ac:dyDescent="0.2">
      <c r="A151" s="17" t="str">
        <f t="shared" si="2"/>
        <v>INDEC-CM - 31210-21</v>
      </c>
      <c r="B151" s="20">
        <v>31210</v>
      </c>
      <c r="C151" s="21" t="s">
        <v>53</v>
      </c>
      <c r="D151" s="17">
        <v>21</v>
      </c>
      <c r="E151" s="22" t="s">
        <v>199</v>
      </c>
      <c r="F151" s="22"/>
      <c r="G151" s="22"/>
    </row>
    <row r="152" spans="1:7" x14ac:dyDescent="0.2">
      <c r="A152" s="17" t="str">
        <f t="shared" si="2"/>
        <v>INDEC-CM - 42911-61</v>
      </c>
      <c r="B152" s="20">
        <v>42911</v>
      </c>
      <c r="C152" s="21" t="s">
        <v>53</v>
      </c>
      <c r="D152" s="17">
        <v>61</v>
      </c>
      <c r="E152" s="22" t="s">
        <v>200</v>
      </c>
      <c r="F152" s="22"/>
      <c r="G152" s="22"/>
    </row>
    <row r="153" spans="1:7" x14ac:dyDescent="0.2">
      <c r="A153" s="17" t="str">
        <f t="shared" si="2"/>
        <v>INDEC-CM - 43923-11</v>
      </c>
      <c r="B153" s="20">
        <v>43923</v>
      </c>
      <c r="C153" s="21" t="s">
        <v>53</v>
      </c>
      <c r="D153" s="17">
        <v>11</v>
      </c>
      <c r="E153" s="22" t="s">
        <v>201</v>
      </c>
      <c r="F153" s="22"/>
      <c r="G153" s="22"/>
    </row>
    <row r="154" spans="1:7" x14ac:dyDescent="0.2">
      <c r="A154" s="17" t="str">
        <f t="shared" si="2"/>
        <v>INDEC-CM - 37930-12</v>
      </c>
      <c r="B154" s="20">
        <v>37930</v>
      </c>
      <c r="C154" s="21" t="s">
        <v>53</v>
      </c>
      <c r="D154" s="17">
        <v>12</v>
      </c>
      <c r="E154" s="19" t="s">
        <v>202</v>
      </c>
    </row>
    <row r="155" spans="1:7" x14ac:dyDescent="0.2">
      <c r="A155" s="17" t="str">
        <f t="shared" si="2"/>
        <v>INDEC-CM - 37930-11</v>
      </c>
      <c r="B155" s="20">
        <v>37930</v>
      </c>
      <c r="C155" s="21" t="s">
        <v>53</v>
      </c>
      <c r="D155" s="17">
        <v>11</v>
      </c>
      <c r="E155" s="19" t="s">
        <v>203</v>
      </c>
    </row>
    <row r="156" spans="1:7" x14ac:dyDescent="0.2">
      <c r="A156" s="17" t="str">
        <f t="shared" si="2"/>
        <v>INDEC-CM - 42999-61</v>
      </c>
      <c r="B156" s="20">
        <v>42999</v>
      </c>
      <c r="C156" s="21" t="s">
        <v>53</v>
      </c>
      <c r="D156" s="17">
        <v>61</v>
      </c>
      <c r="E156" s="22" t="s">
        <v>204</v>
      </c>
      <c r="F156" s="22"/>
      <c r="G156" s="22"/>
    </row>
    <row r="157" spans="1:7" x14ac:dyDescent="0.2">
      <c r="A157" s="17" t="str">
        <f t="shared" si="2"/>
        <v>INDEC-CM - 42999-62</v>
      </c>
      <c r="B157" s="20">
        <v>42999</v>
      </c>
      <c r="C157" s="21" t="s">
        <v>53</v>
      </c>
      <c r="D157" s="17">
        <v>62</v>
      </c>
      <c r="E157" s="22" t="s">
        <v>205</v>
      </c>
      <c r="F157" s="22"/>
      <c r="G157" s="22"/>
    </row>
    <row r="158" spans="1:7" x14ac:dyDescent="0.2">
      <c r="A158" s="17" t="str">
        <f t="shared" si="2"/>
        <v>INDEC-CM - 37610-11</v>
      </c>
      <c r="B158" s="20">
        <v>37610</v>
      </c>
      <c r="C158" s="21" t="s">
        <v>53</v>
      </c>
      <c r="D158" s="17">
        <v>11</v>
      </c>
      <c r="E158" s="22" t="s">
        <v>206</v>
      </c>
      <c r="F158" s="22"/>
      <c r="G158" s="22"/>
    </row>
    <row r="159" spans="1:7" x14ac:dyDescent="0.2">
      <c r="A159" s="17" t="str">
        <f t="shared" si="2"/>
        <v>INDEC-CM - 37610-12</v>
      </c>
      <c r="B159" s="20">
        <v>37610</v>
      </c>
      <c r="C159" s="21" t="s">
        <v>53</v>
      </c>
      <c r="D159" s="17">
        <v>12</v>
      </c>
      <c r="E159" s="22" t="s">
        <v>207</v>
      </c>
      <c r="F159" s="22"/>
      <c r="G159" s="22"/>
    </row>
    <row r="160" spans="1:7" x14ac:dyDescent="0.2">
      <c r="A160" s="17" t="str">
        <f t="shared" si="2"/>
        <v>INDEC-CM - 42943-11</v>
      </c>
      <c r="B160" s="20">
        <v>42943</v>
      </c>
      <c r="C160" s="21" t="s">
        <v>53</v>
      </c>
      <c r="D160" s="17">
        <v>11</v>
      </c>
      <c r="E160" s="22" t="s">
        <v>208</v>
      </c>
      <c r="F160" s="22"/>
      <c r="G160" s="22"/>
    </row>
    <row r="161" spans="1:7" x14ac:dyDescent="0.2">
      <c r="A161" s="17" t="str">
        <f t="shared" si="2"/>
        <v>INDEC-CM - 37540-11</v>
      </c>
      <c r="B161" s="20">
        <v>37540</v>
      </c>
      <c r="C161" s="21" t="s">
        <v>53</v>
      </c>
      <c r="D161" s="17">
        <v>11</v>
      </c>
      <c r="E161" s="19" t="s">
        <v>209</v>
      </c>
    </row>
    <row r="162" spans="1:7" x14ac:dyDescent="0.2">
      <c r="A162" s="17" t="str">
        <f t="shared" si="2"/>
        <v>INDEC-CM - 38130-16</v>
      </c>
      <c r="B162" s="20">
        <v>38130</v>
      </c>
      <c r="C162" s="21" t="s">
        <v>53</v>
      </c>
      <c r="D162" s="17">
        <v>16</v>
      </c>
      <c r="E162" s="22" t="s">
        <v>210</v>
      </c>
      <c r="F162" s="22"/>
      <c r="G162" s="22"/>
    </row>
    <row r="163" spans="1:7" x14ac:dyDescent="0.2">
      <c r="A163" s="17" t="str">
        <f t="shared" si="2"/>
        <v>INDEC-CM - 38130-15</v>
      </c>
      <c r="B163" s="20">
        <v>38130</v>
      </c>
      <c r="C163" s="21" t="s">
        <v>53</v>
      </c>
      <c r="D163" s="17">
        <v>15</v>
      </c>
      <c r="E163" s="22" t="s">
        <v>211</v>
      </c>
      <c r="F163" s="22"/>
      <c r="G163" s="22"/>
    </row>
    <row r="164" spans="1:7" x14ac:dyDescent="0.2">
      <c r="A164" s="17" t="str">
        <f t="shared" si="2"/>
        <v>INDEC-CM - 38130-14</v>
      </c>
      <c r="B164" s="20">
        <v>38130</v>
      </c>
      <c r="C164" s="21" t="s">
        <v>53</v>
      </c>
      <c r="D164" s="17">
        <v>14</v>
      </c>
      <c r="E164" s="22" t="s">
        <v>212</v>
      </c>
      <c r="F164" s="22"/>
      <c r="G164" s="22"/>
    </row>
    <row r="165" spans="1:7" x14ac:dyDescent="0.2">
      <c r="A165" s="17" t="str">
        <f t="shared" si="2"/>
        <v>INDEC-CM - 35490-11</v>
      </c>
      <c r="B165" s="20">
        <v>35490</v>
      </c>
      <c r="C165" s="21" t="s">
        <v>53</v>
      </c>
      <c r="D165" s="17">
        <v>11</v>
      </c>
      <c r="E165" s="19" t="s">
        <v>213</v>
      </c>
    </row>
    <row r="166" spans="1:7" x14ac:dyDescent="0.2">
      <c r="A166" s="17" t="str">
        <f t="shared" si="2"/>
        <v>INDEC-CM - 41251-11</v>
      </c>
      <c r="B166" s="20">
        <v>41251</v>
      </c>
      <c r="C166" s="21" t="s">
        <v>53</v>
      </c>
      <c r="D166" s="17">
        <v>11</v>
      </c>
      <c r="E166" s="22" t="s">
        <v>214</v>
      </c>
      <c r="F166" s="22"/>
      <c r="G166" s="22"/>
    </row>
    <row r="167" spans="1:7" x14ac:dyDescent="0.2">
      <c r="A167" s="17" t="str">
        <f t="shared" si="2"/>
        <v>INDEC-CM - 41278-21</v>
      </c>
      <c r="B167" s="20">
        <v>41278</v>
      </c>
      <c r="C167" s="21" t="s">
        <v>53</v>
      </c>
      <c r="D167" s="17">
        <v>21</v>
      </c>
      <c r="E167" s="22" t="s">
        <v>215</v>
      </c>
      <c r="F167" s="22"/>
      <c r="G167" s="22"/>
    </row>
    <row r="168" spans="1:7" x14ac:dyDescent="0.2">
      <c r="A168" s="17" t="str">
        <f t="shared" si="2"/>
        <v>INDEC-CM - 42911-71</v>
      </c>
      <c r="B168" s="20">
        <v>42911</v>
      </c>
      <c r="C168" s="21" t="s">
        <v>53</v>
      </c>
      <c r="D168" s="17">
        <v>71</v>
      </c>
      <c r="E168" s="22" t="s">
        <v>216</v>
      </c>
      <c r="F168" s="22"/>
      <c r="G168" s="22"/>
    </row>
    <row r="169" spans="1:7" x14ac:dyDescent="0.2">
      <c r="A169" s="17" t="str">
        <f t="shared" si="2"/>
        <v>INDEC-CM - 37210-42</v>
      </c>
      <c r="B169" s="20">
        <v>37210</v>
      </c>
      <c r="C169" s="21" t="s">
        <v>53</v>
      </c>
      <c r="D169" s="17">
        <v>42</v>
      </c>
      <c r="E169" s="22" t="s">
        <v>217</v>
      </c>
      <c r="F169" s="22"/>
      <c r="G169" s="22"/>
    </row>
    <row r="170" spans="1:7" x14ac:dyDescent="0.2">
      <c r="A170" s="17" t="str">
        <f t="shared" si="2"/>
        <v>INDEC-CM - 37210-41</v>
      </c>
      <c r="B170" s="20">
        <v>37210</v>
      </c>
      <c r="C170" s="21" t="s">
        <v>53</v>
      </c>
      <c r="D170" s="17">
        <v>41</v>
      </c>
      <c r="E170" s="22" t="s">
        <v>218</v>
      </c>
      <c r="F170" s="22"/>
      <c r="G170" s="22"/>
    </row>
    <row r="171" spans="1:7" x14ac:dyDescent="0.2">
      <c r="A171" s="17" t="str">
        <f t="shared" si="2"/>
        <v>INDEC-CM - 36930-11</v>
      </c>
      <c r="B171" s="20">
        <v>36930</v>
      </c>
      <c r="C171" s="21" t="s">
        <v>53</v>
      </c>
      <c r="D171" s="17">
        <v>11</v>
      </c>
      <c r="E171" s="19" t="s">
        <v>219</v>
      </c>
    </row>
    <row r="172" spans="1:7" x14ac:dyDescent="0.2">
      <c r="A172" s="17" t="str">
        <f t="shared" si="2"/>
        <v>INDEC-CM - 36950-21</v>
      </c>
      <c r="B172" s="20">
        <v>36950</v>
      </c>
      <c r="C172" s="21" t="s">
        <v>53</v>
      </c>
      <c r="D172" s="17">
        <v>21</v>
      </c>
      <c r="E172" s="19" t="s">
        <v>220</v>
      </c>
    </row>
    <row r="173" spans="1:7" x14ac:dyDescent="0.2">
      <c r="A173" s="17" t="str">
        <f t="shared" si="2"/>
        <v>INDEC-CM - 35110-31</v>
      </c>
      <c r="B173" s="20">
        <v>35110</v>
      </c>
      <c r="C173" s="21" t="s">
        <v>53</v>
      </c>
      <c r="D173" s="17">
        <v>31</v>
      </c>
      <c r="E173" s="19" t="s">
        <v>221</v>
      </c>
    </row>
    <row r="174" spans="1:7" x14ac:dyDescent="0.2">
      <c r="A174" s="17" t="str">
        <f t="shared" si="2"/>
        <v>INDEC-CM - 35110-32</v>
      </c>
      <c r="B174" s="20">
        <v>35110</v>
      </c>
      <c r="C174" s="21" t="s">
        <v>53</v>
      </c>
      <c r="D174" s="17">
        <v>32</v>
      </c>
      <c r="E174" s="19" t="s">
        <v>222</v>
      </c>
    </row>
    <row r="175" spans="1:7" x14ac:dyDescent="0.2">
      <c r="A175" s="17" t="str">
        <f t="shared" si="2"/>
        <v>INDEC-CM - 37940-11</v>
      </c>
      <c r="B175" s="20">
        <v>37940</v>
      </c>
      <c r="C175" s="21" t="s">
        <v>53</v>
      </c>
      <c r="D175" s="17">
        <v>11</v>
      </c>
      <c r="E175" s="19" t="s">
        <v>223</v>
      </c>
    </row>
    <row r="176" spans="1:7" x14ac:dyDescent="0.2">
      <c r="A176" s="17" t="str">
        <f t="shared" si="2"/>
        <v>INDEC-CM - 35110-71</v>
      </c>
      <c r="B176" s="20">
        <v>35110</v>
      </c>
      <c r="C176" s="21" t="s">
        <v>53</v>
      </c>
      <c r="D176" s="17">
        <v>71</v>
      </c>
      <c r="E176" s="19" t="s">
        <v>224</v>
      </c>
    </row>
    <row r="177" spans="1:7" x14ac:dyDescent="0.2">
      <c r="A177" s="17" t="str">
        <f t="shared" si="2"/>
        <v>INDEC-CM - 31210-31</v>
      </c>
      <c r="B177" s="20">
        <v>31210</v>
      </c>
      <c r="C177" s="21" t="s">
        <v>53</v>
      </c>
      <c r="D177" s="17">
        <v>31</v>
      </c>
      <c r="E177" s="19" t="s">
        <v>225</v>
      </c>
    </row>
    <row r="178" spans="1:7" x14ac:dyDescent="0.2">
      <c r="A178" s="17" t="str">
        <f t="shared" si="2"/>
        <v>INDEC-CM - 31210-32</v>
      </c>
      <c r="B178" s="20">
        <v>31210</v>
      </c>
      <c r="C178" s="21" t="s">
        <v>53</v>
      </c>
      <c r="D178" s="17">
        <v>32</v>
      </c>
      <c r="E178" s="19" t="s">
        <v>226</v>
      </c>
    </row>
    <row r="179" spans="1:7" x14ac:dyDescent="0.2">
      <c r="A179" s="17" t="str">
        <f t="shared" si="2"/>
        <v>INDEC-CM - 41541-11</v>
      </c>
      <c r="B179" s="20">
        <v>41541</v>
      </c>
      <c r="C179" s="21" t="s">
        <v>53</v>
      </c>
      <c r="D179" s="17">
        <v>11</v>
      </c>
      <c r="E179" s="19" t="s">
        <v>227</v>
      </c>
    </row>
    <row r="180" spans="1:7" x14ac:dyDescent="0.2">
      <c r="A180" s="17" t="str">
        <f t="shared" si="2"/>
        <v>INDEC-CM - 34720-11</v>
      </c>
      <c r="B180" s="20">
        <v>34720</v>
      </c>
      <c r="C180" s="21" t="s">
        <v>53</v>
      </c>
      <c r="D180" s="17">
        <v>11</v>
      </c>
      <c r="E180" s="22" t="s">
        <v>228</v>
      </c>
      <c r="F180" s="22"/>
      <c r="G180" s="22"/>
    </row>
    <row r="181" spans="1:7" x14ac:dyDescent="0.2">
      <c r="A181" s="17" t="str">
        <f t="shared" si="2"/>
        <v>INDEC-CM - 47220-11</v>
      </c>
      <c r="B181" s="20">
        <v>47220</v>
      </c>
      <c r="C181" s="21" t="s">
        <v>53</v>
      </c>
      <c r="D181" s="17">
        <v>11</v>
      </c>
      <c r="E181" s="22" t="s">
        <v>229</v>
      </c>
      <c r="F181" s="22"/>
      <c r="G181" s="22"/>
    </row>
    <row r="182" spans="1:7" x14ac:dyDescent="0.2">
      <c r="A182" s="17" t="str">
        <f t="shared" si="2"/>
        <v>INDEC-CM - 31600-81</v>
      </c>
      <c r="B182" s="20">
        <v>31600</v>
      </c>
      <c r="C182" s="21" t="s">
        <v>53</v>
      </c>
      <c r="D182" s="17">
        <v>81</v>
      </c>
      <c r="E182" s="19" t="s">
        <v>230</v>
      </c>
    </row>
    <row r="183" spans="1:7" x14ac:dyDescent="0.2">
      <c r="A183" s="17" t="str">
        <f t="shared" si="2"/>
        <v>INDEC-CM - 42120-31</v>
      </c>
      <c r="B183" s="20">
        <v>42120</v>
      </c>
      <c r="C183" s="21" t="s">
        <v>53</v>
      </c>
      <c r="D183" s="17">
        <v>31</v>
      </c>
      <c r="E183" s="19" t="s">
        <v>231</v>
      </c>
    </row>
    <row r="184" spans="1:7" x14ac:dyDescent="0.2">
      <c r="A184" s="17" t="str">
        <f t="shared" si="2"/>
        <v>INDEC-CM - 35490-21</v>
      </c>
      <c r="B184" s="20">
        <v>35490</v>
      </c>
      <c r="C184" s="21" t="s">
        <v>53</v>
      </c>
      <c r="D184" s="17">
        <v>21</v>
      </c>
      <c r="E184" s="22" t="s">
        <v>232</v>
      </c>
      <c r="F184" s="22"/>
      <c r="G184" s="22"/>
    </row>
    <row r="185" spans="1:7" x14ac:dyDescent="0.2">
      <c r="A185" s="17" t="str">
        <f t="shared" si="2"/>
        <v>INDEC-CM - 31600-41</v>
      </c>
      <c r="B185" s="20">
        <v>31600</v>
      </c>
      <c r="C185" s="21" t="s">
        <v>53</v>
      </c>
      <c r="D185" s="17">
        <v>41</v>
      </c>
      <c r="E185" s="22" t="s">
        <v>233</v>
      </c>
      <c r="F185" s="22"/>
      <c r="G185" s="22"/>
    </row>
    <row r="186" spans="1:7" x14ac:dyDescent="0.2">
      <c r="A186" s="17" t="str">
        <f t="shared" si="2"/>
        <v>INDEC-CM - 42120-21</v>
      </c>
      <c r="B186" s="20">
        <v>42120</v>
      </c>
      <c r="C186" s="21" t="s">
        <v>53</v>
      </c>
      <c r="D186" s="17">
        <v>21</v>
      </c>
      <c r="E186" s="22" t="s">
        <v>234</v>
      </c>
      <c r="F186" s="22"/>
      <c r="G186" s="22"/>
    </row>
    <row r="187" spans="1:7" x14ac:dyDescent="0.2">
      <c r="A187" s="17" t="str">
        <f t="shared" si="2"/>
        <v>INDEC-CM - 42120-22</v>
      </c>
      <c r="B187" s="20">
        <v>42120</v>
      </c>
      <c r="C187" s="21" t="s">
        <v>53</v>
      </c>
      <c r="D187" s="17">
        <v>22</v>
      </c>
      <c r="E187" s="22" t="s">
        <v>235</v>
      </c>
      <c r="F187" s="22"/>
      <c r="G187" s="22"/>
    </row>
    <row r="188" spans="1:7" x14ac:dyDescent="0.2">
      <c r="A188" s="17" t="str">
        <f t="shared" si="2"/>
        <v>INDEC-CM - 31600-33</v>
      </c>
      <c r="B188" s="20">
        <v>31600</v>
      </c>
      <c r="C188" s="21" t="s">
        <v>53</v>
      </c>
      <c r="D188" s="17">
        <v>33</v>
      </c>
      <c r="E188" s="19" t="s">
        <v>236</v>
      </c>
    </row>
    <row r="189" spans="1:7" x14ac:dyDescent="0.2">
      <c r="A189" s="17" t="str">
        <f t="shared" si="2"/>
        <v>INDEC-CM - 31600-32</v>
      </c>
      <c r="B189" s="20">
        <v>31600</v>
      </c>
      <c r="C189" s="21" t="s">
        <v>53</v>
      </c>
      <c r="D189" s="17">
        <v>32</v>
      </c>
      <c r="E189" s="19" t="s">
        <v>237</v>
      </c>
    </row>
    <row r="190" spans="1:7" x14ac:dyDescent="0.2">
      <c r="A190" s="17" t="str">
        <f t="shared" si="2"/>
        <v>INDEC-CM - 31600-31</v>
      </c>
      <c r="B190" s="20">
        <v>31600</v>
      </c>
      <c r="C190" s="21" t="s">
        <v>53</v>
      </c>
      <c r="D190" s="17">
        <v>31</v>
      </c>
      <c r="E190" s="19" t="s">
        <v>238</v>
      </c>
    </row>
    <row r="191" spans="1:7" x14ac:dyDescent="0.2">
      <c r="A191" s="17" t="str">
        <f t="shared" si="2"/>
        <v>INDEC-CM - 42120-11</v>
      </c>
      <c r="B191" s="20">
        <v>42120</v>
      </c>
      <c r="C191" s="21" t="s">
        <v>53</v>
      </c>
      <c r="D191" s="17">
        <v>11</v>
      </c>
      <c r="E191" s="19" t="s">
        <v>239</v>
      </c>
    </row>
    <row r="192" spans="1:7" x14ac:dyDescent="0.2">
      <c r="A192" s="17" t="str">
        <f t="shared" si="2"/>
        <v>INDEC-CM - 31600-23</v>
      </c>
      <c r="B192" s="20">
        <v>31600</v>
      </c>
      <c r="C192" s="21" t="s">
        <v>53</v>
      </c>
      <c r="D192" s="17">
        <v>23</v>
      </c>
      <c r="E192" s="19" t="s">
        <v>240</v>
      </c>
    </row>
    <row r="193" spans="1:7" x14ac:dyDescent="0.2">
      <c r="A193" s="17" t="str">
        <f t="shared" si="2"/>
        <v>INDEC-CM - 31600-22</v>
      </c>
      <c r="B193" s="20">
        <v>31600</v>
      </c>
      <c r="C193" s="21" t="s">
        <v>53</v>
      </c>
      <c r="D193" s="17">
        <v>22</v>
      </c>
      <c r="E193" s="19" t="s">
        <v>241</v>
      </c>
    </row>
    <row r="194" spans="1:7" x14ac:dyDescent="0.2">
      <c r="A194" s="17" t="str">
        <f t="shared" si="2"/>
        <v>INDEC-CM - 31600-21</v>
      </c>
      <c r="B194" s="20">
        <v>31600</v>
      </c>
      <c r="C194" s="21" t="s">
        <v>53</v>
      </c>
      <c r="D194" s="17">
        <v>21</v>
      </c>
      <c r="E194" s="19" t="s">
        <v>242</v>
      </c>
    </row>
    <row r="195" spans="1:7" x14ac:dyDescent="0.2">
      <c r="A195" s="17" t="str">
        <f t="shared" si="2"/>
        <v>INDEC-CM - 41278-33</v>
      </c>
      <c r="B195" s="20">
        <v>41278</v>
      </c>
      <c r="C195" s="21" t="s">
        <v>53</v>
      </c>
      <c r="D195" s="17">
        <v>33</v>
      </c>
      <c r="E195" s="22" t="s">
        <v>243</v>
      </c>
      <c r="F195" s="22"/>
      <c r="G195" s="22"/>
    </row>
    <row r="196" spans="1:7" x14ac:dyDescent="0.2">
      <c r="A196" s="17" t="str">
        <f t="shared" si="2"/>
        <v>INDEC-CM - 36320-33</v>
      </c>
      <c r="B196" s="20">
        <v>36320</v>
      </c>
      <c r="C196" s="21" t="s">
        <v>53</v>
      </c>
      <c r="D196" s="17">
        <v>33</v>
      </c>
      <c r="E196" s="19" t="s">
        <v>244</v>
      </c>
    </row>
    <row r="197" spans="1:7" x14ac:dyDescent="0.2">
      <c r="A197" s="17" t="str">
        <f t="shared" si="2"/>
        <v>INDEC-CM - 48270-11</v>
      </c>
      <c r="B197" s="20">
        <v>48270</v>
      </c>
      <c r="C197" s="21" t="s">
        <v>53</v>
      </c>
      <c r="D197" s="17">
        <v>11</v>
      </c>
      <c r="E197" s="22" t="s">
        <v>245</v>
      </c>
      <c r="F197" s="22"/>
      <c r="G197" s="22"/>
    </row>
    <row r="198" spans="1:7" x14ac:dyDescent="0.2">
      <c r="A198" s="17" t="str">
        <f t="shared" ref="A198:A220" si="3">CONCATENATE("INDEC-CM - ",B198,C198,D198)</f>
        <v>INDEC-CM - 42190-11</v>
      </c>
      <c r="B198" s="20">
        <v>42190</v>
      </c>
      <c r="C198" s="21" t="s">
        <v>53</v>
      </c>
      <c r="D198" s="17">
        <v>11</v>
      </c>
      <c r="E198" s="19" t="s">
        <v>246</v>
      </c>
    </row>
    <row r="199" spans="1:7" x14ac:dyDescent="0.2">
      <c r="A199" s="17" t="str">
        <f t="shared" si="3"/>
        <v>INDEC-CM - 43923-31</v>
      </c>
      <c r="B199" s="20">
        <v>43923</v>
      </c>
      <c r="C199" s="21" t="s">
        <v>53</v>
      </c>
      <c r="D199" s="17">
        <v>31</v>
      </c>
      <c r="E199" s="22" t="s">
        <v>247</v>
      </c>
      <c r="F199" s="22"/>
      <c r="G199" s="22"/>
    </row>
    <row r="200" spans="1:7" x14ac:dyDescent="0.2">
      <c r="A200" s="17" t="str">
        <f t="shared" si="3"/>
        <v>INDEC-CM - 31210-11</v>
      </c>
      <c r="B200" s="20">
        <v>31210</v>
      </c>
      <c r="C200" s="21" t="s">
        <v>53</v>
      </c>
      <c r="D200" s="17">
        <v>11</v>
      </c>
      <c r="E200" s="22" t="s">
        <v>248</v>
      </c>
      <c r="F200" s="22"/>
      <c r="G200" s="22"/>
    </row>
    <row r="201" spans="1:7" x14ac:dyDescent="0.2">
      <c r="A201" s="17" t="str">
        <f t="shared" si="3"/>
        <v>INDEC-CM - 37129-21</v>
      </c>
      <c r="B201" s="20">
        <v>37129</v>
      </c>
      <c r="C201" s="21" t="s">
        <v>53</v>
      </c>
      <c r="D201" s="17">
        <v>21</v>
      </c>
      <c r="E201" s="19" t="s">
        <v>249</v>
      </c>
    </row>
    <row r="202" spans="1:7" x14ac:dyDescent="0.2">
      <c r="A202" s="17" t="str">
        <f t="shared" si="3"/>
        <v>INDEC-CM - 37560-21</v>
      </c>
      <c r="B202" s="20">
        <v>37560</v>
      </c>
      <c r="C202" s="21" t="s">
        <v>53</v>
      </c>
      <c r="D202" s="17">
        <v>21</v>
      </c>
      <c r="E202" s="22" t="s">
        <v>250</v>
      </c>
      <c r="F202" s="22"/>
      <c r="G202" s="22"/>
    </row>
    <row r="203" spans="1:7" x14ac:dyDescent="0.2">
      <c r="A203" s="17" t="str">
        <f t="shared" si="3"/>
        <v>INDEC-CM - 42999-71</v>
      </c>
      <c r="B203" s="20">
        <v>42999</v>
      </c>
      <c r="C203" s="21" t="s">
        <v>53</v>
      </c>
      <c r="D203" s="17">
        <v>71</v>
      </c>
      <c r="E203" s="19" t="s">
        <v>251</v>
      </c>
    </row>
    <row r="204" spans="1:7" x14ac:dyDescent="0.2">
      <c r="A204" s="17" t="str">
        <f t="shared" si="3"/>
        <v>INDEC-CM - 41516-22</v>
      </c>
      <c r="B204" s="20">
        <v>41516</v>
      </c>
      <c r="C204" s="21" t="s">
        <v>53</v>
      </c>
      <c r="D204" s="17">
        <v>22</v>
      </c>
      <c r="E204" s="19" t="s">
        <v>252</v>
      </c>
    </row>
    <row r="205" spans="1:7" x14ac:dyDescent="0.2">
      <c r="A205" s="17" t="str">
        <f t="shared" si="3"/>
        <v>INDEC-CM - 37350-51</v>
      </c>
      <c r="B205" s="20">
        <v>37350</v>
      </c>
      <c r="C205" s="21" t="s">
        <v>53</v>
      </c>
      <c r="D205" s="17">
        <v>51</v>
      </c>
      <c r="E205" s="19" t="s">
        <v>253</v>
      </c>
    </row>
    <row r="206" spans="1:7" x14ac:dyDescent="0.2">
      <c r="A206" s="17" t="str">
        <f t="shared" si="3"/>
        <v>INDEC-CM - 44826-21</v>
      </c>
      <c r="B206" s="20">
        <v>44826</v>
      </c>
      <c r="C206" s="21" t="s">
        <v>53</v>
      </c>
      <c r="D206" s="17">
        <v>21</v>
      </c>
      <c r="E206" s="19" t="s">
        <v>254</v>
      </c>
    </row>
    <row r="207" spans="1:7" x14ac:dyDescent="0.2">
      <c r="A207" s="17" t="str">
        <f t="shared" si="3"/>
        <v>INDEC-CM - 31210-22</v>
      </c>
      <c r="B207" s="20">
        <v>31210</v>
      </c>
      <c r="C207" s="21" t="s">
        <v>53</v>
      </c>
      <c r="D207" s="17">
        <v>22</v>
      </c>
      <c r="E207" s="19" t="s">
        <v>255</v>
      </c>
    </row>
    <row r="208" spans="1:7" x14ac:dyDescent="0.2">
      <c r="A208" s="17" t="str">
        <f t="shared" si="3"/>
        <v>INDEC-CM - 31100-11</v>
      </c>
      <c r="B208" s="20">
        <v>31100</v>
      </c>
      <c r="C208" s="21" t="s">
        <v>53</v>
      </c>
      <c r="D208" s="17">
        <v>11</v>
      </c>
      <c r="E208" s="19" t="s">
        <v>256</v>
      </c>
    </row>
    <row r="209" spans="1:7" x14ac:dyDescent="0.2">
      <c r="A209" s="17" t="str">
        <f t="shared" si="3"/>
        <v>INDEC-CM - 46212-53</v>
      </c>
      <c r="B209" s="20">
        <v>46212</v>
      </c>
      <c r="C209" s="21" t="s">
        <v>53</v>
      </c>
      <c r="D209" s="17">
        <v>53</v>
      </c>
      <c r="E209" s="19" t="s">
        <v>257</v>
      </c>
    </row>
    <row r="210" spans="1:7" x14ac:dyDescent="0.2">
      <c r="A210" s="17" t="str">
        <f t="shared" si="3"/>
        <v>INDEC-CM - 46212-52</v>
      </c>
      <c r="B210" s="20">
        <v>46212</v>
      </c>
      <c r="C210" s="21" t="s">
        <v>53</v>
      </c>
      <c r="D210" s="17">
        <v>52</v>
      </c>
      <c r="E210" s="22" t="s">
        <v>258</v>
      </c>
      <c r="F210" s="22"/>
      <c r="G210" s="22"/>
    </row>
    <row r="211" spans="1:7" x14ac:dyDescent="0.2">
      <c r="A211" s="17" t="str">
        <f t="shared" si="3"/>
        <v>INDEC-CM - 15400-21</v>
      </c>
      <c r="B211" s="20">
        <v>15400</v>
      </c>
      <c r="C211" s="21" t="s">
        <v>53</v>
      </c>
      <c r="D211" s="17">
        <v>21</v>
      </c>
      <c r="E211" s="19" t="s">
        <v>259</v>
      </c>
    </row>
    <row r="212" spans="1:7" x14ac:dyDescent="0.2">
      <c r="A212" s="17" t="str">
        <f t="shared" si="3"/>
        <v>INDEC-CM - 43240-11</v>
      </c>
      <c r="B212" s="20">
        <v>43240</v>
      </c>
      <c r="C212" s="21" t="s">
        <v>53</v>
      </c>
      <c r="D212" s="17">
        <v>11</v>
      </c>
      <c r="E212" s="19" t="s">
        <v>260</v>
      </c>
    </row>
    <row r="213" spans="1:7" x14ac:dyDescent="0.2">
      <c r="A213" s="17" t="str">
        <f t="shared" si="3"/>
        <v>INDEC-CM - 31600-42</v>
      </c>
      <c r="B213" s="20">
        <v>31600</v>
      </c>
      <c r="C213" s="21" t="s">
        <v>53</v>
      </c>
      <c r="D213" s="17">
        <v>42</v>
      </c>
      <c r="E213" s="22" t="s">
        <v>261</v>
      </c>
      <c r="F213" s="22"/>
      <c r="G213" s="22"/>
    </row>
    <row r="214" spans="1:7" x14ac:dyDescent="0.2">
      <c r="A214" s="17" t="str">
        <f t="shared" si="3"/>
        <v>INDEC-CM - 42120-42</v>
      </c>
      <c r="B214" s="20">
        <v>42120</v>
      </c>
      <c r="C214" s="21" t="s">
        <v>53</v>
      </c>
      <c r="D214" s="17">
        <v>42</v>
      </c>
      <c r="E214" s="22" t="s">
        <v>262</v>
      </c>
      <c r="F214" s="22"/>
      <c r="G214" s="22"/>
    </row>
    <row r="215" spans="1:7" x14ac:dyDescent="0.2">
      <c r="A215" s="17" t="str">
        <f t="shared" si="3"/>
        <v>INDEC-CM - 42120-41</v>
      </c>
      <c r="B215" s="20">
        <v>42120</v>
      </c>
      <c r="C215" s="21" t="s">
        <v>53</v>
      </c>
      <c r="D215" s="17">
        <v>41</v>
      </c>
      <c r="E215" s="22" t="s">
        <v>263</v>
      </c>
      <c r="F215" s="22"/>
      <c r="G215" s="22"/>
    </row>
    <row r="216" spans="1:7" x14ac:dyDescent="0.2">
      <c r="A216" s="17" t="str">
        <f t="shared" si="3"/>
        <v>INDEC-CM - 42120-51</v>
      </c>
      <c r="B216" s="20">
        <v>42120</v>
      </c>
      <c r="C216" s="21" t="s">
        <v>53</v>
      </c>
      <c r="D216" s="17">
        <v>51</v>
      </c>
      <c r="E216" s="19" t="s">
        <v>264</v>
      </c>
    </row>
    <row r="217" spans="1:7" x14ac:dyDescent="0.2">
      <c r="A217" s="17" t="str">
        <f t="shared" si="3"/>
        <v>INDEC-CM - 37550-11</v>
      </c>
      <c r="B217" s="20">
        <v>37550</v>
      </c>
      <c r="C217" s="21" t="s">
        <v>53</v>
      </c>
      <c r="D217" s="17">
        <v>11</v>
      </c>
      <c r="E217" s="19" t="s">
        <v>265</v>
      </c>
    </row>
    <row r="218" spans="1:7" x14ac:dyDescent="0.2">
      <c r="A218" s="17" t="str">
        <f t="shared" si="3"/>
        <v>INDEC-CM - 37410-11</v>
      </c>
      <c r="B218" s="20">
        <v>37410</v>
      </c>
      <c r="C218" s="21" t="s">
        <v>53</v>
      </c>
      <c r="D218" s="17">
        <v>11</v>
      </c>
      <c r="E218" s="19" t="s">
        <v>266</v>
      </c>
    </row>
    <row r="219" spans="1:7" x14ac:dyDescent="0.2">
      <c r="A219" s="17" t="str">
        <f t="shared" si="3"/>
        <v>INDEC-CM - 31210-33</v>
      </c>
      <c r="B219" s="20">
        <v>31210</v>
      </c>
      <c r="C219" s="21" t="s">
        <v>53</v>
      </c>
      <c r="D219" s="17">
        <v>33</v>
      </c>
      <c r="E219" s="19" t="s">
        <v>267</v>
      </c>
    </row>
    <row r="220" spans="1:7" x14ac:dyDescent="0.2">
      <c r="A220" s="17" t="str">
        <f t="shared" si="3"/>
        <v>INDEC-CM - 37540-21</v>
      </c>
      <c r="B220" s="20">
        <v>37540</v>
      </c>
      <c r="C220" s="21" t="s">
        <v>53</v>
      </c>
      <c r="D220" s="17">
        <v>21</v>
      </c>
      <c r="E220" s="19" t="s">
        <v>268</v>
      </c>
    </row>
    <row r="223" spans="1:7" x14ac:dyDescent="0.2">
      <c r="A223" s="23"/>
      <c r="B223" s="15" t="s">
        <v>547</v>
      </c>
      <c r="C223" s="23"/>
      <c r="D223" s="24"/>
      <c r="E223" s="23"/>
    </row>
    <row r="224" spans="1:7" x14ac:dyDescent="0.2">
      <c r="A224" s="23"/>
      <c r="B224" s="25"/>
      <c r="C224" s="23"/>
      <c r="D224" s="24"/>
      <c r="E224" s="23"/>
    </row>
    <row r="225" spans="1:5" ht="11.25" customHeight="1" x14ac:dyDescent="0.2">
      <c r="A225" s="443" t="s">
        <v>355</v>
      </c>
      <c r="B225" s="442" t="s">
        <v>50</v>
      </c>
      <c r="C225" s="442"/>
      <c r="D225" s="442"/>
      <c r="E225" s="443" t="s">
        <v>51</v>
      </c>
    </row>
    <row r="226" spans="1:5" ht="12" customHeight="1" x14ac:dyDescent="0.2">
      <c r="A226" s="443"/>
      <c r="B226" s="442" t="s">
        <v>52</v>
      </c>
      <c r="C226" s="442"/>
      <c r="D226" s="442"/>
      <c r="E226" s="443"/>
    </row>
    <row r="227" spans="1:5" x14ac:dyDescent="0.2">
      <c r="A227" s="17" t="str">
        <f>CONCATENATE(B227,C227,D227)</f>
        <v/>
      </c>
      <c r="B227" s="26"/>
      <c r="C227" s="23"/>
      <c r="D227" s="24"/>
      <c r="E227" s="23"/>
    </row>
    <row r="228" spans="1:5" x14ac:dyDescent="0.2">
      <c r="A228" s="17" t="str">
        <f>CONCATENATE("INDEC-CM - ",B228,C228,D228)</f>
        <v>INDEC-CM - 37370-0</v>
      </c>
      <c r="B228" s="27">
        <v>37370</v>
      </c>
      <c r="C228" s="27" t="s">
        <v>53</v>
      </c>
      <c r="D228" s="24">
        <v>0</v>
      </c>
      <c r="E228" s="23" t="s">
        <v>548</v>
      </c>
    </row>
    <row r="229" spans="1:5" x14ac:dyDescent="0.2">
      <c r="A229" s="17" t="str">
        <f>CONCATENATE("INDEC-CM - ",B229,C229,D229)</f>
        <v>INDEC-CM - 31600-6</v>
      </c>
      <c r="B229" s="27">
        <v>31600</v>
      </c>
      <c r="C229" s="27" t="s">
        <v>53</v>
      </c>
      <c r="D229" s="24">
        <v>6</v>
      </c>
      <c r="E229" s="23" t="s">
        <v>549</v>
      </c>
    </row>
    <row r="230" spans="1:5" x14ac:dyDescent="0.2">
      <c r="A230" s="17" t="str">
        <f>CONCATENATE("INDEC-CM - ",B230,C230,D230)</f>
        <v>INDEC-CM - 41278-0</v>
      </c>
      <c r="B230" s="27">
        <v>41278</v>
      </c>
      <c r="C230" s="27" t="s">
        <v>53</v>
      </c>
      <c r="D230" s="24">
        <v>0</v>
      </c>
      <c r="E230" s="23" t="s">
        <v>550</v>
      </c>
    </row>
    <row r="231" spans="1:5" x14ac:dyDescent="0.2">
      <c r="A231" s="17" t="str">
        <f>CONCATENATE("INDEC-CM - ",B231,C231,D231)</f>
        <v>INDEC-CM - 31600-7</v>
      </c>
      <c r="B231" s="27">
        <v>31600</v>
      </c>
      <c r="C231" s="27" t="s">
        <v>53</v>
      </c>
      <c r="D231" s="24">
        <v>7</v>
      </c>
      <c r="E231" s="23" t="s">
        <v>551</v>
      </c>
    </row>
    <row r="232" spans="1:5" x14ac:dyDescent="0.2">
      <c r="A232" s="17" t="str">
        <f>CONCATENATE("INDEC-CM - ",B232,C232,D232)</f>
        <v>INDEC-CM - 42120-41/42/51</v>
      </c>
      <c r="B232" s="27">
        <v>42120</v>
      </c>
      <c r="C232" s="27" t="s">
        <v>53</v>
      </c>
      <c r="D232" s="24" t="s">
        <v>552</v>
      </c>
      <c r="E232" s="23" t="s">
        <v>553</v>
      </c>
    </row>
    <row r="235" spans="1:5" x14ac:dyDescent="0.2">
      <c r="A235" s="29"/>
      <c r="B235" s="15" t="s">
        <v>555</v>
      </c>
      <c r="C235" s="28"/>
      <c r="D235" s="29"/>
      <c r="E235" s="29"/>
    </row>
    <row r="236" spans="1:5" x14ac:dyDescent="0.2">
      <c r="A236" s="32"/>
      <c r="B236" s="30"/>
      <c r="C236" s="30"/>
      <c r="D236" s="31"/>
      <c r="E236" s="30"/>
    </row>
    <row r="237" spans="1:5" x14ac:dyDescent="0.2">
      <c r="A237" s="443" t="s">
        <v>355</v>
      </c>
      <c r="B237" s="442" t="s">
        <v>50</v>
      </c>
      <c r="C237" s="442"/>
      <c r="D237" s="442"/>
      <c r="E237" s="442" t="s">
        <v>339</v>
      </c>
    </row>
    <row r="238" spans="1:5" x14ac:dyDescent="0.2">
      <c r="A238" s="443"/>
      <c r="B238" s="443"/>
      <c r="C238" s="443"/>
      <c r="D238" s="443"/>
      <c r="E238" s="442"/>
    </row>
    <row r="239" spans="1:5" x14ac:dyDescent="0.2">
      <c r="A239" s="30"/>
      <c r="B239" s="30"/>
      <c r="C239" s="30"/>
      <c r="D239" s="33"/>
      <c r="E239" s="34" t="s">
        <v>275</v>
      </c>
    </row>
    <row r="240" spans="1:5" x14ac:dyDescent="0.2">
      <c r="A240" s="30"/>
      <c r="B240" s="30"/>
      <c r="C240" s="30"/>
      <c r="D240" s="33"/>
      <c r="E240" s="34"/>
    </row>
    <row r="241" spans="1:5" x14ac:dyDescent="0.2">
      <c r="A241" s="32"/>
      <c r="B241" s="30"/>
      <c r="C241" s="30"/>
      <c r="D241" s="31"/>
      <c r="E241" s="28" t="s">
        <v>340</v>
      </c>
    </row>
    <row r="242" spans="1:5" x14ac:dyDescent="0.2">
      <c r="A242" s="32"/>
      <c r="B242" s="30"/>
      <c r="C242" s="30"/>
      <c r="D242" s="31"/>
      <c r="E242" s="28"/>
    </row>
    <row r="243" spans="1:5" x14ac:dyDescent="0.2">
      <c r="A243" s="30"/>
      <c r="B243" s="32"/>
      <c r="C243" s="30"/>
      <c r="D243" s="33"/>
      <c r="E243" s="28" t="s">
        <v>341</v>
      </c>
    </row>
    <row r="244" spans="1:5" x14ac:dyDescent="0.2">
      <c r="A244" s="17" t="str">
        <f>CONCATENATE("INDEC-MO - ",B244,C244,D244)</f>
        <v>INDEC-MO - 51560-11</v>
      </c>
      <c r="B244" s="35">
        <v>51560</v>
      </c>
      <c r="C244" s="30" t="s">
        <v>53</v>
      </c>
      <c r="D244" s="33">
        <v>11</v>
      </c>
      <c r="E244" s="36" t="s">
        <v>342</v>
      </c>
    </row>
    <row r="245" spans="1:5" x14ac:dyDescent="0.2">
      <c r="A245" s="17" t="str">
        <f>CONCATENATE("INDEC-MO - ",B245,C245,D245)</f>
        <v>INDEC-MO - 51560-12</v>
      </c>
      <c r="B245" s="35">
        <v>51560</v>
      </c>
      <c r="C245" s="30" t="s">
        <v>53</v>
      </c>
      <c r="D245" s="33">
        <v>12</v>
      </c>
      <c r="E245" s="36" t="s">
        <v>343</v>
      </c>
    </row>
    <row r="246" spans="1:5" x14ac:dyDescent="0.2">
      <c r="A246" s="17" t="str">
        <f>CONCATENATE("INDEC-MO - ",B246,C246,D246)</f>
        <v>INDEC-MO - 51560-13</v>
      </c>
      <c r="B246" s="35">
        <v>51560</v>
      </c>
      <c r="C246" s="30" t="s">
        <v>53</v>
      </c>
      <c r="D246" s="33">
        <v>13</v>
      </c>
      <c r="E246" s="36" t="s">
        <v>344</v>
      </c>
    </row>
    <row r="247" spans="1:5" x14ac:dyDescent="0.2">
      <c r="A247" s="17" t="str">
        <f>CONCATENATE("INDEC-MO - ",B247,C247,D247)</f>
        <v>INDEC-MO - 51560-14</v>
      </c>
      <c r="B247" s="35">
        <v>51560</v>
      </c>
      <c r="C247" s="30" t="s">
        <v>53</v>
      </c>
      <c r="D247" s="33">
        <v>14</v>
      </c>
      <c r="E247" s="36" t="s">
        <v>345</v>
      </c>
    </row>
    <row r="248" spans="1:5" x14ac:dyDescent="0.2">
      <c r="A248" s="17" t="str">
        <f>CONCATENATE(B248,C248,D248)</f>
        <v/>
      </c>
      <c r="B248" s="35"/>
      <c r="C248" s="30"/>
      <c r="D248" s="33"/>
      <c r="E248" s="30"/>
    </row>
    <row r="249" spans="1:5" x14ac:dyDescent="0.2">
      <c r="A249" s="17" t="str">
        <f>CONCATENATE("INDEC-MO - ",B249,C249,D249)</f>
        <v>INDEC-MO - 51560-32</v>
      </c>
      <c r="B249" s="35">
        <v>51560</v>
      </c>
      <c r="C249" s="30" t="s">
        <v>53</v>
      </c>
      <c r="D249" s="33">
        <v>32</v>
      </c>
      <c r="E249" s="28" t="s">
        <v>346</v>
      </c>
    </row>
    <row r="250" spans="1:5" x14ac:dyDescent="0.2">
      <c r="A250" s="17" t="str">
        <f>CONCATENATE(B250,C250,D250)</f>
        <v/>
      </c>
      <c r="B250" s="35"/>
      <c r="C250" s="30"/>
      <c r="D250" s="33"/>
      <c r="E250" s="30"/>
    </row>
    <row r="251" spans="1:5" x14ac:dyDescent="0.2">
      <c r="A251" s="17" t="str">
        <f>CONCATENATE("INDEC-MO - ",B251,C251,D251)</f>
        <v>INDEC-MO - 81291-1</v>
      </c>
      <c r="B251" s="35">
        <v>81291</v>
      </c>
      <c r="C251" s="30" t="s">
        <v>53</v>
      </c>
      <c r="D251" s="33">
        <v>1</v>
      </c>
      <c r="E251" s="34" t="s">
        <v>347</v>
      </c>
    </row>
    <row r="252" spans="1:5" x14ac:dyDescent="0.2">
      <c r="A252" s="17" t="str">
        <f>CONCATENATE(B252,C252,D252)</f>
        <v/>
      </c>
      <c r="B252" s="35"/>
      <c r="C252" s="30"/>
      <c r="D252" s="33"/>
      <c r="E252" s="30"/>
    </row>
    <row r="253" spans="1:5" x14ac:dyDescent="0.2">
      <c r="A253" s="17" t="str">
        <f>CONCATENATE(B253,C253,D253)</f>
        <v/>
      </c>
      <c r="B253" s="35"/>
      <c r="C253" s="30"/>
      <c r="D253" s="33"/>
      <c r="E253" s="34" t="s">
        <v>348</v>
      </c>
    </row>
    <row r="254" spans="1:5" x14ac:dyDescent="0.2">
      <c r="A254" s="17" t="str">
        <f t="shared" ref="A254:A259" si="4">CONCATENATE("INDEC-MO - ",B254,C254,D254)</f>
        <v>INDEC-MO - 51641-1</v>
      </c>
      <c r="B254" s="35">
        <v>51641</v>
      </c>
      <c r="C254" s="30" t="s">
        <v>53</v>
      </c>
      <c r="D254" s="33">
        <v>1</v>
      </c>
      <c r="E254" s="36" t="s">
        <v>349</v>
      </c>
    </row>
    <row r="255" spans="1:5" x14ac:dyDescent="0.2">
      <c r="A255" s="17" t="str">
        <f t="shared" si="4"/>
        <v>INDEC-MO - 51620-1</v>
      </c>
      <c r="B255" s="35">
        <v>51620</v>
      </c>
      <c r="C255" s="30" t="s">
        <v>53</v>
      </c>
      <c r="D255" s="33">
        <v>1</v>
      </c>
      <c r="E255" s="36" t="s">
        <v>350</v>
      </c>
    </row>
    <row r="256" spans="1:5" x14ac:dyDescent="0.2">
      <c r="A256" s="17" t="str">
        <f t="shared" si="4"/>
        <v>INDEC-MO - 51690-1</v>
      </c>
      <c r="B256" s="35">
        <v>51690</v>
      </c>
      <c r="C256" s="30" t="s">
        <v>53</v>
      </c>
      <c r="D256" s="33">
        <v>1</v>
      </c>
      <c r="E256" s="36" t="s">
        <v>351</v>
      </c>
    </row>
    <row r="257" spans="1:7" x14ac:dyDescent="0.2">
      <c r="A257" s="17" t="str">
        <f t="shared" si="4"/>
        <v>INDEC-MO - 51630-1</v>
      </c>
      <c r="B257" s="35">
        <v>51630</v>
      </c>
      <c r="C257" s="30" t="s">
        <v>53</v>
      </c>
      <c r="D257" s="33">
        <v>1</v>
      </c>
      <c r="E257" s="36" t="s">
        <v>352</v>
      </c>
    </row>
    <row r="258" spans="1:7" x14ac:dyDescent="0.2">
      <c r="A258" s="17" t="str">
        <f t="shared" si="4"/>
        <v>INDEC-MO - 51720-1</v>
      </c>
      <c r="B258" s="35">
        <v>51720</v>
      </c>
      <c r="C258" s="30" t="s">
        <v>53</v>
      </c>
      <c r="D258" s="33">
        <v>1</v>
      </c>
      <c r="E258" s="36" t="s">
        <v>353</v>
      </c>
    </row>
    <row r="259" spans="1:7" x14ac:dyDescent="0.2">
      <c r="A259" s="17" t="str">
        <f t="shared" si="4"/>
        <v>INDEC-MO - 51730-1</v>
      </c>
      <c r="B259" s="35">
        <v>51730</v>
      </c>
      <c r="C259" s="30" t="s">
        <v>53</v>
      </c>
      <c r="D259" s="33">
        <v>1</v>
      </c>
      <c r="E259" s="36" t="s">
        <v>354</v>
      </c>
    </row>
    <row r="262" spans="1:7" x14ac:dyDescent="0.2">
      <c r="A262" s="39"/>
      <c r="B262" s="15" t="s">
        <v>556</v>
      </c>
      <c r="C262" s="37"/>
      <c r="D262" s="38"/>
      <c r="E262" s="38"/>
      <c r="F262" s="38"/>
      <c r="G262" s="39"/>
    </row>
    <row r="263" spans="1:7" x14ac:dyDescent="0.2">
      <c r="A263" s="41"/>
      <c r="B263" s="37"/>
      <c r="C263" s="37"/>
      <c r="D263" s="40"/>
      <c r="E263" s="37"/>
      <c r="F263" s="37"/>
      <c r="G263" s="25"/>
    </row>
    <row r="264" spans="1:7" ht="11.25" customHeight="1" x14ac:dyDescent="0.2">
      <c r="A264" s="443" t="s">
        <v>355</v>
      </c>
      <c r="B264" s="442" t="s">
        <v>50</v>
      </c>
      <c r="C264" s="442"/>
      <c r="D264" s="442"/>
      <c r="E264" s="442" t="s">
        <v>339</v>
      </c>
      <c r="F264" s="42"/>
      <c r="G264" s="42"/>
    </row>
    <row r="265" spans="1:7" x14ac:dyDescent="0.2">
      <c r="A265" s="443"/>
      <c r="B265" s="443"/>
      <c r="C265" s="443"/>
      <c r="D265" s="443"/>
      <c r="E265" s="442"/>
      <c r="F265" s="42"/>
      <c r="G265" s="42"/>
    </row>
    <row r="266" spans="1:7" x14ac:dyDescent="0.2">
      <c r="A266" s="37"/>
      <c r="B266" s="37"/>
      <c r="C266" s="37"/>
      <c r="D266" s="38"/>
      <c r="E266" s="37"/>
      <c r="F266" s="37"/>
      <c r="G266" s="37"/>
    </row>
    <row r="267" spans="1:7" x14ac:dyDescent="0.2">
      <c r="A267" s="17" t="str">
        <f>CONCATENATE("INDEC-MO - ",B267,C267,D267)</f>
        <v>INDEC-MO - 51720-1</v>
      </c>
      <c r="B267" s="35">
        <v>51720</v>
      </c>
      <c r="C267" s="30" t="s">
        <v>53</v>
      </c>
      <c r="D267" s="33">
        <v>1</v>
      </c>
      <c r="E267" s="27" t="s">
        <v>557</v>
      </c>
      <c r="F267" s="37"/>
      <c r="G267" s="37"/>
    </row>
    <row r="268" spans="1:7" x14ac:dyDescent="0.2">
      <c r="A268" s="37"/>
      <c r="B268" s="37"/>
      <c r="C268" s="37"/>
      <c r="D268" s="38"/>
      <c r="E268" s="37"/>
      <c r="F268" s="37"/>
      <c r="G268" s="37"/>
    </row>
    <row r="271" spans="1:7" x14ac:dyDescent="0.2">
      <c r="A271" s="28"/>
      <c r="B271" s="15" t="s">
        <v>356</v>
      </c>
      <c r="C271" s="28"/>
      <c r="D271" s="29"/>
    </row>
    <row r="272" spans="1:7" x14ac:dyDescent="0.2">
      <c r="A272" s="30"/>
      <c r="B272" s="30"/>
      <c r="C272" s="30"/>
      <c r="D272" s="33"/>
    </row>
    <row r="273" spans="1:5" x14ac:dyDescent="0.2">
      <c r="A273" s="443" t="s">
        <v>355</v>
      </c>
      <c r="B273" s="442" t="s">
        <v>50</v>
      </c>
      <c r="C273" s="442"/>
      <c r="D273" s="442"/>
      <c r="E273" s="442" t="s">
        <v>357</v>
      </c>
    </row>
    <row r="274" spans="1:5" x14ac:dyDescent="0.2">
      <c r="A274" s="443"/>
      <c r="B274" s="442" t="s">
        <v>52</v>
      </c>
      <c r="C274" s="442"/>
      <c r="D274" s="442"/>
      <c r="E274" s="442"/>
    </row>
    <row r="275" spans="1:5" x14ac:dyDescent="0.2">
      <c r="B275" s="30"/>
      <c r="C275" s="30"/>
      <c r="D275" s="33"/>
      <c r="E275" s="43"/>
    </row>
    <row r="276" spans="1:5" x14ac:dyDescent="0.2">
      <c r="A276" s="17" t="str">
        <f t="shared" ref="A276:A283" si="5">CONCATENATE("INDEC-EC - ",B276,C276,D276)</f>
        <v>INDEC-EC - 43520-11</v>
      </c>
      <c r="B276" s="36">
        <v>43520</v>
      </c>
      <c r="C276" s="36" t="s">
        <v>53</v>
      </c>
      <c r="D276" s="33">
        <v>11</v>
      </c>
      <c r="E276" s="36" t="s">
        <v>358</v>
      </c>
    </row>
    <row r="277" spans="1:5" x14ac:dyDescent="0.2">
      <c r="A277" s="17" t="str">
        <f t="shared" si="5"/>
        <v>INDEC-EC - 44440-2</v>
      </c>
      <c r="B277" s="36">
        <v>44440</v>
      </c>
      <c r="C277" s="36" t="s">
        <v>53</v>
      </c>
      <c r="D277" s="33">
        <v>2</v>
      </c>
      <c r="E277" s="36" t="s">
        <v>359</v>
      </c>
    </row>
    <row r="278" spans="1:5" x14ac:dyDescent="0.2">
      <c r="A278" s="17" t="str">
        <f t="shared" si="5"/>
        <v>INDEC-EC - 44221-11</v>
      </c>
      <c r="B278" s="36">
        <v>44221</v>
      </c>
      <c r="C278" s="36" t="s">
        <v>53</v>
      </c>
      <c r="D278" s="33">
        <v>11</v>
      </c>
      <c r="E278" s="36" t="s">
        <v>360</v>
      </c>
    </row>
    <row r="279" spans="1:5" x14ac:dyDescent="0.2">
      <c r="A279" s="17" t="str">
        <f t="shared" si="5"/>
        <v>INDEC-EC - 44221-12</v>
      </c>
      <c r="B279" s="36">
        <v>44221</v>
      </c>
      <c r="C279" s="36" t="s">
        <v>53</v>
      </c>
      <c r="D279" s="33">
        <v>12</v>
      </c>
      <c r="E279" s="36" t="s">
        <v>361</v>
      </c>
    </row>
    <row r="280" spans="1:5" x14ac:dyDescent="0.2">
      <c r="A280" s="17" t="str">
        <f t="shared" si="5"/>
        <v>INDEC-EC - 43520-21</v>
      </c>
      <c r="B280" s="36">
        <v>43520</v>
      </c>
      <c r="C280" s="36" t="s">
        <v>53</v>
      </c>
      <c r="D280" s="33">
        <v>21</v>
      </c>
      <c r="E280" s="36" t="s">
        <v>362</v>
      </c>
    </row>
    <row r="281" spans="1:5" x14ac:dyDescent="0.2">
      <c r="A281" s="17" t="str">
        <f t="shared" si="5"/>
        <v>INDEC-EC - 44231-21</v>
      </c>
      <c r="B281" s="36">
        <v>44231</v>
      </c>
      <c r="C281" s="36" t="s">
        <v>53</v>
      </c>
      <c r="D281" s="33">
        <v>21</v>
      </c>
      <c r="E281" s="36" t="s">
        <v>363</v>
      </c>
    </row>
    <row r="282" spans="1:5" x14ac:dyDescent="0.2">
      <c r="A282" s="17" t="str">
        <f t="shared" si="5"/>
        <v>INDEC-EC - 44440-11</v>
      </c>
      <c r="B282" s="36">
        <v>44440</v>
      </c>
      <c r="C282" s="36" t="s">
        <v>53</v>
      </c>
      <c r="D282" s="33">
        <v>11</v>
      </c>
      <c r="E282" s="36" t="s">
        <v>364</v>
      </c>
    </row>
    <row r="283" spans="1:5" x14ac:dyDescent="0.2">
      <c r="A283" s="17" t="str">
        <f t="shared" si="5"/>
        <v>INDEC-EC - 44231-11</v>
      </c>
      <c r="B283" s="36">
        <v>44231</v>
      </c>
      <c r="C283" s="36" t="s">
        <v>53</v>
      </c>
      <c r="D283" s="33">
        <v>11</v>
      </c>
      <c r="E283" s="36" t="s">
        <v>365</v>
      </c>
    </row>
    <row r="286" spans="1:5" x14ac:dyDescent="0.2">
      <c r="A286" s="28"/>
      <c r="B286" s="15" t="s">
        <v>366</v>
      </c>
      <c r="C286" s="28"/>
      <c r="D286" s="29"/>
    </row>
    <row r="287" spans="1:5" x14ac:dyDescent="0.2">
      <c r="A287" s="30"/>
      <c r="B287" s="30"/>
      <c r="C287" s="30"/>
      <c r="D287" s="33"/>
    </row>
    <row r="288" spans="1:5" x14ac:dyDescent="0.2">
      <c r="A288" s="443" t="s">
        <v>355</v>
      </c>
      <c r="B288" s="442" t="s">
        <v>50</v>
      </c>
      <c r="C288" s="442"/>
      <c r="D288" s="442"/>
      <c r="E288" s="442" t="s">
        <v>367</v>
      </c>
    </row>
    <row r="289" spans="1:7" x14ac:dyDescent="0.2">
      <c r="A289" s="443"/>
      <c r="B289" s="442" t="s">
        <v>52</v>
      </c>
      <c r="C289" s="442"/>
      <c r="D289" s="442"/>
      <c r="E289" s="442"/>
    </row>
    <row r="290" spans="1:7" x14ac:dyDescent="0.2">
      <c r="B290" s="30"/>
      <c r="C290" s="30"/>
      <c r="D290" s="33"/>
      <c r="E290" s="43"/>
    </row>
    <row r="291" spans="1:7" x14ac:dyDescent="0.2">
      <c r="A291" s="17" t="str">
        <f t="shared" ref="A291:A298" si="6">CONCATENATE("INDEC-SA - ",B291,C291,D291)</f>
        <v>INDEC-SA - 83107-1</v>
      </c>
      <c r="B291" s="30">
        <v>83107</v>
      </c>
      <c r="C291" s="30" t="s">
        <v>53</v>
      </c>
      <c r="D291" s="33">
        <v>1</v>
      </c>
      <c r="E291" s="30" t="s">
        <v>368</v>
      </c>
    </row>
    <row r="292" spans="1:7" x14ac:dyDescent="0.2">
      <c r="A292" s="17" t="str">
        <f t="shared" si="6"/>
        <v>INDEC-SA - 71240-21</v>
      </c>
      <c r="B292" s="30">
        <v>71240</v>
      </c>
      <c r="C292" s="30" t="s">
        <v>53</v>
      </c>
      <c r="D292" s="33">
        <v>21</v>
      </c>
      <c r="E292" s="30" t="s">
        <v>369</v>
      </c>
    </row>
    <row r="293" spans="1:7" x14ac:dyDescent="0.2">
      <c r="A293" s="17" t="str">
        <f t="shared" si="6"/>
        <v>INDEC-SA - 71240-31</v>
      </c>
      <c r="B293" s="30">
        <v>71240</v>
      </c>
      <c r="C293" s="30" t="s">
        <v>53</v>
      </c>
      <c r="D293" s="33">
        <v>31</v>
      </c>
      <c r="E293" s="30" t="s">
        <v>370</v>
      </c>
    </row>
    <row r="294" spans="1:7" x14ac:dyDescent="0.2">
      <c r="A294" s="17" t="str">
        <f t="shared" si="6"/>
        <v>INDEC-SA - 71240-11</v>
      </c>
      <c r="B294" s="30">
        <v>71240</v>
      </c>
      <c r="C294" s="30" t="s">
        <v>53</v>
      </c>
      <c r="D294" s="33">
        <v>11</v>
      </c>
      <c r="E294" s="30" t="s">
        <v>371</v>
      </c>
    </row>
    <row r="295" spans="1:7" x14ac:dyDescent="0.2">
      <c r="A295" s="17" t="str">
        <f t="shared" si="6"/>
        <v>INDEC-SA - 74110-11</v>
      </c>
      <c r="B295" s="30">
        <v>74110</v>
      </c>
      <c r="C295" s="30" t="s">
        <v>53</v>
      </c>
      <c r="D295" s="33">
        <v>11</v>
      </c>
      <c r="E295" s="30" t="s">
        <v>372</v>
      </c>
    </row>
    <row r="296" spans="1:7" x14ac:dyDescent="0.2">
      <c r="A296" s="17" t="str">
        <f t="shared" si="6"/>
        <v>INDEC-SA - 71233-11</v>
      </c>
      <c r="B296" s="30">
        <v>71233</v>
      </c>
      <c r="C296" s="30" t="s">
        <v>53</v>
      </c>
      <c r="D296" s="33">
        <v>11</v>
      </c>
      <c r="E296" s="30" t="s">
        <v>373</v>
      </c>
    </row>
    <row r="297" spans="1:7" x14ac:dyDescent="0.2">
      <c r="A297" s="17" t="str">
        <f t="shared" si="6"/>
        <v>INDEC-SA - 51800-11</v>
      </c>
      <c r="B297" s="30">
        <v>51800</v>
      </c>
      <c r="C297" s="30" t="s">
        <v>53</v>
      </c>
      <c r="D297" s="33">
        <v>11</v>
      </c>
      <c r="E297" s="44" t="s">
        <v>374</v>
      </c>
    </row>
    <row r="298" spans="1:7" x14ac:dyDescent="0.2">
      <c r="A298" s="17" t="str">
        <f t="shared" si="6"/>
        <v>INDEC-SA - 51800-21</v>
      </c>
      <c r="B298" s="30">
        <v>51800</v>
      </c>
      <c r="C298" s="30" t="s">
        <v>53</v>
      </c>
      <c r="D298" s="33">
        <v>21</v>
      </c>
      <c r="E298" s="30" t="s">
        <v>375</v>
      </c>
    </row>
    <row r="301" spans="1:7" x14ac:dyDescent="0.2">
      <c r="A301" s="45"/>
      <c r="B301" s="15" t="s">
        <v>515</v>
      </c>
      <c r="C301" s="45"/>
      <c r="D301" s="46"/>
      <c r="E301" s="45"/>
      <c r="F301" s="45"/>
      <c r="G301" s="45"/>
    </row>
    <row r="303" spans="1:7" x14ac:dyDescent="0.2">
      <c r="A303" s="443" t="s">
        <v>355</v>
      </c>
      <c r="B303" s="442" t="s">
        <v>50</v>
      </c>
      <c r="C303" s="442"/>
      <c r="D303" s="442"/>
      <c r="E303" s="443" t="s">
        <v>51</v>
      </c>
    </row>
    <row r="304" spans="1:7" x14ac:dyDescent="0.2">
      <c r="A304" s="443"/>
      <c r="B304" s="442" t="s">
        <v>52</v>
      </c>
      <c r="C304" s="442"/>
      <c r="D304" s="442"/>
      <c r="E304" s="443"/>
    </row>
    <row r="305" spans="1:5" x14ac:dyDescent="0.2">
      <c r="A305" s="18"/>
      <c r="B305" s="43"/>
      <c r="C305" s="43"/>
      <c r="D305" s="43"/>
      <c r="E305" s="18"/>
    </row>
    <row r="306" spans="1:5" x14ac:dyDescent="0.2">
      <c r="A306" s="17" t="str">
        <f t="shared" ref="A306:A337" si="7">CONCATENATE("INDEC-PB - ",B306,C306,D306)</f>
        <v>INDEC-PB - 42120-1</v>
      </c>
      <c r="B306" s="17">
        <v>42120</v>
      </c>
      <c r="C306" s="19" t="s">
        <v>53</v>
      </c>
      <c r="D306" s="17">
        <v>1</v>
      </c>
      <c r="E306" s="47" t="s">
        <v>376</v>
      </c>
    </row>
    <row r="307" spans="1:5" x14ac:dyDescent="0.2">
      <c r="A307" s="17" t="str">
        <f t="shared" si="7"/>
        <v>INDEC-PB - 42120-2</v>
      </c>
      <c r="B307" s="17">
        <v>42120</v>
      </c>
      <c r="C307" s="19" t="s">
        <v>53</v>
      </c>
      <c r="D307" s="17">
        <v>2</v>
      </c>
      <c r="E307" s="47" t="s">
        <v>377</v>
      </c>
    </row>
    <row r="308" spans="1:5" x14ac:dyDescent="0.2">
      <c r="A308" s="17" t="str">
        <f t="shared" si="7"/>
        <v>INDEC-PB - 37910-1</v>
      </c>
      <c r="B308" s="17">
        <v>37910</v>
      </c>
      <c r="C308" s="19" t="s">
        <v>53</v>
      </c>
      <c r="D308" s="17">
        <v>1</v>
      </c>
      <c r="E308" s="47" t="s">
        <v>378</v>
      </c>
    </row>
    <row r="309" spans="1:5" x14ac:dyDescent="0.2">
      <c r="A309" s="17" t="str">
        <f t="shared" si="7"/>
        <v>INDEC-PB - 42921-4</v>
      </c>
      <c r="B309" s="17">
        <v>42921</v>
      </c>
      <c r="C309" s="19" t="s">
        <v>53</v>
      </c>
      <c r="D309" s="17">
        <v>4</v>
      </c>
      <c r="E309" s="47" t="s">
        <v>379</v>
      </c>
    </row>
    <row r="310" spans="1:5" x14ac:dyDescent="0.2">
      <c r="A310" s="17" t="str">
        <f t="shared" si="7"/>
        <v>INDEC-PB - 44251-1</v>
      </c>
      <c r="B310" s="17">
        <v>44251</v>
      </c>
      <c r="C310" s="19" t="s">
        <v>53</v>
      </c>
      <c r="D310" s="17">
        <v>1</v>
      </c>
      <c r="E310" s="47" t="s">
        <v>380</v>
      </c>
    </row>
    <row r="311" spans="1:5" x14ac:dyDescent="0.2">
      <c r="A311" s="17" t="str">
        <f t="shared" si="7"/>
        <v>INDEC-PB - 42922-1</v>
      </c>
      <c r="B311" s="17">
        <v>42922</v>
      </c>
      <c r="C311" s="19" t="s">
        <v>53</v>
      </c>
      <c r="D311" s="17">
        <v>1</v>
      </c>
      <c r="E311" s="47" t="s">
        <v>381</v>
      </c>
    </row>
    <row r="312" spans="1:5" x14ac:dyDescent="0.2">
      <c r="A312" s="17" t="str">
        <f t="shared" si="7"/>
        <v>INDEC-PB - 33380-1</v>
      </c>
      <c r="B312" s="17">
        <v>33380</v>
      </c>
      <c r="C312" s="19" t="s">
        <v>53</v>
      </c>
      <c r="D312" s="17">
        <v>1</v>
      </c>
      <c r="E312" s="47" t="s">
        <v>382</v>
      </c>
    </row>
    <row r="313" spans="1:5" x14ac:dyDescent="0.2">
      <c r="A313" s="17" t="str">
        <f t="shared" si="7"/>
        <v>INDEC-PB - 49229-1</v>
      </c>
      <c r="B313" s="17">
        <v>49229</v>
      </c>
      <c r="C313" s="19" t="s">
        <v>53</v>
      </c>
      <c r="D313" s="17">
        <v>1</v>
      </c>
      <c r="E313" s="47" t="s">
        <v>383</v>
      </c>
    </row>
    <row r="314" spans="1:5" x14ac:dyDescent="0.2">
      <c r="A314" s="17" t="str">
        <f t="shared" si="7"/>
        <v>INDEC-PB - 46420-1</v>
      </c>
      <c r="B314" s="17">
        <v>46420</v>
      </c>
      <c r="C314" s="19" t="s">
        <v>53</v>
      </c>
      <c r="D314" s="17">
        <v>1</v>
      </c>
      <c r="E314" s="47" t="s">
        <v>384</v>
      </c>
    </row>
    <row r="315" spans="1:5" x14ac:dyDescent="0.2">
      <c r="A315" s="17" t="str">
        <f t="shared" si="7"/>
        <v>INDEC-PB - 41263-1</v>
      </c>
      <c r="B315" s="17">
        <v>41263</v>
      </c>
      <c r="C315" s="19" t="s">
        <v>53</v>
      </c>
      <c r="D315" s="17">
        <v>1</v>
      </c>
      <c r="E315" s="47" t="s">
        <v>385</v>
      </c>
    </row>
    <row r="316" spans="1:5" x14ac:dyDescent="0.2">
      <c r="A316" s="17" t="str">
        <f t="shared" si="7"/>
        <v>INDEC-PB - 41241-1</v>
      </c>
      <c r="B316" s="17">
        <v>41241</v>
      </c>
      <c r="C316" s="19" t="s">
        <v>53</v>
      </c>
      <c r="D316" s="17">
        <v>1</v>
      </c>
      <c r="E316" s="47" t="s">
        <v>386</v>
      </c>
    </row>
    <row r="317" spans="1:5" x14ac:dyDescent="0.2">
      <c r="A317" s="17" t="str">
        <f t="shared" si="7"/>
        <v>INDEC-PB - 44216-1</v>
      </c>
      <c r="B317" s="17">
        <v>44216</v>
      </c>
      <c r="C317" s="19" t="s">
        <v>53</v>
      </c>
      <c r="D317" s="17">
        <v>1</v>
      </c>
      <c r="E317" s="47" t="s">
        <v>387</v>
      </c>
    </row>
    <row r="318" spans="1:5" x14ac:dyDescent="0.2">
      <c r="A318" s="17" t="str">
        <f t="shared" si="7"/>
        <v>INDEC-PB - 15400-1</v>
      </c>
      <c r="B318" s="17">
        <v>15400</v>
      </c>
      <c r="C318" s="19" t="s">
        <v>53</v>
      </c>
      <c r="D318" s="17">
        <v>1</v>
      </c>
      <c r="E318" s="47" t="s">
        <v>388</v>
      </c>
    </row>
    <row r="319" spans="1:5" x14ac:dyDescent="0.2">
      <c r="A319" s="17" t="str">
        <f t="shared" si="7"/>
        <v>INDEC-PB - 15310-1</v>
      </c>
      <c r="B319" s="17">
        <v>15310</v>
      </c>
      <c r="C319" s="19" t="s">
        <v>53</v>
      </c>
      <c r="D319" s="17">
        <v>1</v>
      </c>
      <c r="E319" s="47" t="s">
        <v>389</v>
      </c>
    </row>
    <row r="320" spans="1:5" x14ac:dyDescent="0.2">
      <c r="A320" s="17" t="str">
        <f t="shared" si="7"/>
        <v>INDEC-PB - 37210-1</v>
      </c>
      <c r="B320" s="17">
        <v>37210</v>
      </c>
      <c r="C320" s="19" t="s">
        <v>53</v>
      </c>
      <c r="D320" s="17">
        <v>1</v>
      </c>
      <c r="E320" s="47" t="s">
        <v>390</v>
      </c>
    </row>
    <row r="321" spans="1:5" x14ac:dyDescent="0.2">
      <c r="A321" s="17" t="str">
        <f t="shared" si="7"/>
        <v>INDEC-PB - 37540-2</v>
      </c>
      <c r="B321" s="17">
        <v>37540</v>
      </c>
      <c r="C321" s="19" t="s">
        <v>53</v>
      </c>
      <c r="D321" s="17">
        <v>2</v>
      </c>
      <c r="E321" s="47" t="s">
        <v>391</v>
      </c>
    </row>
    <row r="322" spans="1:5" x14ac:dyDescent="0.2">
      <c r="A322" s="17" t="str">
        <f t="shared" si="7"/>
        <v>INDEC-PB - 49113-1</v>
      </c>
      <c r="B322" s="17">
        <v>49113</v>
      </c>
      <c r="C322" s="19" t="s">
        <v>53</v>
      </c>
      <c r="D322" s="17">
        <v>1</v>
      </c>
      <c r="E322" s="47" t="s">
        <v>392</v>
      </c>
    </row>
    <row r="323" spans="1:5" x14ac:dyDescent="0.2">
      <c r="A323" s="17" t="str">
        <f t="shared" si="7"/>
        <v>INDEC-PB - 36270-1</v>
      </c>
      <c r="B323" s="17">
        <v>36270</v>
      </c>
      <c r="C323" s="19" t="s">
        <v>53</v>
      </c>
      <c r="D323" s="17">
        <v>1</v>
      </c>
      <c r="E323" s="47" t="s">
        <v>393</v>
      </c>
    </row>
    <row r="324" spans="1:5" x14ac:dyDescent="0.2">
      <c r="A324" s="17" t="str">
        <f t="shared" si="7"/>
        <v>INDEC-PB - 46539-1</v>
      </c>
      <c r="B324" s="17">
        <v>46539</v>
      </c>
      <c r="C324" s="19" t="s">
        <v>53</v>
      </c>
      <c r="D324" s="17">
        <v>1</v>
      </c>
      <c r="E324" s="47" t="s">
        <v>394</v>
      </c>
    </row>
    <row r="325" spans="1:5" x14ac:dyDescent="0.2">
      <c r="A325" s="17" t="str">
        <f t="shared" si="7"/>
        <v>INDEC-PB - 37370-1</v>
      </c>
      <c r="B325" s="17">
        <v>37370</v>
      </c>
      <c r="C325" s="19" t="s">
        <v>53</v>
      </c>
      <c r="D325" s="17">
        <v>1</v>
      </c>
      <c r="E325" s="47" t="s">
        <v>395</v>
      </c>
    </row>
    <row r="326" spans="1:5" x14ac:dyDescent="0.2">
      <c r="A326" s="17" t="str">
        <f t="shared" si="7"/>
        <v>INDEC-PB - 35110-4</v>
      </c>
      <c r="B326" s="17">
        <v>35110</v>
      </c>
      <c r="C326" s="19" t="s">
        <v>53</v>
      </c>
      <c r="D326" s="17">
        <v>4</v>
      </c>
      <c r="E326" s="47" t="s">
        <v>396</v>
      </c>
    </row>
    <row r="327" spans="1:5" x14ac:dyDescent="0.2">
      <c r="A327" s="17" t="str">
        <f t="shared" si="7"/>
        <v>INDEC-PB - 41261-1</v>
      </c>
      <c r="B327" s="17">
        <v>41261</v>
      </c>
      <c r="C327" s="19" t="s">
        <v>53</v>
      </c>
      <c r="D327" s="17">
        <v>1</v>
      </c>
      <c r="E327" s="47" t="s">
        <v>397</v>
      </c>
    </row>
    <row r="328" spans="1:5" x14ac:dyDescent="0.2">
      <c r="A328" s="17" t="str">
        <f t="shared" si="7"/>
        <v>INDEC-PB - 36490-6</v>
      </c>
      <c r="B328" s="17">
        <v>36490</v>
      </c>
      <c r="C328" s="19" t="s">
        <v>53</v>
      </c>
      <c r="D328" s="17">
        <v>6</v>
      </c>
      <c r="E328" s="47" t="s">
        <v>398</v>
      </c>
    </row>
    <row r="329" spans="1:5" x14ac:dyDescent="0.2">
      <c r="A329" s="17" t="str">
        <f t="shared" si="7"/>
        <v>INDEC-PB - 42944-1</v>
      </c>
      <c r="B329" s="17">
        <v>42944</v>
      </c>
      <c r="C329" s="19" t="s">
        <v>53</v>
      </c>
      <c r="D329" s="17">
        <v>1</v>
      </c>
      <c r="E329" s="47" t="s">
        <v>399</v>
      </c>
    </row>
    <row r="330" spans="1:5" x14ac:dyDescent="0.2">
      <c r="A330" s="17" t="str">
        <f t="shared" si="7"/>
        <v>INDEC-PB - 42320-1</v>
      </c>
      <c r="B330" s="17">
        <v>42320</v>
      </c>
      <c r="C330" s="19" t="s">
        <v>53</v>
      </c>
      <c r="D330" s="17">
        <v>1</v>
      </c>
      <c r="E330" s="47" t="s">
        <v>400</v>
      </c>
    </row>
    <row r="331" spans="1:5" x14ac:dyDescent="0.2">
      <c r="A331" s="17" t="str">
        <f t="shared" si="7"/>
        <v>INDEC-PB - 37420-1</v>
      </c>
      <c r="B331" s="17">
        <v>37420</v>
      </c>
      <c r="C331" s="19" t="s">
        <v>53</v>
      </c>
      <c r="D331" s="17">
        <v>1</v>
      </c>
      <c r="E331" s="47" t="s">
        <v>401</v>
      </c>
    </row>
    <row r="332" spans="1:5" x14ac:dyDescent="0.2">
      <c r="A332" s="17" t="str">
        <f t="shared" si="7"/>
        <v>INDEC-PB - 49115-2</v>
      </c>
      <c r="B332" s="17">
        <v>49115</v>
      </c>
      <c r="C332" s="19" t="s">
        <v>53</v>
      </c>
      <c r="D332" s="17">
        <v>2</v>
      </c>
      <c r="E332" s="47" t="s">
        <v>402</v>
      </c>
    </row>
    <row r="333" spans="1:5" x14ac:dyDescent="0.2">
      <c r="A333" s="17" t="str">
        <f t="shared" si="7"/>
        <v>INDEC-PB - 36320-3</v>
      </c>
      <c r="B333" s="17">
        <v>36320</v>
      </c>
      <c r="C333" s="19" t="s">
        <v>53</v>
      </c>
      <c r="D333" s="17">
        <v>3</v>
      </c>
      <c r="E333" s="47" t="s">
        <v>403</v>
      </c>
    </row>
    <row r="334" spans="1:5" x14ac:dyDescent="0.2">
      <c r="A334" s="17" t="str">
        <f t="shared" si="7"/>
        <v>INDEC-PB - 36320-2</v>
      </c>
      <c r="B334" s="17">
        <v>36320</v>
      </c>
      <c r="C334" s="19" t="s">
        <v>53</v>
      </c>
      <c r="D334" s="17">
        <v>2</v>
      </c>
      <c r="E334" s="47" t="s">
        <v>404</v>
      </c>
    </row>
    <row r="335" spans="1:5" x14ac:dyDescent="0.2">
      <c r="A335" s="17" t="str">
        <f t="shared" si="7"/>
        <v>INDEC-PB - 36320-1</v>
      </c>
      <c r="B335" s="17">
        <v>36320</v>
      </c>
      <c r="C335" s="19" t="s">
        <v>53</v>
      </c>
      <c r="D335" s="17">
        <v>1</v>
      </c>
      <c r="E335" s="47" t="s">
        <v>405</v>
      </c>
    </row>
    <row r="336" spans="1:5" x14ac:dyDescent="0.2">
      <c r="A336" s="17" t="str">
        <f t="shared" si="7"/>
        <v>INDEC-PB - 46220-1</v>
      </c>
      <c r="B336" s="17">
        <v>46220</v>
      </c>
      <c r="C336" s="19" t="s">
        <v>53</v>
      </c>
      <c r="D336" s="17">
        <v>1</v>
      </c>
      <c r="E336" s="47" t="s">
        <v>406</v>
      </c>
    </row>
    <row r="337" spans="1:5" x14ac:dyDescent="0.2">
      <c r="A337" s="17" t="str">
        <f t="shared" si="7"/>
        <v>INDEC-PB - 34800-1</v>
      </c>
      <c r="B337" s="17">
        <v>34800</v>
      </c>
      <c r="C337" s="19" t="s">
        <v>53</v>
      </c>
      <c r="D337" s="17">
        <v>1</v>
      </c>
      <c r="E337" s="47" t="s">
        <v>407</v>
      </c>
    </row>
    <row r="338" spans="1:5" x14ac:dyDescent="0.2">
      <c r="A338" s="17" t="str">
        <f t="shared" ref="A338:A369" si="8">CONCATENATE("INDEC-PB - ",B338,C338,D338)</f>
        <v>INDEC-PB - 37440-1</v>
      </c>
      <c r="B338" s="17">
        <v>37440</v>
      </c>
      <c r="C338" s="19" t="s">
        <v>53</v>
      </c>
      <c r="D338" s="17">
        <v>1</v>
      </c>
      <c r="E338" s="47" t="s">
        <v>408</v>
      </c>
    </row>
    <row r="339" spans="1:5" x14ac:dyDescent="0.2">
      <c r="A339" s="17" t="str">
        <f t="shared" si="8"/>
        <v>INDEC-PB - 42992-1</v>
      </c>
      <c r="B339" s="17">
        <v>42992</v>
      </c>
      <c r="C339" s="19" t="s">
        <v>53</v>
      </c>
      <c r="D339" s="17">
        <v>1</v>
      </c>
      <c r="E339" s="47" t="s">
        <v>409</v>
      </c>
    </row>
    <row r="340" spans="1:5" x14ac:dyDescent="0.2">
      <c r="A340" s="17" t="str">
        <f t="shared" si="8"/>
        <v>INDEC-PB - 42999-2</v>
      </c>
      <c r="B340" s="17">
        <v>42999</v>
      </c>
      <c r="C340" s="19" t="s">
        <v>53</v>
      </c>
      <c r="D340" s="17">
        <v>2</v>
      </c>
      <c r="E340" s="47" t="s">
        <v>410</v>
      </c>
    </row>
    <row r="341" spans="1:5" x14ac:dyDescent="0.2">
      <c r="A341" s="17" t="str">
        <f t="shared" si="8"/>
        <v>INDEC-PB - 42944-2</v>
      </c>
      <c r="B341" s="17">
        <v>42944</v>
      </c>
      <c r="C341" s="19" t="s">
        <v>53</v>
      </c>
      <c r="D341" s="17">
        <v>2</v>
      </c>
      <c r="E341" s="47" t="s">
        <v>411</v>
      </c>
    </row>
    <row r="342" spans="1:5" x14ac:dyDescent="0.2">
      <c r="A342" s="17" t="str">
        <f t="shared" si="8"/>
        <v>INDEC-PB - 43230-1</v>
      </c>
      <c r="B342" s="17">
        <v>43230</v>
      </c>
      <c r="C342" s="19" t="s">
        <v>53</v>
      </c>
      <c r="D342" s="17">
        <v>1</v>
      </c>
      <c r="E342" s="47" t="s">
        <v>412</v>
      </c>
    </row>
    <row r="343" spans="1:5" x14ac:dyDescent="0.2">
      <c r="A343" s="17" t="str">
        <f t="shared" si="8"/>
        <v>INDEC-PB - 46340-1</v>
      </c>
      <c r="B343" s="17">
        <v>46340</v>
      </c>
      <c r="C343" s="19" t="s">
        <v>53</v>
      </c>
      <c r="D343" s="17">
        <v>1</v>
      </c>
      <c r="E343" s="47" t="s">
        <v>413</v>
      </c>
    </row>
    <row r="344" spans="1:5" x14ac:dyDescent="0.2">
      <c r="A344" s="17" t="str">
        <f t="shared" si="8"/>
        <v>INDEC-PB - 36270-2</v>
      </c>
      <c r="B344" s="17">
        <v>36270</v>
      </c>
      <c r="C344" s="19" t="s">
        <v>53</v>
      </c>
      <c r="D344" s="17">
        <v>2</v>
      </c>
      <c r="E344" s="47" t="s">
        <v>414</v>
      </c>
    </row>
    <row r="345" spans="1:5" x14ac:dyDescent="0.2">
      <c r="A345" s="17" t="str">
        <f t="shared" si="8"/>
        <v>INDEC-PB - 42190-2</v>
      </c>
      <c r="B345" s="17">
        <v>42190</v>
      </c>
      <c r="C345" s="19" t="s">
        <v>53</v>
      </c>
      <c r="D345" s="17">
        <v>2</v>
      </c>
      <c r="E345" s="47" t="s">
        <v>415</v>
      </c>
    </row>
    <row r="346" spans="1:5" x14ac:dyDescent="0.2">
      <c r="A346" s="17" t="str">
        <f t="shared" si="8"/>
        <v>INDEC-PB - 36990-2</v>
      </c>
      <c r="B346" s="17">
        <v>36990</v>
      </c>
      <c r="C346" s="19" t="s">
        <v>53</v>
      </c>
      <c r="D346" s="17">
        <v>2</v>
      </c>
      <c r="E346" s="47" t="s">
        <v>416</v>
      </c>
    </row>
    <row r="347" spans="1:5" x14ac:dyDescent="0.2">
      <c r="A347" s="17" t="str">
        <f t="shared" si="8"/>
        <v>INDEC-PB - 31600-1</v>
      </c>
      <c r="B347" s="17">
        <v>31600</v>
      </c>
      <c r="C347" s="19" t="s">
        <v>53</v>
      </c>
      <c r="D347" s="17">
        <v>1</v>
      </c>
      <c r="E347" s="47" t="s">
        <v>417</v>
      </c>
    </row>
    <row r="348" spans="1:5" x14ac:dyDescent="0.2">
      <c r="A348" s="17" t="str">
        <f t="shared" si="8"/>
        <v>INDEC-PB - 32600-1</v>
      </c>
      <c r="B348" s="17">
        <v>32600</v>
      </c>
      <c r="C348" s="19" t="s">
        <v>53</v>
      </c>
      <c r="D348" s="17">
        <v>1</v>
      </c>
      <c r="E348" s="47" t="s">
        <v>418</v>
      </c>
    </row>
    <row r="349" spans="1:5" x14ac:dyDescent="0.2">
      <c r="A349" s="17" t="str">
        <f t="shared" si="8"/>
        <v>INDEC-PB - 36111-3</v>
      </c>
      <c r="B349" s="17">
        <v>36111</v>
      </c>
      <c r="C349" s="19" t="s">
        <v>53</v>
      </c>
      <c r="D349" s="17">
        <v>3</v>
      </c>
      <c r="E349" s="47" t="s">
        <v>419</v>
      </c>
    </row>
    <row r="350" spans="1:5" x14ac:dyDescent="0.2">
      <c r="A350" s="17" t="str">
        <f t="shared" si="8"/>
        <v>INDEC-PB - 36111-2</v>
      </c>
      <c r="B350" s="17">
        <v>36111</v>
      </c>
      <c r="C350" s="19" t="s">
        <v>53</v>
      </c>
      <c r="D350" s="17">
        <v>2</v>
      </c>
      <c r="E350" s="47" t="s">
        <v>420</v>
      </c>
    </row>
    <row r="351" spans="1:5" x14ac:dyDescent="0.2">
      <c r="A351" s="17" t="str">
        <f t="shared" si="8"/>
        <v>INDEC-PB - 36111-1</v>
      </c>
      <c r="B351" s="17">
        <v>36111</v>
      </c>
      <c r="C351" s="19" t="s">
        <v>53</v>
      </c>
      <c r="D351" s="17">
        <v>1</v>
      </c>
      <c r="E351" s="47" t="s">
        <v>421</v>
      </c>
    </row>
    <row r="352" spans="1:5" x14ac:dyDescent="0.2">
      <c r="A352" s="17" t="str">
        <f t="shared" si="8"/>
        <v>INDEC-PB - 42921-1</v>
      </c>
      <c r="B352" s="17">
        <v>42921</v>
      </c>
      <c r="C352" s="19" t="s">
        <v>53</v>
      </c>
      <c r="D352" s="17">
        <v>1</v>
      </c>
      <c r="E352" s="47" t="s">
        <v>422</v>
      </c>
    </row>
    <row r="353" spans="1:5" x14ac:dyDescent="0.2">
      <c r="A353" s="17" t="str">
        <f t="shared" si="8"/>
        <v>INDEC-PB - 34800-2</v>
      </c>
      <c r="B353" s="17">
        <v>34800</v>
      </c>
      <c r="C353" s="19" t="s">
        <v>53</v>
      </c>
      <c r="D353" s="17">
        <v>2</v>
      </c>
      <c r="E353" s="47" t="s">
        <v>423</v>
      </c>
    </row>
    <row r="354" spans="1:5" x14ac:dyDescent="0.2">
      <c r="A354" s="17" t="str">
        <f t="shared" si="8"/>
        <v>INDEC-PB - 49129-1</v>
      </c>
      <c r="B354" s="17">
        <v>49129</v>
      </c>
      <c r="C354" s="19" t="s">
        <v>53</v>
      </c>
      <c r="D354" s="17">
        <v>1</v>
      </c>
      <c r="E354" s="47" t="s">
        <v>424</v>
      </c>
    </row>
    <row r="355" spans="1:5" x14ac:dyDescent="0.2">
      <c r="A355" s="17" t="str">
        <f t="shared" si="8"/>
        <v>INDEC-PB - 43220-1</v>
      </c>
      <c r="B355" s="17">
        <v>43220</v>
      </c>
      <c r="C355" s="19" t="s">
        <v>53</v>
      </c>
      <c r="D355" s="17">
        <v>1</v>
      </c>
      <c r="E355" s="47" t="s">
        <v>425</v>
      </c>
    </row>
    <row r="356" spans="1:5" x14ac:dyDescent="0.2">
      <c r="A356" s="17" t="str">
        <f t="shared" si="8"/>
        <v>INDEC-PB - 35110-1</v>
      </c>
      <c r="B356" s="17">
        <v>35110</v>
      </c>
      <c r="C356" s="19" t="s">
        <v>53</v>
      </c>
      <c r="D356" s="17">
        <v>1</v>
      </c>
      <c r="E356" s="47" t="s">
        <v>426</v>
      </c>
    </row>
    <row r="357" spans="1:5" x14ac:dyDescent="0.2">
      <c r="A357" s="17" t="str">
        <f t="shared" si="8"/>
        <v>INDEC-PB - 17100-1</v>
      </c>
      <c r="B357" s="17">
        <v>17100</v>
      </c>
      <c r="C357" s="19" t="s">
        <v>53</v>
      </c>
      <c r="D357" s="17">
        <v>1</v>
      </c>
      <c r="E357" s="47" t="s">
        <v>427</v>
      </c>
    </row>
    <row r="358" spans="1:5" x14ac:dyDescent="0.2">
      <c r="A358" s="17" t="str">
        <f t="shared" si="8"/>
        <v>INDEC-PB - 49129-3</v>
      </c>
      <c r="B358" s="17">
        <v>49129</v>
      </c>
      <c r="C358" s="19" t="s">
        <v>53</v>
      </c>
      <c r="D358" s="17">
        <v>3</v>
      </c>
      <c r="E358" s="47" t="s">
        <v>428</v>
      </c>
    </row>
    <row r="359" spans="1:5" x14ac:dyDescent="0.2">
      <c r="A359" s="17" t="str">
        <f t="shared" si="8"/>
        <v>INDEC-PB - 35110-2</v>
      </c>
      <c r="B359" s="17">
        <v>35110</v>
      </c>
      <c r="C359" s="19" t="s">
        <v>53</v>
      </c>
      <c r="D359" s="17">
        <v>2</v>
      </c>
      <c r="E359" s="47" t="s">
        <v>429</v>
      </c>
    </row>
    <row r="360" spans="1:5" x14ac:dyDescent="0.2">
      <c r="A360" s="17" t="str">
        <f t="shared" si="8"/>
        <v>INDEC-PB - 37129-1</v>
      </c>
      <c r="B360" s="17">
        <v>37129</v>
      </c>
      <c r="C360" s="19" t="s">
        <v>53</v>
      </c>
      <c r="D360" s="17">
        <v>1</v>
      </c>
      <c r="E360" s="47" t="s">
        <v>430</v>
      </c>
    </row>
    <row r="361" spans="1:5" x14ac:dyDescent="0.2">
      <c r="A361" s="17" t="str">
        <f t="shared" si="8"/>
        <v>INDEC-PB - 36490-4</v>
      </c>
      <c r="B361" s="17">
        <v>36490</v>
      </c>
      <c r="C361" s="19" t="s">
        <v>53</v>
      </c>
      <c r="D361" s="17">
        <v>4</v>
      </c>
      <c r="E361" s="47" t="s">
        <v>431</v>
      </c>
    </row>
    <row r="362" spans="1:5" x14ac:dyDescent="0.2">
      <c r="A362" s="17" t="str">
        <f t="shared" si="8"/>
        <v>INDEC-PB - 33370-1</v>
      </c>
      <c r="B362" s="17">
        <v>33370</v>
      </c>
      <c r="C362" s="19" t="s">
        <v>53</v>
      </c>
      <c r="D362" s="17">
        <v>1</v>
      </c>
      <c r="E362" s="47" t="s">
        <v>432</v>
      </c>
    </row>
    <row r="363" spans="1:5" x14ac:dyDescent="0.2">
      <c r="A363" s="17" t="str">
        <f t="shared" si="8"/>
        <v>INDEC-PB - 12020-1</v>
      </c>
      <c r="B363" s="17">
        <v>12020</v>
      </c>
      <c r="C363" s="19" t="s">
        <v>53</v>
      </c>
      <c r="D363" s="17">
        <v>1</v>
      </c>
      <c r="E363" s="47" t="s">
        <v>433</v>
      </c>
    </row>
    <row r="364" spans="1:5" x14ac:dyDescent="0.2">
      <c r="A364" s="17" t="str">
        <f t="shared" si="8"/>
        <v>INDEC-PB - 33360-1</v>
      </c>
      <c r="B364" s="17">
        <v>33360</v>
      </c>
      <c r="C364" s="19" t="s">
        <v>53</v>
      </c>
      <c r="D364" s="17">
        <v>1</v>
      </c>
      <c r="E364" s="47" t="s">
        <v>434</v>
      </c>
    </row>
    <row r="365" spans="1:5" x14ac:dyDescent="0.2">
      <c r="A365" s="17" t="str">
        <f t="shared" si="8"/>
        <v>INDEC-PB - 33410-1</v>
      </c>
      <c r="B365" s="17">
        <v>33410</v>
      </c>
      <c r="C365" s="19" t="s">
        <v>53</v>
      </c>
      <c r="D365" s="17">
        <v>1</v>
      </c>
      <c r="E365" s="47" t="s">
        <v>435</v>
      </c>
    </row>
    <row r="366" spans="1:5" x14ac:dyDescent="0.2">
      <c r="A366" s="17" t="str">
        <f t="shared" si="8"/>
        <v>INDEC-PB - 42911-1</v>
      </c>
      <c r="B366" s="17">
        <v>42911</v>
      </c>
      <c r="C366" s="19" t="s">
        <v>53</v>
      </c>
      <c r="D366" s="17">
        <v>1</v>
      </c>
      <c r="E366" s="47" t="s">
        <v>436</v>
      </c>
    </row>
    <row r="367" spans="1:5" x14ac:dyDescent="0.2">
      <c r="A367" s="17" t="str">
        <f t="shared" si="8"/>
        <v>INDEC-PB - 46113-1</v>
      </c>
      <c r="B367" s="17">
        <v>46113</v>
      </c>
      <c r="C367" s="19" t="s">
        <v>53</v>
      </c>
      <c r="D367" s="17">
        <v>1</v>
      </c>
      <c r="E367" s="47" t="s">
        <v>437</v>
      </c>
    </row>
    <row r="368" spans="1:5" x14ac:dyDescent="0.2">
      <c r="A368" s="17" t="str">
        <f t="shared" si="8"/>
        <v>INDEC-PB - 42921-2</v>
      </c>
      <c r="B368" s="17">
        <v>42921</v>
      </c>
      <c r="C368" s="19" t="s">
        <v>53</v>
      </c>
      <c r="D368" s="17">
        <v>2</v>
      </c>
      <c r="E368" s="47" t="s">
        <v>438</v>
      </c>
    </row>
    <row r="369" spans="1:5" x14ac:dyDescent="0.2">
      <c r="A369" s="17" t="str">
        <f t="shared" si="8"/>
        <v>INDEC-PB - 37990-1</v>
      </c>
      <c r="B369" s="17">
        <v>37990</v>
      </c>
      <c r="C369" s="19" t="s">
        <v>53</v>
      </c>
      <c r="D369" s="17">
        <v>1</v>
      </c>
      <c r="E369" s="47" t="s">
        <v>439</v>
      </c>
    </row>
    <row r="370" spans="1:5" x14ac:dyDescent="0.2">
      <c r="A370" s="17" t="str">
        <f t="shared" ref="A370:A401" si="9">CONCATENATE("INDEC-PB - ",B370,C370,D370)</f>
        <v>INDEC-PB - 41242-1</v>
      </c>
      <c r="B370" s="17">
        <v>41242</v>
      </c>
      <c r="C370" s="19" t="s">
        <v>53</v>
      </c>
      <c r="D370" s="17">
        <v>1</v>
      </c>
      <c r="E370" s="47" t="s">
        <v>440</v>
      </c>
    </row>
    <row r="371" spans="1:5" x14ac:dyDescent="0.2">
      <c r="A371" s="17" t="str">
        <f t="shared" si="9"/>
        <v>INDEC-PB - 37510-1</v>
      </c>
      <c r="B371" s="17">
        <v>37510</v>
      </c>
      <c r="C371" s="19" t="s">
        <v>53</v>
      </c>
      <c r="D371" s="17">
        <v>1</v>
      </c>
      <c r="E371" s="47" t="s">
        <v>441</v>
      </c>
    </row>
    <row r="372" spans="1:5" x14ac:dyDescent="0.2">
      <c r="A372" s="17" t="str">
        <f t="shared" si="9"/>
        <v>INDEC-PB - 44440-1</v>
      </c>
      <c r="B372" s="17">
        <v>44440</v>
      </c>
      <c r="C372" s="19" t="s">
        <v>53</v>
      </c>
      <c r="D372" s="17">
        <v>1</v>
      </c>
      <c r="E372" s="47" t="s">
        <v>442</v>
      </c>
    </row>
    <row r="373" spans="1:5" x14ac:dyDescent="0.2">
      <c r="A373" s="17" t="str">
        <f t="shared" si="9"/>
        <v>INDEC-PB - 35110-5</v>
      </c>
      <c r="B373" s="17">
        <v>35110</v>
      </c>
      <c r="C373" s="19" t="s">
        <v>53</v>
      </c>
      <c r="D373" s="17">
        <v>5</v>
      </c>
      <c r="E373" s="47" t="s">
        <v>443</v>
      </c>
    </row>
    <row r="374" spans="1:5" x14ac:dyDescent="0.2">
      <c r="A374" s="17" t="str">
        <f t="shared" si="9"/>
        <v>INDEC-PB - 46212-1</v>
      </c>
      <c r="B374" s="17">
        <v>46212</v>
      </c>
      <c r="C374" s="19" t="s">
        <v>53</v>
      </c>
      <c r="D374" s="17">
        <v>1</v>
      </c>
      <c r="E374" s="47" t="s">
        <v>444</v>
      </c>
    </row>
    <row r="375" spans="1:5" x14ac:dyDescent="0.2">
      <c r="A375" s="17" t="str">
        <f t="shared" si="9"/>
        <v>INDEC-PB - 33340-1</v>
      </c>
      <c r="B375" s="17">
        <v>33340</v>
      </c>
      <c r="C375" s="19" t="s">
        <v>53</v>
      </c>
      <c r="D375" s="17">
        <v>1</v>
      </c>
      <c r="E375" s="47" t="s">
        <v>445</v>
      </c>
    </row>
    <row r="376" spans="1:5" x14ac:dyDescent="0.2">
      <c r="A376" s="17" t="str">
        <f t="shared" si="9"/>
        <v>INDEC-PB - 37350-1</v>
      </c>
      <c r="B376" s="17">
        <v>37350</v>
      </c>
      <c r="C376" s="19" t="s">
        <v>53</v>
      </c>
      <c r="D376" s="17">
        <v>1</v>
      </c>
      <c r="E376" s="47" t="s">
        <v>446</v>
      </c>
    </row>
    <row r="377" spans="1:5" x14ac:dyDescent="0.2">
      <c r="A377" s="17" t="str">
        <f t="shared" si="9"/>
        <v>INDEC-PB - 37320-1</v>
      </c>
      <c r="B377" s="17">
        <v>37320</v>
      </c>
      <c r="C377" s="19" t="s">
        <v>53</v>
      </c>
      <c r="D377" s="17">
        <v>1</v>
      </c>
      <c r="E377" s="47" t="s">
        <v>447</v>
      </c>
    </row>
    <row r="378" spans="1:5" x14ac:dyDescent="0.2">
      <c r="A378" s="17" t="str">
        <f t="shared" si="9"/>
        <v>INDEC-PB - 41532-11</v>
      </c>
      <c r="B378" s="17">
        <v>41532</v>
      </c>
      <c r="C378" s="19" t="s">
        <v>53</v>
      </c>
      <c r="D378" s="17">
        <v>11</v>
      </c>
      <c r="E378" s="47" t="s">
        <v>448</v>
      </c>
    </row>
    <row r="379" spans="1:5" x14ac:dyDescent="0.2">
      <c r="A379" s="17" t="str">
        <f t="shared" si="9"/>
        <v>INDEC-PB - 41532-1</v>
      </c>
      <c r="B379" s="17">
        <v>41532</v>
      </c>
      <c r="C379" s="19" t="s">
        <v>53</v>
      </c>
      <c r="D379" s="17">
        <v>1</v>
      </c>
      <c r="E379" s="47" t="s">
        <v>449</v>
      </c>
    </row>
    <row r="380" spans="1:5" x14ac:dyDescent="0.2">
      <c r="A380" s="17" t="str">
        <f t="shared" si="9"/>
        <v>INDEC-PB - 31430-1</v>
      </c>
      <c r="B380" s="17">
        <v>31430</v>
      </c>
      <c r="C380" s="19" t="s">
        <v>53</v>
      </c>
      <c r="D380" s="17">
        <v>1</v>
      </c>
      <c r="E380" s="47" t="s">
        <v>450</v>
      </c>
    </row>
    <row r="381" spans="1:5" x14ac:dyDescent="0.2">
      <c r="A381" s="17" t="str">
        <f t="shared" si="9"/>
        <v>INDEC-PB - 31100-1</v>
      </c>
      <c r="B381" s="17">
        <v>31100</v>
      </c>
      <c r="C381" s="19" t="s">
        <v>53</v>
      </c>
      <c r="D381" s="17">
        <v>1</v>
      </c>
      <c r="E381" s="47" t="s">
        <v>451</v>
      </c>
    </row>
    <row r="382" spans="1:5" x14ac:dyDescent="0.2">
      <c r="A382" s="17" t="str">
        <f t="shared" si="9"/>
        <v>INDEC-PB - 31420-1</v>
      </c>
      <c r="B382" s="17">
        <v>31420</v>
      </c>
      <c r="C382" s="19" t="s">
        <v>53</v>
      </c>
      <c r="D382" s="17">
        <v>1</v>
      </c>
      <c r="E382" s="47" t="s">
        <v>452</v>
      </c>
    </row>
    <row r="383" spans="1:5" x14ac:dyDescent="0.2">
      <c r="A383" s="17" t="str">
        <f t="shared" si="9"/>
        <v>INDEC-PB - 31420-2</v>
      </c>
      <c r="B383" s="17">
        <v>31420</v>
      </c>
      <c r="C383" s="19" t="s">
        <v>53</v>
      </c>
      <c r="D383" s="17">
        <v>2</v>
      </c>
      <c r="E383" s="47" t="s">
        <v>453</v>
      </c>
    </row>
    <row r="384" spans="1:5" x14ac:dyDescent="0.2">
      <c r="A384" s="17" t="str">
        <f t="shared" si="9"/>
        <v>INDEC-PB - 44222-1</v>
      </c>
      <c r="B384" s="17">
        <v>44222</v>
      </c>
      <c r="C384" s="19" t="s">
        <v>53</v>
      </c>
      <c r="D384" s="17">
        <v>1</v>
      </c>
      <c r="E384" s="47" t="s">
        <v>454</v>
      </c>
    </row>
    <row r="385" spans="1:5" x14ac:dyDescent="0.2">
      <c r="A385" s="17" t="str">
        <f t="shared" si="9"/>
        <v>INDEC-PB - 44427-1</v>
      </c>
      <c r="B385" s="17">
        <v>44427</v>
      </c>
      <c r="C385" s="19" t="s">
        <v>53</v>
      </c>
      <c r="D385" s="17">
        <v>1</v>
      </c>
      <c r="E385" s="47" t="s">
        <v>455</v>
      </c>
    </row>
    <row r="386" spans="1:5" x14ac:dyDescent="0.2">
      <c r="A386" s="17" t="str">
        <f t="shared" si="9"/>
        <v>INDEC-PB - 44430-1</v>
      </c>
      <c r="B386" s="17">
        <v>44430</v>
      </c>
      <c r="C386" s="19" t="s">
        <v>53</v>
      </c>
      <c r="D386" s="17">
        <v>1</v>
      </c>
      <c r="E386" s="47" t="s">
        <v>456</v>
      </c>
    </row>
    <row r="387" spans="1:5" x14ac:dyDescent="0.2">
      <c r="A387" s="17" t="str">
        <f t="shared" si="9"/>
        <v>INDEC-PB - 37930-1</v>
      </c>
      <c r="B387" s="17">
        <v>37930</v>
      </c>
      <c r="C387" s="19" t="s">
        <v>53</v>
      </c>
      <c r="D387" s="17">
        <v>1</v>
      </c>
      <c r="E387" s="47" t="s">
        <v>457</v>
      </c>
    </row>
    <row r="388" spans="1:5" x14ac:dyDescent="0.2">
      <c r="A388" s="17" t="str">
        <f t="shared" si="9"/>
        <v>INDEC-PB - 37330-1</v>
      </c>
      <c r="B388" s="17">
        <v>37330</v>
      </c>
      <c r="C388" s="19" t="s">
        <v>53</v>
      </c>
      <c r="D388" s="17">
        <v>1</v>
      </c>
      <c r="E388" s="47" t="s">
        <v>458</v>
      </c>
    </row>
    <row r="389" spans="1:5" x14ac:dyDescent="0.2">
      <c r="A389" s="17" t="str">
        <f t="shared" si="9"/>
        <v>INDEC-PB - 37540-1</v>
      </c>
      <c r="B389" s="17">
        <v>37540</v>
      </c>
      <c r="C389" s="19" t="s">
        <v>53</v>
      </c>
      <c r="D389" s="17">
        <v>1</v>
      </c>
      <c r="E389" s="47" t="s">
        <v>459</v>
      </c>
    </row>
    <row r="390" spans="1:5" x14ac:dyDescent="0.2">
      <c r="A390" s="17" t="str">
        <f t="shared" si="9"/>
        <v>INDEC-PB - 43121-1</v>
      </c>
      <c r="B390" s="17">
        <v>43121</v>
      </c>
      <c r="C390" s="19" t="s">
        <v>53</v>
      </c>
      <c r="D390" s="17">
        <v>1</v>
      </c>
      <c r="E390" s="47" t="s">
        <v>460</v>
      </c>
    </row>
    <row r="391" spans="1:5" x14ac:dyDescent="0.2">
      <c r="A391" s="17" t="str">
        <f t="shared" si="9"/>
        <v>INDEC-PB - 46112-1</v>
      </c>
      <c r="B391" s="17">
        <v>46112</v>
      </c>
      <c r="C391" s="19" t="s">
        <v>53</v>
      </c>
      <c r="D391" s="17">
        <v>1</v>
      </c>
      <c r="E391" s="47" t="s">
        <v>461</v>
      </c>
    </row>
    <row r="392" spans="1:5" x14ac:dyDescent="0.2">
      <c r="A392" s="17" t="str">
        <f t="shared" si="9"/>
        <v>INDEC-PB - 43122-1</v>
      </c>
      <c r="B392" s="17">
        <v>43122</v>
      </c>
      <c r="C392" s="19" t="s">
        <v>53</v>
      </c>
      <c r="D392" s="17">
        <v>1</v>
      </c>
      <c r="E392" s="47" t="s">
        <v>462</v>
      </c>
    </row>
    <row r="393" spans="1:5" x14ac:dyDescent="0.2">
      <c r="A393" s="17" t="str">
        <f t="shared" si="9"/>
        <v>INDEC-PB - 49911-1</v>
      </c>
      <c r="B393" s="17">
        <v>49911</v>
      </c>
      <c r="C393" s="19" t="s">
        <v>53</v>
      </c>
      <c r="D393" s="17">
        <v>1</v>
      </c>
      <c r="E393" s="47" t="s">
        <v>463</v>
      </c>
    </row>
    <row r="394" spans="1:5" x14ac:dyDescent="0.2">
      <c r="A394" s="17" t="str">
        <f t="shared" si="9"/>
        <v>INDEC-PB - 33310-1</v>
      </c>
      <c r="B394" s="17">
        <v>33310</v>
      </c>
      <c r="C394" s="19" t="s">
        <v>53</v>
      </c>
      <c r="D394" s="17">
        <v>1</v>
      </c>
      <c r="E394" s="47" t="s">
        <v>464</v>
      </c>
    </row>
    <row r="395" spans="1:5" x14ac:dyDescent="0.2">
      <c r="A395" s="17" t="str">
        <f t="shared" si="9"/>
        <v>INDEC-PB - 32129-1</v>
      </c>
      <c r="B395" s="17">
        <v>32129</v>
      </c>
      <c r="C395" s="19" t="s">
        <v>53</v>
      </c>
      <c r="D395" s="17">
        <v>1</v>
      </c>
      <c r="E395" s="47" t="s">
        <v>465</v>
      </c>
    </row>
    <row r="396" spans="1:5" x14ac:dyDescent="0.2">
      <c r="A396" s="17" t="str">
        <f t="shared" si="9"/>
        <v>INDEC-PB - 37990-2</v>
      </c>
      <c r="B396" s="17">
        <v>37990</v>
      </c>
      <c r="C396" s="19" t="s">
        <v>53</v>
      </c>
      <c r="D396" s="17">
        <v>2</v>
      </c>
      <c r="E396" s="47" t="s">
        <v>466</v>
      </c>
    </row>
    <row r="397" spans="1:5" x14ac:dyDescent="0.2">
      <c r="A397" s="17" t="str">
        <f t="shared" si="9"/>
        <v>INDEC-PB - 41251-1</v>
      </c>
      <c r="B397" s="17">
        <v>41251</v>
      </c>
      <c r="C397" s="19" t="s">
        <v>53</v>
      </c>
      <c r="D397" s="17">
        <v>1</v>
      </c>
      <c r="E397" s="47" t="s">
        <v>467</v>
      </c>
    </row>
    <row r="398" spans="1:5" x14ac:dyDescent="0.2">
      <c r="A398" s="17" t="str">
        <f t="shared" si="9"/>
        <v>INDEC-PB - 12010-1</v>
      </c>
      <c r="B398" s="17">
        <v>12010</v>
      </c>
      <c r="C398" s="19" t="s">
        <v>53</v>
      </c>
      <c r="D398" s="17">
        <v>1</v>
      </c>
      <c r="E398" s="47" t="s">
        <v>468</v>
      </c>
    </row>
    <row r="399" spans="1:5" x14ac:dyDescent="0.2">
      <c r="A399" s="17" t="str">
        <f t="shared" si="9"/>
        <v>INDEC-PB - 15320-1</v>
      </c>
      <c r="B399" s="17">
        <v>15320</v>
      </c>
      <c r="C399" s="19" t="s">
        <v>53</v>
      </c>
      <c r="D399" s="17">
        <v>1</v>
      </c>
      <c r="E399" s="47" t="s">
        <v>469</v>
      </c>
    </row>
    <row r="400" spans="1:5" x14ac:dyDescent="0.2">
      <c r="A400" s="17" t="str">
        <f t="shared" si="9"/>
        <v>INDEC-PB - 41116-1</v>
      </c>
      <c r="B400" s="17">
        <v>41116</v>
      </c>
      <c r="C400" s="19" t="s">
        <v>53</v>
      </c>
      <c r="D400" s="17">
        <v>1</v>
      </c>
      <c r="E400" s="47" t="s">
        <v>470</v>
      </c>
    </row>
    <row r="401" spans="1:5" x14ac:dyDescent="0.2">
      <c r="A401" s="17" t="str">
        <f t="shared" si="9"/>
        <v>INDEC-PB - 42999-1</v>
      </c>
      <c r="B401" s="17">
        <v>42999</v>
      </c>
      <c r="C401" s="19" t="s">
        <v>53</v>
      </c>
      <c r="D401" s="17">
        <v>1</v>
      </c>
      <c r="E401" s="47" t="s">
        <v>471</v>
      </c>
    </row>
    <row r="402" spans="1:5" x14ac:dyDescent="0.2">
      <c r="A402" s="17" t="str">
        <f t="shared" ref="A402:A425" si="10">CONCATENATE("INDEC-PB - ",B402,C402,D402)</f>
        <v>INDEC-PB - 35110-3</v>
      </c>
      <c r="B402" s="17">
        <v>35110</v>
      </c>
      <c r="C402" s="19" t="s">
        <v>53</v>
      </c>
      <c r="D402" s="17">
        <v>3</v>
      </c>
      <c r="E402" s="47" t="s">
        <v>472</v>
      </c>
    </row>
    <row r="403" spans="1:5" x14ac:dyDescent="0.2">
      <c r="A403" s="17" t="str">
        <f t="shared" si="10"/>
        <v>INDEC-PB - 34740-6</v>
      </c>
      <c r="B403" s="17">
        <v>34740</v>
      </c>
      <c r="C403" s="19" t="s">
        <v>53</v>
      </c>
      <c r="D403" s="17">
        <v>6</v>
      </c>
      <c r="E403" s="47" t="s">
        <v>473</v>
      </c>
    </row>
    <row r="404" spans="1:5" x14ac:dyDescent="0.2">
      <c r="A404" s="17" t="str">
        <f t="shared" si="10"/>
        <v>INDEC-PB - 34730-1</v>
      </c>
      <c r="B404" s="17">
        <v>34730</v>
      </c>
      <c r="C404" s="19" t="s">
        <v>53</v>
      </c>
      <c r="D404" s="17">
        <v>1</v>
      </c>
      <c r="E404" s="47" t="s">
        <v>474</v>
      </c>
    </row>
    <row r="405" spans="1:5" x14ac:dyDescent="0.2">
      <c r="A405" s="17" t="str">
        <f t="shared" si="10"/>
        <v>INDEC-PB - 34720-1</v>
      </c>
      <c r="B405" s="17">
        <v>34720</v>
      </c>
      <c r="C405" s="19" t="s">
        <v>53</v>
      </c>
      <c r="D405" s="17">
        <v>1</v>
      </c>
      <c r="E405" s="47" t="s">
        <v>475</v>
      </c>
    </row>
    <row r="406" spans="1:5" x14ac:dyDescent="0.2">
      <c r="A406" s="17" t="str">
        <f t="shared" si="10"/>
        <v>INDEC-PB - 34710-1</v>
      </c>
      <c r="B406" s="17">
        <v>34710</v>
      </c>
      <c r="C406" s="19" t="s">
        <v>53</v>
      </c>
      <c r="D406" s="17">
        <v>1</v>
      </c>
      <c r="E406" s="47" t="s">
        <v>476</v>
      </c>
    </row>
    <row r="407" spans="1:5" x14ac:dyDescent="0.2">
      <c r="A407" s="17" t="str">
        <f t="shared" si="10"/>
        <v>INDEC-PB - 41530-1</v>
      </c>
      <c r="B407" s="17">
        <v>41530</v>
      </c>
      <c r="C407" s="19" t="s">
        <v>53</v>
      </c>
      <c r="D407" s="17">
        <v>1</v>
      </c>
      <c r="E407" s="47" t="s">
        <v>477</v>
      </c>
    </row>
    <row r="408" spans="1:5" x14ac:dyDescent="0.2">
      <c r="A408" s="17" t="str">
        <f t="shared" si="10"/>
        <v>INDEC-PB - 41510-1</v>
      </c>
      <c r="B408" s="17">
        <v>41510</v>
      </c>
      <c r="C408" s="19" t="s">
        <v>53</v>
      </c>
      <c r="D408" s="17">
        <v>1</v>
      </c>
      <c r="E408" s="47" t="s">
        <v>478</v>
      </c>
    </row>
    <row r="409" spans="1:5" x14ac:dyDescent="0.2">
      <c r="A409" s="17" t="str">
        <f t="shared" si="10"/>
        <v>INDEC-PB - 31600-2</v>
      </c>
      <c r="B409" s="17">
        <v>31600</v>
      </c>
      <c r="C409" s="19" t="s">
        <v>53</v>
      </c>
      <c r="D409" s="17">
        <v>2</v>
      </c>
      <c r="E409" s="47" t="s">
        <v>479</v>
      </c>
    </row>
    <row r="410" spans="1:5" x14ac:dyDescent="0.2">
      <c r="A410" s="17" t="str">
        <f t="shared" si="10"/>
        <v>INDEC-PB - 49129-2</v>
      </c>
      <c r="B410" s="17">
        <v>49129</v>
      </c>
      <c r="C410" s="19" t="s">
        <v>53</v>
      </c>
      <c r="D410" s="17">
        <v>2</v>
      </c>
      <c r="E410" s="47" t="s">
        <v>480</v>
      </c>
    </row>
    <row r="411" spans="1:5" x14ac:dyDescent="0.2">
      <c r="A411" s="17" t="str">
        <f t="shared" si="10"/>
        <v>INDEC-PB - 34740-1</v>
      </c>
      <c r="B411" s="17">
        <v>34740</v>
      </c>
      <c r="C411" s="19" t="s">
        <v>53</v>
      </c>
      <c r="D411" s="17">
        <v>1</v>
      </c>
      <c r="E411" s="47" t="s">
        <v>481</v>
      </c>
    </row>
    <row r="412" spans="1:5" x14ac:dyDescent="0.2">
      <c r="A412" s="17" t="str">
        <f t="shared" si="10"/>
        <v>INDEC-PB - 43310-1</v>
      </c>
      <c r="B412" s="17">
        <v>43310</v>
      </c>
      <c r="C412" s="19" t="s">
        <v>53</v>
      </c>
      <c r="D412" s="17">
        <v>1</v>
      </c>
      <c r="E412" s="47" t="s">
        <v>482</v>
      </c>
    </row>
    <row r="413" spans="1:5" x14ac:dyDescent="0.2">
      <c r="A413" s="17" t="str">
        <f t="shared" si="10"/>
        <v>INDEC-PB - 44240-1</v>
      </c>
      <c r="B413" s="17">
        <v>44240</v>
      </c>
      <c r="C413" s="19" t="s">
        <v>53</v>
      </c>
      <c r="D413" s="17">
        <v>1</v>
      </c>
      <c r="E413" s="47" t="s">
        <v>483</v>
      </c>
    </row>
    <row r="414" spans="1:5" x14ac:dyDescent="0.2">
      <c r="A414" s="17" t="str">
        <f t="shared" si="10"/>
        <v>INDEC-PB - 33500-1</v>
      </c>
      <c r="B414" s="17">
        <v>33500</v>
      </c>
      <c r="C414" s="19" t="s">
        <v>53</v>
      </c>
      <c r="D414" s="17">
        <v>1</v>
      </c>
      <c r="E414" s="47" t="s">
        <v>484</v>
      </c>
    </row>
    <row r="415" spans="1:5" x14ac:dyDescent="0.2">
      <c r="A415" s="17" t="str">
        <f t="shared" si="10"/>
        <v>INDEC-PB - 44214-1</v>
      </c>
      <c r="B415" s="17">
        <v>44214</v>
      </c>
      <c r="C415" s="19" t="s">
        <v>53</v>
      </c>
      <c r="D415" s="17">
        <v>1</v>
      </c>
      <c r="E415" s="47" t="s">
        <v>485</v>
      </c>
    </row>
    <row r="416" spans="1:5" x14ac:dyDescent="0.2">
      <c r="A416" s="17" t="str">
        <f t="shared" si="10"/>
        <v>INDEC-PB - 37350-2</v>
      </c>
      <c r="B416" s="17">
        <v>37350</v>
      </c>
      <c r="C416" s="19" t="s">
        <v>53</v>
      </c>
      <c r="D416" s="17">
        <v>2</v>
      </c>
      <c r="E416" s="47" t="s">
        <v>486</v>
      </c>
    </row>
    <row r="417" spans="1:5" x14ac:dyDescent="0.2">
      <c r="A417" s="17" t="str">
        <f t="shared" si="10"/>
        <v>INDEC-PB - 42943-1</v>
      </c>
      <c r="B417" s="17">
        <v>42943</v>
      </c>
      <c r="C417" s="19" t="s">
        <v>53</v>
      </c>
      <c r="D417" s="17">
        <v>1</v>
      </c>
      <c r="E417" s="47" t="s">
        <v>487</v>
      </c>
    </row>
    <row r="418" spans="1:5" x14ac:dyDescent="0.2">
      <c r="A418" s="17" t="str">
        <f t="shared" si="10"/>
        <v>INDEC-PB - 36990-1</v>
      </c>
      <c r="B418" s="17">
        <v>36990</v>
      </c>
      <c r="C418" s="19" t="s">
        <v>53</v>
      </c>
      <c r="D418" s="17">
        <v>1</v>
      </c>
      <c r="E418" s="47" t="s">
        <v>488</v>
      </c>
    </row>
    <row r="419" spans="1:5" x14ac:dyDescent="0.2">
      <c r="A419" s="17" t="str">
        <f t="shared" si="10"/>
        <v>INDEC-PB - 46121-1</v>
      </c>
      <c r="B419" s="17">
        <v>46121</v>
      </c>
      <c r="C419" s="19" t="s">
        <v>53</v>
      </c>
      <c r="D419" s="17">
        <v>1</v>
      </c>
      <c r="E419" s="47" t="s">
        <v>489</v>
      </c>
    </row>
    <row r="420" spans="1:5" x14ac:dyDescent="0.2">
      <c r="A420" s="17" t="str">
        <f t="shared" si="10"/>
        <v>INDEC-PB - 49115-1</v>
      </c>
      <c r="B420" s="17">
        <v>49115</v>
      </c>
      <c r="C420" s="19" t="s">
        <v>53</v>
      </c>
      <c r="D420" s="17">
        <v>1</v>
      </c>
      <c r="E420" s="47" t="s">
        <v>490</v>
      </c>
    </row>
    <row r="421" spans="1:5" x14ac:dyDescent="0.2">
      <c r="A421" s="17" t="str">
        <f t="shared" si="10"/>
        <v>INDEC-PB - 37113-1</v>
      </c>
      <c r="B421" s="17">
        <v>37113</v>
      </c>
      <c r="C421" s="19" t="s">
        <v>53</v>
      </c>
      <c r="D421" s="17">
        <v>1</v>
      </c>
      <c r="E421" s="47" t="s">
        <v>491</v>
      </c>
    </row>
    <row r="422" spans="1:5" x14ac:dyDescent="0.2">
      <c r="A422" s="17" t="str">
        <f t="shared" si="10"/>
        <v>INDEC-PB - 37199-3</v>
      </c>
      <c r="B422" s="17">
        <v>37199</v>
      </c>
      <c r="C422" s="19" t="s">
        <v>53</v>
      </c>
      <c r="D422" s="17">
        <v>3</v>
      </c>
      <c r="E422" s="47" t="s">
        <v>492</v>
      </c>
    </row>
    <row r="423" spans="1:5" x14ac:dyDescent="0.2">
      <c r="A423" s="17" t="str">
        <f t="shared" si="10"/>
        <v>INDEC-PB - 37199-1</v>
      </c>
      <c r="B423" s="17">
        <v>37199</v>
      </c>
      <c r="C423" s="19" t="s">
        <v>53</v>
      </c>
      <c r="D423" s="17">
        <v>1</v>
      </c>
      <c r="E423" s="47" t="s">
        <v>493</v>
      </c>
    </row>
    <row r="424" spans="1:5" x14ac:dyDescent="0.2">
      <c r="A424" s="17" t="str">
        <f t="shared" si="10"/>
        <v>INDEC-PB - 37199-2</v>
      </c>
      <c r="B424" s="17">
        <v>37199</v>
      </c>
      <c r="C424" s="19" t="s">
        <v>53</v>
      </c>
      <c r="D424" s="17">
        <v>2</v>
      </c>
      <c r="E424" s="47" t="s">
        <v>494</v>
      </c>
    </row>
    <row r="425" spans="1:5" x14ac:dyDescent="0.2">
      <c r="A425" s="17" t="str">
        <f t="shared" si="10"/>
        <v>INDEC-PB - 15200-1</v>
      </c>
      <c r="B425" s="17">
        <v>15200</v>
      </c>
      <c r="C425" s="19" t="s">
        <v>53</v>
      </c>
      <c r="D425" s="17">
        <v>1</v>
      </c>
      <c r="E425" s="47" t="s">
        <v>495</v>
      </c>
    </row>
    <row r="426" spans="1:5" x14ac:dyDescent="0.2">
      <c r="A426" s="48"/>
      <c r="E426" s="49"/>
    </row>
    <row r="427" spans="1:5" x14ac:dyDescent="0.2">
      <c r="A427" s="50"/>
      <c r="E427" s="49" t="s">
        <v>496</v>
      </c>
    </row>
    <row r="428" spans="1:5" x14ac:dyDescent="0.2">
      <c r="A428" s="17" t="str">
        <f t="shared" ref="A428:A445" si="11">CONCATENATE("INDEC-PB - ",B428,C428,D428)</f>
        <v>INDEC-PB - 94920-1</v>
      </c>
      <c r="B428" s="19">
        <v>94920</v>
      </c>
      <c r="C428" s="19" t="s">
        <v>53</v>
      </c>
      <c r="D428" s="17">
        <v>1</v>
      </c>
      <c r="E428" s="47" t="s">
        <v>497</v>
      </c>
    </row>
    <row r="429" spans="1:5" x14ac:dyDescent="0.2">
      <c r="A429" s="17" t="str">
        <f t="shared" si="11"/>
        <v>INDEC-PB - 91223-1</v>
      </c>
      <c r="B429" s="19">
        <v>91223</v>
      </c>
      <c r="C429" s="19" t="s">
        <v>53</v>
      </c>
      <c r="D429" s="17">
        <v>1</v>
      </c>
      <c r="E429" s="47" t="s">
        <v>498</v>
      </c>
    </row>
    <row r="430" spans="1:5" x14ac:dyDescent="0.2">
      <c r="A430" s="17" t="str">
        <f t="shared" si="11"/>
        <v>INDEC-PB - 91211-11</v>
      </c>
      <c r="B430" s="19">
        <v>91211</v>
      </c>
      <c r="C430" s="19" t="s">
        <v>53</v>
      </c>
      <c r="D430" s="17">
        <v>11</v>
      </c>
      <c r="E430" s="47" t="s">
        <v>499</v>
      </c>
    </row>
    <row r="431" spans="1:5" x14ac:dyDescent="0.2">
      <c r="A431" s="17" t="str">
        <f t="shared" si="11"/>
        <v>INDEC-PB - 91211-1</v>
      </c>
      <c r="B431" s="19">
        <v>91211</v>
      </c>
      <c r="C431" s="19" t="s">
        <v>53</v>
      </c>
      <c r="D431" s="17">
        <v>1</v>
      </c>
      <c r="E431" s="47" t="s">
        <v>500</v>
      </c>
    </row>
    <row r="432" spans="1:5" x14ac:dyDescent="0.2">
      <c r="A432" s="17" t="str">
        <f t="shared" si="11"/>
        <v>INDEC-PB - 91511-1</v>
      </c>
      <c r="B432" s="19">
        <v>91511</v>
      </c>
      <c r="C432" s="19" t="s">
        <v>53</v>
      </c>
      <c r="D432" s="17">
        <v>1</v>
      </c>
      <c r="E432" s="47" t="s">
        <v>501</v>
      </c>
    </row>
    <row r="433" spans="1:5" x14ac:dyDescent="0.2">
      <c r="A433" s="17" t="str">
        <f t="shared" si="11"/>
        <v>INDEC-PB - 91547-1</v>
      </c>
      <c r="B433" s="19">
        <v>91547</v>
      </c>
      <c r="C433" s="19" t="s">
        <v>53</v>
      </c>
      <c r="D433" s="17">
        <v>1</v>
      </c>
      <c r="E433" s="47" t="s">
        <v>502</v>
      </c>
    </row>
    <row r="434" spans="1:5" x14ac:dyDescent="0.2">
      <c r="A434" s="17" t="str">
        <f t="shared" si="11"/>
        <v>INDEC-PB - 81100-1</v>
      </c>
      <c r="B434" s="19">
        <v>81100</v>
      </c>
      <c r="C434" s="19" t="s">
        <v>53</v>
      </c>
      <c r="D434" s="17">
        <v>1</v>
      </c>
      <c r="E434" s="47" t="s">
        <v>503</v>
      </c>
    </row>
    <row r="435" spans="1:5" x14ac:dyDescent="0.2">
      <c r="A435" s="17" t="str">
        <f t="shared" si="11"/>
        <v>INDEC-PB - 91601-2</v>
      </c>
      <c r="B435" s="19">
        <v>91601</v>
      </c>
      <c r="C435" s="19" t="s">
        <v>53</v>
      </c>
      <c r="D435" s="17">
        <v>2</v>
      </c>
      <c r="E435" s="47" t="s">
        <v>504</v>
      </c>
    </row>
    <row r="436" spans="1:5" x14ac:dyDescent="0.2">
      <c r="A436" s="17" t="str">
        <f t="shared" si="11"/>
        <v>INDEC-PB - 94214-1</v>
      </c>
      <c r="B436" s="19">
        <v>94214</v>
      </c>
      <c r="C436" s="19" t="s">
        <v>53</v>
      </c>
      <c r="D436" s="17">
        <v>1</v>
      </c>
      <c r="E436" s="47" t="s">
        <v>505</v>
      </c>
    </row>
    <row r="437" spans="1:5" x14ac:dyDescent="0.2">
      <c r="A437" s="17" t="str">
        <f t="shared" si="11"/>
        <v>INDEC-PB - 94216-1</v>
      </c>
      <c r="B437" s="19">
        <v>94216</v>
      </c>
      <c r="C437" s="19" t="s">
        <v>53</v>
      </c>
      <c r="D437" s="17">
        <v>1</v>
      </c>
      <c r="E437" s="47" t="s">
        <v>506</v>
      </c>
    </row>
    <row r="438" spans="1:5" x14ac:dyDescent="0.2">
      <c r="A438" s="17" t="str">
        <f t="shared" si="11"/>
        <v>INDEC-PB - 93310-2</v>
      </c>
      <c r="B438" s="19">
        <v>93310</v>
      </c>
      <c r="C438" s="19" t="s">
        <v>53</v>
      </c>
      <c r="D438" s="17">
        <v>2</v>
      </c>
      <c r="E438" s="47" t="s">
        <v>507</v>
      </c>
    </row>
    <row r="439" spans="1:5" x14ac:dyDescent="0.2">
      <c r="A439" s="17" t="str">
        <f t="shared" si="11"/>
        <v>INDEC-PB - 82129-1</v>
      </c>
      <c r="B439" s="19">
        <v>82129</v>
      </c>
      <c r="C439" s="19" t="s">
        <v>53</v>
      </c>
      <c r="D439" s="17">
        <v>1</v>
      </c>
      <c r="E439" s="47" t="s">
        <v>508</v>
      </c>
    </row>
    <row r="440" spans="1:5" x14ac:dyDescent="0.2">
      <c r="A440" s="17" t="str">
        <f t="shared" si="11"/>
        <v>INDEC-PB - 91251-1</v>
      </c>
      <c r="B440" s="19">
        <v>91251</v>
      </c>
      <c r="C440" s="19" t="s">
        <v>53</v>
      </c>
      <c r="D440" s="17">
        <v>1</v>
      </c>
      <c r="E440" s="47" t="s">
        <v>509</v>
      </c>
    </row>
    <row r="441" spans="1:5" x14ac:dyDescent="0.2">
      <c r="A441" s="17" t="str">
        <f t="shared" si="11"/>
        <v>INDEC-PB - 93310-1</v>
      </c>
      <c r="B441" s="19">
        <v>93310</v>
      </c>
      <c r="C441" s="19" t="s">
        <v>53</v>
      </c>
      <c r="D441" s="17">
        <v>1</v>
      </c>
      <c r="E441" s="47" t="s">
        <v>510</v>
      </c>
    </row>
    <row r="442" spans="1:5" x14ac:dyDescent="0.2">
      <c r="A442" s="17" t="str">
        <f t="shared" si="11"/>
        <v>INDEC-PB - 84710-1</v>
      </c>
      <c r="B442" s="19">
        <v>84710</v>
      </c>
      <c r="C442" s="19" t="s">
        <v>53</v>
      </c>
      <c r="D442" s="17">
        <v>1</v>
      </c>
      <c r="E442" s="47" t="s">
        <v>511</v>
      </c>
    </row>
    <row r="443" spans="1:5" x14ac:dyDescent="0.2">
      <c r="A443" s="17" t="str">
        <f t="shared" si="11"/>
        <v>INDEC-PB - 84740-1</v>
      </c>
      <c r="B443" s="19">
        <v>84740</v>
      </c>
      <c r="C443" s="19" t="s">
        <v>53</v>
      </c>
      <c r="D443" s="17">
        <v>1</v>
      </c>
      <c r="E443" s="47" t="s">
        <v>512</v>
      </c>
    </row>
    <row r="444" spans="1:5" x14ac:dyDescent="0.2">
      <c r="A444" s="17" t="str">
        <f t="shared" si="11"/>
        <v>INDEC-PB - 84230-1</v>
      </c>
      <c r="B444" s="19">
        <v>84230</v>
      </c>
      <c r="C444" s="19" t="s">
        <v>53</v>
      </c>
      <c r="D444" s="17">
        <v>1</v>
      </c>
      <c r="E444" s="47" t="s">
        <v>513</v>
      </c>
    </row>
    <row r="445" spans="1:5" x14ac:dyDescent="0.2">
      <c r="A445" s="17" t="str">
        <f t="shared" si="11"/>
        <v>INDEC-PB - 85490-1</v>
      </c>
      <c r="B445" s="19">
        <v>85490</v>
      </c>
      <c r="C445" s="19" t="s">
        <v>53</v>
      </c>
      <c r="D445" s="17">
        <v>1</v>
      </c>
      <c r="E445" s="47" t="s">
        <v>514</v>
      </c>
    </row>
    <row r="448" spans="1:5" x14ac:dyDescent="0.2">
      <c r="A448" s="47"/>
      <c r="B448" s="15" t="s">
        <v>516</v>
      </c>
      <c r="C448" s="51"/>
      <c r="D448" s="52"/>
    </row>
    <row r="449" spans="1:5" x14ac:dyDescent="0.2">
      <c r="A449" s="47"/>
      <c r="B449" s="25"/>
      <c r="C449" s="51"/>
      <c r="D449" s="52"/>
    </row>
    <row r="450" spans="1:5" ht="12.75" customHeight="1" x14ac:dyDescent="0.2">
      <c r="A450" s="443" t="s">
        <v>355</v>
      </c>
      <c r="B450" s="442" t="s">
        <v>517</v>
      </c>
      <c r="C450" s="442"/>
      <c r="D450" s="442"/>
      <c r="E450" s="443" t="s">
        <v>51</v>
      </c>
    </row>
    <row r="451" spans="1:5" ht="12" customHeight="1" x14ac:dyDescent="0.2">
      <c r="A451" s="443"/>
      <c r="B451" s="442" t="s">
        <v>518</v>
      </c>
      <c r="C451" s="442"/>
      <c r="D451" s="442"/>
      <c r="E451" s="443"/>
    </row>
    <row r="452" spans="1:5" x14ac:dyDescent="0.2">
      <c r="B452" s="24"/>
      <c r="C452" s="52"/>
      <c r="D452" s="52"/>
      <c r="E452" s="53"/>
    </row>
    <row r="453" spans="1:5" x14ac:dyDescent="0.2">
      <c r="B453" s="24"/>
      <c r="C453" s="52"/>
      <c r="D453" s="52"/>
      <c r="E453" s="49" t="s">
        <v>519</v>
      </c>
    </row>
    <row r="454" spans="1:5" x14ac:dyDescent="0.2">
      <c r="A454" s="17" t="str">
        <f t="shared" ref="A454:A474" si="12">CONCATENATE("INDEC-PB - ",B454,C454,D454)</f>
        <v>INDEC-PB - 2811-1</v>
      </c>
      <c r="B454" s="50">
        <v>2811</v>
      </c>
      <c r="C454" s="30" t="s">
        <v>53</v>
      </c>
      <c r="D454" s="17">
        <v>1</v>
      </c>
      <c r="E454" s="37" t="s">
        <v>520</v>
      </c>
    </row>
    <row r="455" spans="1:5" x14ac:dyDescent="0.2">
      <c r="A455" s="17" t="str">
        <f t="shared" si="12"/>
        <v>INDEC-PB - 2710-1</v>
      </c>
      <c r="B455" s="50">
        <v>2710</v>
      </c>
      <c r="C455" s="30" t="s">
        <v>53</v>
      </c>
      <c r="D455" s="17">
        <v>1</v>
      </c>
      <c r="E455" s="37" t="s">
        <v>521</v>
      </c>
    </row>
    <row r="456" spans="1:5" x14ac:dyDescent="0.2">
      <c r="A456" s="17" t="str">
        <f t="shared" si="12"/>
        <v>INDEC-PB - 2922-1</v>
      </c>
      <c r="B456" s="50">
        <v>2922</v>
      </c>
      <c r="C456" s="30" t="s">
        <v>53</v>
      </c>
      <c r="D456" s="17">
        <v>1</v>
      </c>
      <c r="E456" s="37" t="s">
        <v>522</v>
      </c>
    </row>
    <row r="457" spans="1:5" x14ac:dyDescent="0.2">
      <c r="A457" s="17" t="str">
        <f t="shared" si="12"/>
        <v>INDEC-PB - 2691-</v>
      </c>
      <c r="B457" s="50">
        <v>2691</v>
      </c>
      <c r="C457" s="30" t="s">
        <v>53</v>
      </c>
      <c r="E457" s="37" t="s">
        <v>523</v>
      </c>
    </row>
    <row r="458" spans="1:5" x14ac:dyDescent="0.2">
      <c r="A458" s="17" t="str">
        <f t="shared" si="12"/>
        <v>INDEC-PB - 2695-</v>
      </c>
      <c r="B458" s="50">
        <v>2695</v>
      </c>
      <c r="C458" s="30" t="s">
        <v>53</v>
      </c>
      <c r="E458" s="37" t="s">
        <v>524</v>
      </c>
    </row>
    <row r="459" spans="1:5" x14ac:dyDescent="0.2">
      <c r="A459" s="17" t="str">
        <f t="shared" si="12"/>
        <v>INDEC-PB - 3410-2</v>
      </c>
      <c r="B459" s="50">
        <v>3410</v>
      </c>
      <c r="C459" s="30" t="s">
        <v>53</v>
      </c>
      <c r="D459" s="17">
        <v>2</v>
      </c>
      <c r="E459" s="37" t="s">
        <v>525</v>
      </c>
    </row>
    <row r="460" spans="1:5" x14ac:dyDescent="0.2">
      <c r="A460" s="17" t="str">
        <f t="shared" si="12"/>
        <v>INDEC-PB - 2520-1</v>
      </c>
      <c r="B460" s="50">
        <v>2520</v>
      </c>
      <c r="C460" s="30" t="s">
        <v>53</v>
      </c>
      <c r="D460" s="17">
        <v>1</v>
      </c>
      <c r="E460" s="47" t="s">
        <v>526</v>
      </c>
    </row>
    <row r="461" spans="1:5" x14ac:dyDescent="0.2">
      <c r="A461" s="17" t="str">
        <f t="shared" si="12"/>
        <v>INDEC-PB - 2413-3</v>
      </c>
      <c r="B461" s="50">
        <v>2413</v>
      </c>
      <c r="C461" s="30" t="s">
        <v>53</v>
      </c>
      <c r="D461" s="17">
        <v>3</v>
      </c>
      <c r="E461" s="47" t="s">
        <v>527</v>
      </c>
    </row>
    <row r="462" spans="1:5" x14ac:dyDescent="0.2">
      <c r="A462" s="17" t="str">
        <f t="shared" si="12"/>
        <v>INDEC-PB - 2519-1</v>
      </c>
      <c r="B462" s="50">
        <v>2519</v>
      </c>
      <c r="C462" s="30" t="s">
        <v>53</v>
      </c>
      <c r="D462" s="17">
        <v>1</v>
      </c>
      <c r="E462" s="47" t="s">
        <v>528</v>
      </c>
    </row>
    <row r="463" spans="1:5" x14ac:dyDescent="0.2">
      <c r="A463" s="17" t="str">
        <f t="shared" si="12"/>
        <v>INDEC-PB - 2520-3</v>
      </c>
      <c r="B463" s="50">
        <v>2520</v>
      </c>
      <c r="C463" s="30" t="s">
        <v>53</v>
      </c>
      <c r="D463" s="17">
        <v>3</v>
      </c>
      <c r="E463" s="47" t="s">
        <v>529</v>
      </c>
    </row>
    <row r="464" spans="1:5" x14ac:dyDescent="0.2">
      <c r="A464" s="17" t="str">
        <f t="shared" si="12"/>
        <v>INDEC-PB - 2022-1</v>
      </c>
      <c r="B464" s="50">
        <v>2022</v>
      </c>
      <c r="C464" s="30" t="s">
        <v>53</v>
      </c>
      <c r="D464" s="17">
        <v>1</v>
      </c>
      <c r="E464" s="47" t="s">
        <v>530</v>
      </c>
    </row>
    <row r="465" spans="1:5" x14ac:dyDescent="0.2">
      <c r="A465" s="17" t="str">
        <f t="shared" si="12"/>
        <v>INDEC-PB - 2511-1</v>
      </c>
      <c r="B465" s="50">
        <v>2511</v>
      </c>
      <c r="C465" s="30" t="s">
        <v>53</v>
      </c>
      <c r="D465" s="17">
        <v>1</v>
      </c>
      <c r="E465" s="47" t="s">
        <v>531</v>
      </c>
    </row>
    <row r="466" spans="1:5" x14ac:dyDescent="0.2">
      <c r="A466" s="17" t="str">
        <f t="shared" si="12"/>
        <v>INDEC-PB - 2899-</v>
      </c>
      <c r="B466" s="50">
        <v>2899</v>
      </c>
      <c r="C466" s="30" t="s">
        <v>53</v>
      </c>
      <c r="E466" s="47" t="s">
        <v>532</v>
      </c>
    </row>
    <row r="467" spans="1:5" x14ac:dyDescent="0.2">
      <c r="A467" s="17" t="str">
        <f t="shared" si="12"/>
        <v>INDEC-PB - 3110-1</v>
      </c>
      <c r="B467" s="50">
        <v>3110</v>
      </c>
      <c r="C467" s="30" t="s">
        <v>53</v>
      </c>
      <c r="D467" s="17">
        <v>1</v>
      </c>
      <c r="E467" s="47" t="s">
        <v>533</v>
      </c>
    </row>
    <row r="468" spans="1:5" x14ac:dyDescent="0.2">
      <c r="A468" s="17" t="str">
        <f t="shared" si="12"/>
        <v>INDEC-PB - 2320-1</v>
      </c>
      <c r="B468" s="50">
        <v>2320</v>
      </c>
      <c r="C468" s="30" t="s">
        <v>53</v>
      </c>
      <c r="D468" s="17">
        <v>1</v>
      </c>
      <c r="E468" s="47" t="s">
        <v>534</v>
      </c>
    </row>
    <row r="469" spans="1:5" x14ac:dyDescent="0.2">
      <c r="A469" s="17" t="str">
        <f t="shared" si="12"/>
        <v>INDEC-PB - 2924-1</v>
      </c>
      <c r="B469" s="50">
        <v>2924</v>
      </c>
      <c r="C469" s="30" t="s">
        <v>53</v>
      </c>
      <c r="D469" s="17">
        <v>1</v>
      </c>
      <c r="E469" s="47" t="s">
        <v>535</v>
      </c>
    </row>
    <row r="470" spans="1:5" x14ac:dyDescent="0.2">
      <c r="A470" s="17" t="str">
        <f t="shared" si="12"/>
        <v>INDEC-PB - 2692-1</v>
      </c>
      <c r="B470" s="50">
        <v>2692</v>
      </c>
      <c r="C470" s="30" t="s">
        <v>53</v>
      </c>
      <c r="D470" s="17">
        <v>1</v>
      </c>
      <c r="E470" s="47" t="s">
        <v>536</v>
      </c>
    </row>
    <row r="471" spans="1:5" x14ac:dyDescent="0.2">
      <c r="A471" s="17" t="str">
        <f t="shared" si="12"/>
        <v>INDEC-PB - 3410-</v>
      </c>
      <c r="B471" s="50">
        <v>3410</v>
      </c>
      <c r="C471" s="30" t="s">
        <v>53</v>
      </c>
      <c r="E471" s="47" t="s">
        <v>537</v>
      </c>
    </row>
    <row r="472" spans="1:5" x14ac:dyDescent="0.2">
      <c r="A472" s="17" t="str">
        <f t="shared" si="12"/>
        <v>INDEC-PB - 2413-1</v>
      </c>
      <c r="B472" s="50">
        <v>2413</v>
      </c>
      <c r="C472" s="30" t="s">
        <v>53</v>
      </c>
      <c r="D472" s="17">
        <v>1</v>
      </c>
      <c r="E472" s="47" t="s">
        <v>538</v>
      </c>
    </row>
    <row r="473" spans="1:5" x14ac:dyDescent="0.2">
      <c r="A473" s="17" t="str">
        <f t="shared" si="12"/>
        <v>INDEC-PB - 291-</v>
      </c>
      <c r="B473" s="50">
        <v>291</v>
      </c>
      <c r="C473" s="30" t="s">
        <v>53</v>
      </c>
      <c r="E473" s="23" t="s">
        <v>539</v>
      </c>
    </row>
    <row r="474" spans="1:5" x14ac:dyDescent="0.2">
      <c r="A474" s="17" t="str">
        <f t="shared" si="12"/>
        <v>INDEC-PB - 2610-1</v>
      </c>
      <c r="B474" s="50">
        <v>2610</v>
      </c>
      <c r="C474" s="30" t="s">
        <v>53</v>
      </c>
      <c r="D474" s="17">
        <v>1</v>
      </c>
      <c r="E474" s="37" t="s">
        <v>540</v>
      </c>
    </row>
    <row r="475" spans="1:5" x14ac:dyDescent="0.2">
      <c r="A475" s="52"/>
      <c r="B475" s="54"/>
      <c r="C475" s="51"/>
      <c r="E475" s="37"/>
    </row>
    <row r="476" spans="1:5" x14ac:dyDescent="0.2">
      <c r="A476" s="52"/>
      <c r="B476" s="54"/>
      <c r="C476" s="51"/>
      <c r="E476" s="49" t="s">
        <v>496</v>
      </c>
    </row>
    <row r="477" spans="1:5" x14ac:dyDescent="0.2">
      <c r="A477" s="17" t="str">
        <f t="shared" ref="A477:A482" si="13">CONCATENATE("INDEC-PB - ",B477,C477,D477)</f>
        <v>INDEC-PB - 2710-1</v>
      </c>
      <c r="B477" s="55">
        <v>2710</v>
      </c>
      <c r="C477" s="30" t="s">
        <v>53</v>
      </c>
      <c r="D477" s="55">
        <v>1</v>
      </c>
      <c r="E477" s="23" t="s">
        <v>541</v>
      </c>
    </row>
    <row r="478" spans="1:5" x14ac:dyDescent="0.2">
      <c r="A478" s="17" t="str">
        <f t="shared" si="13"/>
        <v>INDEC-PB - 2720-1</v>
      </c>
      <c r="B478" s="55">
        <v>2720</v>
      </c>
      <c r="C478" s="30" t="s">
        <v>53</v>
      </c>
      <c r="D478" s="55">
        <v>1</v>
      </c>
      <c r="E478" s="37" t="s">
        <v>542</v>
      </c>
    </row>
    <row r="479" spans="1:5" x14ac:dyDescent="0.2">
      <c r="A479" s="17" t="str">
        <f t="shared" si="13"/>
        <v>INDEC-PB - 2922-1</v>
      </c>
      <c r="B479" s="52">
        <v>2922</v>
      </c>
      <c r="C479" s="30" t="s">
        <v>53</v>
      </c>
      <c r="D479" s="52">
        <v>1</v>
      </c>
      <c r="E479" s="37" t="s">
        <v>543</v>
      </c>
    </row>
    <row r="480" spans="1:5" x14ac:dyDescent="0.2">
      <c r="A480" s="17" t="str">
        <f t="shared" si="13"/>
        <v>INDEC-PB - 2913-1</v>
      </c>
      <c r="B480" s="52">
        <v>2913</v>
      </c>
      <c r="C480" s="30" t="s">
        <v>53</v>
      </c>
      <c r="D480" s="52">
        <v>1</v>
      </c>
      <c r="E480" s="37" t="s">
        <v>544</v>
      </c>
    </row>
    <row r="481" spans="1:7" x14ac:dyDescent="0.2">
      <c r="A481" s="17" t="str">
        <f t="shared" si="13"/>
        <v>INDEC-PB - 2413-1</v>
      </c>
      <c r="B481" s="52">
        <v>2413</v>
      </c>
      <c r="C481" s="30" t="s">
        <v>53</v>
      </c>
      <c r="D481" s="52">
        <v>1</v>
      </c>
      <c r="E481" s="37" t="s">
        <v>545</v>
      </c>
    </row>
    <row r="482" spans="1:7" x14ac:dyDescent="0.2">
      <c r="A482" s="17" t="str">
        <f t="shared" si="13"/>
        <v>INDEC-PB - 2411-1</v>
      </c>
      <c r="B482" s="52">
        <v>2411</v>
      </c>
      <c r="C482" s="30" t="s">
        <v>53</v>
      </c>
      <c r="D482" s="52">
        <v>1</v>
      </c>
      <c r="E482" s="37" t="s">
        <v>546</v>
      </c>
    </row>
    <row r="485" spans="1:7" x14ac:dyDescent="0.2">
      <c r="A485" s="56"/>
      <c r="B485" s="15" t="s">
        <v>582</v>
      </c>
      <c r="C485" s="56"/>
      <c r="D485" s="57"/>
    </row>
    <row r="487" spans="1:7" ht="11.25" customHeight="1" x14ac:dyDescent="0.2">
      <c r="A487" s="43"/>
      <c r="B487" s="442" t="s">
        <v>269</v>
      </c>
      <c r="C487" s="43"/>
      <c r="D487" s="43"/>
      <c r="E487" s="442" t="s">
        <v>270</v>
      </c>
      <c r="F487" s="442" t="s">
        <v>271</v>
      </c>
      <c r="G487" s="442" t="s">
        <v>272</v>
      </c>
    </row>
    <row r="488" spans="1:7" x14ac:dyDescent="0.2">
      <c r="A488" s="43"/>
      <c r="B488" s="442"/>
      <c r="C488" s="43"/>
      <c r="D488" s="43"/>
      <c r="E488" s="442"/>
      <c r="F488" s="442" t="s">
        <v>273</v>
      </c>
      <c r="G488" s="442"/>
    </row>
    <row r="489" spans="1:7" x14ac:dyDescent="0.2">
      <c r="A489" s="30"/>
      <c r="B489" s="30"/>
      <c r="C489" s="30"/>
      <c r="D489" s="33"/>
      <c r="E489" s="30"/>
      <c r="F489" s="30"/>
      <c r="G489" s="30"/>
    </row>
    <row r="490" spans="1:7" x14ac:dyDescent="0.2">
      <c r="A490" s="33" t="str">
        <f t="shared" ref="A490:A500" si="14">CONCATENATE("INDEC-DCTO - Inciso ",B490)</f>
        <v>INDEC-DCTO - Inciso a)</v>
      </c>
      <c r="B490" s="33" t="s">
        <v>274</v>
      </c>
      <c r="C490" s="33"/>
      <c r="D490" s="33"/>
      <c r="E490" s="30" t="s">
        <v>275</v>
      </c>
      <c r="F490" s="33" t="s">
        <v>276</v>
      </c>
      <c r="G490" s="30" t="s">
        <v>277</v>
      </c>
    </row>
    <row r="491" spans="1:7" x14ac:dyDescent="0.2">
      <c r="A491" s="33" t="str">
        <f t="shared" si="14"/>
        <v>INDEC-DCTO - Inciso b)</v>
      </c>
      <c r="B491" s="33" t="s">
        <v>278</v>
      </c>
      <c r="C491" s="33"/>
      <c r="D491" s="33"/>
      <c r="E491" s="30" t="s">
        <v>279</v>
      </c>
      <c r="F491" s="33" t="s">
        <v>280</v>
      </c>
      <c r="G491" s="30" t="s">
        <v>281</v>
      </c>
    </row>
    <row r="492" spans="1:7" x14ac:dyDescent="0.2">
      <c r="A492" s="33" t="str">
        <f t="shared" si="14"/>
        <v>INDEC-DCTO - Inciso d)</v>
      </c>
      <c r="B492" s="33" t="s">
        <v>282</v>
      </c>
      <c r="C492" s="33"/>
      <c r="D492" s="33"/>
      <c r="E492" s="30" t="s">
        <v>283</v>
      </c>
      <c r="F492" s="33" t="s">
        <v>280</v>
      </c>
      <c r="G492" s="30" t="s">
        <v>284</v>
      </c>
    </row>
    <row r="493" spans="1:7" x14ac:dyDescent="0.2">
      <c r="A493" s="33" t="str">
        <f t="shared" si="14"/>
        <v>INDEC-DCTO - Inciso f)</v>
      </c>
      <c r="B493" s="33" t="s">
        <v>285</v>
      </c>
      <c r="C493" s="33"/>
      <c r="D493" s="33"/>
      <c r="E493" s="30" t="s">
        <v>286</v>
      </c>
      <c r="F493" s="33" t="s">
        <v>287</v>
      </c>
      <c r="G493" s="30" t="s">
        <v>288</v>
      </c>
    </row>
    <row r="494" spans="1:7" x14ac:dyDescent="0.2">
      <c r="A494" s="33" t="str">
        <f t="shared" si="14"/>
        <v>INDEC-DCTO - Inciso g)</v>
      </c>
      <c r="B494" s="33" t="s">
        <v>289</v>
      </c>
      <c r="C494" s="33"/>
      <c r="D494" s="33"/>
      <c r="E494" s="30" t="s">
        <v>290</v>
      </c>
      <c r="F494" s="33" t="s">
        <v>280</v>
      </c>
      <c r="G494" s="30" t="s">
        <v>291</v>
      </c>
    </row>
    <row r="495" spans="1:7" x14ac:dyDescent="0.2">
      <c r="A495" s="33" t="str">
        <f t="shared" si="14"/>
        <v>INDEC-DCTO - Inciso h)</v>
      </c>
      <c r="B495" s="33" t="s">
        <v>292</v>
      </c>
      <c r="C495" s="33"/>
      <c r="D495" s="33"/>
      <c r="E495" s="30" t="s">
        <v>293</v>
      </c>
      <c r="F495" s="33" t="s">
        <v>294</v>
      </c>
      <c r="G495" s="30" t="s">
        <v>295</v>
      </c>
    </row>
    <row r="496" spans="1:7" x14ac:dyDescent="0.2">
      <c r="A496" s="33" t="str">
        <f t="shared" si="14"/>
        <v>INDEC-DCTO - Inciso p)</v>
      </c>
      <c r="B496" s="33" t="s">
        <v>296</v>
      </c>
      <c r="C496" s="33"/>
      <c r="D496" s="33"/>
      <c r="E496" s="30" t="s">
        <v>297</v>
      </c>
      <c r="F496" s="33" t="s">
        <v>276</v>
      </c>
      <c r="G496" s="30" t="s">
        <v>298</v>
      </c>
    </row>
    <row r="497" spans="1:7" x14ac:dyDescent="0.2">
      <c r="A497" s="33" t="str">
        <f t="shared" si="14"/>
        <v>INDEC-DCTO - Inciso r)</v>
      </c>
      <c r="B497" s="33" t="s">
        <v>299</v>
      </c>
      <c r="C497" s="33"/>
      <c r="D497" s="33"/>
      <c r="E497" s="30" t="s">
        <v>300</v>
      </c>
      <c r="F497" s="33" t="s">
        <v>280</v>
      </c>
      <c r="G497" s="30" t="s">
        <v>301</v>
      </c>
    </row>
    <row r="498" spans="1:7" x14ac:dyDescent="0.2">
      <c r="A498" s="33" t="str">
        <f t="shared" si="14"/>
        <v>INDEC-DCTO - Inciso s)</v>
      </c>
      <c r="B498" s="33" t="s">
        <v>302</v>
      </c>
      <c r="C498" s="33"/>
      <c r="D498" s="33"/>
      <c r="E498" s="30" t="s">
        <v>303</v>
      </c>
      <c r="F498" s="33" t="s">
        <v>294</v>
      </c>
      <c r="G498" s="30" t="s">
        <v>173</v>
      </c>
    </row>
    <row r="499" spans="1:7" x14ac:dyDescent="0.2">
      <c r="A499" s="33" t="str">
        <f t="shared" si="14"/>
        <v>INDEC-DCTO - Inciso u)</v>
      </c>
      <c r="B499" s="33" t="s">
        <v>304</v>
      </c>
      <c r="C499" s="33"/>
      <c r="D499" s="33"/>
      <c r="E499" s="30" t="s">
        <v>305</v>
      </c>
      <c r="F499" s="33">
        <v>4324041</v>
      </c>
      <c r="G499" s="30" t="s">
        <v>196</v>
      </c>
    </row>
    <row r="500" spans="1:7" x14ac:dyDescent="0.2">
      <c r="A500" s="33" t="str">
        <f t="shared" si="14"/>
        <v>INDEC-DCTO - Inciso v)</v>
      </c>
      <c r="B500" s="33" t="s">
        <v>306</v>
      </c>
      <c r="C500" s="33"/>
      <c r="D500" s="33"/>
      <c r="E500" s="30" t="s">
        <v>307</v>
      </c>
      <c r="F500" s="33">
        <v>4322032</v>
      </c>
      <c r="G500" s="30" t="s">
        <v>141</v>
      </c>
    </row>
    <row r="501" spans="1:7" x14ac:dyDescent="0.2">
      <c r="A501" s="33"/>
      <c r="B501" s="33"/>
      <c r="C501" s="33"/>
      <c r="D501" s="33"/>
      <c r="E501" s="30"/>
      <c r="F501" s="33"/>
      <c r="G501" s="30"/>
    </row>
    <row r="502" spans="1:7" x14ac:dyDescent="0.2">
      <c r="A502" s="33" t="str">
        <f>CONCATENATE("INDEC-DCTO - Inciso ",B502)</f>
        <v>INDEC-DCTO - Inciso c)</v>
      </c>
      <c r="B502" s="33" t="s">
        <v>308</v>
      </c>
      <c r="C502" s="33"/>
      <c r="D502" s="33"/>
      <c r="E502" s="30" t="s">
        <v>309</v>
      </c>
      <c r="F502" s="33"/>
      <c r="G502" s="30" t="s">
        <v>583</v>
      </c>
    </row>
    <row r="503" spans="1:7" x14ac:dyDescent="0.2">
      <c r="A503" s="33" t="str">
        <f>CONCATENATE("INDEC-DCTO - Inciso ",B503)</f>
        <v>INDEC-DCTO - Inciso m)</v>
      </c>
      <c r="B503" s="33" t="s">
        <v>310</v>
      </c>
      <c r="C503" s="33"/>
      <c r="D503" s="33"/>
      <c r="E503" s="30" t="s">
        <v>311</v>
      </c>
      <c r="F503" s="33"/>
      <c r="G503" s="30" t="s">
        <v>584</v>
      </c>
    </row>
    <row r="504" spans="1:7" x14ac:dyDescent="0.2">
      <c r="A504" s="33" t="str">
        <f>CONCATENATE("INDEC-DCTO - Inciso ",B504)</f>
        <v>INDEC-DCTO - Inciso n)</v>
      </c>
      <c r="B504" s="33" t="s">
        <v>312</v>
      </c>
      <c r="C504" s="33"/>
      <c r="D504" s="33"/>
      <c r="E504" s="30" t="s">
        <v>313</v>
      </c>
      <c r="F504" s="33"/>
      <c r="G504" s="30" t="s">
        <v>585</v>
      </c>
    </row>
    <row r="505" spans="1:7" x14ac:dyDescent="0.2">
      <c r="A505" s="33" t="str">
        <f>CONCATENATE("INDEC-DCTO - Inciso ",B505)</f>
        <v>INDEC-DCTO - Inciso q)</v>
      </c>
      <c r="B505" s="33" t="s">
        <v>314</v>
      </c>
      <c r="C505" s="33"/>
      <c r="D505" s="33"/>
      <c r="E505" s="30" t="s">
        <v>315</v>
      </c>
      <c r="F505" s="33"/>
      <c r="G505" s="30" t="s">
        <v>586</v>
      </c>
    </row>
    <row r="508" spans="1:7" x14ac:dyDescent="0.2">
      <c r="B508" s="15" t="s">
        <v>587</v>
      </c>
    </row>
    <row r="511" spans="1:7" ht="11.25" customHeight="1" x14ac:dyDescent="0.2">
      <c r="A511" s="43"/>
      <c r="B511" s="442" t="s">
        <v>269</v>
      </c>
      <c r="C511" s="43"/>
      <c r="D511" s="43"/>
      <c r="E511" s="442" t="s">
        <v>270</v>
      </c>
      <c r="F511" s="442" t="s">
        <v>271</v>
      </c>
      <c r="G511" s="442" t="s">
        <v>272</v>
      </c>
    </row>
    <row r="512" spans="1:7" x14ac:dyDescent="0.2">
      <c r="A512" s="43"/>
      <c r="B512" s="442"/>
      <c r="C512" s="43"/>
      <c r="D512" s="43"/>
      <c r="E512" s="442"/>
      <c r="F512" s="442" t="s">
        <v>273</v>
      </c>
      <c r="G512" s="442"/>
    </row>
    <row r="513" spans="1:7" x14ac:dyDescent="0.2">
      <c r="A513" s="37"/>
      <c r="B513" s="37"/>
      <c r="C513" s="37"/>
      <c r="D513" s="38"/>
      <c r="E513" s="37"/>
      <c r="F513" s="37"/>
      <c r="G513" s="37"/>
    </row>
    <row r="514" spans="1:7" x14ac:dyDescent="0.2">
      <c r="A514" s="37"/>
      <c r="B514" s="37"/>
      <c r="C514" s="37"/>
      <c r="D514" s="38"/>
      <c r="E514" s="25" t="s">
        <v>519</v>
      </c>
      <c r="F514" s="37"/>
      <c r="G514" s="37"/>
    </row>
    <row r="515" spans="1:7" x14ac:dyDescent="0.2">
      <c r="A515" s="33" t="str">
        <f>CONCATENATE("INDEC-DCTO - Inciso ",B515)</f>
        <v>INDEC-DCTO - Inciso e)</v>
      </c>
      <c r="B515" s="17" t="s">
        <v>576</v>
      </c>
      <c r="C515" s="38"/>
      <c r="D515" s="38"/>
      <c r="E515" s="37" t="s">
        <v>558</v>
      </c>
      <c r="F515" s="38" t="s">
        <v>559</v>
      </c>
      <c r="G515" s="37" t="s">
        <v>560</v>
      </c>
    </row>
    <row r="516" spans="1:7" x14ac:dyDescent="0.2">
      <c r="A516" s="33" t="str">
        <f>CONCATENATE("INDEC-DCTO - Inciso ",B516)</f>
        <v>INDEC-DCTO - Inciso i)</v>
      </c>
      <c r="B516" s="17" t="s">
        <v>577</v>
      </c>
      <c r="C516" s="38"/>
      <c r="D516" s="38"/>
      <c r="E516" s="37" t="s">
        <v>561</v>
      </c>
      <c r="F516" s="38" t="s">
        <v>562</v>
      </c>
      <c r="G516" s="37" t="s">
        <v>563</v>
      </c>
    </row>
    <row r="517" spans="1:7" x14ac:dyDescent="0.2">
      <c r="A517" s="33" t="str">
        <f>CONCATENATE("INDEC-DCTO - Inciso ",B517)</f>
        <v>INDEC-DCTO - Inciso k)</v>
      </c>
      <c r="B517" s="17" t="s">
        <v>578</v>
      </c>
      <c r="C517" s="38"/>
      <c r="D517" s="38"/>
      <c r="E517" s="37" t="s">
        <v>564</v>
      </c>
      <c r="F517" s="38" t="s">
        <v>565</v>
      </c>
      <c r="G517" s="37" t="s">
        <v>566</v>
      </c>
    </row>
    <row r="518" spans="1:7" x14ac:dyDescent="0.2">
      <c r="A518" s="33" t="str">
        <f>CONCATENATE("INDEC-DCTO - Inciso ",B518)</f>
        <v>INDEC-DCTO - Inciso t)</v>
      </c>
      <c r="B518" s="17" t="s">
        <v>579</v>
      </c>
      <c r="C518" s="38"/>
      <c r="D518" s="38"/>
      <c r="E518" s="37" t="s">
        <v>567</v>
      </c>
      <c r="F518" s="38" t="s">
        <v>568</v>
      </c>
      <c r="G518" s="37" t="s">
        <v>569</v>
      </c>
    </row>
    <row r="519" spans="1:7" x14ac:dyDescent="0.2">
      <c r="A519" s="33" t="str">
        <f>CONCATENATE("INDEC-DCTO - Inciso ",B519)</f>
        <v>INDEC-DCTO - Inciso w)</v>
      </c>
      <c r="B519" s="17" t="s">
        <v>580</v>
      </c>
      <c r="C519" s="38"/>
      <c r="D519" s="38"/>
      <c r="E519" s="37" t="s">
        <v>570</v>
      </c>
      <c r="F519" s="38" t="s">
        <v>571</v>
      </c>
      <c r="G519" s="37" t="s">
        <v>572</v>
      </c>
    </row>
    <row r="520" spans="1:7" x14ac:dyDescent="0.2">
      <c r="A520" s="37"/>
      <c r="B520" s="17"/>
      <c r="C520" s="37"/>
      <c r="D520" s="38"/>
      <c r="E520" s="37"/>
      <c r="F520" s="38"/>
      <c r="G520" s="37"/>
    </row>
    <row r="521" spans="1:7" x14ac:dyDescent="0.2">
      <c r="A521" s="37"/>
      <c r="B521" s="17"/>
      <c r="C521" s="37"/>
      <c r="D521" s="38"/>
      <c r="E521" s="25" t="s">
        <v>496</v>
      </c>
      <c r="F521" s="38"/>
      <c r="G521" s="37"/>
    </row>
    <row r="522" spans="1:7" x14ac:dyDescent="0.2">
      <c r="A522" s="33" t="str">
        <f>CONCATENATE("INDEC-DCTO - Inciso ",B522)</f>
        <v>INDEC-DCTO - Inciso j)</v>
      </c>
      <c r="B522" s="17" t="s">
        <v>581</v>
      </c>
      <c r="C522" s="38"/>
      <c r="D522" s="38"/>
      <c r="E522" s="37" t="s">
        <v>573</v>
      </c>
      <c r="F522" s="38" t="s">
        <v>574</v>
      </c>
      <c r="G522" s="37" t="s">
        <v>575</v>
      </c>
    </row>
    <row r="523" spans="1:7" x14ac:dyDescent="0.2">
      <c r="A523" s="38"/>
      <c r="B523" s="38"/>
      <c r="C523" s="38"/>
      <c r="D523" s="38"/>
      <c r="E523" s="37"/>
      <c r="F523" s="38"/>
      <c r="G523" s="37"/>
    </row>
    <row r="526" spans="1:7" x14ac:dyDescent="0.2">
      <c r="A526" s="23"/>
      <c r="B526" s="26"/>
      <c r="C526" s="23"/>
      <c r="D526" s="24"/>
      <c r="E526" s="23"/>
    </row>
    <row r="528" spans="1:7" x14ac:dyDescent="0.2">
      <c r="A528" s="28"/>
      <c r="B528" s="15" t="s">
        <v>316</v>
      </c>
      <c r="C528" s="28"/>
      <c r="D528" s="29"/>
    </row>
    <row r="529" spans="1:5" x14ac:dyDescent="0.2">
      <c r="A529" s="30"/>
      <c r="B529" s="30"/>
      <c r="C529" s="30"/>
      <c r="D529" s="33"/>
    </row>
    <row r="530" spans="1:5" x14ac:dyDescent="0.2">
      <c r="A530" s="443" t="s">
        <v>355</v>
      </c>
      <c r="B530" s="442" t="s">
        <v>50</v>
      </c>
      <c r="C530" s="442"/>
      <c r="D530" s="442"/>
      <c r="E530" s="443" t="s">
        <v>51</v>
      </c>
    </row>
    <row r="531" spans="1:5" x14ac:dyDescent="0.2">
      <c r="A531" s="443"/>
      <c r="B531" s="442" t="s">
        <v>52</v>
      </c>
      <c r="C531" s="442"/>
      <c r="D531" s="442"/>
      <c r="E531" s="443"/>
    </row>
    <row r="532" spans="1:5" x14ac:dyDescent="0.2">
      <c r="A532" s="17" t="str">
        <f t="shared" ref="A532:A553" si="15">CONCATENATE("INDEC-GG ",B532,C532,D532)</f>
        <v>INDEC-GG 18000-1</v>
      </c>
      <c r="B532" s="36">
        <v>18000</v>
      </c>
      <c r="C532" s="36" t="s">
        <v>53</v>
      </c>
      <c r="D532" s="33">
        <v>1</v>
      </c>
      <c r="E532" s="36" t="s">
        <v>317</v>
      </c>
    </row>
    <row r="533" spans="1:5" x14ac:dyDescent="0.2">
      <c r="A533" s="17" t="str">
        <f t="shared" si="15"/>
        <v>INDEC-GG 83107-1</v>
      </c>
      <c r="B533" s="36">
        <v>83107</v>
      </c>
      <c r="C533" s="36" t="s">
        <v>53</v>
      </c>
      <c r="D533" s="33">
        <v>1</v>
      </c>
      <c r="E533" s="36" t="s">
        <v>318</v>
      </c>
    </row>
    <row r="534" spans="1:5" x14ac:dyDescent="0.2">
      <c r="A534" s="17" t="str">
        <f t="shared" si="15"/>
        <v>INDEC-GG 71240-11</v>
      </c>
      <c r="B534" s="36">
        <v>71240</v>
      </c>
      <c r="C534" s="36" t="s">
        <v>53</v>
      </c>
      <c r="D534" s="33">
        <v>11</v>
      </c>
      <c r="E534" s="32" t="s">
        <v>319</v>
      </c>
    </row>
    <row r="535" spans="1:5" x14ac:dyDescent="0.2">
      <c r="A535" s="17" t="str">
        <f t="shared" si="15"/>
        <v>INDEC-GG 71233-11</v>
      </c>
      <c r="B535" s="36">
        <v>71233</v>
      </c>
      <c r="C535" s="36" t="s">
        <v>53</v>
      </c>
      <c r="D535" s="33">
        <v>11</v>
      </c>
      <c r="E535" s="32" t="s">
        <v>320</v>
      </c>
    </row>
    <row r="536" spans="1:5" x14ac:dyDescent="0.2">
      <c r="A536" s="17" t="str">
        <f t="shared" si="15"/>
        <v>INDEC-GG 51800-11</v>
      </c>
      <c r="B536" s="36">
        <v>51800</v>
      </c>
      <c r="C536" s="36" t="s">
        <v>53</v>
      </c>
      <c r="D536" s="33">
        <v>11</v>
      </c>
      <c r="E536" s="32" t="s">
        <v>321</v>
      </c>
    </row>
    <row r="537" spans="1:5" x14ac:dyDescent="0.2">
      <c r="A537" s="17" t="str">
        <f t="shared" si="15"/>
        <v>INDEC-GG 51800-21</v>
      </c>
      <c r="B537" s="36">
        <v>51800</v>
      </c>
      <c r="C537" s="36" t="s">
        <v>53</v>
      </c>
      <c r="D537" s="33">
        <v>21</v>
      </c>
      <c r="E537" s="36" t="s">
        <v>322</v>
      </c>
    </row>
    <row r="538" spans="1:5" x14ac:dyDescent="0.2">
      <c r="A538" s="17" t="str">
        <f t="shared" si="15"/>
        <v>INDEC-GG 74110-11</v>
      </c>
      <c r="B538" s="36">
        <v>74110</v>
      </c>
      <c r="C538" s="36" t="s">
        <v>53</v>
      </c>
      <c r="D538" s="33">
        <v>11</v>
      </c>
      <c r="E538" s="32" t="s">
        <v>323</v>
      </c>
    </row>
    <row r="539" spans="1:5" x14ac:dyDescent="0.2">
      <c r="A539" s="17" t="str">
        <f t="shared" si="15"/>
        <v>INDEC-GG 51560-31</v>
      </c>
      <c r="B539" s="36">
        <v>51560</v>
      </c>
      <c r="C539" s="36" t="s">
        <v>53</v>
      </c>
      <c r="D539" s="33">
        <v>31</v>
      </c>
      <c r="E539" s="36" t="s">
        <v>324</v>
      </c>
    </row>
    <row r="540" spans="1:5" x14ac:dyDescent="0.2">
      <c r="A540" s="17" t="str">
        <f t="shared" si="15"/>
        <v>INDEC-GG 53111-1</v>
      </c>
      <c r="B540" s="36">
        <v>53111</v>
      </c>
      <c r="C540" s="36" t="s">
        <v>53</v>
      </c>
      <c r="D540" s="33">
        <v>1</v>
      </c>
      <c r="E540" s="32" t="s">
        <v>325</v>
      </c>
    </row>
    <row r="541" spans="1:5" x14ac:dyDescent="0.2">
      <c r="A541" s="17" t="str">
        <f t="shared" si="15"/>
        <v>INDEC-GG 54400-1</v>
      </c>
      <c r="B541" s="36">
        <v>54400</v>
      </c>
      <c r="C541" s="36" t="s">
        <v>53</v>
      </c>
      <c r="D541" s="33">
        <v>1</v>
      </c>
      <c r="E541" s="32" t="s">
        <v>326</v>
      </c>
    </row>
    <row r="542" spans="1:5" x14ac:dyDescent="0.2">
      <c r="A542" s="17" t="str">
        <f t="shared" si="15"/>
        <v>INDEC-GG 18000-21</v>
      </c>
      <c r="B542" s="36">
        <v>18000</v>
      </c>
      <c r="C542" s="36" t="s">
        <v>53</v>
      </c>
      <c r="D542" s="33">
        <v>21</v>
      </c>
      <c r="E542" s="32" t="s">
        <v>327</v>
      </c>
    </row>
    <row r="543" spans="1:5" x14ac:dyDescent="0.2">
      <c r="A543" s="17" t="str">
        <f t="shared" si="15"/>
        <v>INDEC-GG 18000-22</v>
      </c>
      <c r="B543" s="36">
        <v>18000</v>
      </c>
      <c r="C543" s="36" t="s">
        <v>53</v>
      </c>
      <c r="D543" s="33">
        <v>22</v>
      </c>
      <c r="E543" s="32" t="s">
        <v>328</v>
      </c>
    </row>
    <row r="544" spans="1:5" x14ac:dyDescent="0.2">
      <c r="A544" s="17" t="str">
        <f t="shared" si="15"/>
        <v>INDEC-GG 88700-2</v>
      </c>
      <c r="B544" s="36">
        <v>88700</v>
      </c>
      <c r="C544" s="36" t="s">
        <v>53</v>
      </c>
      <c r="D544" s="33">
        <v>2</v>
      </c>
      <c r="E544" s="32" t="s">
        <v>329</v>
      </c>
    </row>
    <row r="545" spans="1:5" x14ac:dyDescent="0.2">
      <c r="A545" s="17" t="str">
        <f t="shared" si="15"/>
        <v>INDEC-GG 88700-31</v>
      </c>
      <c r="B545" s="36">
        <v>88700</v>
      </c>
      <c r="C545" s="36" t="s">
        <v>53</v>
      </c>
      <c r="D545" s="33">
        <v>31</v>
      </c>
      <c r="E545" s="36" t="s">
        <v>330</v>
      </c>
    </row>
    <row r="546" spans="1:5" x14ac:dyDescent="0.2">
      <c r="A546" s="17" t="str">
        <f t="shared" si="15"/>
        <v>INDEC-GG DEP-EQ</v>
      </c>
      <c r="B546" s="36" t="s">
        <v>1161</v>
      </c>
      <c r="C546" s="36"/>
      <c r="D546" s="33"/>
      <c r="E546" s="36" t="s">
        <v>331</v>
      </c>
    </row>
    <row r="547" spans="1:5" x14ac:dyDescent="0.2">
      <c r="A547" s="17" t="str">
        <f t="shared" si="15"/>
        <v>INDEC-GG 88700-1</v>
      </c>
      <c r="B547" s="36">
        <v>88700</v>
      </c>
      <c r="C547" s="36" t="s">
        <v>53</v>
      </c>
      <c r="D547" s="33">
        <v>1</v>
      </c>
      <c r="E547" s="36" t="s">
        <v>332</v>
      </c>
    </row>
    <row r="548" spans="1:5" x14ac:dyDescent="0.2">
      <c r="A548" s="17" t="str">
        <f t="shared" si="15"/>
        <v>INDEC-GG 31210-11</v>
      </c>
      <c r="B548" s="36">
        <v>31210</v>
      </c>
      <c r="C548" s="36" t="s">
        <v>53</v>
      </c>
      <c r="D548" s="33">
        <v>11</v>
      </c>
      <c r="E548" s="36" t="s">
        <v>333</v>
      </c>
    </row>
    <row r="549" spans="1:5" x14ac:dyDescent="0.2">
      <c r="A549" s="17" t="str">
        <f t="shared" si="15"/>
        <v>INDEC-GG 81295-1</v>
      </c>
      <c r="B549" s="36">
        <v>81295</v>
      </c>
      <c r="C549" s="36" t="s">
        <v>53</v>
      </c>
      <c r="D549" s="33">
        <v>1</v>
      </c>
      <c r="E549" s="36" t="s">
        <v>334</v>
      </c>
    </row>
    <row r="550" spans="1:5" x14ac:dyDescent="0.2">
      <c r="A550" s="17" t="str">
        <f t="shared" si="15"/>
        <v>INDEC-GG 81297-1</v>
      </c>
      <c r="B550" s="36">
        <v>81297</v>
      </c>
      <c r="C550" s="36" t="s">
        <v>53</v>
      </c>
      <c r="D550" s="33">
        <v>1</v>
      </c>
      <c r="E550" s="32" t="s">
        <v>335</v>
      </c>
    </row>
    <row r="551" spans="1:5" x14ac:dyDescent="0.2">
      <c r="A551" s="17" t="str">
        <f t="shared" si="15"/>
        <v>INDEC-GG 51560-21</v>
      </c>
      <c r="B551" s="36">
        <v>51560</v>
      </c>
      <c r="C551" s="36" t="s">
        <v>53</v>
      </c>
      <c r="D551" s="33">
        <v>21</v>
      </c>
      <c r="E551" s="36" t="s">
        <v>336</v>
      </c>
    </row>
    <row r="552" spans="1:5" x14ac:dyDescent="0.2">
      <c r="A552" s="17" t="str">
        <f t="shared" si="15"/>
        <v>INDEC-GG 31100-11</v>
      </c>
      <c r="B552" s="36">
        <v>31100</v>
      </c>
      <c r="C552" s="36" t="s">
        <v>53</v>
      </c>
      <c r="D552" s="33">
        <v>11</v>
      </c>
      <c r="E552" s="36" t="s">
        <v>337</v>
      </c>
    </row>
    <row r="553" spans="1:5" x14ac:dyDescent="0.2">
      <c r="A553" s="17" t="str">
        <f t="shared" si="15"/>
        <v>INDEC-GG 53211-11</v>
      </c>
      <c r="B553" s="36">
        <v>53211</v>
      </c>
      <c r="C553" s="36" t="s">
        <v>53</v>
      </c>
      <c r="D553" s="33">
        <v>11</v>
      </c>
      <c r="E553" s="32" t="s">
        <v>338</v>
      </c>
    </row>
    <row r="556" spans="1:5" x14ac:dyDescent="0.2">
      <c r="B556" s="15" t="s">
        <v>736</v>
      </c>
    </row>
    <row r="557" spans="1:5" x14ac:dyDescent="0.2">
      <c r="B557" s="15" t="s">
        <v>737</v>
      </c>
    </row>
    <row r="559" spans="1:5" x14ac:dyDescent="0.2">
      <c r="A559" s="17" t="str">
        <f t="shared" ref="A559:A590" si="16">CONCATENATE("DNV-T I - ",B559)</f>
        <v>DNV-T I - 1</v>
      </c>
      <c r="B559" s="19">
        <v>1</v>
      </c>
      <c r="E559" s="19" t="s">
        <v>275</v>
      </c>
    </row>
    <row r="560" spans="1:5" x14ac:dyDescent="0.2">
      <c r="A560" s="17" t="str">
        <f t="shared" si="16"/>
        <v>DNV-T I - 2</v>
      </c>
      <c r="B560" s="19">
        <v>2</v>
      </c>
      <c r="E560" s="19" t="s">
        <v>738</v>
      </c>
    </row>
    <row r="561" spans="1:5" x14ac:dyDescent="0.2">
      <c r="A561" s="17" t="str">
        <f t="shared" si="16"/>
        <v>DNV-T I - 3</v>
      </c>
      <c r="B561" s="19">
        <v>3</v>
      </c>
      <c r="E561" s="19" t="s">
        <v>739</v>
      </c>
    </row>
    <row r="562" spans="1:5" x14ac:dyDescent="0.2">
      <c r="A562" s="17" t="str">
        <f t="shared" si="16"/>
        <v>DNV-T I - 4</v>
      </c>
      <c r="B562" s="19">
        <v>4</v>
      </c>
      <c r="E562" s="19" t="s">
        <v>740</v>
      </c>
    </row>
    <row r="563" spans="1:5" x14ac:dyDescent="0.2">
      <c r="A563" s="17" t="str">
        <f t="shared" si="16"/>
        <v>DNV-T I - 5</v>
      </c>
      <c r="B563" s="19">
        <v>5</v>
      </c>
      <c r="E563" s="19" t="s">
        <v>741</v>
      </c>
    </row>
    <row r="564" spans="1:5" x14ac:dyDescent="0.2">
      <c r="A564" s="17" t="str">
        <f t="shared" si="16"/>
        <v>DNV-T I - 6</v>
      </c>
      <c r="B564" s="19">
        <v>6</v>
      </c>
      <c r="E564" s="19" t="s">
        <v>742</v>
      </c>
    </row>
    <row r="565" spans="1:5" x14ac:dyDescent="0.2">
      <c r="A565" s="17" t="str">
        <f t="shared" si="16"/>
        <v>DNV-T I - 7</v>
      </c>
      <c r="B565" s="19">
        <v>7</v>
      </c>
      <c r="E565" s="19" t="s">
        <v>743</v>
      </c>
    </row>
    <row r="566" spans="1:5" x14ac:dyDescent="0.2">
      <c r="A566" s="17" t="str">
        <f t="shared" si="16"/>
        <v>DNV-T I - 8</v>
      </c>
      <c r="B566" s="19">
        <v>8</v>
      </c>
      <c r="E566" s="19" t="s">
        <v>744</v>
      </c>
    </row>
    <row r="567" spans="1:5" x14ac:dyDescent="0.2">
      <c r="A567" s="17" t="str">
        <f t="shared" si="16"/>
        <v>DNV-T I - 9</v>
      </c>
      <c r="B567" s="19">
        <v>9</v>
      </c>
      <c r="E567" s="19" t="s">
        <v>745</v>
      </c>
    </row>
    <row r="568" spans="1:5" x14ac:dyDescent="0.2">
      <c r="A568" s="17" t="str">
        <f t="shared" si="16"/>
        <v>DNV-T I - 10</v>
      </c>
      <c r="B568" s="19">
        <v>10</v>
      </c>
      <c r="E568" s="19" t="s">
        <v>746</v>
      </c>
    </row>
    <row r="569" spans="1:5" x14ac:dyDescent="0.2">
      <c r="A569" s="17" t="str">
        <f t="shared" si="16"/>
        <v>DNV-T I - 11</v>
      </c>
      <c r="B569" s="19">
        <v>11</v>
      </c>
      <c r="E569" s="19" t="s">
        <v>747</v>
      </c>
    </row>
    <row r="570" spans="1:5" x14ac:dyDescent="0.2">
      <c r="A570" s="17" t="str">
        <f t="shared" si="16"/>
        <v>DNV-T I - 12</v>
      </c>
      <c r="B570" s="19">
        <v>12</v>
      </c>
      <c r="E570" s="19" t="s">
        <v>748</v>
      </c>
    </row>
    <row r="571" spans="1:5" x14ac:dyDescent="0.2">
      <c r="A571" s="17" t="str">
        <f t="shared" si="16"/>
        <v>DNV-T I - 13</v>
      </c>
      <c r="B571" s="19">
        <v>13</v>
      </c>
      <c r="E571" s="19" t="s">
        <v>749</v>
      </c>
    </row>
    <row r="572" spans="1:5" x14ac:dyDescent="0.2">
      <c r="A572" s="17" t="str">
        <f t="shared" si="16"/>
        <v>DNV-T I - 14</v>
      </c>
      <c r="B572" s="19">
        <v>14</v>
      </c>
      <c r="E572" s="19" t="s">
        <v>750</v>
      </c>
    </row>
    <row r="573" spans="1:5" x14ac:dyDescent="0.2">
      <c r="A573" s="17" t="str">
        <f t="shared" si="16"/>
        <v>DNV-T I - 15</v>
      </c>
      <c r="B573" s="19">
        <v>15</v>
      </c>
      <c r="E573" s="19" t="s">
        <v>751</v>
      </c>
    </row>
    <row r="574" spans="1:5" x14ac:dyDescent="0.2">
      <c r="A574" s="17" t="str">
        <f t="shared" si="16"/>
        <v>DNV-T I - 16</v>
      </c>
      <c r="B574" s="19">
        <v>16</v>
      </c>
      <c r="E574" s="19" t="s">
        <v>752</v>
      </c>
    </row>
    <row r="575" spans="1:5" x14ac:dyDescent="0.2">
      <c r="A575" s="17" t="str">
        <f t="shared" si="16"/>
        <v>DNV-T I - 17</v>
      </c>
      <c r="B575" s="19">
        <v>17</v>
      </c>
      <c r="E575" s="19" t="s">
        <v>753</v>
      </c>
    </row>
    <row r="576" spans="1:5" x14ac:dyDescent="0.2">
      <c r="A576" s="17" t="str">
        <f t="shared" si="16"/>
        <v>DNV-T I - 18</v>
      </c>
      <c r="B576" s="19">
        <v>18</v>
      </c>
      <c r="E576" s="19" t="s">
        <v>754</v>
      </c>
    </row>
    <row r="577" spans="1:5" x14ac:dyDescent="0.2">
      <c r="A577" s="17" t="str">
        <f t="shared" si="16"/>
        <v>DNV-T I - 19</v>
      </c>
      <c r="B577" s="19">
        <v>19</v>
      </c>
      <c r="E577" s="19" t="s">
        <v>755</v>
      </c>
    </row>
    <row r="578" spans="1:5" x14ac:dyDescent="0.2">
      <c r="A578" s="17" t="str">
        <f t="shared" si="16"/>
        <v>DNV-T I - 20</v>
      </c>
      <c r="B578" s="19">
        <v>20</v>
      </c>
      <c r="E578" s="19" t="s">
        <v>756</v>
      </c>
    </row>
    <row r="579" spans="1:5" x14ac:dyDescent="0.2">
      <c r="A579" s="17" t="str">
        <f t="shared" si="16"/>
        <v>DNV-T I - 21</v>
      </c>
      <c r="B579" s="19">
        <v>21</v>
      </c>
      <c r="E579" s="19" t="s">
        <v>757</v>
      </c>
    </row>
    <row r="580" spans="1:5" x14ac:dyDescent="0.2">
      <c r="A580" s="17" t="str">
        <f t="shared" si="16"/>
        <v>DNV-T I - 22</v>
      </c>
      <c r="B580" s="19">
        <v>22</v>
      </c>
      <c r="E580" s="19" t="s">
        <v>758</v>
      </c>
    </row>
    <row r="581" spans="1:5" x14ac:dyDescent="0.2">
      <c r="A581" s="17" t="str">
        <f t="shared" si="16"/>
        <v>DNV-T I - 23</v>
      </c>
      <c r="B581" s="19">
        <v>23</v>
      </c>
      <c r="E581" s="19" t="s">
        <v>759</v>
      </c>
    </row>
    <row r="582" spans="1:5" x14ac:dyDescent="0.2">
      <c r="A582" s="17" t="str">
        <f t="shared" si="16"/>
        <v>DNV-T I - 24</v>
      </c>
      <c r="B582" s="19">
        <v>24</v>
      </c>
      <c r="E582" s="19" t="s">
        <v>760</v>
      </c>
    </row>
    <row r="583" spans="1:5" x14ac:dyDescent="0.2">
      <c r="A583" s="17" t="str">
        <f t="shared" si="16"/>
        <v>DNV-T I - 25</v>
      </c>
      <c r="B583" s="19">
        <v>25</v>
      </c>
      <c r="E583" s="19" t="s">
        <v>761</v>
      </c>
    </row>
    <row r="584" spans="1:5" x14ac:dyDescent="0.2">
      <c r="A584" s="17" t="str">
        <f t="shared" si="16"/>
        <v>DNV-T I - 26</v>
      </c>
      <c r="B584" s="19">
        <v>26</v>
      </c>
      <c r="E584" s="19" t="s">
        <v>762</v>
      </c>
    </row>
    <row r="585" spans="1:5" x14ac:dyDescent="0.2">
      <c r="A585" s="17" t="str">
        <f t="shared" si="16"/>
        <v>DNV-T I - 27</v>
      </c>
      <c r="B585" s="19">
        <v>27</v>
      </c>
      <c r="E585" s="19" t="s">
        <v>763</v>
      </c>
    </row>
    <row r="586" spans="1:5" x14ac:dyDescent="0.2">
      <c r="A586" s="17" t="str">
        <f t="shared" si="16"/>
        <v>DNV-T I - 28</v>
      </c>
      <c r="B586" s="19">
        <v>28</v>
      </c>
      <c r="E586" s="19" t="s">
        <v>764</v>
      </c>
    </row>
    <row r="587" spans="1:5" x14ac:dyDescent="0.2">
      <c r="A587" s="17" t="str">
        <f t="shared" si="16"/>
        <v>DNV-T I - 29</v>
      </c>
      <c r="B587" s="19">
        <v>29</v>
      </c>
      <c r="E587" s="19" t="s">
        <v>765</v>
      </c>
    </row>
    <row r="588" spans="1:5" x14ac:dyDescent="0.2">
      <c r="A588" s="17" t="str">
        <f t="shared" si="16"/>
        <v>DNV-T I - 30</v>
      </c>
      <c r="B588" s="19">
        <v>30</v>
      </c>
      <c r="E588" s="19" t="s">
        <v>766</v>
      </c>
    </row>
    <row r="589" spans="1:5" x14ac:dyDescent="0.2">
      <c r="A589" s="17" t="str">
        <f t="shared" si="16"/>
        <v>DNV-T I - 31</v>
      </c>
      <c r="B589" s="19">
        <v>31</v>
      </c>
      <c r="E589" s="19" t="s">
        <v>767</v>
      </c>
    </row>
    <row r="590" spans="1:5" x14ac:dyDescent="0.2">
      <c r="A590" s="17" t="str">
        <f t="shared" si="16"/>
        <v>DNV-T I - 32</v>
      </c>
      <c r="B590" s="19">
        <v>32</v>
      </c>
      <c r="E590" s="19" t="s">
        <v>768</v>
      </c>
    </row>
    <row r="591" spans="1:5" x14ac:dyDescent="0.2">
      <c r="A591" s="17" t="str">
        <f t="shared" ref="A591:A622" si="17">CONCATENATE("DNV-T I - ",B591)</f>
        <v>DNV-T I - 33</v>
      </c>
      <c r="B591" s="19">
        <v>33</v>
      </c>
      <c r="E591" s="19" t="s">
        <v>769</v>
      </c>
    </row>
    <row r="592" spans="1:5" x14ac:dyDescent="0.2">
      <c r="A592" s="17" t="str">
        <f t="shared" si="17"/>
        <v>DNV-T I - 34</v>
      </c>
      <c r="B592" s="19">
        <v>34</v>
      </c>
      <c r="E592" s="19" t="s">
        <v>770</v>
      </c>
    </row>
    <row r="593" spans="1:5" x14ac:dyDescent="0.2">
      <c r="A593" s="17" t="str">
        <f t="shared" si="17"/>
        <v>DNV-T I - 35</v>
      </c>
      <c r="B593" s="19">
        <v>35</v>
      </c>
      <c r="E593" s="19" t="s">
        <v>771</v>
      </c>
    </row>
    <row r="594" spans="1:5" x14ac:dyDescent="0.2">
      <c r="A594" s="17" t="str">
        <f t="shared" si="17"/>
        <v>DNV-T I - 36</v>
      </c>
      <c r="B594" s="19">
        <v>36</v>
      </c>
      <c r="E594" s="19" t="s">
        <v>772</v>
      </c>
    </row>
    <row r="595" spans="1:5" x14ac:dyDescent="0.2">
      <c r="A595" s="17" t="str">
        <f t="shared" si="17"/>
        <v>DNV-T I - 37</v>
      </c>
      <c r="B595" s="19">
        <v>37</v>
      </c>
      <c r="E595" s="19" t="s">
        <v>773</v>
      </c>
    </row>
    <row r="596" spans="1:5" x14ac:dyDescent="0.2">
      <c r="A596" s="17" t="str">
        <f t="shared" si="17"/>
        <v>DNV-T I - 38</v>
      </c>
      <c r="B596" s="19">
        <v>38</v>
      </c>
      <c r="E596" s="19" t="s">
        <v>774</v>
      </c>
    </row>
    <row r="597" spans="1:5" x14ac:dyDescent="0.2">
      <c r="A597" s="17" t="str">
        <f t="shared" si="17"/>
        <v>DNV-T I - 39</v>
      </c>
      <c r="B597" s="19">
        <v>39</v>
      </c>
      <c r="E597" s="19" t="s">
        <v>775</v>
      </c>
    </row>
    <row r="598" spans="1:5" x14ac:dyDescent="0.2">
      <c r="A598" s="17" t="str">
        <f t="shared" si="17"/>
        <v>DNV-T I - 40</v>
      </c>
      <c r="B598" s="19">
        <v>40</v>
      </c>
      <c r="E598" s="19" t="s">
        <v>776</v>
      </c>
    </row>
    <row r="599" spans="1:5" x14ac:dyDescent="0.2">
      <c r="A599" s="17" t="str">
        <f t="shared" si="17"/>
        <v>DNV-T I - 41</v>
      </c>
      <c r="B599" s="19">
        <v>41</v>
      </c>
      <c r="E599" s="19" t="s">
        <v>777</v>
      </c>
    </row>
    <row r="600" spans="1:5" x14ac:dyDescent="0.2">
      <c r="A600" s="17" t="str">
        <f t="shared" si="17"/>
        <v>DNV-T I - 42</v>
      </c>
      <c r="B600" s="19">
        <v>42</v>
      </c>
      <c r="E600" s="19" t="s">
        <v>778</v>
      </c>
    </row>
    <row r="601" spans="1:5" x14ac:dyDescent="0.2">
      <c r="A601" s="17" t="str">
        <f t="shared" si="17"/>
        <v>DNV-T I - 43</v>
      </c>
      <c r="B601" s="19">
        <v>43</v>
      </c>
      <c r="E601" s="19" t="s">
        <v>779</v>
      </c>
    </row>
    <row r="602" spans="1:5" x14ac:dyDescent="0.2">
      <c r="A602" s="17" t="str">
        <f t="shared" si="17"/>
        <v>DNV-T I - 44</v>
      </c>
      <c r="B602" s="19">
        <v>44</v>
      </c>
      <c r="E602" s="19" t="s">
        <v>780</v>
      </c>
    </row>
    <row r="603" spans="1:5" x14ac:dyDescent="0.2">
      <c r="A603" s="17" t="str">
        <f t="shared" si="17"/>
        <v>DNV-T I - 45</v>
      </c>
      <c r="B603" s="19">
        <v>45</v>
      </c>
      <c r="E603" s="19" t="s">
        <v>781</v>
      </c>
    </row>
    <row r="604" spans="1:5" x14ac:dyDescent="0.2">
      <c r="A604" s="17" t="str">
        <f t="shared" si="17"/>
        <v>DNV-T I - 46</v>
      </c>
      <c r="B604" s="19">
        <v>46</v>
      </c>
      <c r="E604" s="19" t="s">
        <v>782</v>
      </c>
    </row>
    <row r="605" spans="1:5" x14ac:dyDescent="0.2">
      <c r="A605" s="17" t="str">
        <f t="shared" si="17"/>
        <v>DNV-T I - 47</v>
      </c>
      <c r="B605" s="19">
        <v>47</v>
      </c>
      <c r="E605" s="19" t="s">
        <v>783</v>
      </c>
    </row>
    <row r="606" spans="1:5" x14ac:dyDescent="0.2">
      <c r="A606" s="17" t="str">
        <f t="shared" si="17"/>
        <v>DNV-T I - 48</v>
      </c>
      <c r="B606" s="19">
        <v>48</v>
      </c>
      <c r="E606" s="19" t="s">
        <v>784</v>
      </c>
    </row>
    <row r="607" spans="1:5" x14ac:dyDescent="0.2">
      <c r="A607" s="17" t="str">
        <f t="shared" si="17"/>
        <v>DNV-T I - 49</v>
      </c>
      <c r="B607" s="19">
        <v>49</v>
      </c>
      <c r="E607" s="19" t="s">
        <v>785</v>
      </c>
    </row>
    <row r="608" spans="1:5" x14ac:dyDescent="0.2">
      <c r="A608" s="17" t="str">
        <f t="shared" si="17"/>
        <v>DNV-T I - 50</v>
      </c>
      <c r="B608" s="19">
        <v>50</v>
      </c>
      <c r="E608" s="19" t="s">
        <v>786</v>
      </c>
    </row>
    <row r="609" spans="1:5" x14ac:dyDescent="0.2">
      <c r="A609" s="17" t="str">
        <f t="shared" si="17"/>
        <v>DNV-T I - 51</v>
      </c>
      <c r="B609" s="19">
        <v>51</v>
      </c>
      <c r="E609" s="19" t="s">
        <v>787</v>
      </c>
    </row>
    <row r="610" spans="1:5" x14ac:dyDescent="0.2">
      <c r="A610" s="17" t="str">
        <f t="shared" si="17"/>
        <v>DNV-T I - 52</v>
      </c>
      <c r="B610" s="19">
        <v>52</v>
      </c>
      <c r="E610" s="19" t="s">
        <v>788</v>
      </c>
    </row>
    <row r="611" spans="1:5" x14ac:dyDescent="0.2">
      <c r="A611" s="17" t="str">
        <f t="shared" si="17"/>
        <v>DNV-T I - 53</v>
      </c>
      <c r="B611" s="19">
        <v>53</v>
      </c>
      <c r="E611" s="19" t="s">
        <v>789</v>
      </c>
    </row>
    <row r="612" spans="1:5" x14ac:dyDescent="0.2">
      <c r="A612" s="17" t="str">
        <f t="shared" si="17"/>
        <v>DNV-T I - 54</v>
      </c>
      <c r="B612" s="19">
        <v>54</v>
      </c>
      <c r="E612" s="19" t="s">
        <v>790</v>
      </c>
    </row>
    <row r="613" spans="1:5" x14ac:dyDescent="0.2">
      <c r="A613" s="17" t="str">
        <f t="shared" si="17"/>
        <v>DNV-T I - 55</v>
      </c>
      <c r="B613" s="19">
        <v>55</v>
      </c>
      <c r="E613" s="19" t="s">
        <v>791</v>
      </c>
    </row>
    <row r="614" spans="1:5" x14ac:dyDescent="0.2">
      <c r="A614" s="17" t="str">
        <f t="shared" si="17"/>
        <v>DNV-T I - 56</v>
      </c>
      <c r="B614" s="19">
        <v>56</v>
      </c>
      <c r="E614" s="19" t="s">
        <v>792</v>
      </c>
    </row>
    <row r="615" spans="1:5" x14ac:dyDescent="0.2">
      <c r="A615" s="17" t="str">
        <f t="shared" si="17"/>
        <v>DNV-T I - 57</v>
      </c>
      <c r="B615" s="19">
        <v>57</v>
      </c>
      <c r="E615" s="19" t="s">
        <v>793</v>
      </c>
    </row>
    <row r="616" spans="1:5" x14ac:dyDescent="0.2">
      <c r="A616" s="17" t="str">
        <f t="shared" si="17"/>
        <v>DNV-T I - 58</v>
      </c>
      <c r="B616" s="19">
        <v>58</v>
      </c>
      <c r="E616" s="19" t="s">
        <v>794</v>
      </c>
    </row>
    <row r="617" spans="1:5" x14ac:dyDescent="0.2">
      <c r="A617" s="17" t="str">
        <f t="shared" si="17"/>
        <v>DNV-T I - 59</v>
      </c>
      <c r="B617" s="19">
        <v>59</v>
      </c>
      <c r="E617" s="19" t="s">
        <v>795</v>
      </c>
    </row>
    <row r="618" spans="1:5" x14ac:dyDescent="0.2">
      <c r="A618" s="17" t="str">
        <f t="shared" si="17"/>
        <v>DNV-T I - 60</v>
      </c>
      <c r="B618" s="19">
        <v>60</v>
      </c>
      <c r="E618" s="19" t="s">
        <v>796</v>
      </c>
    </row>
    <row r="619" spans="1:5" x14ac:dyDescent="0.2">
      <c r="A619" s="17" t="str">
        <f t="shared" si="17"/>
        <v>DNV-T I - 61</v>
      </c>
      <c r="B619" s="19">
        <v>61</v>
      </c>
      <c r="E619" s="19" t="s">
        <v>797</v>
      </c>
    </row>
    <row r="620" spans="1:5" x14ac:dyDescent="0.2">
      <c r="A620" s="17" t="str">
        <f t="shared" si="17"/>
        <v>DNV-T I - 62</v>
      </c>
      <c r="B620" s="19">
        <v>62</v>
      </c>
      <c r="E620" s="19" t="s">
        <v>798</v>
      </c>
    </row>
    <row r="621" spans="1:5" x14ac:dyDescent="0.2">
      <c r="A621" s="17" t="str">
        <f t="shared" si="17"/>
        <v>DNV-T I - 63</v>
      </c>
      <c r="B621" s="19">
        <v>63</v>
      </c>
      <c r="E621" s="19" t="s">
        <v>799</v>
      </c>
    </row>
    <row r="622" spans="1:5" x14ac:dyDescent="0.2">
      <c r="A622" s="17" t="str">
        <f t="shared" si="17"/>
        <v>DNV-T I - 64</v>
      </c>
      <c r="B622" s="19">
        <v>64</v>
      </c>
      <c r="E622" s="19" t="s">
        <v>800</v>
      </c>
    </row>
    <row r="623" spans="1:5" x14ac:dyDescent="0.2">
      <c r="A623" s="17" t="str">
        <f t="shared" ref="A623:A654" si="18">CONCATENATE("DNV-T I - ",B623)</f>
        <v>DNV-T I - 65</v>
      </c>
      <c r="B623" s="19">
        <v>65</v>
      </c>
      <c r="E623" s="19" t="s">
        <v>801</v>
      </c>
    </row>
    <row r="624" spans="1:5" x14ac:dyDescent="0.2">
      <c r="A624" s="17" t="str">
        <f t="shared" si="18"/>
        <v>DNV-T I - 66</v>
      </c>
      <c r="B624" s="19">
        <v>66</v>
      </c>
      <c r="E624" s="19" t="s">
        <v>802</v>
      </c>
    </row>
    <row r="625" spans="1:5" x14ac:dyDescent="0.2">
      <c r="A625" s="17" t="str">
        <f t="shared" si="18"/>
        <v>DNV-T I - 67</v>
      </c>
      <c r="B625" s="19">
        <v>67</v>
      </c>
      <c r="E625" s="19" t="s">
        <v>803</v>
      </c>
    </row>
    <row r="626" spans="1:5" x14ac:dyDescent="0.2">
      <c r="A626" s="17" t="str">
        <f t="shared" si="18"/>
        <v>DNV-T I - 68</v>
      </c>
      <c r="B626" s="19">
        <v>68</v>
      </c>
      <c r="E626" s="19" t="s">
        <v>804</v>
      </c>
    </row>
    <row r="627" spans="1:5" x14ac:dyDescent="0.2">
      <c r="A627" s="17" t="str">
        <f t="shared" si="18"/>
        <v>DNV-T I - 69</v>
      </c>
      <c r="B627" s="19">
        <v>69</v>
      </c>
      <c r="E627" s="19" t="s">
        <v>805</v>
      </c>
    </row>
    <row r="628" spans="1:5" x14ac:dyDescent="0.2">
      <c r="A628" s="17" t="str">
        <f t="shared" si="18"/>
        <v>DNV-T I - 70</v>
      </c>
      <c r="B628" s="19">
        <v>70</v>
      </c>
      <c r="E628" s="19" t="s">
        <v>806</v>
      </c>
    </row>
    <row r="629" spans="1:5" x14ac:dyDescent="0.2">
      <c r="A629" s="17" t="str">
        <f t="shared" si="18"/>
        <v>DNV-T I - 71</v>
      </c>
      <c r="B629" s="19">
        <v>71</v>
      </c>
      <c r="E629" s="19" t="s">
        <v>807</v>
      </c>
    </row>
    <row r="630" spans="1:5" x14ac:dyDescent="0.2">
      <c r="A630" s="17" t="str">
        <f t="shared" si="18"/>
        <v>DNV-T I - 72</v>
      </c>
      <c r="B630" s="19">
        <v>72</v>
      </c>
      <c r="E630" s="19" t="s">
        <v>808</v>
      </c>
    </row>
    <row r="631" spans="1:5" x14ac:dyDescent="0.2">
      <c r="A631" s="17" t="str">
        <f t="shared" si="18"/>
        <v>DNV-T I - 73</v>
      </c>
      <c r="B631" s="19">
        <v>73</v>
      </c>
      <c r="E631" s="19" t="s">
        <v>809</v>
      </c>
    </row>
    <row r="632" spans="1:5" x14ac:dyDescent="0.2">
      <c r="A632" s="17" t="str">
        <f t="shared" si="18"/>
        <v>DNV-T I - 74</v>
      </c>
      <c r="B632" s="19">
        <v>74</v>
      </c>
      <c r="E632" s="19" t="s">
        <v>810</v>
      </c>
    </row>
    <row r="633" spans="1:5" x14ac:dyDescent="0.2">
      <c r="A633" s="17" t="str">
        <f t="shared" si="18"/>
        <v>DNV-T I - 75</v>
      </c>
      <c r="B633" s="19">
        <v>75</v>
      </c>
      <c r="E633" s="19" t="s">
        <v>811</v>
      </c>
    </row>
    <row r="634" spans="1:5" ht="11.25" customHeight="1" x14ac:dyDescent="0.2">
      <c r="A634" s="17" t="str">
        <f t="shared" si="18"/>
        <v>DNV-T I - 76</v>
      </c>
      <c r="B634" s="19">
        <v>76</v>
      </c>
      <c r="E634" s="19" t="s">
        <v>812</v>
      </c>
    </row>
    <row r="635" spans="1:5" ht="11.25" customHeight="1" x14ac:dyDescent="0.2">
      <c r="A635" s="17" t="str">
        <f t="shared" si="18"/>
        <v xml:space="preserve">DNV-T I - </v>
      </c>
    </row>
    <row r="636" spans="1:5" x14ac:dyDescent="0.2">
      <c r="A636" s="17" t="str">
        <f t="shared" si="18"/>
        <v>DNV-T I - 77</v>
      </c>
      <c r="B636" s="19">
        <v>77</v>
      </c>
      <c r="E636" s="19" t="s">
        <v>813</v>
      </c>
    </row>
    <row r="637" spans="1:5" x14ac:dyDescent="0.2">
      <c r="A637" s="17" t="str">
        <f t="shared" si="18"/>
        <v>DNV-T I - 78</v>
      </c>
      <c r="B637" s="19">
        <v>78</v>
      </c>
      <c r="E637" s="19" t="s">
        <v>814</v>
      </c>
    </row>
    <row r="638" spans="1:5" x14ac:dyDescent="0.2">
      <c r="A638" s="17" t="str">
        <f t="shared" si="18"/>
        <v>DNV-T I - 79</v>
      </c>
      <c r="B638" s="19">
        <v>79</v>
      </c>
      <c r="E638" s="19" t="s">
        <v>815</v>
      </c>
    </row>
    <row r="639" spans="1:5" x14ac:dyDescent="0.2">
      <c r="A639" s="17" t="str">
        <f t="shared" si="18"/>
        <v>DNV-T I - 80</v>
      </c>
      <c r="B639" s="19">
        <v>80</v>
      </c>
      <c r="E639" s="19" t="s">
        <v>816</v>
      </c>
    </row>
    <row r="640" spans="1:5" x14ac:dyDescent="0.2">
      <c r="A640" s="17" t="str">
        <f t="shared" si="18"/>
        <v>DNV-T I - 81</v>
      </c>
      <c r="B640" s="19">
        <v>81</v>
      </c>
      <c r="E640" s="19" t="s">
        <v>817</v>
      </c>
    </row>
    <row r="641" spans="1:5" x14ac:dyDescent="0.2">
      <c r="A641" s="17" t="str">
        <f t="shared" si="18"/>
        <v>DNV-T I - 82</v>
      </c>
      <c r="B641" s="19">
        <v>82</v>
      </c>
      <c r="E641" s="19" t="s">
        <v>818</v>
      </c>
    </row>
    <row r="642" spans="1:5" x14ac:dyDescent="0.2">
      <c r="A642" s="17" t="str">
        <f t="shared" si="18"/>
        <v>DNV-T I - 83</v>
      </c>
      <c r="B642" s="19">
        <v>83</v>
      </c>
      <c r="E642" s="19" t="s">
        <v>819</v>
      </c>
    </row>
    <row r="643" spans="1:5" ht="11.25" customHeight="1" x14ac:dyDescent="0.2">
      <c r="A643" s="17" t="str">
        <f t="shared" si="18"/>
        <v>DNV-T I - 84</v>
      </c>
      <c r="B643" s="19">
        <v>84</v>
      </c>
      <c r="E643" s="19" t="s">
        <v>820</v>
      </c>
    </row>
    <row r="644" spans="1:5" ht="11.25" customHeight="1" x14ac:dyDescent="0.2">
      <c r="A644" s="17" t="str">
        <f t="shared" si="18"/>
        <v xml:space="preserve">DNV-T I - </v>
      </c>
    </row>
    <row r="645" spans="1:5" ht="11.25" customHeight="1" x14ac:dyDescent="0.2">
      <c r="A645" s="17" t="str">
        <f t="shared" si="18"/>
        <v>DNV-T I - 85</v>
      </c>
      <c r="B645" s="19">
        <v>85</v>
      </c>
      <c r="E645" s="19" t="s">
        <v>821</v>
      </c>
    </row>
    <row r="646" spans="1:5" ht="11.25" customHeight="1" x14ac:dyDescent="0.2">
      <c r="A646" s="17" t="str">
        <f t="shared" si="18"/>
        <v xml:space="preserve">DNV-T I - </v>
      </c>
    </row>
    <row r="647" spans="1:5" x14ac:dyDescent="0.2">
      <c r="A647" s="17" t="str">
        <f t="shared" si="18"/>
        <v>DNV-T I - 86</v>
      </c>
      <c r="B647" s="19">
        <v>86</v>
      </c>
      <c r="E647" s="19" t="s">
        <v>822</v>
      </c>
    </row>
    <row r="648" spans="1:5" x14ac:dyDescent="0.2">
      <c r="A648" s="17" t="str">
        <f t="shared" si="18"/>
        <v>DNV-T I - 86.1</v>
      </c>
      <c r="B648" s="19" t="s">
        <v>823</v>
      </c>
      <c r="E648" s="19" t="s">
        <v>824</v>
      </c>
    </row>
    <row r="649" spans="1:5" x14ac:dyDescent="0.2">
      <c r="A649" s="17" t="str">
        <f t="shared" si="18"/>
        <v>DNV-T I - 86.1.1</v>
      </c>
      <c r="B649" s="19" t="s">
        <v>825</v>
      </c>
      <c r="E649" s="19" t="s">
        <v>826</v>
      </c>
    </row>
    <row r="650" spans="1:5" x14ac:dyDescent="0.2">
      <c r="A650" s="17" t="str">
        <f t="shared" si="18"/>
        <v>DNV-T I - 86.1.2</v>
      </c>
      <c r="B650" s="19" t="s">
        <v>827</v>
      </c>
      <c r="E650" s="19" t="s">
        <v>828</v>
      </c>
    </row>
    <row r="651" spans="1:5" x14ac:dyDescent="0.2">
      <c r="A651" s="17" t="str">
        <f t="shared" si="18"/>
        <v>DNV-T I - 86.1.3</v>
      </c>
      <c r="B651" s="19" t="s">
        <v>829</v>
      </c>
      <c r="E651" s="19" t="s">
        <v>830</v>
      </c>
    </row>
    <row r="652" spans="1:5" x14ac:dyDescent="0.2">
      <c r="A652" s="17" t="str">
        <f t="shared" si="18"/>
        <v>DNV-T I - 86.1.4</v>
      </c>
      <c r="B652" s="19" t="s">
        <v>831</v>
      </c>
      <c r="E652" s="19" t="s">
        <v>832</v>
      </c>
    </row>
    <row r="653" spans="1:5" x14ac:dyDescent="0.2">
      <c r="A653" s="17" t="str">
        <f t="shared" si="18"/>
        <v>DNV-T I - 86.1.5</v>
      </c>
      <c r="B653" s="19" t="s">
        <v>833</v>
      </c>
      <c r="E653" s="19" t="s">
        <v>834</v>
      </c>
    </row>
    <row r="654" spans="1:5" x14ac:dyDescent="0.2">
      <c r="A654" s="17" t="str">
        <f t="shared" si="18"/>
        <v>DNV-T I - 86.2</v>
      </c>
      <c r="B654" s="19" t="s">
        <v>835</v>
      </c>
      <c r="E654" s="19" t="s">
        <v>836</v>
      </c>
    </row>
    <row r="655" spans="1:5" x14ac:dyDescent="0.2">
      <c r="A655" s="17" t="str">
        <f t="shared" ref="A655:A679" si="19">CONCATENATE("DNV-T I - ",B655)</f>
        <v>DNV-T I - 86.2.1</v>
      </c>
      <c r="B655" s="19" t="s">
        <v>837</v>
      </c>
      <c r="E655" s="19" t="s">
        <v>826</v>
      </c>
    </row>
    <row r="656" spans="1:5" x14ac:dyDescent="0.2">
      <c r="A656" s="17" t="str">
        <f t="shared" si="19"/>
        <v>DNV-T I - 86.2.2</v>
      </c>
      <c r="B656" s="19" t="s">
        <v>838</v>
      </c>
      <c r="E656" s="19" t="s">
        <v>839</v>
      </c>
    </row>
    <row r="657" spans="1:5" x14ac:dyDescent="0.2">
      <c r="A657" s="17" t="str">
        <f t="shared" si="19"/>
        <v>DNV-T I - 86.2.3</v>
      </c>
      <c r="B657" s="19" t="s">
        <v>840</v>
      </c>
      <c r="E657" s="19" t="s">
        <v>828</v>
      </c>
    </row>
    <row r="658" spans="1:5" x14ac:dyDescent="0.2">
      <c r="A658" s="17" t="str">
        <f t="shared" si="19"/>
        <v>DNV-T I - 86.2.4</v>
      </c>
      <c r="B658" s="19" t="s">
        <v>841</v>
      </c>
      <c r="E658" s="19" t="s">
        <v>830</v>
      </c>
    </row>
    <row r="659" spans="1:5" x14ac:dyDescent="0.2">
      <c r="A659" s="17" t="str">
        <f t="shared" si="19"/>
        <v>DNV-T I - 86.2.5</v>
      </c>
      <c r="B659" s="19" t="s">
        <v>842</v>
      </c>
      <c r="E659" s="19" t="s">
        <v>832</v>
      </c>
    </row>
    <row r="660" spans="1:5" x14ac:dyDescent="0.2">
      <c r="A660" s="17" t="str">
        <f t="shared" si="19"/>
        <v>DNV-T I - 86.2.6</v>
      </c>
      <c r="B660" s="19" t="s">
        <v>843</v>
      </c>
      <c r="E660" s="19" t="s">
        <v>834</v>
      </c>
    </row>
    <row r="661" spans="1:5" x14ac:dyDescent="0.2">
      <c r="A661" s="17" t="str">
        <f t="shared" si="19"/>
        <v>DNV-T I - 87</v>
      </c>
      <c r="B661" s="19">
        <v>87</v>
      </c>
      <c r="E661" s="19" t="s">
        <v>844</v>
      </c>
    </row>
    <row r="662" spans="1:5" x14ac:dyDescent="0.2">
      <c r="A662" s="17" t="str">
        <f t="shared" si="19"/>
        <v>DNV-T I - 88</v>
      </c>
      <c r="B662" s="19">
        <v>88</v>
      </c>
      <c r="E662" s="19" t="s">
        <v>845</v>
      </c>
    </row>
    <row r="663" spans="1:5" x14ac:dyDescent="0.2">
      <c r="A663" s="17" t="str">
        <f t="shared" si="19"/>
        <v>DNV-T I - 89</v>
      </c>
      <c r="B663" s="19">
        <v>89</v>
      </c>
      <c r="E663" s="19" t="s">
        <v>846</v>
      </c>
    </row>
    <row r="664" spans="1:5" x14ac:dyDescent="0.2">
      <c r="A664" s="17" t="str">
        <f t="shared" si="19"/>
        <v>DNV-T I - 90</v>
      </c>
      <c r="B664" s="19">
        <v>90</v>
      </c>
      <c r="E664" s="19" t="s">
        <v>847</v>
      </c>
    </row>
    <row r="665" spans="1:5" x14ac:dyDescent="0.2">
      <c r="A665" s="17" t="str">
        <f t="shared" si="19"/>
        <v>DNV-T I - 91</v>
      </c>
      <c r="B665" s="19">
        <v>91</v>
      </c>
      <c r="E665" s="19" t="s">
        <v>848</v>
      </c>
    </row>
    <row r="666" spans="1:5" x14ac:dyDescent="0.2">
      <c r="A666" s="17" t="str">
        <f t="shared" si="19"/>
        <v>DNV-T I - 92</v>
      </c>
      <c r="B666" s="19">
        <v>92</v>
      </c>
      <c r="E666" s="19" t="s">
        <v>849</v>
      </c>
    </row>
    <row r="667" spans="1:5" x14ac:dyDescent="0.2">
      <c r="A667" s="17" t="str">
        <f t="shared" si="19"/>
        <v>DNV-T I - 93</v>
      </c>
      <c r="B667" s="19">
        <v>93</v>
      </c>
      <c r="E667" s="19" t="s">
        <v>850</v>
      </c>
    </row>
    <row r="668" spans="1:5" x14ac:dyDescent="0.2">
      <c r="A668" s="17" t="str">
        <f t="shared" si="19"/>
        <v>DNV-T I - 94</v>
      </c>
      <c r="B668" s="19">
        <v>94</v>
      </c>
      <c r="E668" s="19" t="s">
        <v>851</v>
      </c>
    </row>
    <row r="669" spans="1:5" x14ac:dyDescent="0.2">
      <c r="A669" s="17" t="str">
        <f t="shared" si="19"/>
        <v>DNV-T I - 95</v>
      </c>
      <c r="B669" s="19">
        <v>95</v>
      </c>
      <c r="E669" s="19" t="s">
        <v>852</v>
      </c>
    </row>
    <row r="670" spans="1:5" x14ac:dyDescent="0.2">
      <c r="A670" s="17" t="str">
        <f t="shared" si="19"/>
        <v>DNV-T I - 96</v>
      </c>
      <c r="B670" s="19">
        <v>96</v>
      </c>
      <c r="E670" s="19" t="s">
        <v>853</v>
      </c>
    </row>
    <row r="671" spans="1:5" x14ac:dyDescent="0.2">
      <c r="A671" s="17" t="str">
        <f t="shared" si="19"/>
        <v>DNV-T I - 97</v>
      </c>
      <c r="B671" s="19">
        <v>97</v>
      </c>
      <c r="E671" s="19" t="s">
        <v>854</v>
      </c>
    </row>
    <row r="672" spans="1:5" x14ac:dyDescent="0.2">
      <c r="A672" s="17" t="str">
        <f t="shared" si="19"/>
        <v>DNV-T I - 98</v>
      </c>
      <c r="B672" s="19">
        <v>98</v>
      </c>
      <c r="E672" s="19" t="s">
        <v>855</v>
      </c>
    </row>
    <row r="673" spans="1:7" x14ac:dyDescent="0.2">
      <c r="A673" s="17" t="str">
        <f t="shared" si="19"/>
        <v>DNV-T I - 99</v>
      </c>
      <c r="B673" s="19">
        <v>99</v>
      </c>
      <c r="E673" s="19" t="s">
        <v>856</v>
      </c>
    </row>
    <row r="674" spans="1:7" x14ac:dyDescent="0.2">
      <c r="A674" s="17" t="str">
        <f t="shared" si="19"/>
        <v>DNV-T I - 100</v>
      </c>
      <c r="B674" s="19">
        <v>100</v>
      </c>
      <c r="E674" s="19" t="s">
        <v>857</v>
      </c>
    </row>
    <row r="675" spans="1:7" x14ac:dyDescent="0.2">
      <c r="A675" s="17" t="str">
        <f t="shared" si="19"/>
        <v>DNV-T I - 101</v>
      </c>
      <c r="B675" s="19">
        <v>101</v>
      </c>
      <c r="E675" s="19" t="s">
        <v>858</v>
      </c>
    </row>
    <row r="676" spans="1:7" x14ac:dyDescent="0.2">
      <c r="A676" s="17" t="str">
        <f t="shared" si="19"/>
        <v>DNV-T I - 102</v>
      </c>
      <c r="B676" s="19">
        <v>102</v>
      </c>
      <c r="E676" s="19" t="s">
        <v>859</v>
      </c>
    </row>
    <row r="677" spans="1:7" x14ac:dyDescent="0.2">
      <c r="A677" s="17" t="str">
        <f t="shared" si="19"/>
        <v>DNV-T I - 103</v>
      </c>
      <c r="B677" s="19">
        <v>103</v>
      </c>
      <c r="E677" s="19" t="s">
        <v>860</v>
      </c>
    </row>
    <row r="678" spans="1:7" x14ac:dyDescent="0.2">
      <c r="A678" s="17" t="str">
        <f t="shared" si="19"/>
        <v>DNV-T I - 104</v>
      </c>
      <c r="B678" s="19">
        <v>104</v>
      </c>
      <c r="E678" s="19" t="s">
        <v>861</v>
      </c>
    </row>
    <row r="679" spans="1:7" x14ac:dyDescent="0.2">
      <c r="A679" s="17" t="str">
        <f t="shared" si="19"/>
        <v>DNV-T I - 105</v>
      </c>
      <c r="B679" s="19">
        <v>105</v>
      </c>
      <c r="E679" s="19" t="s">
        <v>862</v>
      </c>
    </row>
    <row r="681" spans="1:7" ht="12.75" x14ac:dyDescent="0.2">
      <c r="A681" s="59"/>
      <c r="B681" s="15" t="s">
        <v>863</v>
      </c>
      <c r="C681" s="15"/>
      <c r="D681" s="58"/>
      <c r="E681" s="59"/>
      <c r="F681" s="59"/>
      <c r="G681" s="59"/>
    </row>
    <row r="682" spans="1:7" x14ac:dyDescent="0.2">
      <c r="A682" s="17" t="str">
        <f t="shared" ref="A682:A716" si="20">CONCATENATE("DNV-TRC - ",E682)</f>
        <v>DNV-TRC - 1</v>
      </c>
      <c r="E682" s="60">
        <v>1</v>
      </c>
    </row>
    <row r="683" spans="1:7" x14ac:dyDescent="0.2">
      <c r="A683" s="17" t="str">
        <f t="shared" si="20"/>
        <v>DNV-TRC - 1,5</v>
      </c>
      <c r="E683" s="60">
        <v>1.5</v>
      </c>
    </row>
    <row r="684" spans="1:7" x14ac:dyDescent="0.2">
      <c r="A684" s="17" t="str">
        <f t="shared" si="20"/>
        <v>DNV-TRC - 2</v>
      </c>
      <c r="E684" s="60">
        <v>2</v>
      </c>
    </row>
    <row r="685" spans="1:7" x14ac:dyDescent="0.2">
      <c r="A685" s="17" t="str">
        <f t="shared" si="20"/>
        <v>DNV-TRC - 2,5</v>
      </c>
      <c r="E685" s="60">
        <v>2.5</v>
      </c>
    </row>
    <row r="686" spans="1:7" x14ac:dyDescent="0.2">
      <c r="A686" s="17" t="str">
        <f t="shared" si="20"/>
        <v>DNV-TRC - 3</v>
      </c>
      <c r="E686" s="60">
        <v>3</v>
      </c>
    </row>
    <row r="687" spans="1:7" x14ac:dyDescent="0.2">
      <c r="A687" s="17" t="str">
        <f t="shared" si="20"/>
        <v>DNV-TRC - 3,5</v>
      </c>
      <c r="E687" s="60">
        <v>3.5</v>
      </c>
    </row>
    <row r="688" spans="1:7" x14ac:dyDescent="0.2">
      <c r="A688" s="17" t="str">
        <f t="shared" si="20"/>
        <v>DNV-TRC - 4</v>
      </c>
      <c r="E688" s="60">
        <v>4</v>
      </c>
    </row>
    <row r="689" spans="1:5" x14ac:dyDescent="0.2">
      <c r="A689" s="17" t="str">
        <f t="shared" si="20"/>
        <v>DNV-TRC - 4,5</v>
      </c>
      <c r="E689" s="60">
        <v>4.5</v>
      </c>
    </row>
    <row r="690" spans="1:5" x14ac:dyDescent="0.2">
      <c r="A690" s="17" t="str">
        <f t="shared" si="20"/>
        <v>DNV-TRC - 5</v>
      </c>
      <c r="E690" s="60">
        <v>5</v>
      </c>
    </row>
    <row r="691" spans="1:5" x14ac:dyDescent="0.2">
      <c r="A691" s="17" t="str">
        <f t="shared" si="20"/>
        <v>DNV-TRC - 6</v>
      </c>
      <c r="E691" s="60">
        <v>6</v>
      </c>
    </row>
    <row r="692" spans="1:5" x14ac:dyDescent="0.2">
      <c r="A692" s="17" t="str">
        <f t="shared" si="20"/>
        <v>DNV-TRC - 7</v>
      </c>
      <c r="E692" s="60">
        <v>7</v>
      </c>
    </row>
    <row r="693" spans="1:5" x14ac:dyDescent="0.2">
      <c r="A693" s="17" t="str">
        <f t="shared" si="20"/>
        <v>DNV-TRC - 8</v>
      </c>
      <c r="E693" s="60">
        <v>8</v>
      </c>
    </row>
    <row r="694" spans="1:5" x14ac:dyDescent="0.2">
      <c r="A694" s="17" t="str">
        <f t="shared" si="20"/>
        <v>DNV-TRC - 9</v>
      </c>
      <c r="E694" s="60">
        <v>9</v>
      </c>
    </row>
    <row r="695" spans="1:5" x14ac:dyDescent="0.2">
      <c r="A695" s="17" t="str">
        <f t="shared" si="20"/>
        <v>DNV-TRC - 10</v>
      </c>
      <c r="E695" s="60">
        <v>10</v>
      </c>
    </row>
    <row r="696" spans="1:5" x14ac:dyDescent="0.2">
      <c r="A696" s="17" t="str">
        <f t="shared" si="20"/>
        <v>DNV-TRC - 12</v>
      </c>
      <c r="E696" s="60">
        <v>12</v>
      </c>
    </row>
    <row r="697" spans="1:5" x14ac:dyDescent="0.2">
      <c r="A697" s="17" t="str">
        <f t="shared" si="20"/>
        <v>DNV-TRC - 15</v>
      </c>
      <c r="E697" s="60">
        <v>15</v>
      </c>
    </row>
    <row r="698" spans="1:5" x14ac:dyDescent="0.2">
      <c r="A698" s="17" t="str">
        <f t="shared" si="20"/>
        <v>DNV-TRC - 17</v>
      </c>
      <c r="E698" s="60">
        <v>17</v>
      </c>
    </row>
    <row r="699" spans="1:5" x14ac:dyDescent="0.2">
      <c r="A699" s="17" t="str">
        <f t="shared" si="20"/>
        <v>DNV-TRC - 19</v>
      </c>
      <c r="E699" s="60">
        <v>19</v>
      </c>
    </row>
    <row r="700" spans="1:5" x14ac:dyDescent="0.2">
      <c r="A700" s="17" t="str">
        <f t="shared" si="20"/>
        <v>DNV-TRC - 20</v>
      </c>
      <c r="E700" s="60">
        <v>20</v>
      </c>
    </row>
    <row r="701" spans="1:5" x14ac:dyDescent="0.2">
      <c r="A701" s="17" t="str">
        <f t="shared" si="20"/>
        <v>DNV-TRC - 25</v>
      </c>
      <c r="E701" s="60">
        <v>25</v>
      </c>
    </row>
    <row r="702" spans="1:5" x14ac:dyDescent="0.2">
      <c r="A702" s="17" t="str">
        <f t="shared" si="20"/>
        <v>DNV-TRC - 30</v>
      </c>
      <c r="E702" s="60">
        <v>30</v>
      </c>
    </row>
    <row r="703" spans="1:5" x14ac:dyDescent="0.2">
      <c r="A703" s="17" t="str">
        <f t="shared" si="20"/>
        <v>DNV-TRC - 35</v>
      </c>
      <c r="E703" s="60">
        <v>35</v>
      </c>
    </row>
    <row r="704" spans="1:5" x14ac:dyDescent="0.2">
      <c r="A704" s="17" t="str">
        <f t="shared" si="20"/>
        <v>DNV-TRC - 40</v>
      </c>
      <c r="E704" s="60">
        <v>40</v>
      </c>
    </row>
    <row r="705" spans="1:7" x14ac:dyDescent="0.2">
      <c r="A705" s="17" t="str">
        <f t="shared" si="20"/>
        <v>DNV-TRC - 45</v>
      </c>
      <c r="E705" s="60">
        <v>45</v>
      </c>
    </row>
    <row r="706" spans="1:7" x14ac:dyDescent="0.2">
      <c r="A706" s="17" t="str">
        <f t="shared" si="20"/>
        <v>DNV-TRC - 50</v>
      </c>
      <c r="E706" s="60">
        <v>50</v>
      </c>
    </row>
    <row r="707" spans="1:7" x14ac:dyDescent="0.2">
      <c r="A707" s="17" t="str">
        <f t="shared" si="20"/>
        <v>DNV-TRC - 55</v>
      </c>
      <c r="E707" s="60">
        <v>55</v>
      </c>
    </row>
    <row r="708" spans="1:7" x14ac:dyDescent="0.2">
      <c r="A708" s="17" t="str">
        <f t="shared" si="20"/>
        <v>DNV-TRC - 60</v>
      </c>
      <c r="E708" s="60">
        <v>60</v>
      </c>
    </row>
    <row r="709" spans="1:7" x14ac:dyDescent="0.2">
      <c r="A709" s="17" t="str">
        <f t="shared" si="20"/>
        <v>DNV-TRC - 65</v>
      </c>
      <c r="E709" s="60">
        <v>65</v>
      </c>
    </row>
    <row r="710" spans="1:7" x14ac:dyDescent="0.2">
      <c r="A710" s="17" t="str">
        <f t="shared" si="20"/>
        <v>DNV-TRC - 70</v>
      </c>
      <c r="E710" s="60">
        <v>70</v>
      </c>
    </row>
    <row r="711" spans="1:7" x14ac:dyDescent="0.2">
      <c r="A711" s="17" t="str">
        <f t="shared" si="20"/>
        <v>DNV-TRC - 75</v>
      </c>
      <c r="E711" s="60">
        <v>75</v>
      </c>
    </row>
    <row r="712" spans="1:7" x14ac:dyDescent="0.2">
      <c r="A712" s="17" t="str">
        <f t="shared" si="20"/>
        <v>DNV-TRC - 80</v>
      </c>
      <c r="E712" s="60">
        <v>80</v>
      </c>
    </row>
    <row r="713" spans="1:7" x14ac:dyDescent="0.2">
      <c r="A713" s="17" t="str">
        <f t="shared" si="20"/>
        <v>DNV-TRC - 85</v>
      </c>
      <c r="E713" s="60">
        <v>85</v>
      </c>
    </row>
    <row r="714" spans="1:7" x14ac:dyDescent="0.2">
      <c r="A714" s="17" t="str">
        <f t="shared" si="20"/>
        <v>DNV-TRC - 90</v>
      </c>
      <c r="E714" s="60">
        <v>90</v>
      </c>
    </row>
    <row r="715" spans="1:7" x14ac:dyDescent="0.2">
      <c r="A715" s="17" t="str">
        <f t="shared" si="20"/>
        <v>DNV-TRC - 95</v>
      </c>
      <c r="E715" s="60">
        <v>95</v>
      </c>
    </row>
    <row r="716" spans="1:7" x14ac:dyDescent="0.2">
      <c r="A716" s="17" t="str">
        <f t="shared" si="20"/>
        <v>DNV-TRC - 100</v>
      </c>
      <c r="E716" s="60">
        <v>100</v>
      </c>
    </row>
    <row r="717" spans="1:7" x14ac:dyDescent="0.2">
      <c r="A717" s="17"/>
      <c r="E717" s="60"/>
    </row>
    <row r="719" spans="1:7" x14ac:dyDescent="0.2">
      <c r="A719" s="15"/>
      <c r="B719" s="15" t="s">
        <v>864</v>
      </c>
      <c r="C719" s="15"/>
      <c r="D719" s="16"/>
      <c r="E719" s="15"/>
      <c r="F719" s="15"/>
      <c r="G719" s="15"/>
    </row>
    <row r="720" spans="1:7" x14ac:dyDescent="0.2">
      <c r="A720" s="17" t="str">
        <f t="shared" ref="A720:A754" si="21">CONCATENATE("DNV-TRCA - ",E720)</f>
        <v>DNV-TRCA - 55</v>
      </c>
      <c r="E720" s="60">
        <v>55</v>
      </c>
    </row>
    <row r="721" spans="1:5" x14ac:dyDescent="0.2">
      <c r="A721" s="17" t="str">
        <f t="shared" si="21"/>
        <v>DNV-TRCA - 60</v>
      </c>
      <c r="E721" s="60">
        <v>60</v>
      </c>
    </row>
    <row r="722" spans="1:5" x14ac:dyDescent="0.2">
      <c r="A722" s="17" t="str">
        <f t="shared" si="21"/>
        <v>DNV-TRCA - 65</v>
      </c>
      <c r="E722" s="60">
        <v>65</v>
      </c>
    </row>
    <row r="723" spans="1:5" x14ac:dyDescent="0.2">
      <c r="A723" s="17" t="str">
        <f t="shared" si="21"/>
        <v>DNV-TRCA - 70</v>
      </c>
      <c r="E723" s="60">
        <v>70</v>
      </c>
    </row>
    <row r="724" spans="1:5" x14ac:dyDescent="0.2">
      <c r="A724" s="17" t="str">
        <f t="shared" si="21"/>
        <v>DNV-TRCA - 75</v>
      </c>
      <c r="E724" s="60">
        <v>75</v>
      </c>
    </row>
    <row r="725" spans="1:5" x14ac:dyDescent="0.2">
      <c r="A725" s="17" t="str">
        <f t="shared" si="21"/>
        <v>DNV-TRCA - 80</v>
      </c>
      <c r="E725" s="60">
        <v>80</v>
      </c>
    </row>
    <row r="726" spans="1:5" x14ac:dyDescent="0.2">
      <c r="A726" s="17" t="str">
        <f t="shared" si="21"/>
        <v>DNV-TRCA - 85</v>
      </c>
      <c r="E726" s="60">
        <v>85</v>
      </c>
    </row>
    <row r="727" spans="1:5" x14ac:dyDescent="0.2">
      <c r="A727" s="17" t="str">
        <f t="shared" si="21"/>
        <v>DNV-TRCA - 90</v>
      </c>
      <c r="E727" s="60">
        <v>90</v>
      </c>
    </row>
    <row r="728" spans="1:5" x14ac:dyDescent="0.2">
      <c r="A728" s="17" t="str">
        <f t="shared" si="21"/>
        <v>DNV-TRCA - 95</v>
      </c>
      <c r="E728" s="60">
        <v>95</v>
      </c>
    </row>
    <row r="729" spans="1:5" x14ac:dyDescent="0.2">
      <c r="A729" s="17" t="str">
        <f t="shared" si="21"/>
        <v>DNV-TRCA - 100</v>
      </c>
      <c r="E729" s="60">
        <v>100</v>
      </c>
    </row>
    <row r="730" spans="1:5" x14ac:dyDescent="0.2">
      <c r="A730" s="17" t="str">
        <f t="shared" si="21"/>
        <v>DNV-TRCA - 105</v>
      </c>
      <c r="E730" s="60">
        <v>105</v>
      </c>
    </row>
    <row r="731" spans="1:5" x14ac:dyDescent="0.2">
      <c r="A731" s="17" t="str">
        <f t="shared" si="21"/>
        <v>DNV-TRCA - 110</v>
      </c>
      <c r="E731" s="60">
        <v>110</v>
      </c>
    </row>
    <row r="732" spans="1:5" x14ac:dyDescent="0.2">
      <c r="A732" s="17" t="str">
        <f t="shared" si="21"/>
        <v>DNV-TRCA - 120</v>
      </c>
      <c r="E732" s="60">
        <v>120</v>
      </c>
    </row>
    <row r="733" spans="1:5" x14ac:dyDescent="0.2">
      <c r="A733" s="17" t="str">
        <f t="shared" si="21"/>
        <v>DNV-TRCA - 130</v>
      </c>
      <c r="E733" s="60">
        <v>130</v>
      </c>
    </row>
    <row r="734" spans="1:5" x14ac:dyDescent="0.2">
      <c r="A734" s="17" t="str">
        <f t="shared" si="21"/>
        <v>DNV-TRCA - 140</v>
      </c>
      <c r="E734" s="60">
        <v>140</v>
      </c>
    </row>
    <row r="735" spans="1:5" x14ac:dyDescent="0.2">
      <c r="A735" s="17" t="str">
        <f t="shared" si="21"/>
        <v>DNV-TRCA - 150</v>
      </c>
      <c r="E735" s="60">
        <v>150</v>
      </c>
    </row>
    <row r="736" spans="1:5" x14ac:dyDescent="0.2">
      <c r="A736" s="17" t="str">
        <f t="shared" si="21"/>
        <v>DNV-TRCA - 160</v>
      </c>
      <c r="E736" s="60">
        <v>160</v>
      </c>
    </row>
    <row r="737" spans="1:5" x14ac:dyDescent="0.2">
      <c r="A737" s="17" t="str">
        <f t="shared" si="21"/>
        <v>DNV-TRCA - 170</v>
      </c>
      <c r="E737" s="60">
        <v>170</v>
      </c>
    </row>
    <row r="738" spans="1:5" x14ac:dyDescent="0.2">
      <c r="A738" s="17" t="str">
        <f t="shared" si="21"/>
        <v>DNV-TRCA - 180</v>
      </c>
      <c r="E738" s="60">
        <v>180</v>
      </c>
    </row>
    <row r="739" spans="1:5" x14ac:dyDescent="0.2">
      <c r="A739" s="17" t="str">
        <f t="shared" si="21"/>
        <v>DNV-TRCA - 200</v>
      </c>
      <c r="E739" s="60">
        <v>200</v>
      </c>
    </row>
    <row r="740" spans="1:5" x14ac:dyDescent="0.2">
      <c r="A740" s="17" t="str">
        <f t="shared" si="21"/>
        <v>DNV-TRCA - 225</v>
      </c>
      <c r="E740" s="60">
        <v>225</v>
      </c>
    </row>
    <row r="741" spans="1:5" x14ac:dyDescent="0.2">
      <c r="A741" s="17" t="str">
        <f t="shared" si="21"/>
        <v>DNV-TRCA - 250</v>
      </c>
      <c r="E741" s="60">
        <v>250</v>
      </c>
    </row>
    <row r="742" spans="1:5" x14ac:dyDescent="0.2">
      <c r="A742" s="17" t="str">
        <f t="shared" si="21"/>
        <v>DNV-TRCA - 275</v>
      </c>
      <c r="E742" s="60">
        <v>275</v>
      </c>
    </row>
    <row r="743" spans="1:5" x14ac:dyDescent="0.2">
      <c r="A743" s="17" t="str">
        <f t="shared" si="21"/>
        <v>DNV-TRCA - 300</v>
      </c>
      <c r="E743" s="60">
        <v>300</v>
      </c>
    </row>
    <row r="744" spans="1:5" x14ac:dyDescent="0.2">
      <c r="A744" s="17" t="str">
        <f t="shared" si="21"/>
        <v>DNV-TRCA - 325</v>
      </c>
      <c r="E744" s="60">
        <v>325</v>
      </c>
    </row>
    <row r="745" spans="1:5" x14ac:dyDescent="0.2">
      <c r="A745" s="17" t="str">
        <f t="shared" si="21"/>
        <v>DNV-TRCA - 350</v>
      </c>
      <c r="E745" s="60">
        <v>350</v>
      </c>
    </row>
    <row r="746" spans="1:5" x14ac:dyDescent="0.2">
      <c r="A746" s="17" t="str">
        <f t="shared" si="21"/>
        <v>DNV-TRCA - 375</v>
      </c>
      <c r="E746" s="60">
        <v>375</v>
      </c>
    </row>
    <row r="747" spans="1:5" x14ac:dyDescent="0.2">
      <c r="A747" s="17" t="str">
        <f t="shared" si="21"/>
        <v>DNV-TRCA - 400</v>
      </c>
      <c r="E747" s="60">
        <v>400</v>
      </c>
    </row>
    <row r="748" spans="1:5" x14ac:dyDescent="0.2">
      <c r="A748" s="17" t="str">
        <f t="shared" si="21"/>
        <v>DNV-TRCA - 425</v>
      </c>
      <c r="E748" s="60">
        <v>425</v>
      </c>
    </row>
    <row r="749" spans="1:5" x14ac:dyDescent="0.2">
      <c r="A749" s="17" t="str">
        <f t="shared" si="21"/>
        <v>DNV-TRCA - 450</v>
      </c>
      <c r="E749" s="60">
        <v>450</v>
      </c>
    </row>
    <row r="750" spans="1:5" x14ac:dyDescent="0.2">
      <c r="A750" s="17" t="str">
        <f t="shared" si="21"/>
        <v>DNV-TRCA - 475</v>
      </c>
      <c r="E750" s="60">
        <v>475</v>
      </c>
    </row>
    <row r="751" spans="1:5" x14ac:dyDescent="0.2">
      <c r="A751" s="17" t="str">
        <f t="shared" si="21"/>
        <v>DNV-TRCA - 500</v>
      </c>
      <c r="E751" s="60">
        <v>500</v>
      </c>
    </row>
    <row r="752" spans="1:5" x14ac:dyDescent="0.2">
      <c r="A752" s="17" t="str">
        <f t="shared" si="21"/>
        <v>DNV-TRCA - 600</v>
      </c>
      <c r="E752" s="60">
        <v>600</v>
      </c>
    </row>
    <row r="753" spans="1:5" x14ac:dyDescent="0.2">
      <c r="A753" s="17" t="str">
        <f t="shared" si="21"/>
        <v>DNV-TRCA - 800</v>
      </c>
      <c r="E753" s="60">
        <v>800</v>
      </c>
    </row>
    <row r="754" spans="1:5" x14ac:dyDescent="0.2">
      <c r="A754" s="17" t="str">
        <f t="shared" si="21"/>
        <v>DNV-TRCA - 1000</v>
      </c>
      <c r="E754" s="60">
        <v>1000</v>
      </c>
    </row>
    <row r="759" spans="1:5" x14ac:dyDescent="0.2">
      <c r="B759" s="15" t="s">
        <v>865</v>
      </c>
    </row>
    <row r="761" spans="1:5" x14ac:dyDescent="0.2">
      <c r="B761" s="19" t="s">
        <v>50</v>
      </c>
      <c r="C761" s="19" t="s">
        <v>866</v>
      </c>
    </row>
    <row r="762" spans="1:5" x14ac:dyDescent="0.2">
      <c r="A762" s="17" t="str">
        <f>CONCATENATE("IIEE-SJ - ",B762)</f>
        <v>IIEE-SJ - 1</v>
      </c>
      <c r="B762" s="19">
        <v>1</v>
      </c>
      <c r="E762" s="19" t="s">
        <v>867</v>
      </c>
    </row>
    <row r="763" spans="1:5" x14ac:dyDescent="0.2">
      <c r="A763" s="17" t="str">
        <f>CONCATENATE("IIEE-SJ - ",B763)</f>
        <v>IIEE-SJ - 101000</v>
      </c>
      <c r="B763" s="19">
        <v>101000</v>
      </c>
      <c r="E763" s="19" t="s">
        <v>733</v>
      </c>
    </row>
    <row r="764" spans="1:5" x14ac:dyDescent="0.2">
      <c r="A764" s="17" t="str">
        <f>CONCATENATE("IIEE-SJ - ",B764)</f>
        <v>IIEE-SJ - 102000</v>
      </c>
      <c r="B764" s="19">
        <v>102000</v>
      </c>
      <c r="E764" s="19" t="s">
        <v>734</v>
      </c>
    </row>
    <row r="765" spans="1:5" x14ac:dyDescent="0.2">
      <c r="A765" s="17" t="str">
        <f>CONCATENATE("IIEE-SJ - ",B765)</f>
        <v>IIEE-SJ - 103000</v>
      </c>
      <c r="B765" s="19">
        <v>103000</v>
      </c>
      <c r="E765" s="19" t="s">
        <v>735</v>
      </c>
    </row>
    <row r="766" spans="1:5" x14ac:dyDescent="0.2">
      <c r="A766" s="17"/>
    </row>
    <row r="767" spans="1:5" x14ac:dyDescent="0.2">
      <c r="A767" s="17" t="str">
        <f>CONCATENATE("IIEE-SJ - ",B767)</f>
        <v>IIEE-SJ - 2</v>
      </c>
      <c r="B767" s="19">
        <v>2</v>
      </c>
      <c r="E767" s="19" t="s">
        <v>868</v>
      </c>
    </row>
    <row r="768" spans="1:5" x14ac:dyDescent="0.2">
      <c r="A768" s="17"/>
    </row>
    <row r="769" spans="1:5" x14ac:dyDescent="0.2">
      <c r="A769" s="17" t="str">
        <f>CONCATENATE("IIEE-SJ - ",B769)</f>
        <v>IIEE-SJ - 201</v>
      </c>
      <c r="B769" s="19">
        <v>201</v>
      </c>
      <c r="E769" s="19" t="s">
        <v>869</v>
      </c>
    </row>
    <row r="770" spans="1:5" x14ac:dyDescent="0.2">
      <c r="A770" s="17" t="str">
        <f>CONCATENATE("IIEE-SJ - ",B770)</f>
        <v>IIEE-SJ - 201001</v>
      </c>
      <c r="B770" s="19">
        <v>201001</v>
      </c>
      <c r="E770" s="19" t="s">
        <v>591</v>
      </c>
    </row>
    <row r="771" spans="1:5" x14ac:dyDescent="0.2">
      <c r="A771" s="17" t="str">
        <f>CONCATENATE("IIEE-SJ - ",B771)</f>
        <v>IIEE-SJ - 201002</v>
      </c>
      <c r="B771" s="19">
        <v>201002</v>
      </c>
      <c r="E771" s="19" t="s">
        <v>592</v>
      </c>
    </row>
    <row r="772" spans="1:5" x14ac:dyDescent="0.2">
      <c r="A772" s="17" t="str">
        <f>CONCATENATE("IIEE-SJ - ",B772)</f>
        <v>IIEE-SJ - 201003</v>
      </c>
      <c r="B772" s="19">
        <v>201003</v>
      </c>
      <c r="E772" s="19" t="s">
        <v>593</v>
      </c>
    </row>
    <row r="773" spans="1:5" x14ac:dyDescent="0.2">
      <c r="A773" s="17" t="str">
        <f>CONCATENATE("IIEE-SJ - ",B773)</f>
        <v>IIEE-SJ - 201004</v>
      </c>
      <c r="B773" s="19">
        <v>201004</v>
      </c>
      <c r="E773" s="19" t="s">
        <v>719</v>
      </c>
    </row>
    <row r="774" spans="1:5" x14ac:dyDescent="0.2">
      <c r="A774" s="17"/>
    </row>
    <row r="775" spans="1:5" x14ac:dyDescent="0.2">
      <c r="A775" s="17" t="str">
        <f>CONCATENATE("IIEE-SJ - ",B775)</f>
        <v>IIEE-SJ - 202</v>
      </c>
      <c r="B775" s="19">
        <v>202</v>
      </c>
      <c r="E775" s="19" t="s">
        <v>870</v>
      </c>
    </row>
    <row r="776" spans="1:5" x14ac:dyDescent="0.2">
      <c r="A776" s="17" t="str">
        <f>CONCATENATE("IIEE-SJ - ",B776)</f>
        <v>IIEE-SJ - 202001</v>
      </c>
      <c r="B776" s="19">
        <v>202001</v>
      </c>
      <c r="E776" s="19" t="s">
        <v>594</v>
      </c>
    </row>
    <row r="777" spans="1:5" x14ac:dyDescent="0.2">
      <c r="A777" s="17" t="str">
        <f>CONCATENATE("IIEE-SJ - ",B777)</f>
        <v>IIEE-SJ - 202002</v>
      </c>
      <c r="B777" s="19">
        <v>202002</v>
      </c>
      <c r="E777" s="19" t="s">
        <v>595</v>
      </c>
    </row>
    <row r="778" spans="1:5" x14ac:dyDescent="0.2">
      <c r="A778" s="17" t="str">
        <f>CONCATENATE("IIEE-SJ - ",B778)</f>
        <v>IIEE-SJ - 202003</v>
      </c>
      <c r="B778" s="19">
        <v>202003</v>
      </c>
      <c r="E778" s="19" t="s">
        <v>596</v>
      </c>
    </row>
    <row r="779" spans="1:5" x14ac:dyDescent="0.2">
      <c r="A779" s="17" t="str">
        <f>CONCATENATE("IIEE-SJ - ",B779)</f>
        <v>IIEE-SJ - 202004</v>
      </c>
      <c r="B779" s="19">
        <v>202004</v>
      </c>
      <c r="E779" s="19" t="s">
        <v>689</v>
      </c>
    </row>
    <row r="780" spans="1:5" x14ac:dyDescent="0.2">
      <c r="A780" s="17"/>
    </row>
    <row r="781" spans="1:5" x14ac:dyDescent="0.2">
      <c r="A781" s="17" t="str">
        <f>CONCATENATE("IIEE-SJ - ",B781)</f>
        <v>IIEE-SJ - 203</v>
      </c>
      <c r="B781" s="19">
        <v>203</v>
      </c>
      <c r="E781" s="19" t="s">
        <v>871</v>
      </c>
    </row>
    <row r="782" spans="1:5" x14ac:dyDescent="0.2">
      <c r="A782" s="17" t="str">
        <f>CONCATENATE("IIEE-SJ - ",B782)</f>
        <v>IIEE-SJ - 203001</v>
      </c>
      <c r="B782" s="19">
        <v>203001</v>
      </c>
      <c r="E782" s="19" t="s">
        <v>872</v>
      </c>
    </row>
    <row r="783" spans="1:5" x14ac:dyDescent="0.2">
      <c r="A783" s="17" t="str">
        <f>CONCATENATE("IIEE-SJ - ",B783)</f>
        <v>IIEE-SJ - 203002</v>
      </c>
      <c r="B783" s="19">
        <v>203002</v>
      </c>
      <c r="E783" s="19" t="s">
        <v>722</v>
      </c>
    </row>
    <row r="784" spans="1:5" x14ac:dyDescent="0.2">
      <c r="A784" s="17"/>
    </row>
    <row r="785" spans="1:5" x14ac:dyDescent="0.2">
      <c r="A785" s="17" t="str">
        <f t="shared" ref="A785:A790" si="22">CONCATENATE("IIEE-SJ - ",B785)</f>
        <v>IIEE-SJ - 204</v>
      </c>
      <c r="B785" s="19">
        <v>204</v>
      </c>
      <c r="E785" s="19" t="s">
        <v>873</v>
      </c>
    </row>
    <row r="786" spans="1:5" ht="12" x14ac:dyDescent="0.2">
      <c r="A786" s="17" t="str">
        <f t="shared" si="22"/>
        <v>IIEE-SJ - 204001</v>
      </c>
      <c r="B786" s="19">
        <v>204001</v>
      </c>
      <c r="E786" s="61" t="s">
        <v>874</v>
      </c>
    </row>
    <row r="787" spans="1:5" ht="12" x14ac:dyDescent="0.2">
      <c r="A787" s="17" t="str">
        <f t="shared" si="22"/>
        <v>IIEE-SJ - 204002</v>
      </c>
      <c r="B787" s="19">
        <v>204002</v>
      </c>
      <c r="E787" s="61" t="s">
        <v>875</v>
      </c>
    </row>
    <row r="788" spans="1:5" ht="12" x14ac:dyDescent="0.2">
      <c r="A788" s="17" t="str">
        <f t="shared" si="22"/>
        <v>IIEE-SJ - 204003</v>
      </c>
      <c r="B788" s="19">
        <v>204003</v>
      </c>
      <c r="E788" s="61" t="s">
        <v>876</v>
      </c>
    </row>
    <row r="789" spans="1:5" x14ac:dyDescent="0.2">
      <c r="A789" s="17" t="str">
        <f t="shared" si="22"/>
        <v>IIEE-SJ - 204004</v>
      </c>
      <c r="B789" s="19">
        <v>204004</v>
      </c>
      <c r="E789" s="19" t="s">
        <v>699</v>
      </c>
    </row>
    <row r="790" spans="1:5" x14ac:dyDescent="0.2">
      <c r="A790" s="17" t="str">
        <f t="shared" si="22"/>
        <v>IIEE-SJ - 204005</v>
      </c>
      <c r="B790" s="19">
        <v>204005</v>
      </c>
      <c r="E790" s="19" t="s">
        <v>700</v>
      </c>
    </row>
    <row r="791" spans="1:5" x14ac:dyDescent="0.2">
      <c r="A791" s="17"/>
    </row>
    <row r="792" spans="1:5" x14ac:dyDescent="0.2">
      <c r="A792" s="17" t="str">
        <f t="shared" ref="A792:A797" si="23">CONCATENATE("IIEE-SJ - ",B792)</f>
        <v>IIEE-SJ - 205</v>
      </c>
      <c r="B792" s="19">
        <v>205</v>
      </c>
      <c r="E792" s="19" t="s">
        <v>877</v>
      </c>
    </row>
    <row r="793" spans="1:5" x14ac:dyDescent="0.2">
      <c r="A793" s="17" t="str">
        <f t="shared" si="23"/>
        <v>IIEE-SJ - 205001</v>
      </c>
      <c r="B793" s="19">
        <v>205001</v>
      </c>
      <c r="E793" s="19" t="s">
        <v>878</v>
      </c>
    </row>
    <row r="794" spans="1:5" x14ac:dyDescent="0.2">
      <c r="A794" s="17" t="str">
        <f t="shared" si="23"/>
        <v>IIEE-SJ - 205002</v>
      </c>
      <c r="B794" s="19">
        <v>205002</v>
      </c>
      <c r="E794" s="19" t="s">
        <v>879</v>
      </c>
    </row>
    <row r="795" spans="1:5" x14ac:dyDescent="0.2">
      <c r="A795" s="17" t="str">
        <f t="shared" si="23"/>
        <v>IIEE-SJ - 205003</v>
      </c>
      <c r="B795" s="19">
        <v>205003</v>
      </c>
      <c r="E795" s="19" t="s">
        <v>697</v>
      </c>
    </row>
    <row r="796" spans="1:5" x14ac:dyDescent="0.2">
      <c r="A796" s="17" t="str">
        <f t="shared" si="23"/>
        <v>IIEE-SJ - 205004</v>
      </c>
      <c r="B796" s="19">
        <v>205004</v>
      </c>
      <c r="E796" s="19" t="s">
        <v>698</v>
      </c>
    </row>
    <row r="797" spans="1:5" x14ac:dyDescent="0.2">
      <c r="A797" s="17" t="str">
        <f t="shared" si="23"/>
        <v>IIEE-SJ - 205005</v>
      </c>
      <c r="B797" s="19">
        <v>205005</v>
      </c>
      <c r="E797" s="19" t="s">
        <v>696</v>
      </c>
    </row>
    <row r="798" spans="1:5" x14ac:dyDescent="0.2">
      <c r="A798" s="17"/>
    </row>
    <row r="799" spans="1:5" x14ac:dyDescent="0.2">
      <c r="A799" s="17" t="str">
        <f>CONCATENATE("IIEE-SJ - ",B799)</f>
        <v>IIEE-SJ - 206</v>
      </c>
      <c r="B799" s="19">
        <v>206</v>
      </c>
      <c r="E799" s="19" t="s">
        <v>880</v>
      </c>
    </row>
    <row r="800" spans="1:5" x14ac:dyDescent="0.2">
      <c r="A800" s="17" t="str">
        <f>CONCATENATE("IIEE-SJ - ",B800)</f>
        <v>IIEE-SJ - 206001</v>
      </c>
      <c r="B800" s="19">
        <v>206001</v>
      </c>
      <c r="E800" s="19" t="s">
        <v>881</v>
      </c>
    </row>
    <row r="801" spans="1:5" x14ac:dyDescent="0.2">
      <c r="A801" s="17" t="str">
        <f>CONCATENATE("IIEE-SJ - ",B801)</f>
        <v>IIEE-SJ - 206002</v>
      </c>
      <c r="B801" s="19">
        <v>206002</v>
      </c>
      <c r="E801" s="19" t="s">
        <v>597</v>
      </c>
    </row>
    <row r="802" spans="1:5" x14ac:dyDescent="0.2">
      <c r="A802" s="17" t="str">
        <f>CONCATENATE("IIEE-SJ - ",B802)</f>
        <v>IIEE-SJ - 206003</v>
      </c>
      <c r="B802" s="19">
        <v>206003</v>
      </c>
      <c r="E802" s="19" t="s">
        <v>690</v>
      </c>
    </row>
    <row r="803" spans="1:5" x14ac:dyDescent="0.2">
      <c r="A803" s="17" t="str">
        <f>CONCATENATE("IIEE-SJ - ",B803)</f>
        <v>IIEE-SJ - 206004</v>
      </c>
      <c r="B803" s="19">
        <v>206004</v>
      </c>
      <c r="E803" s="19" t="s">
        <v>691</v>
      </c>
    </row>
    <row r="804" spans="1:5" x14ac:dyDescent="0.2">
      <c r="A804" s="17"/>
    </row>
    <row r="805" spans="1:5" x14ac:dyDescent="0.2">
      <c r="A805" s="17" t="str">
        <f>CONCATENATE("IIEE-SJ - ",B805)</f>
        <v>IIEE-SJ - 207</v>
      </c>
      <c r="B805" s="19">
        <v>207</v>
      </c>
      <c r="E805" s="19" t="s">
        <v>882</v>
      </c>
    </row>
    <row r="806" spans="1:5" x14ac:dyDescent="0.2">
      <c r="A806" s="17" t="str">
        <f>CONCATENATE("IIEE-SJ - ",B806)</f>
        <v>IIEE-SJ - 207001</v>
      </c>
      <c r="B806" s="19">
        <v>207001</v>
      </c>
      <c r="E806" s="19" t="s">
        <v>598</v>
      </c>
    </row>
    <row r="807" spans="1:5" x14ac:dyDescent="0.2">
      <c r="A807" s="17" t="str">
        <f>CONCATENATE("IIEE-SJ - ",B807)</f>
        <v>IIEE-SJ - 207002</v>
      </c>
      <c r="B807" s="19">
        <v>207002</v>
      </c>
      <c r="E807" s="19" t="s">
        <v>883</v>
      </c>
    </row>
    <row r="808" spans="1:5" x14ac:dyDescent="0.2">
      <c r="A808" s="17" t="str">
        <f>CONCATENATE("IIEE-SJ - ",B808)</f>
        <v>IIEE-SJ - 207003</v>
      </c>
      <c r="B808" s="19">
        <v>207003</v>
      </c>
      <c r="E808" s="19" t="s">
        <v>692</v>
      </c>
    </row>
    <row r="809" spans="1:5" x14ac:dyDescent="0.2">
      <c r="A809" s="17" t="str">
        <f>CONCATENATE("IIEE-SJ - ",B809)</f>
        <v>IIEE-SJ - 207004</v>
      </c>
      <c r="B809" s="19">
        <v>207004</v>
      </c>
      <c r="E809" s="19" t="s">
        <v>695</v>
      </c>
    </row>
    <row r="810" spans="1:5" x14ac:dyDescent="0.2">
      <c r="A810" s="17"/>
    </row>
    <row r="811" spans="1:5" x14ac:dyDescent="0.2">
      <c r="A811" s="17" t="str">
        <f>CONCATENATE("IIEE-SJ - ",B811)</f>
        <v>IIEE-SJ - 208</v>
      </c>
      <c r="B811" s="19">
        <v>208</v>
      </c>
      <c r="E811" s="19" t="s">
        <v>884</v>
      </c>
    </row>
    <row r="812" spans="1:5" x14ac:dyDescent="0.2">
      <c r="A812" s="17" t="str">
        <f>CONCATENATE("IIEE-SJ - ",B812)</f>
        <v>IIEE-SJ - 208001</v>
      </c>
      <c r="B812" s="19">
        <v>208001</v>
      </c>
      <c r="E812" s="19" t="s">
        <v>599</v>
      </c>
    </row>
    <row r="813" spans="1:5" x14ac:dyDescent="0.2">
      <c r="A813" s="17" t="str">
        <f>CONCATENATE("IIEE-SJ - ",B813)</f>
        <v>IIEE-SJ - 208001</v>
      </c>
      <c r="B813" s="19">
        <v>208001</v>
      </c>
      <c r="E813" s="19" t="s">
        <v>885</v>
      </c>
    </row>
    <row r="814" spans="1:5" x14ac:dyDescent="0.2">
      <c r="A814" s="17"/>
    </row>
    <row r="815" spans="1:5" x14ac:dyDescent="0.2">
      <c r="A815" s="17" t="str">
        <f t="shared" ref="A815:A823" si="24">CONCATENATE("IIEE-SJ - ",B815)</f>
        <v>IIEE-SJ - 209</v>
      </c>
      <c r="B815" s="19">
        <v>209</v>
      </c>
      <c r="E815" s="19" t="s">
        <v>886</v>
      </c>
    </row>
    <row r="816" spans="1:5" x14ac:dyDescent="0.2">
      <c r="A816" s="17" t="str">
        <f t="shared" si="24"/>
        <v>IIEE-SJ - 209001</v>
      </c>
      <c r="B816" s="19">
        <v>209001</v>
      </c>
      <c r="E816" s="19" t="s">
        <v>600</v>
      </c>
    </row>
    <row r="817" spans="1:5" x14ac:dyDescent="0.2">
      <c r="A817" s="17" t="str">
        <f t="shared" si="24"/>
        <v>IIEE-SJ - 209002</v>
      </c>
      <c r="B817" s="19">
        <v>209002</v>
      </c>
      <c r="E817" s="19" t="s">
        <v>601</v>
      </c>
    </row>
    <row r="818" spans="1:5" x14ac:dyDescent="0.2">
      <c r="A818" s="17" t="str">
        <f t="shared" si="24"/>
        <v>IIEE-SJ - 209003</v>
      </c>
      <c r="B818" s="19">
        <v>209003</v>
      </c>
      <c r="E818" s="19" t="s">
        <v>602</v>
      </c>
    </row>
    <row r="819" spans="1:5" x14ac:dyDescent="0.2">
      <c r="A819" s="17" t="str">
        <f t="shared" si="24"/>
        <v>IIEE-SJ - 209004</v>
      </c>
      <c r="B819" s="19">
        <v>209004</v>
      </c>
      <c r="E819" s="19" t="s">
        <v>603</v>
      </c>
    </row>
    <row r="820" spans="1:5" x14ac:dyDescent="0.2">
      <c r="A820" s="17" t="str">
        <f t="shared" si="24"/>
        <v>IIEE-SJ - 209005</v>
      </c>
      <c r="B820" s="19">
        <v>209005</v>
      </c>
      <c r="E820" s="19" t="s">
        <v>704</v>
      </c>
    </row>
    <row r="821" spans="1:5" x14ac:dyDescent="0.2">
      <c r="A821" s="17" t="str">
        <f t="shared" si="24"/>
        <v>IIEE-SJ - 209006</v>
      </c>
      <c r="B821" s="19">
        <v>209006</v>
      </c>
      <c r="E821" s="19" t="s">
        <v>705</v>
      </c>
    </row>
    <row r="822" spans="1:5" x14ac:dyDescent="0.2">
      <c r="A822" s="17" t="str">
        <f t="shared" si="24"/>
        <v>IIEE-SJ - 209007</v>
      </c>
      <c r="B822" s="19">
        <v>209007</v>
      </c>
      <c r="E822" s="19" t="s">
        <v>706</v>
      </c>
    </row>
    <row r="823" spans="1:5" x14ac:dyDescent="0.2">
      <c r="A823" s="17" t="str">
        <f t="shared" si="24"/>
        <v>IIEE-SJ - 209008</v>
      </c>
      <c r="B823" s="19">
        <v>209008</v>
      </c>
      <c r="E823" s="19" t="s">
        <v>707</v>
      </c>
    </row>
    <row r="824" spans="1:5" x14ac:dyDescent="0.2">
      <c r="A824" s="17"/>
    </row>
    <row r="825" spans="1:5" x14ac:dyDescent="0.2">
      <c r="A825" s="17" t="str">
        <f t="shared" ref="A825:A833" si="25">CONCATENATE("IIEE-SJ - ",B825)</f>
        <v>IIEE-SJ - 210</v>
      </c>
      <c r="B825" s="19">
        <v>210</v>
      </c>
      <c r="E825" s="19" t="s">
        <v>887</v>
      </c>
    </row>
    <row r="826" spans="1:5" x14ac:dyDescent="0.2">
      <c r="A826" s="17" t="str">
        <f t="shared" si="25"/>
        <v>IIEE-SJ - 210001</v>
      </c>
      <c r="B826" s="19">
        <v>210001</v>
      </c>
      <c r="E826" s="19" t="s">
        <v>604</v>
      </c>
    </row>
    <row r="827" spans="1:5" x14ac:dyDescent="0.2">
      <c r="A827" s="17" t="str">
        <f t="shared" si="25"/>
        <v>IIEE-SJ - 210002</v>
      </c>
      <c r="B827" s="19">
        <v>210002</v>
      </c>
      <c r="E827" s="19" t="s">
        <v>605</v>
      </c>
    </row>
    <row r="828" spans="1:5" x14ac:dyDescent="0.2">
      <c r="A828" s="17" t="str">
        <f t="shared" si="25"/>
        <v>IIEE-SJ - 210003</v>
      </c>
      <c r="B828" s="19">
        <v>210003</v>
      </c>
      <c r="E828" s="19" t="s">
        <v>606</v>
      </c>
    </row>
    <row r="829" spans="1:5" x14ac:dyDescent="0.2">
      <c r="A829" s="17" t="str">
        <f t="shared" si="25"/>
        <v>IIEE-SJ - 210004</v>
      </c>
      <c r="B829" s="19">
        <v>210004</v>
      </c>
      <c r="E829" s="19" t="s">
        <v>607</v>
      </c>
    </row>
    <row r="830" spans="1:5" x14ac:dyDescent="0.2">
      <c r="A830" s="17" t="str">
        <f t="shared" si="25"/>
        <v>IIEE-SJ - 210005</v>
      </c>
      <c r="B830" s="19">
        <v>210005</v>
      </c>
      <c r="E830" s="19" t="s">
        <v>608</v>
      </c>
    </row>
    <row r="831" spans="1:5" x14ac:dyDescent="0.2">
      <c r="A831" s="17" t="str">
        <f t="shared" si="25"/>
        <v>IIEE-SJ - 210006</v>
      </c>
      <c r="B831" s="19">
        <v>210006</v>
      </c>
      <c r="E831" s="19" t="s">
        <v>609</v>
      </c>
    </row>
    <row r="832" spans="1:5" x14ac:dyDescent="0.2">
      <c r="A832" s="17" t="str">
        <f t="shared" si="25"/>
        <v>IIEE-SJ - 210007</v>
      </c>
      <c r="B832" s="19">
        <v>210007</v>
      </c>
      <c r="E832" s="19" t="s">
        <v>610</v>
      </c>
    </row>
    <row r="833" spans="1:5" x14ac:dyDescent="0.2">
      <c r="A833" s="17" t="str">
        <f t="shared" si="25"/>
        <v>IIEE-SJ - 210008</v>
      </c>
      <c r="B833" s="19">
        <v>210008</v>
      </c>
      <c r="E833" s="19" t="s">
        <v>611</v>
      </c>
    </row>
    <row r="834" spans="1:5" x14ac:dyDescent="0.2">
      <c r="A834" s="17"/>
    </row>
    <row r="835" spans="1:5" x14ac:dyDescent="0.2">
      <c r="A835" s="17" t="str">
        <f t="shared" ref="A835:A844" si="26">CONCATENATE("IIEE-SJ - ",B835)</f>
        <v>IIEE-SJ - 211</v>
      </c>
      <c r="B835" s="19">
        <v>211</v>
      </c>
      <c r="E835" s="19" t="s">
        <v>888</v>
      </c>
    </row>
    <row r="836" spans="1:5" x14ac:dyDescent="0.2">
      <c r="A836" s="17" t="str">
        <f t="shared" si="26"/>
        <v>IIEE-SJ - 211001</v>
      </c>
      <c r="B836" s="19">
        <v>211001</v>
      </c>
      <c r="E836" s="19" t="s">
        <v>612</v>
      </c>
    </row>
    <row r="837" spans="1:5" x14ac:dyDescent="0.2">
      <c r="A837" s="17" t="str">
        <f t="shared" si="26"/>
        <v>IIEE-SJ - 211002</v>
      </c>
      <c r="B837" s="19">
        <v>211002</v>
      </c>
      <c r="E837" s="19" t="s">
        <v>613</v>
      </c>
    </row>
    <row r="838" spans="1:5" x14ac:dyDescent="0.2">
      <c r="A838" s="17" t="str">
        <f t="shared" si="26"/>
        <v>IIEE-SJ - 211003</v>
      </c>
      <c r="B838" s="19">
        <v>211003</v>
      </c>
      <c r="E838" s="19" t="s">
        <v>614</v>
      </c>
    </row>
    <row r="839" spans="1:5" x14ac:dyDescent="0.2">
      <c r="A839" s="17" t="str">
        <f t="shared" si="26"/>
        <v>IIEE-SJ - 211004</v>
      </c>
      <c r="B839" s="19">
        <v>211004</v>
      </c>
      <c r="E839" s="19" t="s">
        <v>615</v>
      </c>
    </row>
    <row r="840" spans="1:5" x14ac:dyDescent="0.2">
      <c r="A840" s="17" t="str">
        <f t="shared" si="26"/>
        <v>IIEE-SJ - 211005</v>
      </c>
      <c r="B840" s="19">
        <v>211005</v>
      </c>
      <c r="E840" s="19" t="s">
        <v>616</v>
      </c>
    </row>
    <row r="841" spans="1:5" x14ac:dyDescent="0.2">
      <c r="A841" s="17" t="str">
        <f t="shared" si="26"/>
        <v>IIEE-SJ - 211006</v>
      </c>
      <c r="B841" s="19">
        <v>211006</v>
      </c>
      <c r="E841" s="19" t="s">
        <v>720</v>
      </c>
    </row>
    <row r="842" spans="1:5" x14ac:dyDescent="0.2">
      <c r="A842" s="17" t="str">
        <f t="shared" si="26"/>
        <v>IIEE-SJ - 211007</v>
      </c>
      <c r="B842" s="19">
        <v>211007</v>
      </c>
      <c r="E842" s="19" t="s">
        <v>721</v>
      </c>
    </row>
    <row r="843" spans="1:5" x14ac:dyDescent="0.2">
      <c r="A843" s="17" t="str">
        <f t="shared" si="26"/>
        <v>IIEE-SJ - 211008</v>
      </c>
      <c r="B843" s="19">
        <v>211008</v>
      </c>
      <c r="E843" s="19" t="s">
        <v>889</v>
      </c>
    </row>
    <row r="844" spans="1:5" x14ac:dyDescent="0.2">
      <c r="A844" s="17" t="str">
        <f t="shared" si="26"/>
        <v>IIEE-SJ - 211009</v>
      </c>
      <c r="B844" s="19">
        <v>211009</v>
      </c>
      <c r="E844" s="19" t="s">
        <v>890</v>
      </c>
    </row>
    <row r="845" spans="1:5" x14ac:dyDescent="0.2">
      <c r="A845" s="17"/>
    </row>
    <row r="846" spans="1:5" x14ac:dyDescent="0.2">
      <c r="A846" s="17" t="str">
        <f>CONCATENATE("IIEE-SJ - ",B846)</f>
        <v>IIEE-SJ - 212</v>
      </c>
      <c r="B846" s="19">
        <v>212</v>
      </c>
      <c r="E846" s="19" t="s">
        <v>891</v>
      </c>
    </row>
    <row r="847" spans="1:5" x14ac:dyDescent="0.2">
      <c r="A847" s="17" t="str">
        <f>CONCATENATE("IIEE-SJ - ",B847)</f>
        <v>IIEE-SJ - 212001</v>
      </c>
      <c r="B847" s="19">
        <v>212001</v>
      </c>
      <c r="E847" s="19" t="s">
        <v>617</v>
      </c>
    </row>
    <row r="848" spans="1:5" x14ac:dyDescent="0.2">
      <c r="A848" s="17" t="str">
        <f>CONCATENATE("IIEE-SJ - ",B848)</f>
        <v>IIEE-SJ - 212002</v>
      </c>
      <c r="B848" s="19">
        <v>212002</v>
      </c>
      <c r="E848" s="19" t="s">
        <v>618</v>
      </c>
    </row>
    <row r="849" spans="1:5" x14ac:dyDescent="0.2">
      <c r="A849" s="17" t="str">
        <f>CONCATENATE("IIEE-SJ - ",B849)</f>
        <v>IIEE-SJ - 212003</v>
      </c>
      <c r="B849" s="19">
        <v>212003</v>
      </c>
      <c r="E849" s="19" t="s">
        <v>619</v>
      </c>
    </row>
    <row r="850" spans="1:5" x14ac:dyDescent="0.2">
      <c r="A850" s="17" t="str">
        <f>CONCATENATE("IIEE-SJ - ",B850)</f>
        <v>IIEE-SJ - 212004</v>
      </c>
      <c r="B850" s="19">
        <v>212004</v>
      </c>
      <c r="E850" s="19" t="s">
        <v>620</v>
      </c>
    </row>
    <row r="851" spans="1:5" x14ac:dyDescent="0.2">
      <c r="A851" s="17"/>
    </row>
    <row r="852" spans="1:5" x14ac:dyDescent="0.2">
      <c r="A852" s="17" t="str">
        <f t="shared" ref="A852:A860" si="27">CONCATENATE("IIEE-SJ - ",B852)</f>
        <v>IIEE-SJ - 213</v>
      </c>
      <c r="B852" s="19">
        <v>213</v>
      </c>
      <c r="E852" s="19" t="s">
        <v>892</v>
      </c>
    </row>
    <row r="853" spans="1:5" x14ac:dyDescent="0.2">
      <c r="A853" s="17" t="str">
        <f t="shared" si="27"/>
        <v>IIEE-SJ - 213001</v>
      </c>
      <c r="B853" s="19">
        <v>213001</v>
      </c>
      <c r="E853" s="19" t="s">
        <v>621</v>
      </c>
    </row>
    <row r="854" spans="1:5" x14ac:dyDescent="0.2">
      <c r="A854" s="17" t="str">
        <f t="shared" si="27"/>
        <v>IIEE-SJ - 213002</v>
      </c>
      <c r="B854" s="19">
        <v>213002</v>
      </c>
      <c r="E854" s="19" t="s">
        <v>622</v>
      </c>
    </row>
    <row r="855" spans="1:5" x14ac:dyDescent="0.2">
      <c r="A855" s="17" t="str">
        <f t="shared" si="27"/>
        <v>IIEE-SJ - 213003</v>
      </c>
      <c r="B855" s="19">
        <v>213003</v>
      </c>
      <c r="E855" s="19" t="s">
        <v>623</v>
      </c>
    </row>
    <row r="856" spans="1:5" x14ac:dyDescent="0.2">
      <c r="A856" s="17" t="str">
        <f t="shared" si="27"/>
        <v>IIEE-SJ - 213004</v>
      </c>
      <c r="B856" s="19">
        <v>213004</v>
      </c>
      <c r="E856" s="19" t="s">
        <v>624</v>
      </c>
    </row>
    <row r="857" spans="1:5" x14ac:dyDescent="0.2">
      <c r="A857" s="17" t="str">
        <f t="shared" si="27"/>
        <v>IIEE-SJ - 213005</v>
      </c>
      <c r="B857" s="19">
        <v>213005</v>
      </c>
      <c r="E857" s="19" t="s">
        <v>625</v>
      </c>
    </row>
    <row r="858" spans="1:5" x14ac:dyDescent="0.2">
      <c r="A858" s="17" t="str">
        <f t="shared" si="27"/>
        <v>IIEE-SJ - 213006</v>
      </c>
      <c r="B858" s="19">
        <v>213006</v>
      </c>
      <c r="E858" s="19" t="s">
        <v>626</v>
      </c>
    </row>
    <row r="859" spans="1:5" x14ac:dyDescent="0.2">
      <c r="A859" s="17" t="str">
        <f t="shared" si="27"/>
        <v>IIEE-SJ - 213007</v>
      </c>
      <c r="B859" s="19">
        <v>213007</v>
      </c>
      <c r="E859" s="19" t="s">
        <v>627</v>
      </c>
    </row>
    <row r="860" spans="1:5" x14ac:dyDescent="0.2">
      <c r="A860" s="17" t="str">
        <f t="shared" si="27"/>
        <v>IIEE-SJ - 213008</v>
      </c>
      <c r="B860" s="19">
        <v>213008</v>
      </c>
      <c r="E860" s="19" t="s">
        <v>628</v>
      </c>
    </row>
    <row r="861" spans="1:5" x14ac:dyDescent="0.2">
      <c r="A861" s="17"/>
    </row>
    <row r="862" spans="1:5" x14ac:dyDescent="0.2">
      <c r="A862" s="17" t="str">
        <f t="shared" ref="A862:A868" si="28">CONCATENATE("IIEE-SJ - ",B862)</f>
        <v>IIEE-SJ - 214</v>
      </c>
      <c r="B862" s="19">
        <v>214</v>
      </c>
      <c r="E862" s="19" t="s">
        <v>893</v>
      </c>
    </row>
    <row r="863" spans="1:5" x14ac:dyDescent="0.2">
      <c r="A863" s="17" t="str">
        <f t="shared" si="28"/>
        <v>IIEE-SJ - 214001</v>
      </c>
      <c r="B863" s="19">
        <v>214001</v>
      </c>
      <c r="E863" s="19" t="s">
        <v>629</v>
      </c>
    </row>
    <row r="864" spans="1:5" x14ac:dyDescent="0.2">
      <c r="A864" s="17" t="str">
        <f t="shared" si="28"/>
        <v>IIEE-SJ - 214002</v>
      </c>
      <c r="B864" s="19">
        <v>214002</v>
      </c>
      <c r="E864" s="19" t="s">
        <v>630</v>
      </c>
    </row>
    <row r="865" spans="1:5" x14ac:dyDescent="0.2">
      <c r="A865" s="17" t="str">
        <f t="shared" si="28"/>
        <v>IIEE-SJ - 214003</v>
      </c>
      <c r="B865" s="19">
        <v>214003</v>
      </c>
      <c r="E865" s="19" t="s">
        <v>631</v>
      </c>
    </row>
    <row r="866" spans="1:5" x14ac:dyDescent="0.2">
      <c r="A866" s="17" t="str">
        <f t="shared" si="28"/>
        <v>IIEE-SJ - 214004</v>
      </c>
      <c r="B866" s="19">
        <v>214004</v>
      </c>
      <c r="E866" s="19" t="s">
        <v>632</v>
      </c>
    </row>
    <row r="867" spans="1:5" x14ac:dyDescent="0.2">
      <c r="A867" s="17" t="str">
        <f t="shared" si="28"/>
        <v>IIEE-SJ - 214005</v>
      </c>
      <c r="B867" s="19">
        <v>214005</v>
      </c>
      <c r="E867" s="19" t="s">
        <v>633</v>
      </c>
    </row>
    <row r="868" spans="1:5" x14ac:dyDescent="0.2">
      <c r="A868" s="17" t="str">
        <f t="shared" si="28"/>
        <v>IIEE-SJ - 214006</v>
      </c>
      <c r="B868" s="19">
        <v>214006</v>
      </c>
      <c r="E868" s="19" t="s">
        <v>634</v>
      </c>
    </row>
    <row r="869" spans="1:5" x14ac:dyDescent="0.2">
      <c r="A869" s="17"/>
    </row>
    <row r="870" spans="1:5" x14ac:dyDescent="0.2">
      <c r="A870" s="17" t="str">
        <f t="shared" ref="A870:A876" si="29">CONCATENATE("IIEE-SJ - ",B870)</f>
        <v>IIEE-SJ - 215</v>
      </c>
      <c r="B870" s="19">
        <v>215</v>
      </c>
      <c r="E870" s="19" t="s">
        <v>894</v>
      </c>
    </row>
    <row r="871" spans="1:5" x14ac:dyDescent="0.2">
      <c r="A871" s="17" t="str">
        <f t="shared" si="29"/>
        <v>IIEE-SJ - 215001</v>
      </c>
      <c r="B871" s="19">
        <v>215001</v>
      </c>
      <c r="E871" s="19" t="s">
        <v>635</v>
      </c>
    </row>
    <row r="872" spans="1:5" x14ac:dyDescent="0.2">
      <c r="A872" s="17" t="str">
        <f t="shared" si="29"/>
        <v>IIEE-SJ - 215002</v>
      </c>
      <c r="B872" s="19">
        <v>215002</v>
      </c>
      <c r="E872" s="19" t="s">
        <v>636</v>
      </c>
    </row>
    <row r="873" spans="1:5" x14ac:dyDescent="0.2">
      <c r="A873" s="17" t="str">
        <f t="shared" si="29"/>
        <v>IIEE-SJ - 215003</v>
      </c>
      <c r="B873" s="19">
        <v>215003</v>
      </c>
      <c r="E873" s="19" t="s">
        <v>637</v>
      </c>
    </row>
    <row r="874" spans="1:5" x14ac:dyDescent="0.2">
      <c r="A874" s="17" t="str">
        <f t="shared" si="29"/>
        <v>IIEE-SJ - 215004</v>
      </c>
      <c r="B874" s="19">
        <v>215004</v>
      </c>
      <c r="E874" s="19" t="s">
        <v>638</v>
      </c>
    </row>
    <row r="875" spans="1:5" x14ac:dyDescent="0.2">
      <c r="A875" s="17" t="str">
        <f t="shared" si="29"/>
        <v>IIEE-SJ - 215005</v>
      </c>
      <c r="B875" s="19">
        <v>215005</v>
      </c>
      <c r="E875" s="19" t="s">
        <v>639</v>
      </c>
    </row>
    <row r="876" spans="1:5" x14ac:dyDescent="0.2">
      <c r="A876" s="17" t="str">
        <f t="shared" si="29"/>
        <v>IIEE-SJ - 215006</v>
      </c>
      <c r="B876" s="19">
        <v>215006</v>
      </c>
      <c r="E876" s="19" t="s">
        <v>640</v>
      </c>
    </row>
    <row r="877" spans="1:5" x14ac:dyDescent="0.2">
      <c r="A877" s="17"/>
    </row>
    <row r="878" spans="1:5" x14ac:dyDescent="0.2">
      <c r="A878" s="17" t="str">
        <f t="shared" ref="A878:A883" si="30">CONCATENATE("IIEE-SJ - ",B878)</f>
        <v>IIEE-SJ - 216</v>
      </c>
      <c r="B878" s="19">
        <v>216</v>
      </c>
      <c r="E878" s="19" t="s">
        <v>895</v>
      </c>
    </row>
    <row r="879" spans="1:5" x14ac:dyDescent="0.2">
      <c r="A879" s="17" t="str">
        <f t="shared" si="30"/>
        <v>IIEE-SJ - 216001</v>
      </c>
      <c r="B879" s="19">
        <v>216001</v>
      </c>
      <c r="E879" s="19" t="s">
        <v>641</v>
      </c>
    </row>
    <row r="880" spans="1:5" x14ac:dyDescent="0.2">
      <c r="A880" s="17" t="str">
        <f t="shared" si="30"/>
        <v>IIEE-SJ - 216002</v>
      </c>
      <c r="B880" s="19">
        <v>216002</v>
      </c>
      <c r="E880" s="19" t="s">
        <v>642</v>
      </c>
    </row>
    <row r="881" spans="1:5" x14ac:dyDescent="0.2">
      <c r="A881" s="17" t="str">
        <f t="shared" si="30"/>
        <v>IIEE-SJ - 216003</v>
      </c>
      <c r="B881" s="19">
        <v>216003</v>
      </c>
      <c r="E881" s="19" t="s">
        <v>643</v>
      </c>
    </row>
    <row r="882" spans="1:5" x14ac:dyDescent="0.2">
      <c r="A882" s="17" t="str">
        <f t="shared" si="30"/>
        <v>IIEE-SJ - 216004</v>
      </c>
      <c r="B882" s="19">
        <v>216004</v>
      </c>
      <c r="E882" s="19" t="s">
        <v>644</v>
      </c>
    </row>
    <row r="883" spans="1:5" x14ac:dyDescent="0.2">
      <c r="A883" s="17" t="str">
        <f t="shared" si="30"/>
        <v>IIEE-SJ - 216005</v>
      </c>
      <c r="B883" s="19">
        <v>216005</v>
      </c>
      <c r="E883" s="19" t="s">
        <v>645</v>
      </c>
    </row>
    <row r="884" spans="1:5" x14ac:dyDescent="0.2">
      <c r="A884" s="17"/>
    </row>
    <row r="885" spans="1:5" x14ac:dyDescent="0.2">
      <c r="A885" s="17" t="str">
        <f>CONCATENATE("IIEE-SJ - ",B885)</f>
        <v>IIEE-SJ - 217</v>
      </c>
      <c r="B885" s="19">
        <v>217</v>
      </c>
      <c r="E885" s="19" t="s">
        <v>896</v>
      </c>
    </row>
    <row r="886" spans="1:5" x14ac:dyDescent="0.2">
      <c r="A886" s="17" t="str">
        <f>CONCATENATE("IIEE-SJ - ",B886)</f>
        <v>IIEE-SJ - 217001</v>
      </c>
      <c r="B886" s="19">
        <v>217001</v>
      </c>
      <c r="E886" s="19" t="s">
        <v>646</v>
      </c>
    </row>
    <row r="887" spans="1:5" x14ac:dyDescent="0.2">
      <c r="A887" s="17" t="str">
        <f>CONCATENATE("IIEE-SJ - ",B887)</f>
        <v>IIEE-SJ - 217002</v>
      </c>
      <c r="B887" s="19">
        <v>217002</v>
      </c>
      <c r="E887" s="19" t="s">
        <v>647</v>
      </c>
    </row>
    <row r="888" spans="1:5" x14ac:dyDescent="0.2">
      <c r="A888" s="17"/>
    </row>
    <row r="889" spans="1:5" x14ac:dyDescent="0.2">
      <c r="A889" s="17" t="str">
        <f>CONCATENATE("IIEE-SJ - ",B889)</f>
        <v>IIEE-SJ - 218</v>
      </c>
      <c r="B889" s="19">
        <v>218</v>
      </c>
      <c r="E889" s="19" t="s">
        <v>844</v>
      </c>
    </row>
    <row r="890" spans="1:5" x14ac:dyDescent="0.2">
      <c r="A890" s="17" t="str">
        <f>CONCATENATE("IIEE-SJ - ",B890)</f>
        <v>IIEE-SJ - 218001</v>
      </c>
      <c r="B890" s="19">
        <v>218001</v>
      </c>
      <c r="E890" s="19" t="s">
        <v>648</v>
      </c>
    </row>
    <row r="891" spans="1:5" x14ac:dyDescent="0.2">
      <c r="A891" s="17" t="str">
        <f>CONCATENATE("IIEE-SJ - ",B891)</f>
        <v>IIEE-SJ - 218002</v>
      </c>
      <c r="B891" s="19">
        <v>218002</v>
      </c>
      <c r="E891" s="19" t="s">
        <v>649</v>
      </c>
    </row>
    <row r="892" spans="1:5" x14ac:dyDescent="0.2">
      <c r="A892" s="17" t="str">
        <f>CONCATENATE("IIEE-SJ - ",B892)</f>
        <v>IIEE-SJ - 218003</v>
      </c>
      <c r="B892" s="19">
        <v>218003</v>
      </c>
      <c r="E892" s="19" t="s">
        <v>650</v>
      </c>
    </row>
    <row r="893" spans="1:5" x14ac:dyDescent="0.2">
      <c r="A893" s="17"/>
    </row>
    <row r="894" spans="1:5" x14ac:dyDescent="0.2">
      <c r="A894" s="17" t="str">
        <f t="shared" ref="A894:A899" si="31">CONCATENATE("IIEE-SJ - ",B894)</f>
        <v>IIEE-SJ - 219</v>
      </c>
      <c r="B894" s="19">
        <v>219</v>
      </c>
      <c r="E894" s="19" t="s">
        <v>897</v>
      </c>
    </row>
    <row r="895" spans="1:5" x14ac:dyDescent="0.2">
      <c r="A895" s="17" t="str">
        <f t="shared" si="31"/>
        <v>IIEE-SJ - 219001</v>
      </c>
      <c r="B895" s="19">
        <v>219001</v>
      </c>
      <c r="E895" s="19" t="s">
        <v>898</v>
      </c>
    </row>
    <row r="896" spans="1:5" x14ac:dyDescent="0.2">
      <c r="A896" s="17" t="str">
        <f t="shared" si="31"/>
        <v>IIEE-SJ - 219002</v>
      </c>
      <c r="B896" s="19">
        <v>219002</v>
      </c>
      <c r="E896" s="19" t="s">
        <v>899</v>
      </c>
    </row>
    <row r="897" spans="1:5" x14ac:dyDescent="0.2">
      <c r="A897" s="17" t="str">
        <f t="shared" si="31"/>
        <v>IIEE-SJ - 219003</v>
      </c>
      <c r="B897" s="19">
        <v>219003</v>
      </c>
      <c r="E897" s="19" t="s">
        <v>900</v>
      </c>
    </row>
    <row r="898" spans="1:5" x14ac:dyDescent="0.2">
      <c r="A898" s="17" t="str">
        <f t="shared" si="31"/>
        <v>IIEE-SJ - 219004</v>
      </c>
      <c r="B898" s="19">
        <v>219004</v>
      </c>
      <c r="E898" s="19" t="s">
        <v>901</v>
      </c>
    </row>
    <row r="899" spans="1:5" x14ac:dyDescent="0.2">
      <c r="A899" s="17" t="str">
        <f t="shared" si="31"/>
        <v>IIEE-SJ - 219005</v>
      </c>
      <c r="B899" s="19">
        <v>219005</v>
      </c>
      <c r="E899" s="19" t="s">
        <v>902</v>
      </c>
    </row>
    <row r="900" spans="1:5" x14ac:dyDescent="0.2">
      <c r="A900" s="17"/>
    </row>
    <row r="901" spans="1:5" x14ac:dyDescent="0.2">
      <c r="A901" s="17" t="str">
        <f t="shared" ref="A901:A907" si="32">CONCATENATE("IIEE-SJ - ",B901)</f>
        <v>IIEE-SJ - 220</v>
      </c>
      <c r="B901" s="19">
        <v>220</v>
      </c>
      <c r="E901" s="19" t="s">
        <v>903</v>
      </c>
    </row>
    <row r="902" spans="1:5" x14ac:dyDescent="0.2">
      <c r="A902" s="17" t="str">
        <f t="shared" si="32"/>
        <v>IIEE-SJ - 220001</v>
      </c>
      <c r="B902" s="19">
        <v>220001</v>
      </c>
      <c r="E902" s="19" t="s">
        <v>651</v>
      </c>
    </row>
    <row r="903" spans="1:5" x14ac:dyDescent="0.2">
      <c r="A903" s="17" t="str">
        <f t="shared" si="32"/>
        <v>IIEE-SJ - 220002</v>
      </c>
      <c r="B903" s="19">
        <v>220002</v>
      </c>
      <c r="E903" s="19" t="s">
        <v>652</v>
      </c>
    </row>
    <row r="904" spans="1:5" x14ac:dyDescent="0.2">
      <c r="A904" s="17" t="str">
        <f t="shared" si="32"/>
        <v>IIEE-SJ - 220003</v>
      </c>
      <c r="B904" s="19">
        <v>220003</v>
      </c>
      <c r="E904" s="19" t="s">
        <v>653</v>
      </c>
    </row>
    <row r="905" spans="1:5" x14ac:dyDescent="0.2">
      <c r="A905" s="17" t="str">
        <f t="shared" si="32"/>
        <v>IIEE-SJ - 220004</v>
      </c>
      <c r="B905" s="19">
        <v>220004</v>
      </c>
      <c r="E905" s="19" t="s">
        <v>654</v>
      </c>
    </row>
    <row r="906" spans="1:5" x14ac:dyDescent="0.2">
      <c r="A906" s="17" t="str">
        <f t="shared" si="32"/>
        <v>IIEE-SJ - 220005</v>
      </c>
      <c r="B906" s="19">
        <v>220005</v>
      </c>
      <c r="E906" s="19" t="s">
        <v>655</v>
      </c>
    </row>
    <row r="907" spans="1:5" x14ac:dyDescent="0.2">
      <c r="A907" s="17" t="str">
        <f t="shared" si="32"/>
        <v>IIEE-SJ - 220006</v>
      </c>
      <c r="B907" s="19">
        <v>220006</v>
      </c>
      <c r="E907" s="19" t="s">
        <v>656</v>
      </c>
    </row>
    <row r="908" spans="1:5" x14ac:dyDescent="0.2">
      <c r="A908" s="17"/>
    </row>
    <row r="909" spans="1:5" x14ac:dyDescent="0.2">
      <c r="A909" s="17" t="str">
        <f t="shared" ref="A909:A915" si="33">CONCATENATE("IIEE-SJ - ",B909)</f>
        <v>IIEE-SJ - 221</v>
      </c>
      <c r="B909" s="19">
        <v>221</v>
      </c>
      <c r="E909" s="19" t="s">
        <v>904</v>
      </c>
    </row>
    <row r="910" spans="1:5" x14ac:dyDescent="0.2">
      <c r="A910" s="17" t="str">
        <f t="shared" si="33"/>
        <v>IIEE-SJ - 221001</v>
      </c>
      <c r="B910" s="19">
        <v>221001</v>
      </c>
      <c r="E910" s="19" t="s">
        <v>657</v>
      </c>
    </row>
    <row r="911" spans="1:5" x14ac:dyDescent="0.2">
      <c r="A911" s="17" t="str">
        <f t="shared" si="33"/>
        <v>IIEE-SJ - 221002</v>
      </c>
      <c r="B911" s="19">
        <v>221002</v>
      </c>
      <c r="E911" s="19" t="s">
        <v>658</v>
      </c>
    </row>
    <row r="912" spans="1:5" x14ac:dyDescent="0.2">
      <c r="A912" s="17" t="str">
        <f t="shared" si="33"/>
        <v>IIEE-SJ - 221003</v>
      </c>
      <c r="B912" s="19">
        <v>221003</v>
      </c>
      <c r="E912" s="19" t="s">
        <v>659</v>
      </c>
    </row>
    <row r="913" spans="1:5" x14ac:dyDescent="0.2">
      <c r="A913" s="17" t="str">
        <f t="shared" si="33"/>
        <v>IIEE-SJ - 221004</v>
      </c>
      <c r="B913" s="19">
        <v>221004</v>
      </c>
      <c r="E913" s="19" t="s">
        <v>660</v>
      </c>
    </row>
    <row r="914" spans="1:5" x14ac:dyDescent="0.2">
      <c r="A914" s="17" t="str">
        <f t="shared" si="33"/>
        <v>IIEE-SJ - 221005</v>
      </c>
      <c r="B914" s="19">
        <v>221005</v>
      </c>
      <c r="E914" s="19" t="s">
        <v>661</v>
      </c>
    </row>
    <row r="915" spans="1:5" x14ac:dyDescent="0.2">
      <c r="A915" s="17" t="str">
        <f t="shared" si="33"/>
        <v>IIEE-SJ - 221006</v>
      </c>
      <c r="B915" s="19">
        <v>221006</v>
      </c>
      <c r="E915" s="19" t="s">
        <v>662</v>
      </c>
    </row>
    <row r="916" spans="1:5" x14ac:dyDescent="0.2">
      <c r="A916" s="17"/>
    </row>
    <row r="917" spans="1:5" x14ac:dyDescent="0.2">
      <c r="A917" s="17" t="str">
        <f t="shared" ref="A917:A933" si="34">CONCATENATE("IIEE-SJ - ",B917)</f>
        <v>IIEE-SJ - 222</v>
      </c>
      <c r="B917" s="19">
        <v>222</v>
      </c>
      <c r="E917" s="19" t="s">
        <v>905</v>
      </c>
    </row>
    <row r="918" spans="1:5" x14ac:dyDescent="0.2">
      <c r="A918" s="17" t="str">
        <f t="shared" si="34"/>
        <v>IIEE-SJ - 222001</v>
      </c>
      <c r="B918" s="19">
        <v>222001</v>
      </c>
      <c r="E918" s="19" t="s">
        <v>663</v>
      </c>
    </row>
    <row r="919" spans="1:5" x14ac:dyDescent="0.2">
      <c r="A919" s="17" t="str">
        <f t="shared" si="34"/>
        <v>IIEE-SJ - 222002</v>
      </c>
      <c r="B919" s="19">
        <v>222002</v>
      </c>
      <c r="E919" s="19" t="s">
        <v>664</v>
      </c>
    </row>
    <row r="920" spans="1:5" x14ac:dyDescent="0.2">
      <c r="A920" s="17" t="str">
        <f t="shared" si="34"/>
        <v>IIEE-SJ - 222003</v>
      </c>
      <c r="B920" s="19">
        <v>222003</v>
      </c>
      <c r="E920" s="19" t="s">
        <v>665</v>
      </c>
    </row>
    <row r="921" spans="1:5" x14ac:dyDescent="0.2">
      <c r="A921" s="17" t="str">
        <f t="shared" si="34"/>
        <v>IIEE-SJ - 222004</v>
      </c>
      <c r="B921" s="19">
        <v>222004</v>
      </c>
      <c r="E921" s="19" t="s">
        <v>666</v>
      </c>
    </row>
    <row r="922" spans="1:5" x14ac:dyDescent="0.2">
      <c r="A922" s="17" t="str">
        <f t="shared" si="34"/>
        <v>IIEE-SJ - 222005</v>
      </c>
      <c r="B922" s="19">
        <v>222005</v>
      </c>
      <c r="E922" s="19" t="s">
        <v>667</v>
      </c>
    </row>
    <row r="923" spans="1:5" x14ac:dyDescent="0.2">
      <c r="A923" s="17" t="str">
        <f t="shared" si="34"/>
        <v>IIEE-SJ - 222006</v>
      </c>
      <c r="B923" s="19">
        <v>222006</v>
      </c>
      <c r="E923" s="19" t="s">
        <v>668</v>
      </c>
    </row>
    <row r="924" spans="1:5" x14ac:dyDescent="0.2">
      <c r="A924" s="17" t="str">
        <f t="shared" si="34"/>
        <v>IIEE-SJ - 222007</v>
      </c>
      <c r="B924" s="19">
        <v>222007</v>
      </c>
      <c r="E924" s="19" t="s">
        <v>669</v>
      </c>
    </row>
    <row r="925" spans="1:5" x14ac:dyDescent="0.2">
      <c r="A925" s="17" t="str">
        <f t="shared" si="34"/>
        <v>IIEE-SJ - 222008</v>
      </c>
      <c r="B925" s="19">
        <v>222008</v>
      </c>
      <c r="E925" s="19" t="s">
        <v>670</v>
      </c>
    </row>
    <row r="926" spans="1:5" x14ac:dyDescent="0.2">
      <c r="A926" s="17" t="str">
        <f t="shared" si="34"/>
        <v>IIEE-SJ - 222009</v>
      </c>
      <c r="B926" s="19">
        <v>222009</v>
      </c>
      <c r="E926" s="19" t="s">
        <v>671</v>
      </c>
    </row>
    <row r="927" spans="1:5" x14ac:dyDescent="0.2">
      <c r="A927" s="17" t="str">
        <f t="shared" si="34"/>
        <v>IIEE-SJ - 222010</v>
      </c>
      <c r="B927" s="19">
        <v>222010</v>
      </c>
      <c r="E927" s="19" t="s">
        <v>672</v>
      </c>
    </row>
    <row r="928" spans="1:5" x14ac:dyDescent="0.2">
      <c r="A928" s="17" t="str">
        <f t="shared" si="34"/>
        <v>IIEE-SJ - 222011</v>
      </c>
      <c r="B928" s="19">
        <v>222011</v>
      </c>
      <c r="E928" s="19" t="s">
        <v>673</v>
      </c>
    </row>
    <row r="929" spans="1:5" x14ac:dyDescent="0.2">
      <c r="A929" s="17" t="str">
        <f t="shared" si="34"/>
        <v>IIEE-SJ - 222012</v>
      </c>
      <c r="B929" s="19">
        <v>222012</v>
      </c>
      <c r="E929" s="19" t="s">
        <v>674</v>
      </c>
    </row>
    <row r="930" spans="1:5" x14ac:dyDescent="0.2">
      <c r="A930" s="17" t="str">
        <f t="shared" si="34"/>
        <v>IIEE-SJ - 222013</v>
      </c>
      <c r="B930" s="19">
        <v>222013</v>
      </c>
      <c r="E930" s="19" t="s">
        <v>675</v>
      </c>
    </row>
    <row r="931" spans="1:5" x14ac:dyDescent="0.2">
      <c r="A931" s="17" t="str">
        <f t="shared" si="34"/>
        <v>IIEE-SJ - 222014</v>
      </c>
      <c r="B931" s="19">
        <v>222014</v>
      </c>
      <c r="E931" s="19" t="s">
        <v>676</v>
      </c>
    </row>
    <row r="932" spans="1:5" x14ac:dyDescent="0.2">
      <c r="A932" s="17" t="str">
        <f t="shared" si="34"/>
        <v>IIEE-SJ - 222015</v>
      </c>
      <c r="B932" s="19">
        <v>222015</v>
      </c>
      <c r="E932" s="19" t="s">
        <v>677</v>
      </c>
    </row>
    <row r="933" spans="1:5" x14ac:dyDescent="0.2">
      <c r="A933" s="17" t="str">
        <f t="shared" si="34"/>
        <v>IIEE-SJ - 222016</v>
      </c>
      <c r="B933" s="19">
        <v>222016</v>
      </c>
      <c r="E933" s="19" t="s">
        <v>678</v>
      </c>
    </row>
    <row r="934" spans="1:5" x14ac:dyDescent="0.2">
      <c r="A934" s="17"/>
    </row>
    <row r="935" spans="1:5" x14ac:dyDescent="0.2">
      <c r="A935" s="17" t="str">
        <f t="shared" ref="A935:A945" si="35">CONCATENATE("IIEE-SJ - ",B935)</f>
        <v>IIEE-SJ - 223</v>
      </c>
      <c r="B935" s="19">
        <v>223</v>
      </c>
      <c r="E935" s="19" t="s">
        <v>906</v>
      </c>
    </row>
    <row r="936" spans="1:5" x14ac:dyDescent="0.2">
      <c r="A936" s="17" t="str">
        <f t="shared" si="35"/>
        <v>IIEE-SJ - 223001</v>
      </c>
      <c r="B936" s="19">
        <v>223001</v>
      </c>
      <c r="E936" s="19" t="s">
        <v>679</v>
      </c>
    </row>
    <row r="937" spans="1:5" x14ac:dyDescent="0.2">
      <c r="A937" s="17" t="str">
        <f t="shared" si="35"/>
        <v>IIEE-SJ - 223002</v>
      </c>
      <c r="B937" s="19">
        <v>223002</v>
      </c>
      <c r="E937" s="19" t="s">
        <v>680</v>
      </c>
    </row>
    <row r="938" spans="1:5" x14ac:dyDescent="0.2">
      <c r="A938" s="17" t="str">
        <f t="shared" si="35"/>
        <v>IIEE-SJ - 223003</v>
      </c>
      <c r="B938" s="19">
        <v>223003</v>
      </c>
      <c r="E938" s="19" t="s">
        <v>681</v>
      </c>
    </row>
    <row r="939" spans="1:5" x14ac:dyDescent="0.2">
      <c r="A939" s="17" t="str">
        <f t="shared" si="35"/>
        <v>IIEE-SJ - 223004</v>
      </c>
      <c r="B939" s="19">
        <v>223004</v>
      </c>
      <c r="E939" s="19" t="s">
        <v>682</v>
      </c>
    </row>
    <row r="940" spans="1:5" x14ac:dyDescent="0.2">
      <c r="A940" s="17" t="str">
        <f t="shared" si="35"/>
        <v>IIEE-SJ - 223005</v>
      </c>
      <c r="B940" s="19">
        <v>223005</v>
      </c>
      <c r="E940" s="19" t="s">
        <v>683</v>
      </c>
    </row>
    <row r="941" spans="1:5" x14ac:dyDescent="0.2">
      <c r="A941" s="17" t="str">
        <f t="shared" si="35"/>
        <v>IIEE-SJ - 223006</v>
      </c>
      <c r="B941" s="19">
        <v>223006</v>
      </c>
      <c r="E941" s="19" t="s">
        <v>684</v>
      </c>
    </row>
    <row r="942" spans="1:5" x14ac:dyDescent="0.2">
      <c r="A942" s="17" t="str">
        <f t="shared" si="35"/>
        <v>IIEE-SJ - 223007</v>
      </c>
      <c r="B942" s="19">
        <v>223007</v>
      </c>
      <c r="E942" s="19" t="s">
        <v>685</v>
      </c>
    </row>
    <row r="943" spans="1:5" x14ac:dyDescent="0.2">
      <c r="A943" s="17" t="str">
        <f t="shared" si="35"/>
        <v>IIEE-SJ - 223008</v>
      </c>
      <c r="B943" s="19">
        <v>223008</v>
      </c>
      <c r="E943" s="19" t="s">
        <v>686</v>
      </c>
    </row>
    <row r="944" spans="1:5" x14ac:dyDescent="0.2">
      <c r="A944" s="17" t="str">
        <f t="shared" si="35"/>
        <v>IIEE-SJ - 223009</v>
      </c>
      <c r="B944" s="19">
        <v>223009</v>
      </c>
      <c r="E944" s="19" t="s">
        <v>687</v>
      </c>
    </row>
    <row r="945" spans="1:5" x14ac:dyDescent="0.2">
      <c r="A945" s="17" t="str">
        <f t="shared" si="35"/>
        <v>IIEE-SJ - 223010</v>
      </c>
      <c r="B945" s="19">
        <v>223010</v>
      </c>
      <c r="E945" s="19" t="s">
        <v>688</v>
      </c>
    </row>
    <row r="946" spans="1:5" x14ac:dyDescent="0.2">
      <c r="A946" s="17"/>
    </row>
    <row r="947" spans="1:5" x14ac:dyDescent="0.2">
      <c r="A947" s="17" t="str">
        <f>CONCATENATE("IIEE-SJ - ",B947)</f>
        <v>IIEE-SJ - 224</v>
      </c>
      <c r="B947" s="19">
        <v>224</v>
      </c>
      <c r="E947" s="19" t="s">
        <v>309</v>
      </c>
    </row>
    <row r="948" spans="1:5" x14ac:dyDescent="0.2">
      <c r="A948" s="17" t="str">
        <f>CONCATENATE("IIEE-SJ - ",B948)</f>
        <v>IIEE-SJ - 224001</v>
      </c>
      <c r="B948" s="19">
        <v>224001</v>
      </c>
      <c r="E948" s="19" t="s">
        <v>693</v>
      </c>
    </row>
    <row r="949" spans="1:5" x14ac:dyDescent="0.2">
      <c r="A949" s="17" t="str">
        <f>CONCATENATE("IIEE-SJ - ",B949)</f>
        <v>IIEE-SJ - 224002</v>
      </c>
      <c r="B949" s="19">
        <v>224002</v>
      </c>
      <c r="E949" s="19" t="s">
        <v>694</v>
      </c>
    </row>
    <row r="950" spans="1:5" x14ac:dyDescent="0.2">
      <c r="A950" s="17"/>
    </row>
    <row r="951" spans="1:5" x14ac:dyDescent="0.2">
      <c r="A951" s="17" t="str">
        <f>CONCATENATE("IIEE-SJ - ",B951)</f>
        <v>IIEE-SJ - 225</v>
      </c>
      <c r="B951" s="19">
        <v>225</v>
      </c>
      <c r="E951" s="19" t="s">
        <v>907</v>
      </c>
    </row>
    <row r="952" spans="1:5" x14ac:dyDescent="0.2">
      <c r="A952" s="17" t="str">
        <f>CONCATENATE("IIEE-SJ - ",B952)</f>
        <v>IIEE-SJ - 225001</v>
      </c>
      <c r="B952" s="19">
        <v>225001</v>
      </c>
      <c r="E952" s="19" t="s">
        <v>715</v>
      </c>
    </row>
    <row r="953" spans="1:5" x14ac:dyDescent="0.2">
      <c r="A953" s="17" t="str">
        <f>CONCATENATE("IIEE-SJ - ",B953)</f>
        <v>IIEE-SJ - 225002</v>
      </c>
      <c r="B953" s="19">
        <v>225002</v>
      </c>
      <c r="E953" s="19" t="s">
        <v>716</v>
      </c>
    </row>
    <row r="954" spans="1:5" x14ac:dyDescent="0.2">
      <c r="A954" s="17"/>
    </row>
    <row r="955" spans="1:5" x14ac:dyDescent="0.2">
      <c r="A955" s="17" t="str">
        <f t="shared" ref="A955:A960" si="36">CONCATENATE("IIEE-SJ - ",B955)</f>
        <v>IIEE-SJ - 226</v>
      </c>
      <c r="B955" s="19">
        <v>226</v>
      </c>
      <c r="E955" s="19" t="s">
        <v>908</v>
      </c>
    </row>
    <row r="956" spans="1:5" x14ac:dyDescent="0.2">
      <c r="A956" s="17" t="str">
        <f t="shared" si="36"/>
        <v>IIEE-SJ - 226001</v>
      </c>
      <c r="B956" s="19">
        <v>226001</v>
      </c>
      <c r="E956" s="19" t="s">
        <v>701</v>
      </c>
    </row>
    <row r="957" spans="1:5" x14ac:dyDescent="0.2">
      <c r="A957" s="17" t="str">
        <f t="shared" si="36"/>
        <v>IIEE-SJ - 226002</v>
      </c>
      <c r="B957" s="19">
        <v>226002</v>
      </c>
      <c r="E957" s="19" t="s">
        <v>702</v>
      </c>
    </row>
    <row r="958" spans="1:5" x14ac:dyDescent="0.2">
      <c r="A958" s="17" t="str">
        <f t="shared" si="36"/>
        <v>IIEE-SJ - 226003</v>
      </c>
      <c r="B958" s="19">
        <v>226003</v>
      </c>
      <c r="E958" s="19" t="s">
        <v>703</v>
      </c>
    </row>
    <row r="959" spans="1:5" x14ac:dyDescent="0.2">
      <c r="A959" s="17" t="str">
        <f t="shared" si="36"/>
        <v>IIEE-SJ - 226004</v>
      </c>
      <c r="B959" s="19">
        <v>226004</v>
      </c>
      <c r="E959" s="19" t="s">
        <v>717</v>
      </c>
    </row>
    <row r="960" spans="1:5" x14ac:dyDescent="0.2">
      <c r="A960" s="17" t="str">
        <f t="shared" si="36"/>
        <v>IIEE-SJ - 226005</v>
      </c>
      <c r="B960" s="19">
        <v>226005</v>
      </c>
      <c r="E960" s="19" t="s">
        <v>718</v>
      </c>
    </row>
    <row r="961" spans="1:5" x14ac:dyDescent="0.2">
      <c r="A961" s="17"/>
    </row>
    <row r="962" spans="1:5" x14ac:dyDescent="0.2">
      <c r="A962" s="17" t="str">
        <f t="shared" ref="A962:A969" si="37">CONCATENATE("IIEE-SJ - ",B962)</f>
        <v>IIEE-SJ - 227</v>
      </c>
      <c r="B962" s="19">
        <v>227</v>
      </c>
      <c r="E962" s="19" t="s">
        <v>909</v>
      </c>
    </row>
    <row r="963" spans="1:5" x14ac:dyDescent="0.2">
      <c r="A963" s="17" t="str">
        <f t="shared" si="37"/>
        <v>IIEE-SJ - 227001</v>
      </c>
      <c r="B963" s="19">
        <v>227001</v>
      </c>
      <c r="E963" s="19" t="s">
        <v>709</v>
      </c>
    </row>
    <row r="964" spans="1:5" x14ac:dyDescent="0.2">
      <c r="A964" s="17" t="str">
        <f t="shared" si="37"/>
        <v>IIEE-SJ - 227002</v>
      </c>
      <c r="B964" s="19">
        <v>227002</v>
      </c>
      <c r="E964" s="19" t="s">
        <v>710</v>
      </c>
    </row>
    <row r="965" spans="1:5" x14ac:dyDescent="0.2">
      <c r="A965" s="17" t="str">
        <f t="shared" si="37"/>
        <v>IIEE-SJ - 227003</v>
      </c>
      <c r="B965" s="19">
        <v>227003</v>
      </c>
      <c r="E965" s="19" t="s">
        <v>711</v>
      </c>
    </row>
    <row r="966" spans="1:5" x14ac:dyDescent="0.2">
      <c r="A966" s="17" t="str">
        <f t="shared" si="37"/>
        <v>IIEE-SJ - 227004</v>
      </c>
      <c r="B966" s="19">
        <v>227004</v>
      </c>
      <c r="E966" s="19" t="s">
        <v>712</v>
      </c>
    </row>
    <row r="967" spans="1:5" x14ac:dyDescent="0.2">
      <c r="A967" s="17" t="str">
        <f t="shared" si="37"/>
        <v>IIEE-SJ - 227005</v>
      </c>
      <c r="B967" s="19">
        <v>227005</v>
      </c>
      <c r="E967" s="19" t="s">
        <v>713</v>
      </c>
    </row>
    <row r="968" spans="1:5" x14ac:dyDescent="0.2">
      <c r="A968" s="17" t="str">
        <f t="shared" si="37"/>
        <v>IIEE-SJ - 227006</v>
      </c>
      <c r="B968" s="19">
        <v>227006</v>
      </c>
      <c r="E968" s="19" t="s">
        <v>714</v>
      </c>
    </row>
    <row r="969" spans="1:5" x14ac:dyDescent="0.2">
      <c r="A969" s="17" t="str">
        <f t="shared" si="37"/>
        <v>IIEE-SJ - 227007</v>
      </c>
      <c r="B969" s="19">
        <v>227007</v>
      </c>
      <c r="E969" s="19" t="s">
        <v>708</v>
      </c>
    </row>
  </sheetData>
  <sheetProtection password="E676" sheet="1" objects="1" scenarios="1"/>
  <autoFilter ref="B1:D969" xr:uid="{00000000-0009-0000-0000-00000A000000}"/>
  <mergeCells count="40">
    <mergeCell ref="A3:A4"/>
    <mergeCell ref="E3:E4"/>
    <mergeCell ref="B225:D225"/>
    <mergeCell ref="A225:A226"/>
    <mergeCell ref="E225:E226"/>
    <mergeCell ref="B226:D226"/>
    <mergeCell ref="B237:D238"/>
    <mergeCell ref="A237:A238"/>
    <mergeCell ref="E237:E238"/>
    <mergeCell ref="B264:D265"/>
    <mergeCell ref="A264:A265"/>
    <mergeCell ref="E264:E265"/>
    <mergeCell ref="B273:D273"/>
    <mergeCell ref="A273:A274"/>
    <mergeCell ref="E273:E274"/>
    <mergeCell ref="B274:D274"/>
    <mergeCell ref="B288:D288"/>
    <mergeCell ref="A288:A289"/>
    <mergeCell ref="E288:E289"/>
    <mergeCell ref="B289:D289"/>
    <mergeCell ref="B303:D303"/>
    <mergeCell ref="A303:A304"/>
    <mergeCell ref="E303:E304"/>
    <mergeCell ref="B304:D304"/>
    <mergeCell ref="B450:D450"/>
    <mergeCell ref="A450:A451"/>
    <mergeCell ref="E450:E451"/>
    <mergeCell ref="B451:D451"/>
    <mergeCell ref="F487:F488"/>
    <mergeCell ref="G487:G488"/>
    <mergeCell ref="B511:B512"/>
    <mergeCell ref="E511:E512"/>
    <mergeCell ref="F511:F512"/>
    <mergeCell ref="G511:G512"/>
    <mergeCell ref="B530:D530"/>
    <mergeCell ref="A530:A531"/>
    <mergeCell ref="E530:E531"/>
    <mergeCell ref="B531:D531"/>
    <mergeCell ref="B487:B488"/>
    <mergeCell ref="E487:E488"/>
  </mergeCells>
  <pageMargins left="0.75" right="0.75" top="1" bottom="1" header="0" footer="0"/>
  <pageSetup paperSize="9" scale="65"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0">
    <pageSetUpPr fitToPage="1"/>
  </sheetPr>
  <dimension ref="A1:I257"/>
  <sheetViews>
    <sheetView topLeftCell="A4" zoomScale="120" zoomScaleNormal="120" workbookViewId="0">
      <selection activeCell="D75" sqref="D75:D88"/>
    </sheetView>
  </sheetViews>
  <sheetFormatPr baseColWidth="10" defaultColWidth="11.42578125" defaultRowHeight="15" x14ac:dyDescent="0.2"/>
  <cols>
    <col min="1" max="1" width="15.28515625" customWidth="1"/>
    <col min="2" max="2" width="8" customWidth="1"/>
    <col min="3" max="3" width="4.5703125" customWidth="1"/>
    <col min="4" max="4" width="66" customWidth="1"/>
    <col min="5" max="5" width="6.85546875" customWidth="1"/>
    <col min="6" max="6" width="12.42578125" style="81" customWidth="1"/>
    <col min="7" max="7" width="18.85546875" style="81" customWidth="1"/>
    <col min="8" max="8" width="46" style="85" customWidth="1"/>
    <col min="9" max="9" width="5.28515625" style="85" customWidth="1"/>
    <col min="10" max="16384" width="11.42578125" style="85"/>
  </cols>
  <sheetData>
    <row r="1" spans="1:9" ht="15" customHeight="1" thickBot="1" x14ac:dyDescent="0.25">
      <c r="A1" s="446" t="s">
        <v>1288</v>
      </c>
      <c r="B1" s="447"/>
      <c r="C1" s="447"/>
      <c r="D1" s="447"/>
      <c r="E1" s="447"/>
      <c r="G1" s="82" t="s">
        <v>910</v>
      </c>
      <c r="H1" s="83" t="s">
        <v>911</v>
      </c>
      <c r="I1" s="84"/>
    </row>
    <row r="2" spans="1:9" x14ac:dyDescent="0.2">
      <c r="A2" s="453" t="s">
        <v>355</v>
      </c>
      <c r="B2" s="301" t="s">
        <v>50</v>
      </c>
      <c r="C2" s="455" t="s">
        <v>1289</v>
      </c>
      <c r="D2" s="456"/>
      <c r="E2" s="444" t="s">
        <v>1234</v>
      </c>
      <c r="G2" s="82"/>
      <c r="H2" s="83"/>
      <c r="I2" s="84"/>
    </row>
    <row r="3" spans="1:9" x14ac:dyDescent="0.2">
      <c r="A3" s="454"/>
      <c r="B3" s="17" t="s">
        <v>52</v>
      </c>
      <c r="C3" s="457"/>
      <c r="D3" s="458"/>
      <c r="E3" s="445"/>
      <c r="F3" s="113">
        <v>1</v>
      </c>
      <c r="G3" s="87" t="str">
        <f xml:space="preserve"> CONCATENATE(G1,"-",TEXT(F3,"0000"))</f>
        <v>I-0001</v>
      </c>
      <c r="H3" s="88" t="s">
        <v>913</v>
      </c>
      <c r="I3" s="84"/>
    </row>
    <row r="4" spans="1:9" x14ac:dyDescent="0.2">
      <c r="A4" s="333"/>
      <c r="B4" s="302"/>
      <c r="C4" s="313">
        <v>1</v>
      </c>
      <c r="D4" s="315" t="s">
        <v>913</v>
      </c>
      <c r="E4" s="321"/>
      <c r="F4" s="113">
        <v>1</v>
      </c>
      <c r="G4" s="89" t="str">
        <f t="shared" ref="G4:G10" si="0">CONCATENATE($G$3,".",TEXT(F4,"0000"))</f>
        <v>I-0001.0001</v>
      </c>
      <c r="H4" s="90" t="s">
        <v>914</v>
      </c>
      <c r="I4" s="84" t="s">
        <v>5</v>
      </c>
    </row>
    <row r="5" spans="1:9" x14ac:dyDescent="0.2">
      <c r="A5" s="333"/>
      <c r="B5" s="302"/>
      <c r="C5" s="312"/>
      <c r="D5" s="316" t="s">
        <v>1293</v>
      </c>
      <c r="E5" s="321" t="s">
        <v>1287</v>
      </c>
      <c r="F5" s="113">
        <v>2</v>
      </c>
      <c r="G5" s="89" t="str">
        <f t="shared" si="0"/>
        <v>I-0001.0002</v>
      </c>
      <c r="H5" s="90" t="s">
        <v>916</v>
      </c>
      <c r="I5" s="84" t="s">
        <v>5</v>
      </c>
    </row>
    <row r="6" spans="1:9" x14ac:dyDescent="0.2">
      <c r="A6" s="333"/>
      <c r="B6" s="302"/>
      <c r="C6" s="312"/>
      <c r="D6" s="316" t="s">
        <v>1290</v>
      </c>
      <c r="E6" s="321" t="s">
        <v>1287</v>
      </c>
      <c r="F6" s="113">
        <v>3</v>
      </c>
      <c r="G6" s="89" t="str">
        <f t="shared" si="0"/>
        <v>I-0001.0003</v>
      </c>
      <c r="H6" s="90" t="s">
        <v>918</v>
      </c>
      <c r="I6" s="84" t="s">
        <v>5</v>
      </c>
    </row>
    <row r="7" spans="1:9" x14ac:dyDescent="0.2">
      <c r="A7" s="333"/>
      <c r="C7" s="312"/>
      <c r="D7" s="317" t="s">
        <v>1278</v>
      </c>
      <c r="E7" s="321" t="s">
        <v>1287</v>
      </c>
      <c r="F7" s="113">
        <v>4</v>
      </c>
      <c r="G7" s="89" t="str">
        <f t="shared" si="0"/>
        <v>I-0001.0004</v>
      </c>
      <c r="H7" s="90" t="s">
        <v>920</v>
      </c>
      <c r="I7" s="84" t="s">
        <v>7</v>
      </c>
    </row>
    <row r="8" spans="1:9" x14ac:dyDescent="0.2">
      <c r="A8" s="333"/>
      <c r="C8" s="312"/>
      <c r="D8" s="317" t="s">
        <v>1295</v>
      </c>
      <c r="E8" s="321"/>
      <c r="F8" s="113">
        <v>5</v>
      </c>
      <c r="G8" s="89" t="str">
        <f t="shared" si="0"/>
        <v>I-0001.0005</v>
      </c>
      <c r="H8" s="90" t="s">
        <v>922</v>
      </c>
      <c r="I8" s="84" t="s">
        <v>5</v>
      </c>
    </row>
    <row r="9" spans="1:9" x14ac:dyDescent="0.2">
      <c r="A9" s="333"/>
      <c r="B9" s="302"/>
      <c r="C9" s="313">
        <v>2</v>
      </c>
      <c r="D9" s="315" t="s">
        <v>1296</v>
      </c>
      <c r="E9" s="321"/>
      <c r="F9" s="113">
        <v>6</v>
      </c>
      <c r="G9" s="89" t="str">
        <f t="shared" si="0"/>
        <v>I-0001.0006</v>
      </c>
      <c r="H9" s="90" t="s">
        <v>924</v>
      </c>
      <c r="I9" s="84" t="s">
        <v>5</v>
      </c>
    </row>
    <row r="10" spans="1:9" x14ac:dyDescent="0.2">
      <c r="A10" s="333"/>
      <c r="B10" s="302"/>
      <c r="C10" s="312"/>
      <c r="D10" s="318" t="s">
        <v>1291</v>
      </c>
      <c r="E10" s="321" t="s">
        <v>6</v>
      </c>
      <c r="F10" s="113">
        <v>7</v>
      </c>
      <c r="G10" s="89" t="str">
        <f t="shared" si="0"/>
        <v>I-0001.0007</v>
      </c>
      <c r="H10" s="90" t="s">
        <v>926</v>
      </c>
      <c r="I10" s="84" t="s">
        <v>5</v>
      </c>
    </row>
    <row r="11" spans="1:9" x14ac:dyDescent="0.2">
      <c r="A11" s="333"/>
      <c r="B11" s="302"/>
      <c r="C11" s="312"/>
      <c r="D11" s="319" t="s">
        <v>1270</v>
      </c>
      <c r="E11" s="323" t="s">
        <v>731</v>
      </c>
      <c r="G11" s="84"/>
      <c r="H11" s="90"/>
      <c r="I11" s="84"/>
    </row>
    <row r="12" spans="1:9" x14ac:dyDescent="0.2">
      <c r="A12" s="333"/>
      <c r="B12" s="302"/>
      <c r="C12" s="312"/>
      <c r="D12" s="319" t="s">
        <v>1271</v>
      </c>
      <c r="E12" s="323" t="s">
        <v>731</v>
      </c>
      <c r="G12" s="84"/>
      <c r="H12" s="90"/>
      <c r="I12" s="84"/>
    </row>
    <row r="13" spans="1:9" x14ac:dyDescent="0.2">
      <c r="A13" s="333"/>
      <c r="B13" s="302"/>
      <c r="C13" s="312"/>
      <c r="D13" s="318" t="s">
        <v>1379</v>
      </c>
      <c r="E13" s="321" t="s">
        <v>731</v>
      </c>
      <c r="F13" s="86" t="s">
        <v>915</v>
      </c>
      <c r="G13" s="87" t="str">
        <f xml:space="preserve"> CONCATENATE(G1,"-",F13)</f>
        <v>I-0002</v>
      </c>
      <c r="H13" s="314" t="s">
        <v>927</v>
      </c>
      <c r="I13" s="84"/>
    </row>
    <row r="14" spans="1:9" x14ac:dyDescent="0.2">
      <c r="A14" s="333"/>
      <c r="B14" s="302"/>
      <c r="C14" s="312"/>
      <c r="D14" s="318" t="s">
        <v>1235</v>
      </c>
      <c r="E14" s="321" t="s">
        <v>731</v>
      </c>
      <c r="F14" s="86" t="s">
        <v>912</v>
      </c>
      <c r="G14" s="89" t="str">
        <f>CONCATENATE($G$13,".",F14)</f>
        <v>I-0002.0001</v>
      </c>
      <c r="H14" s="90" t="s">
        <v>928</v>
      </c>
      <c r="I14" s="84" t="s">
        <v>6</v>
      </c>
    </row>
    <row r="15" spans="1:9" x14ac:dyDescent="0.2">
      <c r="A15" s="334"/>
      <c r="B15" s="303"/>
      <c r="C15" s="304"/>
      <c r="D15" s="318" t="s">
        <v>1236</v>
      </c>
      <c r="E15" s="321" t="s">
        <v>731</v>
      </c>
      <c r="F15" s="86" t="s">
        <v>915</v>
      </c>
      <c r="G15" s="89" t="str">
        <f>CONCATENATE($G$13,".",F15)</f>
        <v>I-0002.0002</v>
      </c>
      <c r="H15" s="90" t="s">
        <v>929</v>
      </c>
      <c r="I15" s="84" t="s">
        <v>6</v>
      </c>
    </row>
    <row r="16" spans="1:9" x14ac:dyDescent="0.2">
      <c r="A16" s="335"/>
      <c r="B16" s="304"/>
      <c r="C16" s="304"/>
      <c r="D16" s="318" t="s">
        <v>1237</v>
      </c>
      <c r="E16" s="321" t="s">
        <v>731</v>
      </c>
      <c r="F16" s="86" t="s">
        <v>917</v>
      </c>
      <c r="G16" s="89" t="str">
        <f>CONCATENATE($G$13,".",F16)</f>
        <v>I-0002.0003</v>
      </c>
      <c r="H16" s="90" t="s">
        <v>930</v>
      </c>
      <c r="I16" s="84" t="s">
        <v>6</v>
      </c>
    </row>
    <row r="17" spans="1:9" x14ac:dyDescent="0.2">
      <c r="A17" s="335"/>
      <c r="B17" s="304"/>
      <c r="C17" s="304"/>
      <c r="D17" s="318" t="s">
        <v>1238</v>
      </c>
      <c r="E17" s="321" t="s">
        <v>731</v>
      </c>
      <c r="F17" s="86"/>
      <c r="G17" s="84"/>
      <c r="H17" s="90"/>
      <c r="I17" s="84"/>
    </row>
    <row r="18" spans="1:9" x14ac:dyDescent="0.2">
      <c r="A18" s="335"/>
      <c r="B18" s="304"/>
      <c r="C18" s="304"/>
      <c r="D18" s="318" t="s">
        <v>1239</v>
      </c>
      <c r="E18" s="321" t="s">
        <v>731</v>
      </c>
      <c r="F18" s="86"/>
      <c r="G18" s="84"/>
      <c r="H18" s="90"/>
      <c r="I18" s="84"/>
    </row>
    <row r="19" spans="1:9" x14ac:dyDescent="0.2">
      <c r="A19" s="335"/>
      <c r="B19" s="304"/>
      <c r="C19" s="304"/>
      <c r="D19" s="318" t="s">
        <v>1380</v>
      </c>
      <c r="E19" s="321" t="s">
        <v>731</v>
      </c>
      <c r="F19" s="86" t="s">
        <v>917</v>
      </c>
      <c r="G19" s="87" t="str">
        <f xml:space="preserve"> CONCATENATE(G1,"-",F19)</f>
        <v>I-0003</v>
      </c>
      <c r="H19" s="88" t="s">
        <v>8</v>
      </c>
      <c r="I19" s="84"/>
    </row>
    <row r="20" spans="1:9" x14ac:dyDescent="0.2">
      <c r="A20" s="335"/>
      <c r="B20" s="304"/>
      <c r="C20" s="304"/>
      <c r="D20" s="318" t="s">
        <v>1240</v>
      </c>
      <c r="E20" s="321" t="s">
        <v>731</v>
      </c>
      <c r="F20" s="86" t="s">
        <v>912</v>
      </c>
      <c r="G20" s="89" t="str">
        <f>CONCATENATE($G$19,".",F20)</f>
        <v>I-0003.0001</v>
      </c>
      <c r="H20" s="90" t="s">
        <v>931</v>
      </c>
      <c r="I20" s="84" t="s">
        <v>7</v>
      </c>
    </row>
    <row r="21" spans="1:9" x14ac:dyDescent="0.2">
      <c r="A21" s="335"/>
      <c r="B21" s="304"/>
      <c r="C21" s="304"/>
      <c r="D21" s="318" t="s">
        <v>1241</v>
      </c>
      <c r="E21" s="321" t="s">
        <v>731</v>
      </c>
      <c r="F21" s="86" t="s">
        <v>915</v>
      </c>
      <c r="G21" s="89" t="str">
        <f>CONCATENATE($G$19,".",F21)</f>
        <v>I-0003.0002</v>
      </c>
      <c r="H21" s="90" t="s">
        <v>932</v>
      </c>
      <c r="I21" s="84" t="s">
        <v>6</v>
      </c>
    </row>
    <row r="22" spans="1:9" x14ac:dyDescent="0.2">
      <c r="A22" s="335"/>
      <c r="B22" s="304"/>
      <c r="C22" s="304"/>
      <c r="D22" s="318" t="s">
        <v>1242</v>
      </c>
      <c r="E22" s="321" t="s">
        <v>731</v>
      </c>
      <c r="F22" s="86" t="s">
        <v>917</v>
      </c>
      <c r="G22" s="89" t="str">
        <f>CONCATENATE($G$19,".",F22)</f>
        <v>I-0003.0003</v>
      </c>
      <c r="H22" s="90" t="s">
        <v>933</v>
      </c>
      <c r="I22" s="84" t="s">
        <v>7</v>
      </c>
    </row>
    <row r="23" spans="1:9" x14ac:dyDescent="0.2">
      <c r="A23" s="335"/>
      <c r="B23" s="304"/>
      <c r="C23" s="304"/>
      <c r="D23" s="318" t="s">
        <v>1243</v>
      </c>
      <c r="E23" s="321" t="s">
        <v>731</v>
      </c>
      <c r="F23" s="86" t="s">
        <v>919</v>
      </c>
      <c r="G23" s="89" t="str">
        <f>CONCATENATE($G$19,".",F23)</f>
        <v>I-0003.0004</v>
      </c>
      <c r="H23" s="90" t="s">
        <v>934</v>
      </c>
      <c r="I23" s="84" t="s">
        <v>7</v>
      </c>
    </row>
    <row r="24" spans="1:9" x14ac:dyDescent="0.2">
      <c r="A24" s="335"/>
      <c r="B24" s="304"/>
      <c r="C24" s="304"/>
      <c r="D24" s="320" t="s">
        <v>1244</v>
      </c>
      <c r="E24" s="321" t="s">
        <v>6</v>
      </c>
      <c r="G24" s="84"/>
      <c r="H24" s="90"/>
      <c r="I24" s="84"/>
    </row>
    <row r="25" spans="1:9" x14ac:dyDescent="0.2">
      <c r="A25" s="335"/>
      <c r="B25" s="304"/>
      <c r="C25" s="304"/>
      <c r="D25" s="320" t="s">
        <v>1245</v>
      </c>
      <c r="E25" s="321" t="s">
        <v>6</v>
      </c>
      <c r="G25" s="84"/>
      <c r="H25" s="90"/>
      <c r="I25" s="84"/>
    </row>
    <row r="26" spans="1:9" x14ac:dyDescent="0.2">
      <c r="A26" s="335"/>
      <c r="B26" s="304"/>
      <c r="C26" s="304"/>
      <c r="D26" s="320" t="s">
        <v>1246</v>
      </c>
      <c r="E26" s="321" t="s">
        <v>6</v>
      </c>
      <c r="F26" s="86" t="s">
        <v>919</v>
      </c>
      <c r="G26" s="87" t="str">
        <f xml:space="preserve"> CONCATENATE(G1,"-",F26)</f>
        <v>I-0004</v>
      </c>
      <c r="H26" s="88" t="s">
        <v>935</v>
      </c>
      <c r="I26" s="84"/>
    </row>
    <row r="27" spans="1:9" x14ac:dyDescent="0.2">
      <c r="A27" s="335"/>
      <c r="B27" s="304"/>
      <c r="C27" s="304"/>
      <c r="D27" s="320" t="s">
        <v>1247</v>
      </c>
      <c r="E27" s="321" t="s">
        <v>6</v>
      </c>
      <c r="F27" s="86" t="s">
        <v>912</v>
      </c>
      <c r="G27" s="89" t="str">
        <f t="shared" ref="G27:G38" si="1">CONCATENATE($G$26,".",F27)</f>
        <v>I-0004.0001</v>
      </c>
      <c r="H27" s="90" t="s">
        <v>936</v>
      </c>
      <c r="I27" s="84" t="s">
        <v>6</v>
      </c>
    </row>
    <row r="28" spans="1:9" x14ac:dyDescent="0.2">
      <c r="A28" s="334"/>
      <c r="B28" s="305"/>
      <c r="C28" s="313">
        <v>3</v>
      </c>
      <c r="D28" s="315" t="s">
        <v>1292</v>
      </c>
      <c r="E28" s="324"/>
      <c r="F28" s="86" t="s">
        <v>915</v>
      </c>
      <c r="G28" s="89" t="str">
        <f t="shared" si="1"/>
        <v>I-0004.0002</v>
      </c>
      <c r="H28" s="90" t="s">
        <v>937</v>
      </c>
      <c r="I28" s="84" t="s">
        <v>6</v>
      </c>
    </row>
    <row r="29" spans="1:9" x14ac:dyDescent="0.2">
      <c r="A29" s="334"/>
      <c r="B29" s="305"/>
      <c r="C29" s="306"/>
      <c r="D29" s="316" t="s">
        <v>1250</v>
      </c>
      <c r="E29" s="321" t="s">
        <v>1115</v>
      </c>
      <c r="F29" s="86" t="s">
        <v>917</v>
      </c>
      <c r="G29" s="89" t="str">
        <f t="shared" si="1"/>
        <v>I-0004.0003</v>
      </c>
      <c r="H29" s="90" t="s">
        <v>938</v>
      </c>
      <c r="I29" s="84" t="s">
        <v>6</v>
      </c>
    </row>
    <row r="30" spans="1:9" x14ac:dyDescent="0.2">
      <c r="A30" s="334"/>
      <c r="B30" s="305"/>
      <c r="C30" s="306"/>
      <c r="D30" s="320" t="s">
        <v>1251</v>
      </c>
      <c r="E30" s="321" t="s">
        <v>1115</v>
      </c>
      <c r="F30" s="86" t="s">
        <v>919</v>
      </c>
      <c r="G30" s="89" t="str">
        <f t="shared" si="1"/>
        <v>I-0004.0004</v>
      </c>
      <c r="H30" s="90" t="s">
        <v>939</v>
      </c>
      <c r="I30" s="84" t="s">
        <v>6</v>
      </c>
    </row>
    <row r="31" spans="1:9" x14ac:dyDescent="0.2">
      <c r="A31" s="334"/>
      <c r="B31" s="304"/>
      <c r="C31" s="306"/>
      <c r="D31" s="320" t="s">
        <v>1252</v>
      </c>
      <c r="E31" s="321" t="s">
        <v>1115</v>
      </c>
      <c r="F31" s="86" t="s">
        <v>921</v>
      </c>
      <c r="G31" s="89" t="str">
        <f t="shared" si="1"/>
        <v>I-0004.0005</v>
      </c>
      <c r="H31" s="90" t="s">
        <v>940</v>
      </c>
      <c r="I31" s="84"/>
    </row>
    <row r="32" spans="1:9" x14ac:dyDescent="0.2">
      <c r="A32" s="335"/>
      <c r="B32" s="304"/>
      <c r="C32" s="304"/>
      <c r="D32" s="320" t="s">
        <v>1253</v>
      </c>
      <c r="E32" s="321" t="s">
        <v>1115</v>
      </c>
      <c r="F32" s="86" t="s">
        <v>923</v>
      </c>
      <c r="G32" s="89" t="str">
        <f t="shared" si="1"/>
        <v>I-0004.0006</v>
      </c>
      <c r="H32" s="90" t="s">
        <v>941</v>
      </c>
      <c r="I32" s="84" t="s">
        <v>6</v>
      </c>
    </row>
    <row r="33" spans="1:9" x14ac:dyDescent="0.2">
      <c r="A33" s="335"/>
      <c r="B33" s="304"/>
      <c r="C33" s="304"/>
      <c r="D33" s="320" t="s">
        <v>1254</v>
      </c>
      <c r="E33" s="321" t="s">
        <v>1115</v>
      </c>
      <c r="F33" s="86" t="s">
        <v>925</v>
      </c>
      <c r="G33" s="89" t="str">
        <f t="shared" si="1"/>
        <v>I-0004.0007</v>
      </c>
      <c r="H33" s="90" t="s">
        <v>942</v>
      </c>
      <c r="I33" s="84" t="s">
        <v>6</v>
      </c>
    </row>
    <row r="34" spans="1:9" x14ac:dyDescent="0.2">
      <c r="A34" s="335"/>
      <c r="B34" s="304"/>
      <c r="C34" s="304"/>
      <c r="D34" s="320" t="s">
        <v>1255</v>
      </c>
      <c r="E34" s="321" t="s">
        <v>1115</v>
      </c>
      <c r="F34" s="86" t="s">
        <v>943</v>
      </c>
      <c r="G34" s="89" t="str">
        <f t="shared" si="1"/>
        <v>I-0004.0008</v>
      </c>
      <c r="H34" s="90" t="s">
        <v>944</v>
      </c>
      <c r="I34" s="84" t="s">
        <v>6</v>
      </c>
    </row>
    <row r="35" spans="1:9" x14ac:dyDescent="0.2">
      <c r="A35" s="335"/>
      <c r="B35" s="304"/>
      <c r="C35" s="304"/>
      <c r="D35" s="320" t="s">
        <v>1256</v>
      </c>
      <c r="E35" s="321" t="s">
        <v>1115</v>
      </c>
      <c r="F35" s="86" t="s">
        <v>945</v>
      </c>
      <c r="G35" s="89" t="str">
        <f t="shared" si="1"/>
        <v>I-0004.0009</v>
      </c>
      <c r="H35" s="90" t="s">
        <v>946</v>
      </c>
      <c r="I35" s="84" t="s">
        <v>6</v>
      </c>
    </row>
    <row r="36" spans="1:9" x14ac:dyDescent="0.2">
      <c r="A36" s="335"/>
      <c r="B36" s="304"/>
      <c r="C36" s="304"/>
      <c r="D36" s="320" t="s">
        <v>1257</v>
      </c>
      <c r="E36" s="321" t="s">
        <v>1115</v>
      </c>
      <c r="F36" s="86" t="s">
        <v>947</v>
      </c>
      <c r="G36" s="89" t="str">
        <f t="shared" si="1"/>
        <v>I-0004.0010</v>
      </c>
      <c r="H36" s="90" t="s">
        <v>948</v>
      </c>
      <c r="I36" s="84" t="s">
        <v>6</v>
      </c>
    </row>
    <row r="37" spans="1:9" x14ac:dyDescent="0.2">
      <c r="A37" s="335"/>
      <c r="B37" s="304"/>
      <c r="C37" s="304"/>
      <c r="D37" s="320" t="s">
        <v>1258</v>
      </c>
      <c r="E37" s="321" t="s">
        <v>1115</v>
      </c>
      <c r="F37" s="86" t="s">
        <v>949</v>
      </c>
      <c r="G37" s="89" t="str">
        <f t="shared" si="1"/>
        <v>I-0004.0011</v>
      </c>
      <c r="H37" s="90" t="s">
        <v>950</v>
      </c>
      <c r="I37" s="84" t="s">
        <v>7</v>
      </c>
    </row>
    <row r="38" spans="1:9" x14ac:dyDescent="0.2">
      <c r="A38" s="335"/>
      <c r="B38" s="304"/>
      <c r="C38" s="304"/>
      <c r="D38" s="320" t="s">
        <v>1259</v>
      </c>
      <c r="E38" s="321" t="s">
        <v>1115</v>
      </c>
      <c r="F38" s="86" t="s">
        <v>951</v>
      </c>
      <c r="G38" s="89" t="str">
        <f t="shared" si="1"/>
        <v>I-0004.0012</v>
      </c>
      <c r="H38" s="90" t="s">
        <v>952</v>
      </c>
      <c r="I38" s="84" t="s">
        <v>6</v>
      </c>
    </row>
    <row r="39" spans="1:9" x14ac:dyDescent="0.2">
      <c r="A39" s="335"/>
      <c r="B39" s="304"/>
      <c r="C39" s="304"/>
      <c r="D39" s="320" t="s">
        <v>1260</v>
      </c>
      <c r="E39" s="321" t="s">
        <v>1115</v>
      </c>
      <c r="G39" s="84"/>
      <c r="H39" s="90"/>
      <c r="I39" s="84"/>
    </row>
    <row r="40" spans="1:9" x14ac:dyDescent="0.2">
      <c r="A40" s="335"/>
      <c r="B40" s="304"/>
      <c r="C40" s="304"/>
      <c r="D40" s="320" t="s">
        <v>1261</v>
      </c>
      <c r="E40" s="321" t="s">
        <v>1115</v>
      </c>
      <c r="G40" s="84"/>
      <c r="H40" s="90"/>
      <c r="I40" s="84"/>
    </row>
    <row r="41" spans="1:9" x14ac:dyDescent="0.2">
      <c r="A41" s="335"/>
      <c r="B41" s="304"/>
      <c r="C41" s="304"/>
      <c r="D41" s="320" t="s">
        <v>1262</v>
      </c>
      <c r="E41" s="321" t="s">
        <v>1115</v>
      </c>
      <c r="F41" s="86" t="s">
        <v>921</v>
      </c>
      <c r="G41" s="87" t="str">
        <f xml:space="preserve"> CONCATENATE(G1,"-",F41)</f>
        <v>I-0005</v>
      </c>
      <c r="H41" s="88" t="s">
        <v>953</v>
      </c>
      <c r="I41" s="84"/>
    </row>
    <row r="42" spans="1:9" x14ac:dyDescent="0.2">
      <c r="A42" s="335"/>
      <c r="B42" s="304"/>
      <c r="C42" s="304"/>
      <c r="D42" s="320" t="s">
        <v>1263</v>
      </c>
      <c r="E42" s="321" t="s">
        <v>1115</v>
      </c>
      <c r="F42" s="86" t="s">
        <v>912</v>
      </c>
      <c r="G42" s="89" t="str">
        <f>CONCATENATE($G$41,".",F42)</f>
        <v>I-0005.0001</v>
      </c>
      <c r="H42" s="90" t="s">
        <v>954</v>
      </c>
      <c r="I42" s="84" t="s">
        <v>7</v>
      </c>
    </row>
    <row r="43" spans="1:9" x14ac:dyDescent="0.2">
      <c r="A43" s="335"/>
      <c r="B43" s="304"/>
      <c r="C43" s="304"/>
      <c r="D43" s="320" t="s">
        <v>1264</v>
      </c>
      <c r="E43" s="321" t="s">
        <v>1115</v>
      </c>
      <c r="F43" s="86" t="s">
        <v>915</v>
      </c>
      <c r="G43" s="89" t="str">
        <f>CONCATENATE($G$41,".",F43)</f>
        <v>I-0005.0002</v>
      </c>
      <c r="H43" s="90" t="s">
        <v>955</v>
      </c>
      <c r="I43" s="84" t="s">
        <v>7</v>
      </c>
    </row>
    <row r="44" spans="1:9" x14ac:dyDescent="0.2">
      <c r="A44" s="335"/>
      <c r="B44" s="304"/>
      <c r="C44" s="304"/>
      <c r="D44" s="320" t="s">
        <v>1265</v>
      </c>
      <c r="E44" s="321" t="s">
        <v>1115</v>
      </c>
      <c r="F44" s="86" t="s">
        <v>917</v>
      </c>
      <c r="G44" s="89" t="str">
        <f>CONCATENATE($G$41,".",F44)</f>
        <v>I-0005.0003</v>
      </c>
      <c r="H44" s="90" t="s">
        <v>956</v>
      </c>
      <c r="I44" s="84" t="s">
        <v>7</v>
      </c>
    </row>
    <row r="45" spans="1:9" x14ac:dyDescent="0.2">
      <c r="A45" s="335"/>
      <c r="B45" s="304"/>
      <c r="C45" s="304"/>
      <c r="D45" s="320" t="s">
        <v>1266</v>
      </c>
      <c r="E45" s="321" t="s">
        <v>1115</v>
      </c>
      <c r="G45" s="84"/>
      <c r="H45" s="90"/>
      <c r="I45" s="84"/>
    </row>
    <row r="46" spans="1:9" x14ac:dyDescent="0.2">
      <c r="A46" s="335"/>
      <c r="B46" s="304"/>
      <c r="C46" s="304"/>
      <c r="D46" s="320" t="s">
        <v>1267</v>
      </c>
      <c r="E46" s="321" t="s">
        <v>1115</v>
      </c>
      <c r="F46" s="86" t="s">
        <v>947</v>
      </c>
      <c r="G46" s="89" t="str">
        <f>CONCATENATE($G$41,".",F46)</f>
        <v>I-0005.0010</v>
      </c>
      <c r="H46" s="90" t="s">
        <v>957</v>
      </c>
      <c r="I46" s="84" t="s">
        <v>7</v>
      </c>
    </row>
    <row r="47" spans="1:9" x14ac:dyDescent="0.2">
      <c r="A47" s="335"/>
      <c r="B47" s="304"/>
      <c r="C47" s="304"/>
      <c r="D47" s="320" t="s">
        <v>1268</v>
      </c>
      <c r="E47" s="321" t="s">
        <v>1115</v>
      </c>
      <c r="F47" s="86" t="s">
        <v>949</v>
      </c>
      <c r="G47" s="89" t="str">
        <f>CONCATENATE($G$41,".",F47)</f>
        <v>I-0005.0011</v>
      </c>
      <c r="H47" s="90" t="s">
        <v>958</v>
      </c>
      <c r="I47" s="84" t="s">
        <v>7</v>
      </c>
    </row>
    <row r="48" spans="1:9" x14ac:dyDescent="0.2">
      <c r="A48" s="335"/>
      <c r="B48" s="304"/>
      <c r="C48" s="304"/>
      <c r="D48" s="320" t="s">
        <v>1269</v>
      </c>
      <c r="E48" s="321" t="s">
        <v>1115</v>
      </c>
      <c r="F48" s="86" t="s">
        <v>951</v>
      </c>
      <c r="G48" s="89" t="str">
        <f>CONCATENATE($G$41,".",F48)</f>
        <v>I-0005.0012</v>
      </c>
      <c r="H48" s="90" t="s">
        <v>959</v>
      </c>
      <c r="I48" s="84" t="s">
        <v>7</v>
      </c>
    </row>
    <row r="49" spans="1:9" x14ac:dyDescent="0.2">
      <c r="A49" s="335"/>
      <c r="B49" s="304"/>
      <c r="C49" s="313">
        <v>4</v>
      </c>
      <c r="D49" s="315" t="s">
        <v>1294</v>
      </c>
      <c r="E49" s="324"/>
      <c r="G49" s="84"/>
      <c r="H49" s="90"/>
      <c r="I49" s="84"/>
    </row>
    <row r="50" spans="1:9" x14ac:dyDescent="0.2">
      <c r="A50" s="335"/>
      <c r="B50" s="304"/>
      <c r="C50" s="304"/>
      <c r="D50" s="320" t="s">
        <v>1279</v>
      </c>
      <c r="E50" s="321" t="s">
        <v>7</v>
      </c>
      <c r="F50" s="86" t="s">
        <v>960</v>
      </c>
      <c r="G50" s="89" t="str">
        <f>CONCATENATE($G$41,".",F50)</f>
        <v>I-0005.0021</v>
      </c>
      <c r="H50" s="90" t="s">
        <v>961</v>
      </c>
      <c r="I50" s="84" t="s">
        <v>7</v>
      </c>
    </row>
    <row r="51" spans="1:9" x14ac:dyDescent="0.2">
      <c r="A51" s="335"/>
      <c r="B51" s="304"/>
      <c r="C51" s="304"/>
      <c r="D51" s="320" t="s">
        <v>1280</v>
      </c>
      <c r="E51" s="321" t="s">
        <v>7</v>
      </c>
      <c r="F51" s="86" t="s">
        <v>962</v>
      </c>
      <c r="G51" s="89" t="str">
        <f>CONCATENATE($G$41,".",F51)</f>
        <v>I-0005.0022</v>
      </c>
      <c r="H51" s="90" t="s">
        <v>963</v>
      </c>
      <c r="I51" s="84" t="s">
        <v>7</v>
      </c>
    </row>
    <row r="52" spans="1:9" x14ac:dyDescent="0.2">
      <c r="A52" s="335"/>
      <c r="B52" s="304"/>
      <c r="C52" s="304"/>
      <c r="D52" s="320" t="s">
        <v>1275</v>
      </c>
      <c r="E52" s="321" t="s">
        <v>7</v>
      </c>
      <c r="G52" s="84"/>
      <c r="H52" s="90"/>
      <c r="I52" s="84"/>
    </row>
    <row r="53" spans="1:9" x14ac:dyDescent="0.2">
      <c r="A53" s="335"/>
      <c r="B53" s="304"/>
      <c r="C53" s="304"/>
      <c r="D53" s="320" t="s">
        <v>1276</v>
      </c>
      <c r="E53" s="321" t="s">
        <v>7</v>
      </c>
      <c r="G53" s="84"/>
      <c r="H53" s="90"/>
      <c r="I53" s="84"/>
    </row>
    <row r="54" spans="1:9" x14ac:dyDescent="0.2">
      <c r="A54" s="335"/>
      <c r="B54" s="304"/>
      <c r="C54" s="304"/>
      <c r="D54" s="320" t="s">
        <v>1248</v>
      </c>
      <c r="E54" s="321" t="s">
        <v>1287</v>
      </c>
      <c r="F54" s="86" t="s">
        <v>923</v>
      </c>
      <c r="G54" s="87" t="str">
        <f xml:space="preserve"> CONCATENATE(G1,"-",F54)</f>
        <v>I-0006</v>
      </c>
      <c r="H54" s="88" t="s">
        <v>964</v>
      </c>
      <c r="I54" s="84"/>
    </row>
    <row r="55" spans="1:9" x14ac:dyDescent="0.2">
      <c r="A55" s="335"/>
      <c r="B55" s="304"/>
      <c r="C55" s="304"/>
      <c r="D55" s="320" t="s">
        <v>1249</v>
      </c>
      <c r="E55" s="321" t="s">
        <v>1287</v>
      </c>
      <c r="F55" s="86" t="s">
        <v>912</v>
      </c>
      <c r="G55" s="89" t="str">
        <f t="shared" ref="G55:G62" si="2">CONCATENATE($G$54,".",F55)</f>
        <v>I-0006.0001</v>
      </c>
      <c r="H55" s="90" t="s">
        <v>965</v>
      </c>
      <c r="I55" s="84" t="s">
        <v>7</v>
      </c>
    </row>
    <row r="56" spans="1:9" x14ac:dyDescent="0.2">
      <c r="A56" s="335"/>
      <c r="B56" s="304"/>
      <c r="C56" s="304"/>
      <c r="D56" s="320" t="s">
        <v>1272</v>
      </c>
      <c r="E56" s="321" t="s">
        <v>1287</v>
      </c>
      <c r="F56" s="86" t="s">
        <v>915</v>
      </c>
      <c r="G56" s="89" t="str">
        <f t="shared" si="2"/>
        <v>I-0006.0002</v>
      </c>
      <c r="H56" s="90" t="s">
        <v>966</v>
      </c>
      <c r="I56" s="84" t="s">
        <v>7</v>
      </c>
    </row>
    <row r="57" spans="1:9" x14ac:dyDescent="0.2">
      <c r="A57" s="335"/>
      <c r="B57" s="304"/>
      <c r="C57" s="304"/>
      <c r="D57" s="320" t="s">
        <v>1273</v>
      </c>
      <c r="E57" s="321" t="s">
        <v>1287</v>
      </c>
      <c r="F57" s="86" t="s">
        <v>917</v>
      </c>
      <c r="G57" s="89" t="str">
        <f t="shared" si="2"/>
        <v>I-0006.0003</v>
      </c>
      <c r="H57" s="90" t="s">
        <v>967</v>
      </c>
      <c r="I57" s="84" t="s">
        <v>7</v>
      </c>
    </row>
    <row r="58" spans="1:9" x14ac:dyDescent="0.2">
      <c r="A58" s="335"/>
      <c r="B58" s="304"/>
      <c r="C58" s="304"/>
      <c r="D58" s="320" t="s">
        <v>1274</v>
      </c>
      <c r="E58" s="321" t="s">
        <v>1287</v>
      </c>
      <c r="F58" s="86" t="s">
        <v>919</v>
      </c>
      <c r="G58" s="89" t="str">
        <f t="shared" si="2"/>
        <v>I-0006.0004</v>
      </c>
      <c r="H58" s="90" t="s">
        <v>968</v>
      </c>
      <c r="I58" s="84" t="s">
        <v>7</v>
      </c>
    </row>
    <row r="59" spans="1:9" x14ac:dyDescent="0.2">
      <c r="A59" s="335"/>
      <c r="B59" s="304"/>
      <c r="C59" s="304"/>
      <c r="D59" s="320" t="s">
        <v>1281</v>
      </c>
      <c r="E59" s="321" t="s">
        <v>1115</v>
      </c>
      <c r="F59" s="86" t="s">
        <v>921</v>
      </c>
      <c r="G59" s="89" t="str">
        <f t="shared" si="2"/>
        <v>I-0006.0005</v>
      </c>
      <c r="H59" s="90" t="s">
        <v>969</v>
      </c>
      <c r="I59" s="84" t="s">
        <v>7</v>
      </c>
    </row>
    <row r="60" spans="1:9" x14ac:dyDescent="0.2">
      <c r="A60" s="335"/>
      <c r="B60" s="304"/>
      <c r="C60" s="304"/>
      <c r="D60" s="320" t="s">
        <v>1299</v>
      </c>
      <c r="E60" s="321"/>
      <c r="F60" s="86" t="s">
        <v>923</v>
      </c>
      <c r="G60" s="89" t="str">
        <f t="shared" si="2"/>
        <v>I-0006.0006</v>
      </c>
      <c r="H60" s="90" t="s">
        <v>970</v>
      </c>
      <c r="I60" s="84" t="s">
        <v>7</v>
      </c>
    </row>
    <row r="61" spans="1:9" x14ac:dyDescent="0.2">
      <c r="A61" s="335"/>
      <c r="B61" s="304"/>
      <c r="C61" s="313">
        <v>5</v>
      </c>
      <c r="D61" s="315" t="s">
        <v>1286</v>
      </c>
      <c r="E61" s="324"/>
      <c r="F61" s="86" t="s">
        <v>925</v>
      </c>
      <c r="G61" s="89" t="str">
        <f t="shared" si="2"/>
        <v>I-0006.0007</v>
      </c>
      <c r="H61" s="90" t="s">
        <v>971</v>
      </c>
      <c r="I61" s="84" t="s">
        <v>7</v>
      </c>
    </row>
    <row r="62" spans="1:9" x14ac:dyDescent="0.2">
      <c r="A62" s="335"/>
      <c r="B62" s="304"/>
      <c r="C62" s="304"/>
      <c r="D62" s="320" t="s">
        <v>1297</v>
      </c>
      <c r="E62" s="321" t="s">
        <v>5</v>
      </c>
      <c r="F62" s="86" t="s">
        <v>943</v>
      </c>
      <c r="G62" s="89" t="str">
        <f t="shared" si="2"/>
        <v>I-0006.0008</v>
      </c>
      <c r="H62" s="90" t="s">
        <v>972</v>
      </c>
      <c r="I62" s="84" t="s">
        <v>7</v>
      </c>
    </row>
    <row r="63" spans="1:9" x14ac:dyDescent="0.2">
      <c r="A63" s="335"/>
      <c r="B63" s="304"/>
      <c r="C63" s="304"/>
      <c r="D63" s="320" t="s">
        <v>1282</v>
      </c>
      <c r="E63" s="321" t="s">
        <v>5</v>
      </c>
      <c r="F63" s="86"/>
      <c r="G63" s="84"/>
      <c r="H63" s="90"/>
      <c r="I63" s="84"/>
    </row>
    <row r="64" spans="1:9" x14ac:dyDescent="0.2">
      <c r="A64" s="335"/>
      <c r="B64" s="304"/>
      <c r="C64" s="304"/>
      <c r="D64" s="320" t="s">
        <v>1277</v>
      </c>
      <c r="E64" s="321" t="s">
        <v>5</v>
      </c>
      <c r="G64" s="84"/>
      <c r="H64" s="90"/>
      <c r="I64" s="84"/>
    </row>
    <row r="65" spans="1:9" ht="15.75" thickBot="1" x14ac:dyDescent="0.25">
      <c r="A65" s="448" t="s">
        <v>1298</v>
      </c>
      <c r="B65" s="449"/>
      <c r="C65" s="450"/>
      <c r="D65" s="450"/>
      <c r="E65" s="451"/>
      <c r="F65" s="86" t="s">
        <v>947</v>
      </c>
      <c r="G65" s="89" t="str">
        <f>CONCATENATE($G$54,".",F65)</f>
        <v>I-0006.0010</v>
      </c>
      <c r="H65" s="90" t="s">
        <v>973</v>
      </c>
      <c r="I65" s="84" t="s">
        <v>7</v>
      </c>
    </row>
    <row r="66" spans="1:9" x14ac:dyDescent="0.2">
      <c r="A66" s="452" t="s">
        <v>355</v>
      </c>
      <c r="B66" s="302" t="s">
        <v>50</v>
      </c>
      <c r="C66" s="452" t="s">
        <v>1289</v>
      </c>
      <c r="D66" s="452"/>
      <c r="E66" s="444" t="s">
        <v>1234</v>
      </c>
      <c r="F66" s="86" t="s">
        <v>949</v>
      </c>
      <c r="G66" s="89" t="str">
        <f>CONCATENATE($G$54,".",F66)</f>
        <v>I-0006.0011</v>
      </c>
      <c r="H66" s="90" t="s">
        <v>974</v>
      </c>
      <c r="I66" s="84" t="s">
        <v>7</v>
      </c>
    </row>
    <row r="67" spans="1:9" x14ac:dyDescent="0.2">
      <c r="A67" s="452"/>
      <c r="B67" s="302" t="s">
        <v>1283</v>
      </c>
      <c r="C67" s="452"/>
      <c r="D67" s="452"/>
      <c r="E67" s="445"/>
      <c r="F67" s="86"/>
      <c r="G67" s="84"/>
      <c r="H67" s="90"/>
      <c r="I67" s="84"/>
    </row>
    <row r="68" spans="1:9" x14ac:dyDescent="0.2">
      <c r="A68" s="330"/>
      <c r="B68" s="303"/>
      <c r="C68" s="313">
        <v>1</v>
      </c>
      <c r="D68" s="315" t="s">
        <v>913</v>
      </c>
      <c r="E68" s="304"/>
      <c r="F68" s="86" t="s">
        <v>975</v>
      </c>
      <c r="G68" s="89" t="str">
        <f>CONCATENATE($G$54,".",F68)</f>
        <v>I-0006.0020</v>
      </c>
      <c r="H68" s="90" t="s">
        <v>976</v>
      </c>
      <c r="I68" s="84" t="s">
        <v>7</v>
      </c>
    </row>
    <row r="69" spans="1:9" ht="24" x14ac:dyDescent="0.2">
      <c r="A69" s="330"/>
      <c r="B69" s="303"/>
      <c r="C69" s="312"/>
      <c r="D69" s="316" t="s">
        <v>1300</v>
      </c>
      <c r="E69" s="321" t="s">
        <v>5</v>
      </c>
      <c r="F69" s="86" t="s">
        <v>960</v>
      </c>
      <c r="G69" s="89" t="str">
        <f>CONCATENATE($G$54,".",F69)</f>
        <v>I-0006.0021</v>
      </c>
      <c r="H69" s="90" t="s">
        <v>977</v>
      </c>
      <c r="I69" s="84" t="s">
        <v>7</v>
      </c>
    </row>
    <row r="70" spans="1:9" x14ac:dyDescent="0.2">
      <c r="A70" s="330"/>
      <c r="B70" s="303"/>
      <c r="C70" s="312"/>
      <c r="D70" s="316" t="s">
        <v>1290</v>
      </c>
      <c r="E70" s="321" t="s">
        <v>5</v>
      </c>
      <c r="F70" s="86"/>
      <c r="G70" s="84"/>
      <c r="H70" s="90"/>
      <c r="I70" s="84"/>
    </row>
    <row r="71" spans="1:9" x14ac:dyDescent="0.2">
      <c r="A71" s="330"/>
      <c r="B71" s="303"/>
      <c r="C71" s="312"/>
      <c r="D71" s="317" t="s">
        <v>1278</v>
      </c>
      <c r="E71" s="321" t="s">
        <v>5</v>
      </c>
      <c r="F71" s="86"/>
      <c r="G71" s="84"/>
      <c r="H71" s="90"/>
      <c r="I71" s="84"/>
    </row>
    <row r="72" spans="1:9" x14ac:dyDescent="0.2">
      <c r="A72" s="330"/>
      <c r="B72" s="303"/>
      <c r="C72" s="312"/>
      <c r="D72" s="317" t="s">
        <v>1295</v>
      </c>
      <c r="E72" s="321" t="s">
        <v>5</v>
      </c>
      <c r="F72" s="86" t="s">
        <v>925</v>
      </c>
      <c r="G72" s="87" t="str">
        <f xml:space="preserve"> CONCATENATE("I-",F72)</f>
        <v>I-0007</v>
      </c>
      <c r="H72" s="88" t="s">
        <v>978</v>
      </c>
      <c r="I72" s="84"/>
    </row>
    <row r="73" spans="1:9" ht="25.5" customHeight="1" x14ac:dyDescent="0.2">
      <c r="A73" s="330"/>
      <c r="B73" s="303"/>
      <c r="C73" s="313">
        <v>2</v>
      </c>
      <c r="D73" s="315" t="s">
        <v>1381</v>
      </c>
      <c r="E73" s="118"/>
      <c r="F73" s="86" t="s">
        <v>912</v>
      </c>
      <c r="G73" s="89" t="str">
        <f>CONCATENATE($G$72,".",F73)</f>
        <v>I-0007.0001</v>
      </c>
      <c r="H73" s="90" t="s">
        <v>979</v>
      </c>
      <c r="I73" s="84" t="s">
        <v>7</v>
      </c>
    </row>
    <row r="74" spans="1:9" x14ac:dyDescent="0.2">
      <c r="A74" s="330"/>
      <c r="B74" s="303"/>
      <c r="C74" s="322"/>
      <c r="D74" s="318" t="s">
        <v>1358</v>
      </c>
      <c r="E74" s="118" t="s">
        <v>6</v>
      </c>
      <c r="F74" s="86" t="s">
        <v>915</v>
      </c>
      <c r="G74" s="89" t="str">
        <f>CONCATENATE($G$72,".",F74)</f>
        <v>I-0007.0002</v>
      </c>
      <c r="H74" s="90" t="s">
        <v>732</v>
      </c>
      <c r="I74" s="84" t="s">
        <v>7</v>
      </c>
    </row>
    <row r="75" spans="1:9" x14ac:dyDescent="0.2">
      <c r="A75" s="330"/>
      <c r="B75" s="303"/>
      <c r="C75" s="322"/>
      <c r="D75" s="337" t="s">
        <v>1382</v>
      </c>
      <c r="E75" s="118"/>
      <c r="F75" s="86" t="s">
        <v>917</v>
      </c>
      <c r="G75" s="89" t="str">
        <f>CONCATENATE($G$72,".",F75)</f>
        <v>I-0007.0003</v>
      </c>
      <c r="H75" s="90" t="s">
        <v>980</v>
      </c>
      <c r="I75" s="84" t="s">
        <v>7</v>
      </c>
    </row>
    <row r="76" spans="1:9" x14ac:dyDescent="0.2">
      <c r="A76" s="330"/>
      <c r="B76" s="303"/>
      <c r="C76" s="322"/>
      <c r="D76" s="337" t="s">
        <v>1383</v>
      </c>
      <c r="E76" s="118"/>
      <c r="F76" s="86" t="s">
        <v>919</v>
      </c>
      <c r="G76" s="89" t="str">
        <f>CONCATENATE($G$72,".",F76)</f>
        <v>I-0007.0004</v>
      </c>
      <c r="H76" s="90" t="s">
        <v>981</v>
      </c>
      <c r="I76" s="84" t="s">
        <v>7</v>
      </c>
    </row>
    <row r="77" spans="1:9" x14ac:dyDescent="0.2">
      <c r="A77" s="330"/>
      <c r="B77" s="303"/>
      <c r="C77" s="322"/>
      <c r="D77" s="337" t="s">
        <v>1384</v>
      </c>
      <c r="E77" s="118"/>
      <c r="F77" s="86"/>
      <c r="G77" s="84"/>
      <c r="H77" s="90"/>
      <c r="I77" s="84"/>
    </row>
    <row r="78" spans="1:9" x14ac:dyDescent="0.2">
      <c r="A78" s="330"/>
      <c r="B78" s="303"/>
      <c r="C78" s="322"/>
      <c r="D78" s="337" t="s">
        <v>1385</v>
      </c>
      <c r="E78" s="118" t="s">
        <v>731</v>
      </c>
      <c r="F78" s="86"/>
      <c r="G78" s="84"/>
      <c r="H78" s="90"/>
      <c r="I78" s="84"/>
    </row>
    <row r="79" spans="1:9" x14ac:dyDescent="0.2">
      <c r="A79" s="330"/>
      <c r="B79" s="303"/>
      <c r="C79" s="322"/>
      <c r="D79" s="319" t="s">
        <v>1244</v>
      </c>
      <c r="E79" s="118" t="s">
        <v>731</v>
      </c>
      <c r="F79" s="86" t="s">
        <v>943</v>
      </c>
      <c r="G79" s="87" t="str">
        <f xml:space="preserve"> CONCATENATE("I-",F79)</f>
        <v>I-0008</v>
      </c>
      <c r="H79" s="88" t="s">
        <v>982</v>
      </c>
      <c r="I79" s="84"/>
    </row>
    <row r="80" spans="1:9" x14ac:dyDescent="0.2">
      <c r="A80" s="330"/>
      <c r="B80" s="303"/>
      <c r="C80" s="322"/>
      <c r="D80" s="319" t="s">
        <v>1245</v>
      </c>
      <c r="E80" s="118" t="s">
        <v>731</v>
      </c>
      <c r="F80" s="86" t="s">
        <v>912</v>
      </c>
      <c r="G80" s="89" t="str">
        <f>CONCATENATE($G$79,".",F80)</f>
        <v>I-0008.0001</v>
      </c>
      <c r="H80" s="90" t="s">
        <v>983</v>
      </c>
      <c r="I80" s="84" t="s">
        <v>7</v>
      </c>
    </row>
    <row r="81" spans="1:9" x14ac:dyDescent="0.2">
      <c r="A81" s="330"/>
      <c r="B81" s="303"/>
      <c r="C81" s="322"/>
      <c r="D81" s="319" t="s">
        <v>1353</v>
      </c>
      <c r="E81" s="118" t="s">
        <v>731</v>
      </c>
      <c r="F81" s="86" t="s">
        <v>915</v>
      </c>
      <c r="G81" s="89" t="str">
        <f>CONCATENATE($G$79,".",F81)</f>
        <v>I-0008.0002</v>
      </c>
      <c r="H81" s="90" t="s">
        <v>984</v>
      </c>
      <c r="I81" s="84" t="s">
        <v>7</v>
      </c>
    </row>
    <row r="82" spans="1:9" ht="15" customHeight="1" x14ac:dyDescent="0.2">
      <c r="A82" s="330"/>
      <c r="B82" s="303"/>
      <c r="C82" s="322"/>
      <c r="D82" s="319" t="s">
        <v>1353</v>
      </c>
      <c r="E82" s="118" t="s">
        <v>731</v>
      </c>
      <c r="F82" s="86" t="s">
        <v>917</v>
      </c>
      <c r="G82" s="89" t="str">
        <f>CONCATENATE($G$79,".",F82)</f>
        <v>I-0008.0003</v>
      </c>
      <c r="H82" s="90" t="s">
        <v>985</v>
      </c>
      <c r="I82" s="84" t="s">
        <v>7</v>
      </c>
    </row>
    <row r="83" spans="1:9" x14ac:dyDescent="0.2">
      <c r="A83" s="330"/>
      <c r="B83" s="328"/>
      <c r="C83" s="328"/>
      <c r="D83" s="319" t="s">
        <v>1324</v>
      </c>
      <c r="E83" s="118"/>
      <c r="F83" s="86" t="s">
        <v>919</v>
      </c>
      <c r="G83" s="89" t="str">
        <f>CONCATENATE($G$79,".",F83)</f>
        <v>I-0008.0004</v>
      </c>
      <c r="H83" s="90" t="s">
        <v>986</v>
      </c>
      <c r="I83" s="84" t="s">
        <v>7</v>
      </c>
    </row>
    <row r="84" spans="1:9" ht="24" x14ac:dyDescent="0.2">
      <c r="A84" s="330"/>
      <c r="B84" s="304"/>
      <c r="C84" s="304"/>
      <c r="D84" s="337" t="s">
        <v>1357</v>
      </c>
      <c r="E84" s="118" t="s">
        <v>731</v>
      </c>
      <c r="G84" s="84"/>
      <c r="H84" s="90"/>
      <c r="I84" s="84"/>
    </row>
    <row r="85" spans="1:9" x14ac:dyDescent="0.2">
      <c r="A85" s="330"/>
      <c r="B85" s="328"/>
      <c r="C85" s="328"/>
      <c r="D85" s="319" t="s">
        <v>1378</v>
      </c>
      <c r="E85" s="118" t="s">
        <v>5</v>
      </c>
      <c r="G85" s="84"/>
      <c r="H85" s="90"/>
      <c r="I85" s="84"/>
    </row>
    <row r="86" spans="1:9" x14ac:dyDescent="0.2">
      <c r="A86" s="330"/>
      <c r="B86" s="328"/>
      <c r="C86" s="328"/>
      <c r="D86" s="338" t="s">
        <v>1361</v>
      </c>
      <c r="E86" s="118" t="s">
        <v>5</v>
      </c>
      <c r="F86" s="86" t="s">
        <v>945</v>
      </c>
      <c r="G86" s="87" t="str">
        <f xml:space="preserve"> CONCATENATE("I-",F86)</f>
        <v>I-0009</v>
      </c>
      <c r="H86" s="88" t="s">
        <v>987</v>
      </c>
      <c r="I86" s="84"/>
    </row>
    <row r="87" spans="1:9" x14ac:dyDescent="0.2">
      <c r="A87" s="331"/>
      <c r="B87" s="304"/>
      <c r="C87" s="329"/>
      <c r="D87" s="338" t="s">
        <v>1355</v>
      </c>
      <c r="E87" s="118"/>
      <c r="F87" s="86" t="s">
        <v>912</v>
      </c>
      <c r="G87" s="89" t="str">
        <f>CONCATENATE($G$86,".",F87)</f>
        <v>I-0009.0001</v>
      </c>
      <c r="H87" s="90" t="s">
        <v>988</v>
      </c>
      <c r="I87" s="84" t="s">
        <v>7</v>
      </c>
    </row>
    <row r="88" spans="1:9" x14ac:dyDescent="0.2">
      <c r="A88" s="332"/>
      <c r="B88" s="304"/>
      <c r="C88" s="303"/>
      <c r="D88" s="319" t="s">
        <v>1305</v>
      </c>
      <c r="E88" s="118" t="s">
        <v>6</v>
      </c>
      <c r="F88" s="86" t="s">
        <v>915</v>
      </c>
      <c r="G88" s="89" t="str">
        <f>CONCATENATE($G$86,".",F88)</f>
        <v>I-0009.0002</v>
      </c>
      <c r="H88" s="90" t="s">
        <v>989</v>
      </c>
      <c r="I88" s="84" t="s">
        <v>7</v>
      </c>
    </row>
    <row r="89" spans="1:9" x14ac:dyDescent="0.2">
      <c r="A89" s="332"/>
      <c r="B89" s="304"/>
      <c r="C89" s="313">
        <v>3</v>
      </c>
      <c r="D89" s="315" t="s">
        <v>1292</v>
      </c>
      <c r="E89" s="118"/>
      <c r="G89" s="84"/>
      <c r="H89" s="90"/>
      <c r="I89" s="84"/>
    </row>
    <row r="90" spans="1:9" x14ac:dyDescent="0.2">
      <c r="A90" s="330"/>
      <c r="B90" s="303"/>
      <c r="C90" s="303"/>
      <c r="D90" s="318" t="s">
        <v>1308</v>
      </c>
      <c r="E90" s="118" t="s">
        <v>1115</v>
      </c>
      <c r="G90" s="84"/>
      <c r="H90" s="90"/>
      <c r="I90" s="84"/>
    </row>
    <row r="91" spans="1:9" x14ac:dyDescent="0.2">
      <c r="A91" s="330"/>
      <c r="B91" s="303"/>
      <c r="C91" s="303"/>
      <c r="D91" s="318" t="s">
        <v>1309</v>
      </c>
      <c r="E91" s="118" t="s">
        <v>1115</v>
      </c>
      <c r="F91" s="86" t="s">
        <v>947</v>
      </c>
      <c r="G91" s="87" t="str">
        <f xml:space="preserve"> CONCATENATE("I-",F91)</f>
        <v>I-0010</v>
      </c>
      <c r="H91" s="88" t="s">
        <v>990</v>
      </c>
      <c r="I91" s="84"/>
    </row>
    <row r="92" spans="1:9" x14ac:dyDescent="0.2">
      <c r="A92" s="330"/>
      <c r="B92" s="303"/>
      <c r="C92" s="303"/>
      <c r="D92" s="318" t="s">
        <v>1310</v>
      </c>
      <c r="E92" s="118" t="s">
        <v>1115</v>
      </c>
      <c r="F92" s="86" t="s">
        <v>912</v>
      </c>
      <c r="G92" s="89" t="str">
        <f t="shared" ref="G92:G98" si="3">CONCATENATE($G$91,".",F92)</f>
        <v>I-0010.0001</v>
      </c>
      <c r="H92" s="90" t="s">
        <v>991</v>
      </c>
      <c r="I92" s="84" t="s">
        <v>7</v>
      </c>
    </row>
    <row r="93" spans="1:9" x14ac:dyDescent="0.2">
      <c r="A93" s="330"/>
      <c r="B93" s="303"/>
      <c r="C93" s="303"/>
      <c r="D93" s="318" t="s">
        <v>1311</v>
      </c>
      <c r="E93" s="118" t="s">
        <v>1115</v>
      </c>
      <c r="F93" s="86" t="s">
        <v>915</v>
      </c>
      <c r="G93" s="89" t="str">
        <f t="shared" si="3"/>
        <v>I-0010.0002</v>
      </c>
      <c r="H93" s="90" t="s">
        <v>992</v>
      </c>
      <c r="I93" s="84" t="s">
        <v>7</v>
      </c>
    </row>
    <row r="94" spans="1:9" x14ac:dyDescent="0.2">
      <c r="A94" s="330"/>
      <c r="B94" s="303"/>
      <c r="C94" s="303"/>
      <c r="D94" s="318" t="s">
        <v>1312</v>
      </c>
      <c r="E94" s="118" t="s">
        <v>1115</v>
      </c>
      <c r="F94" s="86" t="s">
        <v>917</v>
      </c>
      <c r="G94" s="89" t="str">
        <f t="shared" si="3"/>
        <v>I-0010.0003</v>
      </c>
      <c r="H94" s="90" t="s">
        <v>993</v>
      </c>
      <c r="I94" s="84" t="s">
        <v>7</v>
      </c>
    </row>
    <row r="95" spans="1:9" x14ac:dyDescent="0.2">
      <c r="A95" s="330"/>
      <c r="B95" s="303"/>
      <c r="C95" s="303"/>
      <c r="D95" s="318" t="s">
        <v>1313</v>
      </c>
      <c r="E95" s="118" t="s">
        <v>1115</v>
      </c>
      <c r="F95" s="86" t="s">
        <v>919</v>
      </c>
      <c r="G95" s="89" t="str">
        <f t="shared" si="3"/>
        <v>I-0010.0004</v>
      </c>
      <c r="H95" s="90" t="s">
        <v>994</v>
      </c>
      <c r="I95" s="84" t="s">
        <v>7</v>
      </c>
    </row>
    <row r="96" spans="1:9" x14ac:dyDescent="0.2">
      <c r="A96" s="330"/>
      <c r="B96" s="303"/>
      <c r="C96" s="303"/>
      <c r="D96" s="318" t="s">
        <v>1314</v>
      </c>
      <c r="E96" s="118" t="s">
        <v>1115</v>
      </c>
      <c r="F96" s="86" t="s">
        <v>921</v>
      </c>
      <c r="G96" s="89" t="str">
        <f t="shared" si="3"/>
        <v>I-0010.0005</v>
      </c>
      <c r="H96" s="90" t="s">
        <v>995</v>
      </c>
      <c r="I96" s="84" t="s">
        <v>7</v>
      </c>
    </row>
    <row r="97" spans="1:9" x14ac:dyDescent="0.2">
      <c r="A97" s="330"/>
      <c r="B97" s="303"/>
      <c r="C97" s="303"/>
      <c r="D97" s="318" t="s">
        <v>1315</v>
      </c>
      <c r="E97" s="118" t="s">
        <v>1115</v>
      </c>
      <c r="F97" s="86" t="s">
        <v>923</v>
      </c>
      <c r="G97" s="89" t="str">
        <f t="shared" si="3"/>
        <v>I-0010.0006</v>
      </c>
      <c r="H97" s="90" t="s">
        <v>996</v>
      </c>
      <c r="I97" s="84" t="s">
        <v>7</v>
      </c>
    </row>
    <row r="98" spans="1:9" x14ac:dyDescent="0.2">
      <c r="A98" s="330"/>
      <c r="B98" s="303"/>
      <c r="C98" s="303"/>
      <c r="D98" s="318" t="s">
        <v>1359</v>
      </c>
      <c r="E98" s="118" t="s">
        <v>1115</v>
      </c>
      <c r="F98" s="86" t="s">
        <v>925</v>
      </c>
      <c r="G98" s="89" t="str">
        <f t="shared" si="3"/>
        <v>I-0010.0007</v>
      </c>
      <c r="H98" s="90" t="s">
        <v>997</v>
      </c>
      <c r="I98" s="84" t="s">
        <v>7</v>
      </c>
    </row>
    <row r="99" spans="1:9" x14ac:dyDescent="0.2">
      <c r="A99" s="330"/>
      <c r="B99" s="303"/>
      <c r="C99" s="303"/>
      <c r="D99" s="318" t="s">
        <v>1360</v>
      </c>
      <c r="E99" s="118" t="s">
        <v>1115</v>
      </c>
      <c r="G99" s="84"/>
      <c r="H99" s="90"/>
      <c r="I99" s="84"/>
    </row>
    <row r="100" spans="1:9" x14ac:dyDescent="0.2">
      <c r="A100" s="330"/>
      <c r="B100" s="303"/>
      <c r="C100" s="303"/>
      <c r="D100" s="318" t="s">
        <v>1316</v>
      </c>
      <c r="E100" s="118" t="s">
        <v>1115</v>
      </c>
      <c r="G100" s="84"/>
      <c r="H100" s="90"/>
      <c r="I100" s="84"/>
    </row>
    <row r="101" spans="1:9" x14ac:dyDescent="0.2">
      <c r="A101" s="330"/>
      <c r="B101" s="303"/>
      <c r="C101" s="303"/>
      <c r="D101" s="318" t="s">
        <v>1317</v>
      </c>
      <c r="E101" s="118" t="s">
        <v>1115</v>
      </c>
      <c r="F101" s="86" t="s">
        <v>949</v>
      </c>
      <c r="G101" s="87" t="str">
        <f xml:space="preserve"> CONCATENATE("I-",F101)</f>
        <v>I-0011</v>
      </c>
      <c r="H101" s="88" t="s">
        <v>9</v>
      </c>
      <c r="I101" s="84"/>
    </row>
    <row r="102" spans="1:9" x14ac:dyDescent="0.2">
      <c r="A102" s="330"/>
      <c r="B102" s="303"/>
      <c r="C102" s="303"/>
      <c r="D102" s="318" t="s">
        <v>1318</v>
      </c>
      <c r="E102" s="118" t="s">
        <v>1115</v>
      </c>
      <c r="F102" s="86" t="s">
        <v>912</v>
      </c>
      <c r="G102" s="89" t="str">
        <f>CONCATENATE($G$101,".",F102)</f>
        <v>I-0011.0001</v>
      </c>
      <c r="H102" s="90" t="s">
        <v>998</v>
      </c>
      <c r="I102" s="84" t="s">
        <v>7</v>
      </c>
    </row>
    <row r="103" spans="1:9" x14ac:dyDescent="0.2">
      <c r="A103" s="330"/>
      <c r="B103" s="303"/>
      <c r="C103" s="303"/>
      <c r="D103" s="318" t="s">
        <v>1319</v>
      </c>
      <c r="E103" s="118" t="s">
        <v>1115</v>
      </c>
      <c r="F103" s="86" t="s">
        <v>915</v>
      </c>
      <c r="G103" s="89" t="str">
        <f>CONCATENATE($G$101,".",F103)</f>
        <v>I-0011.0002</v>
      </c>
      <c r="H103" s="90" t="s">
        <v>999</v>
      </c>
      <c r="I103" s="84" t="s">
        <v>7</v>
      </c>
    </row>
    <row r="104" spans="1:9" x14ac:dyDescent="0.2">
      <c r="A104" s="330"/>
      <c r="B104" s="303"/>
      <c r="C104" s="303"/>
      <c r="D104" s="318" t="s">
        <v>1320</v>
      </c>
      <c r="E104" s="118" t="s">
        <v>1115</v>
      </c>
      <c r="F104" s="86" t="s">
        <v>917</v>
      </c>
      <c r="G104" s="89" t="str">
        <f>CONCATENATE($G$101,".",F104)</f>
        <v>I-0011.0003</v>
      </c>
      <c r="H104" s="90" t="s">
        <v>1000</v>
      </c>
      <c r="I104" s="84" t="s">
        <v>7</v>
      </c>
    </row>
    <row r="105" spans="1:9" x14ac:dyDescent="0.2">
      <c r="A105" s="330"/>
      <c r="B105" s="303"/>
      <c r="C105" s="303"/>
      <c r="D105" s="318" t="s">
        <v>1321</v>
      </c>
      <c r="E105" s="118" t="s">
        <v>1115</v>
      </c>
      <c r="F105" s="86" t="s">
        <v>919</v>
      </c>
      <c r="G105" s="89" t="str">
        <f>CONCATENATE($G$101,".",F105)</f>
        <v>I-0011.0004</v>
      </c>
      <c r="H105" s="90" t="s">
        <v>1001</v>
      </c>
      <c r="I105" s="84" t="s">
        <v>7</v>
      </c>
    </row>
    <row r="106" spans="1:9" x14ac:dyDescent="0.2">
      <c r="A106" s="330"/>
      <c r="B106" s="303"/>
      <c r="C106" s="313">
        <v>4</v>
      </c>
      <c r="D106" s="315" t="s">
        <v>1294</v>
      </c>
      <c r="E106" s="118"/>
      <c r="F106" s="86" t="s">
        <v>921</v>
      </c>
      <c r="G106" s="89" t="str">
        <f>CONCATENATE($G$101,".",F106)</f>
        <v>I-0011.0005</v>
      </c>
      <c r="H106" s="90" t="s">
        <v>1002</v>
      </c>
      <c r="I106" s="84" t="s">
        <v>7</v>
      </c>
    </row>
    <row r="107" spans="1:9" x14ac:dyDescent="0.2">
      <c r="A107" s="331"/>
      <c r="B107" s="303"/>
      <c r="C107" s="303"/>
      <c r="D107" s="318" t="s">
        <v>1279</v>
      </c>
      <c r="E107" s="118" t="s">
        <v>7</v>
      </c>
      <c r="G107" s="84"/>
      <c r="H107" s="90"/>
      <c r="I107" s="84"/>
    </row>
    <row r="108" spans="1:9" x14ac:dyDescent="0.2">
      <c r="A108" s="331"/>
      <c r="B108" s="303"/>
      <c r="C108" s="303"/>
      <c r="D108" s="318" t="s">
        <v>1280</v>
      </c>
      <c r="E108" s="118" t="s">
        <v>7</v>
      </c>
      <c r="G108" s="84"/>
      <c r="H108" s="90"/>
      <c r="I108" s="84"/>
    </row>
    <row r="109" spans="1:9" x14ac:dyDescent="0.2">
      <c r="A109" s="331"/>
      <c r="B109" s="303"/>
      <c r="C109" s="303"/>
      <c r="D109" s="318" t="s">
        <v>1301</v>
      </c>
      <c r="E109" s="118" t="s">
        <v>7</v>
      </c>
      <c r="F109" s="86" t="s">
        <v>951</v>
      </c>
      <c r="G109" s="87" t="str">
        <f xml:space="preserve"> CONCATENATE("I-",F109)</f>
        <v>I-0012</v>
      </c>
      <c r="H109" s="88" t="s">
        <v>1003</v>
      </c>
      <c r="I109" s="84"/>
    </row>
    <row r="110" spans="1:9" x14ac:dyDescent="0.2">
      <c r="A110" s="331"/>
      <c r="B110" s="304"/>
      <c r="C110" s="303"/>
      <c r="D110" s="318" t="s">
        <v>1302</v>
      </c>
      <c r="E110" s="118" t="s">
        <v>7</v>
      </c>
      <c r="F110" s="86" t="s">
        <v>912</v>
      </c>
      <c r="G110" s="89" t="str">
        <f t="shared" ref="G110:G115" si="4">CONCATENATE($G$109,".",F110)</f>
        <v>I-0012.0001</v>
      </c>
      <c r="H110" s="90" t="s">
        <v>1004</v>
      </c>
      <c r="I110" s="84" t="s">
        <v>7</v>
      </c>
    </row>
    <row r="111" spans="1:9" x14ac:dyDescent="0.2">
      <c r="A111" s="331"/>
      <c r="B111" s="304"/>
      <c r="C111" s="303"/>
      <c r="D111" s="318" t="s">
        <v>1303</v>
      </c>
      <c r="E111" s="118" t="s">
        <v>7</v>
      </c>
      <c r="F111" s="86" t="s">
        <v>915</v>
      </c>
      <c r="G111" s="89" t="str">
        <f t="shared" si="4"/>
        <v>I-0012.0002</v>
      </c>
      <c r="H111" s="90" t="s">
        <v>1005</v>
      </c>
      <c r="I111" s="84" t="s">
        <v>7</v>
      </c>
    </row>
    <row r="112" spans="1:9" x14ac:dyDescent="0.2">
      <c r="A112" s="331"/>
      <c r="B112" s="304"/>
      <c r="C112" s="303"/>
      <c r="D112" s="318" t="s">
        <v>1304</v>
      </c>
      <c r="E112" s="118" t="s">
        <v>7</v>
      </c>
      <c r="F112" s="86" t="s">
        <v>917</v>
      </c>
      <c r="G112" s="89" t="str">
        <f t="shared" si="4"/>
        <v>I-0012.0003</v>
      </c>
      <c r="H112" s="90" t="s">
        <v>1006</v>
      </c>
      <c r="I112" s="84" t="s">
        <v>7</v>
      </c>
    </row>
    <row r="113" spans="1:9" x14ac:dyDescent="0.2">
      <c r="A113" s="331"/>
      <c r="B113" s="304"/>
      <c r="C113" s="303"/>
      <c r="D113" s="318" t="s">
        <v>1363</v>
      </c>
      <c r="E113" s="118"/>
      <c r="F113" s="86" t="s">
        <v>919</v>
      </c>
      <c r="G113" s="89" t="str">
        <f t="shared" si="4"/>
        <v>I-0012.0004</v>
      </c>
      <c r="H113" s="90" t="s">
        <v>1007</v>
      </c>
      <c r="I113" s="84" t="s">
        <v>7</v>
      </c>
    </row>
    <row r="114" spans="1:9" x14ac:dyDescent="0.2">
      <c r="A114" s="331"/>
      <c r="B114" s="304"/>
      <c r="C114" s="303"/>
      <c r="D114" s="318" t="s">
        <v>1306</v>
      </c>
      <c r="E114" s="118" t="s">
        <v>5</v>
      </c>
      <c r="F114" s="86" t="s">
        <v>921</v>
      </c>
      <c r="G114" s="89" t="str">
        <f t="shared" si="4"/>
        <v>I-0012.0005</v>
      </c>
      <c r="H114" s="90" t="s">
        <v>1008</v>
      </c>
      <c r="I114" s="84" t="s">
        <v>7</v>
      </c>
    </row>
    <row r="115" spans="1:9" x14ac:dyDescent="0.2">
      <c r="A115" s="331"/>
      <c r="B115" s="304"/>
      <c r="C115" s="303"/>
      <c r="D115" s="318" t="s">
        <v>1307</v>
      </c>
      <c r="E115" s="118" t="s">
        <v>5</v>
      </c>
      <c r="F115" s="86" t="s">
        <v>923</v>
      </c>
      <c r="G115" s="89" t="str">
        <f t="shared" si="4"/>
        <v>I-0012.0006</v>
      </c>
      <c r="H115" s="90" t="s">
        <v>1009</v>
      </c>
      <c r="I115" s="84" t="s">
        <v>7</v>
      </c>
    </row>
    <row r="116" spans="1:9" x14ac:dyDescent="0.2">
      <c r="A116" s="331"/>
      <c r="B116" s="304"/>
      <c r="C116" s="303"/>
      <c r="D116" s="318" t="s">
        <v>1322</v>
      </c>
      <c r="E116" s="118" t="s">
        <v>5</v>
      </c>
      <c r="G116" s="91"/>
      <c r="H116" s="91"/>
      <c r="I116" s="84"/>
    </row>
    <row r="117" spans="1:9" ht="15" customHeight="1" x14ac:dyDescent="0.2">
      <c r="A117" s="331"/>
      <c r="B117" s="304"/>
      <c r="C117" s="303"/>
      <c r="D117" s="318" t="s">
        <v>1323</v>
      </c>
      <c r="E117" s="118" t="s">
        <v>5</v>
      </c>
      <c r="G117" s="84"/>
      <c r="H117" s="90"/>
      <c r="I117" s="84"/>
    </row>
    <row r="118" spans="1:9" x14ac:dyDescent="0.2">
      <c r="A118" s="331"/>
      <c r="B118" s="304"/>
      <c r="C118" s="303"/>
      <c r="D118" s="325" t="s">
        <v>1362</v>
      </c>
      <c r="E118" s="118" t="s">
        <v>5</v>
      </c>
      <c r="F118" s="86" t="s">
        <v>1010</v>
      </c>
      <c r="G118" s="87" t="str">
        <f xml:space="preserve"> CONCATENATE("I-",F118)</f>
        <v>I-0013</v>
      </c>
      <c r="H118" s="88" t="s">
        <v>1011</v>
      </c>
      <c r="I118" s="84"/>
    </row>
    <row r="119" spans="1:9" x14ac:dyDescent="0.2">
      <c r="A119" s="331"/>
      <c r="B119" s="304"/>
      <c r="C119" s="313">
        <v>5</v>
      </c>
      <c r="D119" s="315" t="s">
        <v>1286</v>
      </c>
      <c r="E119" s="118"/>
      <c r="F119" s="86" t="s">
        <v>912</v>
      </c>
      <c r="G119" s="89" t="str">
        <f t="shared" ref="G119:G126" si="5">CONCATENATE($G$118,".",F119)</f>
        <v>I-0013.0001</v>
      </c>
      <c r="H119" s="90" t="s">
        <v>1012</v>
      </c>
      <c r="I119" s="84" t="s">
        <v>7</v>
      </c>
    </row>
    <row r="120" spans="1:9" x14ac:dyDescent="0.2">
      <c r="A120" s="331"/>
      <c r="B120" s="304"/>
      <c r="C120" s="303"/>
      <c r="D120" s="318" t="s">
        <v>1356</v>
      </c>
      <c r="E120" s="118" t="s">
        <v>5</v>
      </c>
      <c r="F120" s="86" t="s">
        <v>915</v>
      </c>
      <c r="G120" s="89" t="str">
        <f t="shared" si="5"/>
        <v>I-0013.0002</v>
      </c>
      <c r="H120" s="90" t="s">
        <v>1013</v>
      </c>
      <c r="I120" s="84" t="s">
        <v>7</v>
      </c>
    </row>
    <row r="121" spans="1:9" ht="15" customHeight="1" x14ac:dyDescent="0.2">
      <c r="A121" s="331"/>
      <c r="B121" s="304"/>
      <c r="C121" s="303"/>
      <c r="D121" s="318" t="s">
        <v>1354</v>
      </c>
      <c r="E121" s="118" t="s">
        <v>1115</v>
      </c>
      <c r="F121" s="86" t="s">
        <v>917</v>
      </c>
      <c r="G121" s="89" t="str">
        <f t="shared" si="5"/>
        <v>I-0013.0003</v>
      </c>
      <c r="H121" s="90" t="s">
        <v>1014</v>
      </c>
      <c r="I121" s="84" t="s">
        <v>7</v>
      </c>
    </row>
    <row r="122" spans="1:9" x14ac:dyDescent="0.2">
      <c r="A122" s="331"/>
      <c r="B122" s="304"/>
      <c r="C122" s="303"/>
      <c r="D122" s="318" t="s">
        <v>1325</v>
      </c>
      <c r="E122" s="118" t="s">
        <v>5</v>
      </c>
      <c r="F122" s="86" t="s">
        <v>919</v>
      </c>
      <c r="G122" s="89" t="str">
        <f t="shared" si="5"/>
        <v>I-0013.0004</v>
      </c>
      <c r="H122" s="90" t="s">
        <v>1015</v>
      </c>
      <c r="I122" s="84" t="s">
        <v>7</v>
      </c>
    </row>
    <row r="123" spans="1:9" x14ac:dyDescent="0.2">
      <c r="A123" s="330"/>
      <c r="B123" s="303"/>
      <c r="C123" s="303"/>
      <c r="D123" s="318" t="s">
        <v>1277</v>
      </c>
      <c r="E123" s="118" t="s">
        <v>5</v>
      </c>
      <c r="F123" s="86" t="s">
        <v>921</v>
      </c>
      <c r="G123" s="89" t="str">
        <f t="shared" si="5"/>
        <v>I-0013.0005</v>
      </c>
      <c r="H123" s="90" t="s">
        <v>1016</v>
      </c>
      <c r="I123" s="84" t="s">
        <v>7</v>
      </c>
    </row>
    <row r="124" spans="1:9" ht="15.75" thickBot="1" x14ac:dyDescent="0.25">
      <c r="A124" s="459" t="s">
        <v>1326</v>
      </c>
      <c r="B124" s="460"/>
      <c r="C124" s="460"/>
      <c r="D124" s="460"/>
      <c r="E124" s="461"/>
      <c r="F124" s="86" t="s">
        <v>923</v>
      </c>
      <c r="G124" s="89" t="str">
        <f t="shared" si="5"/>
        <v>I-0013.0006</v>
      </c>
      <c r="H124" s="90" t="s">
        <v>1017</v>
      </c>
      <c r="I124" s="84" t="s">
        <v>7</v>
      </c>
    </row>
    <row r="125" spans="1:9" x14ac:dyDescent="0.2">
      <c r="A125" s="452" t="s">
        <v>355</v>
      </c>
      <c r="B125" s="302" t="s">
        <v>50</v>
      </c>
      <c r="C125" s="452" t="s">
        <v>1289</v>
      </c>
      <c r="D125" s="452"/>
      <c r="E125" s="444" t="s">
        <v>1234</v>
      </c>
      <c r="F125" s="86" t="s">
        <v>925</v>
      </c>
      <c r="G125" s="89" t="str">
        <f t="shared" si="5"/>
        <v>I-0013.0007</v>
      </c>
      <c r="H125" s="90" t="s">
        <v>1018</v>
      </c>
      <c r="I125" s="84" t="s">
        <v>7</v>
      </c>
    </row>
    <row r="126" spans="1:9" x14ac:dyDescent="0.2">
      <c r="A126" s="452"/>
      <c r="B126" s="302" t="s">
        <v>1283</v>
      </c>
      <c r="C126" s="452"/>
      <c r="D126" s="452"/>
      <c r="E126" s="445"/>
      <c r="F126" s="86" t="s">
        <v>943</v>
      </c>
      <c r="G126" s="89" t="str">
        <f t="shared" si="5"/>
        <v>I-0013.0008</v>
      </c>
      <c r="H126" s="90" t="s">
        <v>1019</v>
      </c>
      <c r="I126" s="84" t="s">
        <v>7</v>
      </c>
    </row>
    <row r="127" spans="1:9" x14ac:dyDescent="0.2">
      <c r="A127" s="336"/>
      <c r="B127" s="303"/>
      <c r="C127" s="313">
        <v>1</v>
      </c>
      <c r="D127" s="315" t="s">
        <v>913</v>
      </c>
      <c r="E127" s="304"/>
      <c r="F127" s="86"/>
      <c r="G127" s="89"/>
      <c r="H127" s="90"/>
      <c r="I127" s="84"/>
    </row>
    <row r="128" spans="1:9" x14ac:dyDescent="0.2">
      <c r="A128" s="336"/>
      <c r="B128" s="303"/>
      <c r="C128" s="312"/>
      <c r="D128" s="316" t="s">
        <v>1365</v>
      </c>
      <c r="E128" s="321" t="s">
        <v>5</v>
      </c>
      <c r="F128" s="86" t="s">
        <v>947</v>
      </c>
      <c r="G128" s="89" t="str">
        <f>CONCATENATE($G$118,".",F128)</f>
        <v>I-0013.0010</v>
      </c>
      <c r="H128" s="90" t="s">
        <v>1020</v>
      </c>
      <c r="I128" s="84" t="s">
        <v>7</v>
      </c>
    </row>
    <row r="129" spans="1:9" x14ac:dyDescent="0.2">
      <c r="A129" s="336"/>
      <c r="B129" s="303"/>
      <c r="C129" s="312"/>
      <c r="D129" s="316" t="s">
        <v>1290</v>
      </c>
      <c r="E129" s="321" t="s">
        <v>5</v>
      </c>
      <c r="F129" s="86" t="s">
        <v>949</v>
      </c>
      <c r="G129" s="89" t="str">
        <f>CONCATENATE($G$118,".",F129)</f>
        <v>I-0013.0011</v>
      </c>
      <c r="H129" s="90" t="s">
        <v>1021</v>
      </c>
      <c r="I129" s="84" t="s">
        <v>7</v>
      </c>
    </row>
    <row r="130" spans="1:9" ht="15" customHeight="1" x14ac:dyDescent="0.2">
      <c r="A130" s="336"/>
      <c r="B130" s="303"/>
      <c r="C130" s="312"/>
      <c r="D130" s="317" t="s">
        <v>1278</v>
      </c>
      <c r="E130" s="321" t="s">
        <v>5</v>
      </c>
      <c r="F130" s="86" t="s">
        <v>951</v>
      </c>
      <c r="G130" s="89" t="str">
        <f>CONCATENATE($G$118,".",F130)</f>
        <v>I-0013.0012</v>
      </c>
      <c r="H130" s="90" t="s">
        <v>1022</v>
      </c>
      <c r="I130" s="84" t="s">
        <v>7</v>
      </c>
    </row>
    <row r="131" spans="1:9" x14ac:dyDescent="0.2">
      <c r="A131" s="336"/>
      <c r="B131" s="303"/>
      <c r="C131" s="312"/>
      <c r="D131" s="317" t="s">
        <v>1295</v>
      </c>
      <c r="E131" s="321" t="s">
        <v>5</v>
      </c>
      <c r="F131" s="86" t="s">
        <v>1010</v>
      </c>
      <c r="G131" s="89" t="str">
        <f>CONCATENATE($G$118,".",F131)</f>
        <v>I-0013.0013</v>
      </c>
      <c r="H131" s="90" t="s">
        <v>1023</v>
      </c>
      <c r="I131" s="84" t="s">
        <v>7</v>
      </c>
    </row>
    <row r="132" spans="1:9" x14ac:dyDescent="0.2">
      <c r="A132" s="336"/>
      <c r="B132" s="303"/>
      <c r="C132" s="313">
        <v>2</v>
      </c>
      <c r="D132" s="315" t="s">
        <v>1364</v>
      </c>
      <c r="E132" s="118"/>
      <c r="G132" s="84"/>
      <c r="H132" s="90"/>
      <c r="I132" s="84"/>
    </row>
    <row r="133" spans="1:9" x14ac:dyDescent="0.2">
      <c r="A133" s="336"/>
      <c r="B133" s="303"/>
      <c r="C133" s="322"/>
      <c r="D133" s="303" t="s">
        <v>1330</v>
      </c>
      <c r="E133" s="321" t="s">
        <v>5</v>
      </c>
      <c r="G133" s="84"/>
      <c r="H133" s="90"/>
      <c r="I133" s="84"/>
    </row>
    <row r="134" spans="1:9" x14ac:dyDescent="0.2">
      <c r="A134" s="336"/>
      <c r="B134" s="303"/>
      <c r="C134" s="322"/>
      <c r="D134" s="303" t="s">
        <v>1331</v>
      </c>
      <c r="E134" s="321" t="s">
        <v>5</v>
      </c>
      <c r="F134" s="86" t="s">
        <v>1024</v>
      </c>
      <c r="G134" s="87" t="str">
        <f xml:space="preserve"> CONCATENATE("I-",F134)</f>
        <v>I-0014</v>
      </c>
      <c r="H134" s="88" t="s">
        <v>1025</v>
      </c>
      <c r="I134" s="84"/>
    </row>
    <row r="135" spans="1:9" x14ac:dyDescent="0.2">
      <c r="A135" s="336"/>
      <c r="B135" s="303"/>
      <c r="C135" s="322"/>
      <c r="D135" s="303" t="s">
        <v>1332</v>
      </c>
      <c r="E135" s="321" t="s">
        <v>5</v>
      </c>
      <c r="F135" s="86" t="s">
        <v>912</v>
      </c>
      <c r="G135" s="89" t="str">
        <f>CONCATENATE($G$134,".",F135)</f>
        <v>I-0014.0001</v>
      </c>
      <c r="H135" s="90" t="s">
        <v>1026</v>
      </c>
      <c r="I135" s="84" t="s">
        <v>7</v>
      </c>
    </row>
    <row r="136" spans="1:9" x14ac:dyDescent="0.2">
      <c r="A136" s="336"/>
      <c r="B136" s="303"/>
      <c r="C136" s="322"/>
      <c r="D136" s="303" t="s">
        <v>1370</v>
      </c>
      <c r="E136" s="321" t="s">
        <v>5</v>
      </c>
      <c r="F136" s="86" t="s">
        <v>915</v>
      </c>
      <c r="G136" s="89" t="str">
        <f>CONCATENATE($G$134,".",F136)</f>
        <v>I-0014.0002</v>
      </c>
      <c r="H136" s="90" t="s">
        <v>1027</v>
      </c>
      <c r="I136" s="84" t="s">
        <v>7</v>
      </c>
    </row>
    <row r="137" spans="1:9" x14ac:dyDescent="0.2">
      <c r="A137" s="336"/>
      <c r="B137" s="303"/>
      <c r="C137" s="322"/>
      <c r="D137" s="308" t="s">
        <v>1373</v>
      </c>
      <c r="E137" s="321" t="s">
        <v>5</v>
      </c>
      <c r="G137" s="92"/>
      <c r="H137" s="90"/>
      <c r="I137" s="84"/>
    </row>
    <row r="138" spans="1:9" x14ac:dyDescent="0.2">
      <c r="A138" s="336"/>
      <c r="B138" s="303"/>
      <c r="C138" s="322"/>
      <c r="D138" s="327" t="s">
        <v>1373</v>
      </c>
      <c r="E138" s="321" t="s">
        <v>5</v>
      </c>
      <c r="G138" s="91"/>
      <c r="H138" s="91"/>
      <c r="I138" s="84"/>
    </row>
    <row r="139" spans="1:9" x14ac:dyDescent="0.2">
      <c r="A139" s="336"/>
      <c r="B139" s="303"/>
      <c r="C139" s="322"/>
      <c r="D139" s="303" t="s">
        <v>1328</v>
      </c>
      <c r="E139" s="321" t="s">
        <v>5</v>
      </c>
      <c r="F139" s="86" t="s">
        <v>1028</v>
      </c>
      <c r="G139" s="87" t="str">
        <f xml:space="preserve"> CONCATENATE("I-",F139)</f>
        <v>I-0015</v>
      </c>
      <c r="H139" s="88" t="s">
        <v>1029</v>
      </c>
      <c r="I139" s="84"/>
    </row>
    <row r="140" spans="1:9" x14ac:dyDescent="0.2">
      <c r="A140" s="336"/>
      <c r="B140" s="303"/>
      <c r="C140" s="322"/>
      <c r="D140" s="303" t="s">
        <v>1329</v>
      </c>
      <c r="E140" s="321" t="s">
        <v>5</v>
      </c>
      <c r="F140" s="86" t="s">
        <v>912</v>
      </c>
      <c r="G140" s="89" t="str">
        <f>CONCATENATE($G$139,".",F140)</f>
        <v>I-0015.0001</v>
      </c>
      <c r="H140" s="90" t="s">
        <v>1030</v>
      </c>
      <c r="I140" s="84" t="s">
        <v>7</v>
      </c>
    </row>
    <row r="141" spans="1:9" x14ac:dyDescent="0.2">
      <c r="A141" s="336"/>
      <c r="B141" s="303" t="s">
        <v>1366</v>
      </c>
      <c r="C141" s="322"/>
      <c r="D141" s="308" t="s">
        <v>1334</v>
      </c>
      <c r="E141" s="321" t="s">
        <v>5</v>
      </c>
      <c r="F141" s="86" t="s">
        <v>915</v>
      </c>
      <c r="G141" s="89" t="str">
        <f>CONCATENATE($G$139,".",F141)</f>
        <v>I-0015.0002</v>
      </c>
      <c r="H141" s="90" t="s">
        <v>1031</v>
      </c>
      <c r="I141" s="84" t="s">
        <v>7</v>
      </c>
    </row>
    <row r="142" spans="1:9" x14ac:dyDescent="0.2">
      <c r="A142" s="336"/>
      <c r="B142" s="303"/>
      <c r="C142" s="322"/>
      <c r="D142" s="303" t="s">
        <v>1339</v>
      </c>
      <c r="E142" s="321" t="s">
        <v>5</v>
      </c>
      <c r="F142" s="86" t="s">
        <v>917</v>
      </c>
      <c r="G142" s="89" t="str">
        <f>CONCATENATE($G$139,".",F142)</f>
        <v>I-0015.0003</v>
      </c>
      <c r="H142" s="90" t="s">
        <v>1032</v>
      </c>
      <c r="I142" s="84" t="s">
        <v>7</v>
      </c>
    </row>
    <row r="143" spans="1:9" x14ac:dyDescent="0.2">
      <c r="A143" s="336"/>
      <c r="B143" s="303"/>
      <c r="C143" s="313">
        <v>3</v>
      </c>
      <c r="D143" s="315" t="s">
        <v>1367</v>
      </c>
      <c r="E143" s="118"/>
      <c r="F143" s="86"/>
      <c r="G143" s="89"/>
      <c r="H143" s="91"/>
      <c r="I143" s="84"/>
    </row>
    <row r="144" spans="1:9" x14ac:dyDescent="0.2">
      <c r="A144" s="336"/>
      <c r="B144" s="303"/>
      <c r="C144" s="309"/>
      <c r="D144" s="308" t="s">
        <v>1327</v>
      </c>
      <c r="E144" s="304"/>
      <c r="F144" s="86" t="s">
        <v>947</v>
      </c>
      <c r="G144" s="89" t="str">
        <f>CONCATENATE($G$139,".",F144)</f>
        <v>I-0015.0010</v>
      </c>
      <c r="H144" s="90" t="s">
        <v>1033</v>
      </c>
      <c r="I144" s="84" t="s">
        <v>7</v>
      </c>
    </row>
    <row r="145" spans="1:9" x14ac:dyDescent="0.2">
      <c r="A145" s="336"/>
      <c r="B145" s="303"/>
      <c r="C145" s="303"/>
      <c r="D145" s="303" t="s">
        <v>1335</v>
      </c>
      <c r="E145" s="321" t="s">
        <v>5</v>
      </c>
      <c r="F145" s="86" t="s">
        <v>949</v>
      </c>
      <c r="G145" s="89" t="str">
        <f>CONCATENATE($G$139,".",F145)</f>
        <v>I-0015.0011</v>
      </c>
      <c r="H145" s="90" t="s">
        <v>1034</v>
      </c>
      <c r="I145" s="84" t="s">
        <v>7</v>
      </c>
    </row>
    <row r="146" spans="1:9" x14ac:dyDescent="0.2">
      <c r="A146" s="336"/>
      <c r="B146" s="303"/>
      <c r="C146" s="303"/>
      <c r="D146" s="303" t="s">
        <v>1368</v>
      </c>
      <c r="E146" s="321" t="s">
        <v>5</v>
      </c>
      <c r="G146" s="89"/>
      <c r="H146" s="90"/>
      <c r="I146" s="84"/>
    </row>
    <row r="147" spans="1:9" x14ac:dyDescent="0.2">
      <c r="A147" s="336"/>
      <c r="B147" s="303"/>
      <c r="C147" s="309"/>
      <c r="D147" s="308" t="s">
        <v>1336</v>
      </c>
      <c r="E147" s="321" t="s">
        <v>5</v>
      </c>
      <c r="F147" s="86" t="s">
        <v>975</v>
      </c>
      <c r="G147" s="89" t="str">
        <f>CONCATENATE($G$139,".",F147)</f>
        <v>I-0015.0020</v>
      </c>
      <c r="H147" s="90" t="s">
        <v>1035</v>
      </c>
      <c r="I147" s="84" t="s">
        <v>7</v>
      </c>
    </row>
    <row r="148" spans="1:9" ht="15" customHeight="1" x14ac:dyDescent="0.2">
      <c r="A148" s="336"/>
      <c r="B148" s="303"/>
      <c r="C148" s="313">
        <v>4</v>
      </c>
      <c r="D148" s="315" t="s">
        <v>1294</v>
      </c>
      <c r="E148" s="304"/>
      <c r="F148" s="86" t="s">
        <v>960</v>
      </c>
      <c r="G148" s="89" t="str">
        <f>CONCATENATE($G$139,".",F148)</f>
        <v>I-0015.0021</v>
      </c>
      <c r="H148" s="90" t="s">
        <v>1036</v>
      </c>
      <c r="I148" s="84" t="s">
        <v>7</v>
      </c>
    </row>
    <row r="149" spans="1:9" x14ac:dyDescent="0.2">
      <c r="A149" s="336"/>
      <c r="B149" s="303"/>
      <c r="C149" s="303"/>
      <c r="D149" s="303" t="s">
        <v>1338</v>
      </c>
      <c r="E149" s="321" t="s">
        <v>5</v>
      </c>
      <c r="F149" s="86" t="s">
        <v>962</v>
      </c>
      <c r="G149" s="89" t="str">
        <f>CONCATENATE($G$139,".",F149)</f>
        <v>I-0015.0022</v>
      </c>
      <c r="H149" s="90" t="s">
        <v>1037</v>
      </c>
      <c r="I149" s="84" t="s">
        <v>7</v>
      </c>
    </row>
    <row r="150" spans="1:9" x14ac:dyDescent="0.2">
      <c r="A150" s="336"/>
      <c r="B150" s="303"/>
      <c r="C150" s="303"/>
      <c r="D150" s="327" t="s">
        <v>1371</v>
      </c>
      <c r="E150" s="321" t="s">
        <v>5</v>
      </c>
      <c r="G150" s="89"/>
      <c r="H150" s="90"/>
      <c r="I150" s="87"/>
    </row>
    <row r="151" spans="1:9" x14ac:dyDescent="0.2">
      <c r="A151" s="336"/>
      <c r="B151" s="303"/>
      <c r="C151" s="303"/>
      <c r="D151" s="308" t="s">
        <v>1372</v>
      </c>
      <c r="E151" s="321" t="s">
        <v>5</v>
      </c>
      <c r="F151" s="86" t="s">
        <v>1038</v>
      </c>
      <c r="G151" s="89" t="str">
        <f>CONCATENATE($G$139,".",F151)</f>
        <v>I-0015.0030</v>
      </c>
      <c r="H151" s="90" t="s">
        <v>1039</v>
      </c>
      <c r="I151" s="84" t="s">
        <v>7</v>
      </c>
    </row>
    <row r="152" spans="1:9" x14ac:dyDescent="0.2">
      <c r="A152" s="336"/>
      <c r="B152" s="303"/>
      <c r="C152" s="303"/>
      <c r="D152" s="303" t="s">
        <v>1333</v>
      </c>
      <c r="E152" s="321" t="s">
        <v>5</v>
      </c>
      <c r="G152" s="84"/>
      <c r="H152" s="90"/>
      <c r="I152" s="84"/>
    </row>
    <row r="153" spans="1:9" x14ac:dyDescent="0.2">
      <c r="A153" s="336"/>
      <c r="B153" s="303"/>
      <c r="C153" s="313">
        <v>5</v>
      </c>
      <c r="D153" s="315" t="s">
        <v>1286</v>
      </c>
      <c r="E153" s="304"/>
      <c r="G153" s="84"/>
      <c r="H153" s="90"/>
      <c r="I153" s="84"/>
    </row>
    <row r="154" spans="1:9" x14ac:dyDescent="0.2">
      <c r="A154" s="336"/>
      <c r="B154" s="303"/>
      <c r="C154" s="303"/>
      <c r="D154" s="303" t="s">
        <v>1369</v>
      </c>
      <c r="E154" s="321" t="s">
        <v>5</v>
      </c>
      <c r="F154" s="86" t="s">
        <v>1040</v>
      </c>
      <c r="G154" s="87" t="str">
        <f xml:space="preserve"> CONCATENATE("I-",F154)</f>
        <v>I-0016</v>
      </c>
      <c r="H154" s="88" t="s">
        <v>1041</v>
      </c>
      <c r="I154" s="84"/>
    </row>
    <row r="155" spans="1:9" x14ac:dyDescent="0.2">
      <c r="A155" s="336"/>
      <c r="B155" s="303"/>
      <c r="C155" s="326"/>
      <c r="D155" s="303" t="s">
        <v>1277</v>
      </c>
      <c r="E155" s="321" t="s">
        <v>5</v>
      </c>
      <c r="F155" s="86" t="s">
        <v>912</v>
      </c>
      <c r="G155" s="89" t="str">
        <f>CONCATENATE($G$154,".",F155)</f>
        <v>I-0016.0001</v>
      </c>
      <c r="H155" s="90" t="s">
        <v>1042</v>
      </c>
      <c r="I155" s="84" t="s">
        <v>7</v>
      </c>
    </row>
    <row r="156" spans="1:9" ht="15.75" thickBot="1" x14ac:dyDescent="0.25">
      <c r="A156" s="462" t="s">
        <v>1374</v>
      </c>
      <c r="B156" s="462"/>
      <c r="C156" s="462"/>
      <c r="D156" s="462"/>
      <c r="E156" s="462"/>
      <c r="F156" s="86" t="s">
        <v>915</v>
      </c>
      <c r="G156" s="89" t="str">
        <f>CONCATENATE($G$154,".",F156)</f>
        <v>I-0016.0002</v>
      </c>
      <c r="H156" s="90" t="s">
        <v>1043</v>
      </c>
      <c r="I156" s="84" t="s">
        <v>7</v>
      </c>
    </row>
    <row r="157" spans="1:9" ht="15" customHeight="1" x14ac:dyDescent="0.2">
      <c r="A157" s="452" t="s">
        <v>355</v>
      </c>
      <c r="B157" s="302" t="s">
        <v>50</v>
      </c>
      <c r="C157" s="452" t="s">
        <v>1289</v>
      </c>
      <c r="D157" s="452"/>
      <c r="E157" s="444" t="s">
        <v>1234</v>
      </c>
      <c r="F157" s="86" t="s">
        <v>917</v>
      </c>
      <c r="G157" s="89" t="str">
        <f>CONCATENATE($G$154,".",F157)</f>
        <v>I-0016.0003</v>
      </c>
      <c r="H157" s="90" t="s">
        <v>1044</v>
      </c>
      <c r="I157" s="84" t="s">
        <v>7</v>
      </c>
    </row>
    <row r="158" spans="1:9" x14ac:dyDescent="0.2">
      <c r="A158" s="452"/>
      <c r="B158" s="302" t="s">
        <v>1283</v>
      </c>
      <c r="C158" s="452"/>
      <c r="D158" s="452"/>
      <c r="E158" s="445"/>
      <c r="F158" s="86" t="s">
        <v>919</v>
      </c>
      <c r="G158" s="89" t="str">
        <f>CONCATENATE($G$154,".",F158)</f>
        <v>I-0016.0004</v>
      </c>
      <c r="H158" s="90" t="s">
        <v>1045</v>
      </c>
      <c r="I158" s="84" t="s">
        <v>7</v>
      </c>
    </row>
    <row r="159" spans="1:9" ht="15" customHeight="1" x14ac:dyDescent="0.2">
      <c r="A159" s="336"/>
      <c r="B159" s="303"/>
      <c r="C159" s="313">
        <v>1</v>
      </c>
      <c r="D159" s="315" t="s">
        <v>913</v>
      </c>
      <c r="E159" s="304"/>
      <c r="F159" s="86"/>
      <c r="G159" s="89"/>
      <c r="H159" s="90"/>
      <c r="I159" s="84"/>
    </row>
    <row r="160" spans="1:9" ht="24" x14ac:dyDescent="0.2">
      <c r="A160" s="336"/>
      <c r="B160" s="303"/>
      <c r="C160" s="312"/>
      <c r="D160" s="316" t="s">
        <v>1376</v>
      </c>
      <c r="E160" s="321" t="s">
        <v>5</v>
      </c>
      <c r="F160" s="86" t="s">
        <v>947</v>
      </c>
      <c r="G160" s="89" t="str">
        <f>CONCATENATE($G$154,".",F160)</f>
        <v>I-0016.0010</v>
      </c>
      <c r="H160" s="90" t="s">
        <v>1046</v>
      </c>
      <c r="I160" s="84" t="s">
        <v>7</v>
      </c>
    </row>
    <row r="161" spans="1:9" x14ac:dyDescent="0.2">
      <c r="A161" s="336"/>
      <c r="B161" s="303"/>
      <c r="C161" s="312"/>
      <c r="D161" s="316" t="s">
        <v>1290</v>
      </c>
      <c r="E161" s="321" t="s">
        <v>5</v>
      </c>
      <c r="F161" s="86" t="s">
        <v>949</v>
      </c>
      <c r="G161" s="89" t="str">
        <f>CONCATENATE($G$154,".",F161)</f>
        <v>I-0016.0011</v>
      </c>
      <c r="H161" s="90" t="s">
        <v>1047</v>
      </c>
      <c r="I161" s="84" t="s">
        <v>7</v>
      </c>
    </row>
    <row r="162" spans="1:9" x14ac:dyDescent="0.2">
      <c r="A162" s="336"/>
      <c r="B162" s="303"/>
      <c r="C162" s="312"/>
      <c r="D162" s="317" t="s">
        <v>1278</v>
      </c>
      <c r="E162" s="321" t="s">
        <v>5</v>
      </c>
      <c r="F162" s="86" t="s">
        <v>951</v>
      </c>
      <c r="G162" s="89" t="str">
        <f>CONCATENATE($G$154,".",F162)</f>
        <v>I-0016.0012</v>
      </c>
      <c r="H162" s="90" t="s">
        <v>1048</v>
      </c>
      <c r="I162" s="84" t="s">
        <v>7</v>
      </c>
    </row>
    <row r="163" spans="1:9" x14ac:dyDescent="0.2">
      <c r="A163" s="336"/>
      <c r="B163" s="303"/>
      <c r="C163" s="312"/>
      <c r="D163" s="317" t="s">
        <v>1295</v>
      </c>
      <c r="E163" s="321" t="s">
        <v>5</v>
      </c>
      <c r="F163" s="86" t="s">
        <v>1010</v>
      </c>
      <c r="G163" s="89" t="str">
        <f>CONCATENATE($G$154,".",F163)</f>
        <v>I-0016.0013</v>
      </c>
      <c r="H163" s="90" t="s">
        <v>1049</v>
      </c>
      <c r="I163" s="84" t="s">
        <v>7</v>
      </c>
    </row>
    <row r="164" spans="1:9" x14ac:dyDescent="0.2">
      <c r="A164" s="336"/>
      <c r="B164" s="303"/>
      <c r="C164" s="313">
        <v>2</v>
      </c>
      <c r="D164" s="315" t="s">
        <v>1375</v>
      </c>
      <c r="E164" s="118"/>
      <c r="F164" s="85"/>
      <c r="G164" s="84"/>
      <c r="H164" s="90"/>
      <c r="I164" s="84"/>
    </row>
    <row r="165" spans="1:9" x14ac:dyDescent="0.2">
      <c r="A165" s="336"/>
      <c r="B165" s="303"/>
      <c r="C165" s="322"/>
      <c r="D165" s="303" t="s">
        <v>1343</v>
      </c>
      <c r="E165" s="321" t="s">
        <v>5</v>
      </c>
      <c r="G165" s="84"/>
      <c r="H165" s="90"/>
      <c r="I165" s="84"/>
    </row>
    <row r="166" spans="1:9" x14ac:dyDescent="0.2">
      <c r="A166" s="336"/>
      <c r="B166" s="303"/>
      <c r="C166" s="322"/>
      <c r="D166" s="303" t="s">
        <v>1344</v>
      </c>
      <c r="E166" s="321" t="s">
        <v>5</v>
      </c>
      <c r="F166" s="86" t="s">
        <v>1050</v>
      </c>
      <c r="G166" s="87" t="str">
        <f xml:space="preserve"> CONCATENATE("I-",F166)</f>
        <v>I-0017</v>
      </c>
      <c r="H166" s="88" t="s">
        <v>1051</v>
      </c>
      <c r="I166" s="84"/>
    </row>
    <row r="167" spans="1:9" x14ac:dyDescent="0.2">
      <c r="A167" s="336"/>
      <c r="B167" s="303"/>
      <c r="C167" s="322"/>
      <c r="D167" s="303" t="s">
        <v>1345</v>
      </c>
      <c r="E167" s="321" t="s">
        <v>5</v>
      </c>
      <c r="F167" s="86" t="s">
        <v>912</v>
      </c>
      <c r="G167" s="89" t="str">
        <f t="shared" ref="G167:G175" si="6">CONCATENATE($G$166,".",F167)</f>
        <v>I-0017.0001</v>
      </c>
      <c r="H167" s="90" t="s">
        <v>1052</v>
      </c>
      <c r="I167" s="84" t="s">
        <v>5</v>
      </c>
    </row>
    <row r="168" spans="1:9" x14ac:dyDescent="0.2">
      <c r="A168" s="336"/>
      <c r="B168" s="303"/>
      <c r="C168" s="322"/>
      <c r="D168" s="303" t="s">
        <v>1340</v>
      </c>
      <c r="E168" s="321" t="s">
        <v>5</v>
      </c>
      <c r="F168" s="86" t="s">
        <v>915</v>
      </c>
      <c r="G168" s="89" t="str">
        <f t="shared" si="6"/>
        <v>I-0017.0002</v>
      </c>
      <c r="H168" s="90" t="s">
        <v>1053</v>
      </c>
      <c r="I168" s="84" t="s">
        <v>5</v>
      </c>
    </row>
    <row r="169" spans="1:9" x14ac:dyDescent="0.2">
      <c r="A169" s="336"/>
      <c r="B169" s="303"/>
      <c r="C169" s="322"/>
      <c r="D169" s="303" t="s">
        <v>1341</v>
      </c>
      <c r="E169" s="321" t="s">
        <v>5</v>
      </c>
      <c r="F169" s="86" t="s">
        <v>917</v>
      </c>
      <c r="G169" s="89" t="str">
        <f t="shared" si="6"/>
        <v>I-0017.0003</v>
      </c>
      <c r="H169" s="90" t="s">
        <v>1054</v>
      </c>
      <c r="I169" s="84" t="s">
        <v>5</v>
      </c>
    </row>
    <row r="170" spans="1:9" x14ac:dyDescent="0.2">
      <c r="A170" s="336"/>
      <c r="B170" s="303"/>
      <c r="C170" s="322"/>
      <c r="D170" s="303" t="s">
        <v>1342</v>
      </c>
      <c r="E170" s="321" t="s">
        <v>5</v>
      </c>
      <c r="F170" s="86" t="s">
        <v>919</v>
      </c>
      <c r="G170" s="89" t="str">
        <f t="shared" si="6"/>
        <v>I-0017.0004</v>
      </c>
      <c r="H170" s="90" t="s">
        <v>1055</v>
      </c>
      <c r="I170" s="84" t="s">
        <v>1115</v>
      </c>
    </row>
    <row r="171" spans="1:9" x14ac:dyDescent="0.2">
      <c r="A171" s="336"/>
      <c r="B171" s="303"/>
      <c r="C171" s="303"/>
      <c r="D171" s="303" t="s">
        <v>1339</v>
      </c>
      <c r="E171" s="321" t="s">
        <v>5</v>
      </c>
      <c r="F171" s="86" t="s">
        <v>921</v>
      </c>
      <c r="G171" s="89" t="str">
        <f t="shared" si="6"/>
        <v>I-0017.0005</v>
      </c>
      <c r="H171" s="90" t="s">
        <v>1056</v>
      </c>
      <c r="I171" s="84" t="s">
        <v>1115</v>
      </c>
    </row>
    <row r="172" spans="1:9" x14ac:dyDescent="0.2">
      <c r="A172" s="336"/>
      <c r="B172" s="303"/>
      <c r="C172" s="313">
        <v>3</v>
      </c>
      <c r="D172" s="315" t="s">
        <v>1367</v>
      </c>
      <c r="E172" s="118"/>
      <c r="F172" s="86" t="s">
        <v>923</v>
      </c>
      <c r="G172" s="89" t="str">
        <f t="shared" si="6"/>
        <v>I-0017.0006</v>
      </c>
      <c r="H172" s="90" t="s">
        <v>1057</v>
      </c>
      <c r="I172" s="84" t="s">
        <v>7</v>
      </c>
    </row>
    <row r="173" spans="1:9" x14ac:dyDescent="0.2">
      <c r="A173" s="336"/>
      <c r="B173" s="303"/>
      <c r="C173" s="303"/>
      <c r="D173" s="303" t="s">
        <v>1335</v>
      </c>
      <c r="E173" s="321" t="s">
        <v>5</v>
      </c>
      <c r="F173" s="86" t="s">
        <v>925</v>
      </c>
      <c r="G173" s="89" t="str">
        <f t="shared" si="6"/>
        <v>I-0017.0007</v>
      </c>
      <c r="H173" s="90" t="s">
        <v>1058</v>
      </c>
      <c r="I173" s="84" t="s">
        <v>7</v>
      </c>
    </row>
    <row r="174" spans="1:9" x14ac:dyDescent="0.2">
      <c r="A174" s="336"/>
      <c r="B174" s="303"/>
      <c r="C174" s="303"/>
      <c r="D174" s="304"/>
      <c r="E174" s="304"/>
      <c r="F174" s="86" t="s">
        <v>943</v>
      </c>
      <c r="G174" s="89" t="str">
        <f t="shared" si="6"/>
        <v>I-0017.0008</v>
      </c>
      <c r="H174" s="90" t="s">
        <v>1059</v>
      </c>
      <c r="I174" s="84" t="s">
        <v>7</v>
      </c>
    </row>
    <row r="175" spans="1:9" x14ac:dyDescent="0.2">
      <c r="A175" s="336"/>
      <c r="B175" s="303"/>
      <c r="C175" s="313">
        <v>4</v>
      </c>
      <c r="D175" s="315" t="s">
        <v>1294</v>
      </c>
      <c r="E175" s="304"/>
      <c r="F175" s="86" t="s">
        <v>945</v>
      </c>
      <c r="G175" s="89" t="str">
        <f t="shared" si="6"/>
        <v>I-0017.0009</v>
      </c>
      <c r="H175" s="90" t="s">
        <v>1060</v>
      </c>
      <c r="I175" s="84" t="s">
        <v>5</v>
      </c>
    </row>
    <row r="176" spans="1:9" x14ac:dyDescent="0.2">
      <c r="A176" s="336"/>
      <c r="B176" s="303"/>
      <c r="C176" s="303"/>
      <c r="D176" s="303" t="s">
        <v>1337</v>
      </c>
      <c r="E176" s="321" t="s">
        <v>5</v>
      </c>
      <c r="G176" s="84"/>
      <c r="H176" s="90"/>
      <c r="I176" s="87"/>
    </row>
    <row r="177" spans="1:9" x14ac:dyDescent="0.2">
      <c r="A177" s="336"/>
      <c r="B177" s="303"/>
      <c r="C177" s="303"/>
      <c r="D177" s="303" t="s">
        <v>1347</v>
      </c>
      <c r="E177" s="321" t="s">
        <v>5</v>
      </c>
      <c r="G177" s="84"/>
      <c r="H177" s="90"/>
      <c r="I177" s="84"/>
    </row>
    <row r="178" spans="1:9" x14ac:dyDescent="0.2">
      <c r="A178" s="336"/>
      <c r="B178" s="303"/>
      <c r="C178" s="303"/>
      <c r="D178" s="303" t="s">
        <v>1346</v>
      </c>
      <c r="E178" s="321" t="s">
        <v>5</v>
      </c>
      <c r="F178" s="86" t="s">
        <v>1061</v>
      </c>
      <c r="G178" s="87" t="str">
        <f xml:space="preserve"> CONCATENATE("I-",F178)</f>
        <v>I-0018</v>
      </c>
      <c r="H178" s="88" t="s">
        <v>1062</v>
      </c>
      <c r="I178" s="87"/>
    </row>
    <row r="179" spans="1:9" x14ac:dyDescent="0.2">
      <c r="A179" s="336"/>
      <c r="B179" s="303"/>
      <c r="C179" s="313">
        <v>5</v>
      </c>
      <c r="D179" s="315" t="s">
        <v>1286</v>
      </c>
      <c r="E179" s="304"/>
      <c r="F179" s="86" t="s">
        <v>912</v>
      </c>
      <c r="G179" s="89" t="str">
        <f>CONCATENATE($G$178,".",F179)</f>
        <v>I-0018.0001</v>
      </c>
      <c r="H179" s="90" t="s">
        <v>1063</v>
      </c>
      <c r="I179" s="84" t="s">
        <v>5</v>
      </c>
    </row>
    <row r="180" spans="1:9" x14ac:dyDescent="0.2">
      <c r="A180" s="336"/>
      <c r="B180" s="303"/>
      <c r="C180" s="303"/>
      <c r="D180" s="303" t="s">
        <v>1377</v>
      </c>
      <c r="E180" s="321" t="s">
        <v>5</v>
      </c>
      <c r="F180" s="86" t="s">
        <v>915</v>
      </c>
      <c r="G180" s="89" t="str">
        <f>CONCATENATE($G$178,".",F180)</f>
        <v>I-0018.0002</v>
      </c>
      <c r="H180" s="90" t="s">
        <v>1064</v>
      </c>
      <c r="I180" s="84" t="s">
        <v>5</v>
      </c>
    </row>
    <row r="181" spans="1:9" x14ac:dyDescent="0.2">
      <c r="A181" s="336"/>
      <c r="B181" s="303"/>
      <c r="C181" s="303"/>
      <c r="D181" s="303" t="s">
        <v>1277</v>
      </c>
      <c r="E181" s="321" t="s">
        <v>5</v>
      </c>
      <c r="F181" s="86" t="s">
        <v>917</v>
      </c>
      <c r="G181" s="89" t="str">
        <f>CONCATENATE($G$178,".",F181)</f>
        <v>I-0018.0003</v>
      </c>
      <c r="H181" s="90" t="s">
        <v>1065</v>
      </c>
      <c r="I181" s="84" t="s">
        <v>5</v>
      </c>
    </row>
    <row r="182" spans="1:9" x14ac:dyDescent="0.2">
      <c r="F182" s="86" t="s">
        <v>919</v>
      </c>
      <c r="G182" s="89" t="str">
        <f>CONCATENATE($G$178,".",F182)</f>
        <v>I-0018.0004</v>
      </c>
      <c r="H182" s="90" t="s">
        <v>1066</v>
      </c>
      <c r="I182" s="84" t="s">
        <v>5</v>
      </c>
    </row>
    <row r="183" spans="1:9" x14ac:dyDescent="0.2">
      <c r="F183" s="86" t="s">
        <v>921</v>
      </c>
      <c r="G183" s="89" t="str">
        <f>CONCATENATE($G$178,".",F183)</f>
        <v>I-0018.0005</v>
      </c>
      <c r="H183" s="90" t="s">
        <v>1067</v>
      </c>
      <c r="I183" s="84" t="s">
        <v>731</v>
      </c>
    </row>
    <row r="184" spans="1:9" x14ac:dyDescent="0.2">
      <c r="G184" s="84"/>
      <c r="H184" s="80"/>
      <c r="I184" s="84"/>
    </row>
    <row r="185" spans="1:9" x14ac:dyDescent="0.2">
      <c r="G185" s="84"/>
      <c r="H185" s="90"/>
      <c r="I185" s="84"/>
    </row>
    <row r="186" spans="1:9" x14ac:dyDescent="0.2">
      <c r="F186" s="86" t="s">
        <v>1068</v>
      </c>
      <c r="G186" s="87" t="str">
        <f xml:space="preserve"> CONCATENATE("I-",F186)</f>
        <v>I-0019</v>
      </c>
      <c r="H186" s="88" t="s">
        <v>1069</v>
      </c>
      <c r="I186" s="84"/>
    </row>
    <row r="187" spans="1:9" x14ac:dyDescent="0.2">
      <c r="F187" s="86" t="s">
        <v>912</v>
      </c>
      <c r="G187" s="89" t="str">
        <f t="shared" ref="G187:G192" si="7">CONCATENATE($G$186,".",F187)</f>
        <v>I-0019.0001</v>
      </c>
      <c r="H187" s="90" t="s">
        <v>349</v>
      </c>
      <c r="I187" s="84" t="s">
        <v>5</v>
      </c>
    </row>
    <row r="188" spans="1:9" x14ac:dyDescent="0.2">
      <c r="F188" s="86" t="s">
        <v>915</v>
      </c>
      <c r="G188" s="89" t="str">
        <f t="shared" si="7"/>
        <v>I-0019.0002</v>
      </c>
      <c r="H188" s="90" t="s">
        <v>1348</v>
      </c>
      <c r="I188" s="84" t="s">
        <v>5</v>
      </c>
    </row>
    <row r="189" spans="1:9" x14ac:dyDescent="0.2">
      <c r="F189" s="86" t="s">
        <v>917</v>
      </c>
      <c r="G189" s="89" t="str">
        <f t="shared" si="7"/>
        <v>I-0019.0003</v>
      </c>
      <c r="H189" s="90" t="s">
        <v>1070</v>
      </c>
      <c r="I189" s="93" t="s">
        <v>5</v>
      </c>
    </row>
    <row r="190" spans="1:9" x14ac:dyDescent="0.2">
      <c r="F190" s="86" t="s">
        <v>919</v>
      </c>
      <c r="G190" s="89" t="str">
        <f t="shared" si="7"/>
        <v>I-0019.0004</v>
      </c>
      <c r="H190" s="90" t="s">
        <v>1349</v>
      </c>
      <c r="I190" s="93" t="s">
        <v>5</v>
      </c>
    </row>
    <row r="191" spans="1:9" x14ac:dyDescent="0.2">
      <c r="F191" s="86" t="s">
        <v>921</v>
      </c>
      <c r="G191" s="89" t="str">
        <f t="shared" si="7"/>
        <v>I-0019.0005</v>
      </c>
      <c r="H191" s="90" t="s">
        <v>1071</v>
      </c>
      <c r="I191" s="93" t="s">
        <v>5</v>
      </c>
    </row>
    <row r="192" spans="1:9" x14ac:dyDescent="0.2">
      <c r="F192" s="86" t="s">
        <v>923</v>
      </c>
      <c r="G192" s="89" t="str">
        <f t="shared" si="7"/>
        <v>I-0019.0006</v>
      </c>
      <c r="H192" s="90" t="s">
        <v>1072</v>
      </c>
      <c r="I192" s="93" t="s">
        <v>5</v>
      </c>
    </row>
    <row r="193" spans="6:9" x14ac:dyDescent="0.2">
      <c r="F193" s="86"/>
      <c r="G193" s="84"/>
      <c r="H193" s="90"/>
      <c r="I193" s="93"/>
    </row>
    <row r="194" spans="6:9" x14ac:dyDescent="0.2">
      <c r="F194" s="86"/>
      <c r="G194" s="84"/>
      <c r="H194" s="90"/>
      <c r="I194" s="93"/>
    </row>
    <row r="195" spans="6:9" x14ac:dyDescent="0.2">
      <c r="F195" s="86"/>
      <c r="G195" s="84"/>
      <c r="I195" s="87"/>
    </row>
    <row r="196" spans="6:9" x14ac:dyDescent="0.2">
      <c r="F196" s="86" t="s">
        <v>947</v>
      </c>
      <c r="G196" s="89" t="str">
        <f>CONCATENATE($G$186,".",F196)</f>
        <v>I-0019.0010</v>
      </c>
      <c r="H196" s="90" t="s">
        <v>1073</v>
      </c>
      <c r="I196" s="93" t="s">
        <v>5</v>
      </c>
    </row>
    <row r="197" spans="6:9" x14ac:dyDescent="0.2">
      <c r="F197" s="86" t="s">
        <v>949</v>
      </c>
      <c r="G197" s="89" t="str">
        <f>CONCATENATE($G$186,".",F197)</f>
        <v>I-0019.0011</v>
      </c>
      <c r="H197" s="90" t="s">
        <v>1074</v>
      </c>
      <c r="I197" s="93" t="s">
        <v>5</v>
      </c>
    </row>
    <row r="198" spans="6:9" x14ac:dyDescent="0.2">
      <c r="F198" s="86" t="s">
        <v>951</v>
      </c>
      <c r="G198" s="89" t="str">
        <f>CONCATENATE($G$186,".",F198)</f>
        <v>I-0019.0012</v>
      </c>
      <c r="H198" s="90" t="s">
        <v>1075</v>
      </c>
      <c r="I198" s="93" t="s">
        <v>5</v>
      </c>
    </row>
    <row r="199" spans="6:9" x14ac:dyDescent="0.2">
      <c r="F199" s="86" t="s">
        <v>1010</v>
      </c>
      <c r="G199" s="89" t="str">
        <f>CONCATENATE($G$186,".",F199)</f>
        <v>I-0019.0013</v>
      </c>
      <c r="H199" s="90" t="s">
        <v>1076</v>
      </c>
      <c r="I199" s="93" t="s">
        <v>5</v>
      </c>
    </row>
    <row r="200" spans="6:9" x14ac:dyDescent="0.2">
      <c r="F200" s="86" t="s">
        <v>1024</v>
      </c>
      <c r="G200" s="89" t="str">
        <f>CONCATENATE($G$186,".",F200)</f>
        <v>I-0019.0014</v>
      </c>
      <c r="H200" s="90" t="s">
        <v>1077</v>
      </c>
      <c r="I200" s="93" t="s">
        <v>5</v>
      </c>
    </row>
    <row r="201" spans="6:9" x14ac:dyDescent="0.2">
      <c r="F201" s="85"/>
      <c r="G201" s="84"/>
      <c r="H201" s="90"/>
      <c r="I201" s="87"/>
    </row>
    <row r="202" spans="6:9" x14ac:dyDescent="0.2">
      <c r="F202" s="86" t="s">
        <v>975</v>
      </c>
      <c r="G202" s="89" t="str">
        <f>CONCATENATE($G$186,".",F202)</f>
        <v>I-0019.0020</v>
      </c>
      <c r="H202" s="90" t="s">
        <v>352</v>
      </c>
      <c r="I202" s="93" t="s">
        <v>5</v>
      </c>
    </row>
    <row r="203" spans="6:9" x14ac:dyDescent="0.2">
      <c r="F203" s="86" t="s">
        <v>960</v>
      </c>
      <c r="G203" s="89" t="str">
        <f>CONCATENATE($G$186,".",F203)</f>
        <v>I-0019.0021</v>
      </c>
      <c r="H203" s="90" t="s">
        <v>1350</v>
      </c>
      <c r="I203" s="93" t="s">
        <v>5</v>
      </c>
    </row>
    <row r="204" spans="6:9" x14ac:dyDescent="0.2">
      <c r="F204" s="86" t="s">
        <v>962</v>
      </c>
      <c r="G204" s="89" t="str">
        <f>CONCATENATE($G$186,".",F204)</f>
        <v>I-0019.0022</v>
      </c>
      <c r="H204" s="90" t="s">
        <v>1078</v>
      </c>
      <c r="I204" s="93" t="s">
        <v>5</v>
      </c>
    </row>
    <row r="205" spans="6:9" x14ac:dyDescent="0.2">
      <c r="F205" s="86"/>
      <c r="G205" s="91"/>
      <c r="H205" s="91"/>
      <c r="I205" s="87"/>
    </row>
    <row r="206" spans="6:9" x14ac:dyDescent="0.2">
      <c r="F206" s="86" t="s">
        <v>1038</v>
      </c>
      <c r="G206" s="89" t="str">
        <f>CONCATENATE($G$186,".",F206)</f>
        <v>I-0019.0030</v>
      </c>
      <c r="H206" s="90" t="s">
        <v>1079</v>
      </c>
      <c r="I206" s="93" t="s">
        <v>5</v>
      </c>
    </row>
    <row r="207" spans="6:9" x14ac:dyDescent="0.2">
      <c r="F207" s="86"/>
      <c r="G207" s="91"/>
      <c r="H207" s="91"/>
      <c r="I207" s="84"/>
    </row>
    <row r="208" spans="6:9" x14ac:dyDescent="0.2">
      <c r="F208" s="86" t="s">
        <v>1080</v>
      </c>
      <c r="G208" s="89" t="str">
        <f>CONCATENATE($G$186,".",F208)</f>
        <v>I-0019.0040</v>
      </c>
      <c r="H208" s="90" t="s">
        <v>1081</v>
      </c>
      <c r="I208" s="93" t="s">
        <v>5</v>
      </c>
    </row>
    <row r="209" spans="3:9" x14ac:dyDescent="0.2">
      <c r="F209" s="86"/>
      <c r="G209" s="84"/>
      <c r="H209" s="90"/>
      <c r="I209" s="84"/>
    </row>
    <row r="210" spans="3:9" x14ac:dyDescent="0.2">
      <c r="F210" s="86" t="s">
        <v>1082</v>
      </c>
      <c r="G210" s="89" t="str">
        <f>CONCATENATE($G$186,".",F210)</f>
        <v>I-0019.0050</v>
      </c>
      <c r="H210" s="90" t="s">
        <v>1083</v>
      </c>
      <c r="I210" s="93" t="s">
        <v>5</v>
      </c>
    </row>
    <row r="211" spans="3:9" x14ac:dyDescent="0.2">
      <c r="F211" s="86"/>
      <c r="G211" s="84"/>
      <c r="H211" s="90"/>
      <c r="I211" s="84"/>
    </row>
    <row r="212" spans="3:9" x14ac:dyDescent="0.2">
      <c r="F212" s="86" t="s">
        <v>1084</v>
      </c>
      <c r="G212" s="89" t="str">
        <f>CONCATENATE($G$186,".",F212)</f>
        <v>I-0019.0060</v>
      </c>
      <c r="H212" s="90" t="s">
        <v>1085</v>
      </c>
      <c r="I212" s="93" t="s">
        <v>5</v>
      </c>
    </row>
    <row r="213" spans="3:9" x14ac:dyDescent="0.2">
      <c r="G213" s="84"/>
      <c r="H213" s="90"/>
      <c r="I213" s="84"/>
    </row>
    <row r="214" spans="3:9" x14ac:dyDescent="0.2">
      <c r="G214" s="84"/>
      <c r="H214" s="90"/>
      <c r="I214" s="87"/>
    </row>
    <row r="215" spans="3:9" x14ac:dyDescent="0.2">
      <c r="F215" s="86" t="s">
        <v>975</v>
      </c>
      <c r="G215" s="87" t="str">
        <f xml:space="preserve"> CONCATENATE("I-",F215)</f>
        <v>I-0020</v>
      </c>
      <c r="H215" s="88" t="s">
        <v>1086</v>
      </c>
      <c r="I215" s="84"/>
    </row>
    <row r="216" spans="3:9" x14ac:dyDescent="0.2">
      <c r="F216" s="86" t="s">
        <v>912</v>
      </c>
      <c r="G216" s="89" t="str">
        <f>CONCATENATE($G$215,".",F216)</f>
        <v>I-0020.0001</v>
      </c>
      <c r="H216" s="90" t="s">
        <v>1087</v>
      </c>
      <c r="I216" s="84" t="s">
        <v>7</v>
      </c>
    </row>
    <row r="217" spans="3:9" x14ac:dyDescent="0.2">
      <c r="F217" s="86" t="s">
        <v>915</v>
      </c>
      <c r="G217" s="89" t="str">
        <f>CONCATENATE($G$215,".",F217)</f>
        <v>I-0020.0002</v>
      </c>
      <c r="H217" s="90" t="s">
        <v>1088</v>
      </c>
      <c r="I217" s="84" t="s">
        <v>5</v>
      </c>
    </row>
    <row r="218" spans="3:9" x14ac:dyDescent="0.2">
      <c r="F218" s="86" t="s">
        <v>917</v>
      </c>
      <c r="G218" s="89" t="str">
        <f>CONCATENATE($G$215,".",F218)</f>
        <v>I-0020.0003</v>
      </c>
      <c r="H218" s="90" t="s">
        <v>1351</v>
      </c>
      <c r="I218" s="84" t="s">
        <v>5</v>
      </c>
    </row>
    <row r="219" spans="3:9" x14ac:dyDescent="0.2">
      <c r="C219" s="81"/>
      <c r="F219" s="86" t="s">
        <v>919</v>
      </c>
      <c r="G219" s="89" t="str">
        <f>CONCATENATE($G$215,".",F219)</f>
        <v>I-0020.0004</v>
      </c>
      <c r="H219" s="90" t="s">
        <v>1089</v>
      </c>
      <c r="I219" s="84" t="s">
        <v>7</v>
      </c>
    </row>
    <row r="220" spans="3:9" x14ac:dyDescent="0.2">
      <c r="F220" s="86" t="s">
        <v>921</v>
      </c>
      <c r="G220" s="89" t="str">
        <f>CONCATENATE($G$215,".",F220)</f>
        <v>I-0020.0005</v>
      </c>
      <c r="H220" s="90" t="s">
        <v>1090</v>
      </c>
      <c r="I220" s="84" t="s">
        <v>1115</v>
      </c>
    </row>
    <row r="221" spans="3:9" x14ac:dyDescent="0.2">
      <c r="D221" s="81"/>
      <c r="G221" s="84"/>
      <c r="H221" s="90"/>
      <c r="I221" s="84"/>
    </row>
    <row r="222" spans="3:9" x14ac:dyDescent="0.2">
      <c r="F222" s="86" t="s">
        <v>960</v>
      </c>
      <c r="G222" s="87" t="str">
        <f xml:space="preserve"> CONCATENATE("I-",F222)</f>
        <v>I-0021</v>
      </c>
      <c r="H222" s="88" t="s">
        <v>1091</v>
      </c>
      <c r="I222" s="84"/>
    </row>
    <row r="223" spans="3:9" x14ac:dyDescent="0.2">
      <c r="F223" s="86" t="s">
        <v>912</v>
      </c>
      <c r="G223" s="89" t="str">
        <f>CONCATENATE($G$222,".",F223)</f>
        <v>I-0021.0001</v>
      </c>
      <c r="H223" s="90" t="s">
        <v>1352</v>
      </c>
      <c r="I223" s="84" t="s">
        <v>5</v>
      </c>
    </row>
    <row r="224" spans="3:9" x14ac:dyDescent="0.2">
      <c r="F224" s="86" t="s">
        <v>915</v>
      </c>
      <c r="G224" s="89" t="str">
        <f>CONCATENATE($G$222,".",F224)</f>
        <v>I-0021.0002</v>
      </c>
      <c r="H224" s="90" t="s">
        <v>1092</v>
      </c>
      <c r="I224" s="84" t="s">
        <v>5</v>
      </c>
    </row>
    <row r="225" spans="1:9" x14ac:dyDescent="0.2">
      <c r="F225" s="86"/>
      <c r="G225" s="84"/>
      <c r="H225" s="90"/>
      <c r="I225" s="84"/>
    </row>
    <row r="226" spans="1:9" x14ac:dyDescent="0.2">
      <c r="F226" s="86"/>
      <c r="G226" s="84"/>
      <c r="H226" s="90"/>
      <c r="I226" s="87"/>
    </row>
    <row r="227" spans="1:9" x14ac:dyDescent="0.2">
      <c r="F227" s="86"/>
      <c r="G227" s="84"/>
      <c r="H227" s="90"/>
      <c r="I227" s="84"/>
    </row>
    <row r="228" spans="1:9" x14ac:dyDescent="0.2">
      <c r="F228" s="86" t="s">
        <v>962</v>
      </c>
      <c r="G228" s="87" t="str">
        <f xml:space="preserve"> CONCATENATE("I-",F228)</f>
        <v>I-0022</v>
      </c>
      <c r="H228" s="88" t="s">
        <v>1093</v>
      </c>
      <c r="I228" s="87"/>
    </row>
    <row r="229" spans="1:9" x14ac:dyDescent="0.2">
      <c r="F229" s="86" t="s">
        <v>912</v>
      </c>
      <c r="G229" s="89" t="str">
        <f t="shared" ref="G229:G236" si="8">CONCATENATE($G$228,".",F229)</f>
        <v>I-0022.0001</v>
      </c>
      <c r="H229" s="90" t="s">
        <v>1094</v>
      </c>
      <c r="I229" s="84" t="s">
        <v>5</v>
      </c>
    </row>
    <row r="230" spans="1:9" x14ac:dyDescent="0.2">
      <c r="F230" s="86" t="s">
        <v>915</v>
      </c>
      <c r="G230" s="89" t="str">
        <f t="shared" si="8"/>
        <v>I-0022.0002</v>
      </c>
      <c r="H230" s="90" t="s">
        <v>1095</v>
      </c>
      <c r="I230" s="84" t="s">
        <v>5</v>
      </c>
    </row>
    <row r="231" spans="1:9" x14ac:dyDescent="0.2">
      <c r="F231" s="86" t="s">
        <v>917</v>
      </c>
      <c r="G231" s="89" t="str">
        <f t="shared" si="8"/>
        <v>I-0022.0003</v>
      </c>
      <c r="H231" s="90" t="s">
        <v>1096</v>
      </c>
      <c r="I231" s="84" t="s">
        <v>5</v>
      </c>
    </row>
    <row r="232" spans="1:9" x14ac:dyDescent="0.2">
      <c r="F232" s="86" t="s">
        <v>919</v>
      </c>
      <c r="G232" s="89" t="str">
        <f t="shared" si="8"/>
        <v>I-0022.0004</v>
      </c>
      <c r="H232" s="90" t="s">
        <v>1097</v>
      </c>
      <c r="I232" s="84" t="s">
        <v>5</v>
      </c>
    </row>
    <row r="233" spans="1:9" x14ac:dyDescent="0.2">
      <c r="F233" s="86" t="s">
        <v>921</v>
      </c>
      <c r="G233" s="89" t="str">
        <f t="shared" si="8"/>
        <v>I-0022.0005</v>
      </c>
      <c r="H233" s="90" t="s">
        <v>1098</v>
      </c>
      <c r="I233" s="84" t="s">
        <v>5</v>
      </c>
    </row>
    <row r="234" spans="1:9" x14ac:dyDescent="0.2">
      <c r="F234" s="86" t="s">
        <v>923</v>
      </c>
      <c r="G234" s="89" t="str">
        <f t="shared" si="8"/>
        <v>I-0022.0006</v>
      </c>
      <c r="H234" s="90" t="s">
        <v>1099</v>
      </c>
      <c r="I234" s="84" t="s">
        <v>5</v>
      </c>
    </row>
    <row r="235" spans="1:9" x14ac:dyDescent="0.2">
      <c r="A235" s="81"/>
      <c r="B235" s="81"/>
      <c r="F235" s="86" t="s">
        <v>925</v>
      </c>
      <c r="G235" s="89" t="str">
        <f t="shared" si="8"/>
        <v>I-0022.0007</v>
      </c>
      <c r="H235" s="90" t="s">
        <v>1100</v>
      </c>
      <c r="I235" s="84" t="s">
        <v>5</v>
      </c>
    </row>
    <row r="236" spans="1:9" x14ac:dyDescent="0.2">
      <c r="F236" s="86" t="s">
        <v>943</v>
      </c>
      <c r="G236" s="89" t="str">
        <f t="shared" si="8"/>
        <v>I-0022.0008</v>
      </c>
      <c r="H236" s="90" t="s">
        <v>1100</v>
      </c>
      <c r="I236" s="84" t="s">
        <v>5</v>
      </c>
    </row>
    <row r="237" spans="1:9" x14ac:dyDescent="0.2">
      <c r="G237" s="84"/>
      <c r="H237" s="90"/>
      <c r="I237" s="84"/>
    </row>
    <row r="238" spans="1:9" x14ac:dyDescent="0.2">
      <c r="G238" s="84"/>
      <c r="H238" s="90"/>
      <c r="I238" s="87"/>
    </row>
    <row r="239" spans="1:9" x14ac:dyDescent="0.2">
      <c r="F239" s="86" t="s">
        <v>1101</v>
      </c>
      <c r="G239" s="87" t="str">
        <f xml:space="preserve"> CONCATENATE("I-",F239)</f>
        <v>I-0023</v>
      </c>
      <c r="H239" s="88" t="s">
        <v>1102</v>
      </c>
      <c r="I239" s="84"/>
    </row>
    <row r="240" spans="1:9" x14ac:dyDescent="0.2">
      <c r="F240" s="86" t="s">
        <v>912</v>
      </c>
      <c r="G240" s="89" t="str">
        <f>CONCATENATE($G$239,".",F240)</f>
        <v>I-0023.0001</v>
      </c>
      <c r="H240" s="90" t="s">
        <v>1103</v>
      </c>
      <c r="I240" s="84" t="s">
        <v>7</v>
      </c>
    </row>
    <row r="241" spans="5:9" x14ac:dyDescent="0.2">
      <c r="F241" s="86"/>
    </row>
    <row r="242" spans="5:9" x14ac:dyDescent="0.2">
      <c r="F242" s="86"/>
    </row>
    <row r="243" spans="5:9" x14ac:dyDescent="0.2">
      <c r="E243" s="81"/>
      <c r="F243" s="86"/>
    </row>
    <row r="244" spans="5:9" x14ac:dyDescent="0.2">
      <c r="F244" s="86"/>
    </row>
    <row r="245" spans="5:9" x14ac:dyDescent="0.2">
      <c r="F245" s="86" t="s">
        <v>1104</v>
      </c>
      <c r="G245" s="87" t="str">
        <f xml:space="preserve"> CONCATENATE("I-",F245)</f>
        <v>I-0024</v>
      </c>
      <c r="H245" s="88" t="s">
        <v>1105</v>
      </c>
      <c r="I245" s="87"/>
    </row>
    <row r="246" spans="5:9" x14ac:dyDescent="0.2">
      <c r="F246" s="86" t="s">
        <v>912</v>
      </c>
      <c r="G246" s="89" t="str">
        <f>CONCATENATE($G$245,".",F246)</f>
        <v>I-0024.0001</v>
      </c>
      <c r="H246" s="90" t="s">
        <v>1106</v>
      </c>
      <c r="I246" s="84" t="s">
        <v>731</v>
      </c>
    </row>
    <row r="247" spans="5:9" x14ac:dyDescent="0.2">
      <c r="F247" s="86" t="s">
        <v>915</v>
      </c>
      <c r="G247" s="89" t="str">
        <f>CONCATENATE($G$245,".",F247)</f>
        <v>I-0024.0002</v>
      </c>
      <c r="H247" s="90" t="s">
        <v>1107</v>
      </c>
      <c r="I247" s="84" t="s">
        <v>731</v>
      </c>
    </row>
    <row r="248" spans="5:9" x14ac:dyDescent="0.2">
      <c r="F248" s="86" t="s">
        <v>917</v>
      </c>
      <c r="G248" s="89" t="str">
        <f>CONCATENATE($G$245,".",F248)</f>
        <v>I-0024.0003</v>
      </c>
      <c r="H248" s="90" t="s">
        <v>1108</v>
      </c>
      <c r="I248" s="84" t="s">
        <v>731</v>
      </c>
    </row>
    <row r="249" spans="5:9" x14ac:dyDescent="0.2">
      <c r="F249" s="86" t="s">
        <v>919</v>
      </c>
      <c r="G249" s="89" t="str">
        <f>CONCATENATE($G$245,".",F249)</f>
        <v>I-0024.0004</v>
      </c>
      <c r="H249" s="90" t="s">
        <v>1109</v>
      </c>
      <c r="I249" s="84" t="s">
        <v>731</v>
      </c>
    </row>
    <row r="250" spans="5:9" x14ac:dyDescent="0.2">
      <c r="F250" s="86"/>
      <c r="G250" s="84"/>
      <c r="H250" s="90"/>
      <c r="I250" s="84"/>
    </row>
    <row r="251" spans="5:9" x14ac:dyDescent="0.2">
      <c r="G251" s="84"/>
      <c r="H251" s="90"/>
      <c r="I251" s="84"/>
    </row>
    <row r="252" spans="5:9" x14ac:dyDescent="0.2">
      <c r="F252" s="86" t="s">
        <v>1110</v>
      </c>
      <c r="G252" s="87" t="str">
        <f xml:space="preserve"> CONCATENATE("I-",F252)</f>
        <v>I-0025</v>
      </c>
      <c r="H252" s="88" t="s">
        <v>1111</v>
      </c>
      <c r="I252" s="87"/>
    </row>
    <row r="253" spans="5:9" x14ac:dyDescent="0.2">
      <c r="F253" s="86" t="s">
        <v>912</v>
      </c>
      <c r="G253" s="89" t="str">
        <f>CONCATENATE($G$252,".",F253)</f>
        <v>I-0025.0001</v>
      </c>
      <c r="H253" s="90" t="s">
        <v>1112</v>
      </c>
      <c r="I253" s="84" t="s">
        <v>731</v>
      </c>
    </row>
    <row r="254" spans="5:9" x14ac:dyDescent="0.2">
      <c r="F254" s="86" t="s">
        <v>915</v>
      </c>
      <c r="G254" s="89" t="str">
        <f>CONCATENATE($G$252,".",F254)</f>
        <v>I-0025.0002</v>
      </c>
      <c r="H254" s="90" t="s">
        <v>1113</v>
      </c>
      <c r="I254" s="84" t="s">
        <v>7</v>
      </c>
    </row>
    <row r="255" spans="5:9" x14ac:dyDescent="0.2">
      <c r="F255" s="86" t="s">
        <v>917</v>
      </c>
      <c r="G255" s="89" t="str">
        <f>CONCATENATE($G$252,".",F255)</f>
        <v>I-0025.0003</v>
      </c>
      <c r="H255" s="90" t="s">
        <v>1057</v>
      </c>
      <c r="I255" s="84" t="s">
        <v>7</v>
      </c>
    </row>
    <row r="256" spans="5:9" x14ac:dyDescent="0.2">
      <c r="F256" s="86" t="s">
        <v>919</v>
      </c>
      <c r="G256" s="89" t="str">
        <f>CONCATENATE($G$252,".",F256)</f>
        <v>I-0025.0004</v>
      </c>
      <c r="H256" s="90" t="s">
        <v>1114</v>
      </c>
      <c r="I256" s="84" t="s">
        <v>5</v>
      </c>
    </row>
    <row r="257" spans="1:6" s="81" customFormat="1" x14ac:dyDescent="0.2">
      <c r="A257"/>
      <c r="B257"/>
      <c r="C257"/>
      <c r="D257"/>
      <c r="E257"/>
      <c r="F257" s="86"/>
    </row>
  </sheetData>
  <mergeCells count="16">
    <mergeCell ref="A157:A158"/>
    <mergeCell ref="C157:D158"/>
    <mergeCell ref="E157:E158"/>
    <mergeCell ref="A125:A126"/>
    <mergeCell ref="A124:E124"/>
    <mergeCell ref="A156:E156"/>
    <mergeCell ref="C125:D126"/>
    <mergeCell ref="E125:E126"/>
    <mergeCell ref="E2:E3"/>
    <mergeCell ref="A1:E1"/>
    <mergeCell ref="A65:E65"/>
    <mergeCell ref="C66:D67"/>
    <mergeCell ref="E66:E67"/>
    <mergeCell ref="A2:A3"/>
    <mergeCell ref="C2:D3"/>
    <mergeCell ref="A66:A67"/>
  </mergeCells>
  <conditionalFormatting sqref="H3">
    <cfRule type="expression" dxfId="77" priority="79" stopIfTrue="1">
      <formula>#REF!&gt;0</formula>
    </cfRule>
    <cfRule type="expression" dxfId="76" priority="80" stopIfTrue="1">
      <formula>#REF!&gt;0</formula>
    </cfRule>
    <cfRule type="expression" dxfId="75" priority="81" stopIfTrue="1">
      <formula>#REF!&gt;0</formula>
    </cfRule>
  </conditionalFormatting>
  <conditionalFormatting sqref="H19">
    <cfRule type="expression" dxfId="74" priority="76" stopIfTrue="1">
      <formula>#REF!&gt;0</formula>
    </cfRule>
    <cfRule type="expression" dxfId="73" priority="77" stopIfTrue="1">
      <formula>#REF!&gt;0</formula>
    </cfRule>
    <cfRule type="expression" dxfId="72" priority="78" stopIfTrue="1">
      <formula>#REF!&gt;0</formula>
    </cfRule>
  </conditionalFormatting>
  <conditionalFormatting sqref="H26">
    <cfRule type="expression" dxfId="71" priority="73" stopIfTrue="1">
      <formula>#REF!&gt;0</formula>
    </cfRule>
    <cfRule type="expression" dxfId="70" priority="74" stopIfTrue="1">
      <formula>#REF!&gt;0</formula>
    </cfRule>
    <cfRule type="expression" dxfId="69" priority="75" stopIfTrue="1">
      <formula>#REF!&gt;0</formula>
    </cfRule>
  </conditionalFormatting>
  <conditionalFormatting sqref="H178">
    <cfRule type="expression" dxfId="68" priority="70" stopIfTrue="1">
      <formula>#REF!&gt;0</formula>
    </cfRule>
    <cfRule type="expression" dxfId="67" priority="71" stopIfTrue="1">
      <formula>#REF!&gt;0</formula>
    </cfRule>
    <cfRule type="expression" dxfId="66" priority="72" stopIfTrue="1">
      <formula>#REF!&gt;0</formula>
    </cfRule>
  </conditionalFormatting>
  <conditionalFormatting sqref="H101">
    <cfRule type="expression" dxfId="65" priority="67" stopIfTrue="1">
      <formula>#REF!&gt;0</formula>
    </cfRule>
    <cfRule type="expression" dxfId="64" priority="68" stopIfTrue="1">
      <formula>#REF!&gt;0</formula>
    </cfRule>
    <cfRule type="expression" dxfId="63" priority="69" stopIfTrue="1">
      <formula>#REF!&gt;0</formula>
    </cfRule>
  </conditionalFormatting>
  <conditionalFormatting sqref="H109">
    <cfRule type="expression" dxfId="62" priority="64" stopIfTrue="1">
      <formula>#REF!&gt;0</formula>
    </cfRule>
    <cfRule type="expression" dxfId="61" priority="65" stopIfTrue="1">
      <formula>#REF!&gt;0</formula>
    </cfRule>
    <cfRule type="expression" dxfId="60" priority="66" stopIfTrue="1">
      <formula>#REF!&gt;0</formula>
    </cfRule>
  </conditionalFormatting>
  <conditionalFormatting sqref="H118">
    <cfRule type="expression" dxfId="59" priority="61" stopIfTrue="1">
      <formula>#REF!&gt;0</formula>
    </cfRule>
    <cfRule type="expression" dxfId="58" priority="62" stopIfTrue="1">
      <formula>#REF!&gt;0</formula>
    </cfRule>
    <cfRule type="expression" dxfId="57" priority="63" stopIfTrue="1">
      <formula>#REF!&gt;0</formula>
    </cfRule>
  </conditionalFormatting>
  <conditionalFormatting sqref="H134">
    <cfRule type="expression" dxfId="56" priority="58" stopIfTrue="1">
      <formula>#REF!&gt;0</formula>
    </cfRule>
    <cfRule type="expression" dxfId="55" priority="59" stopIfTrue="1">
      <formula>#REF!&gt;0</formula>
    </cfRule>
    <cfRule type="expression" dxfId="54" priority="60" stopIfTrue="1">
      <formula>#REF!&gt;0</formula>
    </cfRule>
  </conditionalFormatting>
  <conditionalFormatting sqref="H139">
    <cfRule type="expression" dxfId="53" priority="55" stopIfTrue="1">
      <formula>#REF!&gt;0</formula>
    </cfRule>
    <cfRule type="expression" dxfId="52" priority="56" stopIfTrue="1">
      <formula>#REF!&gt;0</formula>
    </cfRule>
    <cfRule type="expression" dxfId="51" priority="57" stopIfTrue="1">
      <formula>#REF!&gt;0</formula>
    </cfRule>
  </conditionalFormatting>
  <conditionalFormatting sqref="H154">
    <cfRule type="expression" dxfId="50" priority="52" stopIfTrue="1">
      <formula>#REF!&gt;0</formula>
    </cfRule>
    <cfRule type="expression" dxfId="49" priority="53" stopIfTrue="1">
      <formula>#REF!&gt;0</formula>
    </cfRule>
    <cfRule type="expression" dxfId="48" priority="54" stopIfTrue="1">
      <formula>#REF!&gt;0</formula>
    </cfRule>
  </conditionalFormatting>
  <conditionalFormatting sqref="H166">
    <cfRule type="expression" dxfId="47" priority="49" stopIfTrue="1">
      <formula>#REF!&gt;0</formula>
    </cfRule>
    <cfRule type="expression" dxfId="46" priority="50" stopIfTrue="1">
      <formula>#REF!&gt;0</formula>
    </cfRule>
    <cfRule type="expression" dxfId="45" priority="51" stopIfTrue="1">
      <formula>#REF!&gt;0</formula>
    </cfRule>
  </conditionalFormatting>
  <conditionalFormatting sqref="H222">
    <cfRule type="expression" dxfId="44" priority="46" stopIfTrue="1">
      <formula>#REF!&gt;0</formula>
    </cfRule>
    <cfRule type="expression" dxfId="43" priority="47" stopIfTrue="1">
      <formula>#REF!&gt;0</formula>
    </cfRule>
    <cfRule type="expression" dxfId="42" priority="48" stopIfTrue="1">
      <formula>#REF!&gt;0</formula>
    </cfRule>
  </conditionalFormatting>
  <conditionalFormatting sqref="H186">
    <cfRule type="expression" dxfId="41" priority="43" stopIfTrue="1">
      <formula>#REF!&gt;0</formula>
    </cfRule>
    <cfRule type="expression" dxfId="40" priority="44" stopIfTrue="1">
      <formula>#REF!&gt;0</formula>
    </cfRule>
    <cfRule type="expression" dxfId="39" priority="45" stopIfTrue="1">
      <formula>#REF!&gt;0</formula>
    </cfRule>
  </conditionalFormatting>
  <conditionalFormatting sqref="H215">
    <cfRule type="expression" dxfId="38" priority="40" stopIfTrue="1">
      <formula>#REF!&gt;0</formula>
    </cfRule>
    <cfRule type="expression" dxfId="37" priority="41" stopIfTrue="1">
      <formula>#REF!&gt;0</formula>
    </cfRule>
    <cfRule type="expression" dxfId="36" priority="42" stopIfTrue="1">
      <formula>#REF!&gt;0</formula>
    </cfRule>
  </conditionalFormatting>
  <conditionalFormatting sqref="H228">
    <cfRule type="expression" dxfId="35" priority="37" stopIfTrue="1">
      <formula>#REF!&gt;0</formula>
    </cfRule>
    <cfRule type="expression" dxfId="34" priority="38" stopIfTrue="1">
      <formula>#REF!&gt;0</formula>
    </cfRule>
    <cfRule type="expression" dxfId="33" priority="39" stopIfTrue="1">
      <formula>#REF!&gt;0</formula>
    </cfRule>
  </conditionalFormatting>
  <conditionalFormatting sqref="H13">
    <cfRule type="expression" dxfId="32" priority="34" stopIfTrue="1">
      <formula>#REF!&gt;0</formula>
    </cfRule>
    <cfRule type="expression" dxfId="31" priority="35" stopIfTrue="1">
      <formula>#REF!&gt;0</formula>
    </cfRule>
    <cfRule type="expression" dxfId="30" priority="36" stopIfTrue="1">
      <formula>#REF!&gt;0</formula>
    </cfRule>
  </conditionalFormatting>
  <conditionalFormatting sqref="H41">
    <cfRule type="expression" dxfId="29" priority="31" stopIfTrue="1">
      <formula>#REF!&gt;0</formula>
    </cfRule>
    <cfRule type="expression" dxfId="28" priority="32" stopIfTrue="1">
      <formula>#REF!&gt;0</formula>
    </cfRule>
    <cfRule type="expression" dxfId="27" priority="33" stopIfTrue="1">
      <formula>#REF!&gt;0</formula>
    </cfRule>
  </conditionalFormatting>
  <conditionalFormatting sqref="H54">
    <cfRule type="expression" dxfId="26" priority="28" stopIfTrue="1">
      <formula>#REF!&gt;0</formula>
    </cfRule>
    <cfRule type="expression" dxfId="25" priority="29" stopIfTrue="1">
      <formula>#REF!&gt;0</formula>
    </cfRule>
    <cfRule type="expression" dxfId="24" priority="30" stopIfTrue="1">
      <formula>#REF!&gt;0</formula>
    </cfRule>
  </conditionalFormatting>
  <conditionalFormatting sqref="H79">
    <cfRule type="expression" dxfId="23" priority="25" stopIfTrue="1">
      <formula>#REF!&gt;0</formula>
    </cfRule>
    <cfRule type="expression" dxfId="22" priority="26" stopIfTrue="1">
      <formula>#REF!&gt;0</formula>
    </cfRule>
    <cfRule type="expression" dxfId="21" priority="27" stopIfTrue="1">
      <formula>#REF!&gt;0</formula>
    </cfRule>
  </conditionalFormatting>
  <conditionalFormatting sqref="H72">
    <cfRule type="expression" dxfId="20" priority="22" stopIfTrue="1">
      <formula>#REF!&gt;0</formula>
    </cfRule>
    <cfRule type="expression" dxfId="19" priority="23" stopIfTrue="1">
      <formula>#REF!&gt;0</formula>
    </cfRule>
    <cfRule type="expression" dxfId="18" priority="24" stopIfTrue="1">
      <formula>#REF!&gt;0</formula>
    </cfRule>
  </conditionalFormatting>
  <conditionalFormatting sqref="H86">
    <cfRule type="expression" dxfId="17" priority="19" stopIfTrue="1">
      <formula>#REF!&gt;0</formula>
    </cfRule>
    <cfRule type="expression" dxfId="16" priority="20" stopIfTrue="1">
      <formula>#REF!&gt;0</formula>
    </cfRule>
    <cfRule type="expression" dxfId="15" priority="21" stopIfTrue="1">
      <formula>#REF!&gt;0</formula>
    </cfRule>
  </conditionalFormatting>
  <conditionalFormatting sqref="H91">
    <cfRule type="expression" dxfId="14" priority="16" stopIfTrue="1">
      <formula>#REF!&gt;0</formula>
    </cfRule>
    <cfRule type="expression" dxfId="13" priority="17" stopIfTrue="1">
      <formula>#REF!&gt;0</formula>
    </cfRule>
    <cfRule type="expression" dxfId="12" priority="18" stopIfTrue="1">
      <formula>#REF!&gt;0</formula>
    </cfRule>
  </conditionalFormatting>
  <conditionalFormatting sqref="H182:H184">
    <cfRule type="expression" dxfId="11" priority="13" stopIfTrue="1">
      <formula>#REF!&gt;0</formula>
    </cfRule>
    <cfRule type="expression" dxfId="10" priority="14" stopIfTrue="1">
      <formula>#REF!&gt;0</formula>
    </cfRule>
    <cfRule type="expression" dxfId="9" priority="15" stopIfTrue="1">
      <formula>#REF!&gt;0</formula>
    </cfRule>
  </conditionalFormatting>
  <conditionalFormatting sqref="H245">
    <cfRule type="expression" dxfId="8" priority="10" stopIfTrue="1">
      <formula>#REF!&gt;0</formula>
    </cfRule>
    <cfRule type="expression" dxfId="7" priority="11" stopIfTrue="1">
      <formula>#REF!&gt;0</formula>
    </cfRule>
    <cfRule type="expression" dxfId="6" priority="12" stopIfTrue="1">
      <formula>#REF!&gt;0</formula>
    </cfRule>
  </conditionalFormatting>
  <conditionalFormatting sqref="H252">
    <cfRule type="expression" dxfId="5" priority="7" stopIfTrue="1">
      <formula>#REF!&gt;0</formula>
    </cfRule>
    <cfRule type="expression" dxfId="4" priority="8" stopIfTrue="1">
      <formula>#REF!&gt;0</formula>
    </cfRule>
    <cfRule type="expression" dxfId="3" priority="9" stopIfTrue="1">
      <formula>#REF!&gt;0</formula>
    </cfRule>
  </conditionalFormatting>
  <conditionalFormatting sqref="H239">
    <cfRule type="expression" dxfId="2" priority="4" stopIfTrue="1">
      <formula>#REF!&gt;0</formula>
    </cfRule>
    <cfRule type="expression" dxfId="1" priority="5" stopIfTrue="1">
      <formula>#REF!&gt;0</formula>
    </cfRule>
    <cfRule type="expression" dxfId="0" priority="6" stopIfTrue="1">
      <formula>#REF!&gt;0</formula>
    </cfRule>
  </conditionalFormatting>
  <pageMargins left="0.31496062992125984" right="0.11811023622047245" top="0.35433070866141736" bottom="0.35433070866141736" header="0.31496062992125984" footer="0.31496062992125984"/>
  <pageSetup paperSize="9" scale="21"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3"/>
  <dimension ref="A1:G25"/>
  <sheetViews>
    <sheetView topLeftCell="A13" workbookViewId="0">
      <selection activeCell="A20" sqref="A20"/>
    </sheetView>
  </sheetViews>
  <sheetFormatPr baseColWidth="10" defaultRowHeight="12.75" x14ac:dyDescent="0.2"/>
  <cols>
    <col min="1" max="1" width="148.5703125" style="196" customWidth="1"/>
    <col min="2" max="16384" width="11.42578125" style="196"/>
  </cols>
  <sheetData>
    <row r="1" spans="1:7" ht="30" customHeight="1" x14ac:dyDescent="0.2">
      <c r="A1" s="195" t="s">
        <v>1173</v>
      </c>
    </row>
    <row r="2" spans="1:7" ht="30" customHeight="1" x14ac:dyDescent="0.2">
      <c r="A2" s="195" t="s">
        <v>1211</v>
      </c>
    </row>
    <row r="3" spans="1:7" ht="150" x14ac:dyDescent="0.2">
      <c r="A3" s="197" t="s">
        <v>1212</v>
      </c>
    </row>
    <row r="4" spans="1:7" ht="30" customHeight="1" x14ac:dyDescent="0.2">
      <c r="A4" s="195" t="s">
        <v>1174</v>
      </c>
    </row>
    <row r="5" spans="1:7" ht="150" x14ac:dyDescent="0.2">
      <c r="A5" s="197" t="s">
        <v>1214</v>
      </c>
    </row>
    <row r="6" spans="1:7" ht="45" customHeight="1" x14ac:dyDescent="0.2">
      <c r="A6" s="197" t="s">
        <v>1215</v>
      </c>
      <c r="B6" s="198"/>
      <c r="C6" s="198"/>
      <c r="D6" s="198"/>
      <c r="E6" s="198"/>
      <c r="F6" s="198"/>
      <c r="G6" s="198"/>
    </row>
    <row r="7" spans="1:7" ht="30" customHeight="1" x14ac:dyDescent="0.2">
      <c r="A7" s="195" t="s">
        <v>1175</v>
      </c>
    </row>
    <row r="8" spans="1:7" ht="60" x14ac:dyDescent="0.2">
      <c r="A8" s="197" t="s">
        <v>1217</v>
      </c>
      <c r="B8" s="198"/>
      <c r="C8" s="198"/>
      <c r="D8" s="198"/>
      <c r="E8" s="198"/>
      <c r="F8" s="198"/>
      <c r="G8" s="198"/>
    </row>
    <row r="9" spans="1:7" ht="30" x14ac:dyDescent="0.2">
      <c r="A9" s="197" t="s">
        <v>1216</v>
      </c>
      <c r="B9" s="198"/>
      <c r="C9" s="198"/>
      <c r="D9" s="198"/>
      <c r="E9" s="198"/>
      <c r="F9" s="198"/>
      <c r="G9" s="198"/>
    </row>
    <row r="10" spans="1:7" ht="30" customHeight="1" x14ac:dyDescent="0.2">
      <c r="A10" s="195" t="s">
        <v>1176</v>
      </c>
    </row>
    <row r="11" spans="1:7" ht="30" x14ac:dyDescent="0.2">
      <c r="A11" s="197" t="s">
        <v>1218</v>
      </c>
      <c r="B11" s="198"/>
      <c r="C11" s="198"/>
      <c r="D11" s="198"/>
      <c r="E11" s="198"/>
      <c r="F11" s="198"/>
      <c r="G11" s="198"/>
    </row>
    <row r="12" spans="1:7" ht="75" x14ac:dyDescent="0.2">
      <c r="A12" s="197" t="s">
        <v>1219</v>
      </c>
    </row>
    <row r="13" spans="1:7" ht="45" x14ac:dyDescent="0.2">
      <c r="A13" s="197" t="s">
        <v>1220</v>
      </c>
    </row>
    <row r="14" spans="1:7" ht="166.5" x14ac:dyDescent="0.2">
      <c r="A14" s="197" t="s">
        <v>1221</v>
      </c>
    </row>
    <row r="15" spans="1:7" ht="30" customHeight="1" x14ac:dyDescent="0.2">
      <c r="A15" s="195" t="s">
        <v>1177</v>
      </c>
    </row>
    <row r="16" spans="1:7" ht="195" x14ac:dyDescent="0.2">
      <c r="A16" s="197" t="s">
        <v>1222</v>
      </c>
    </row>
    <row r="17" spans="1:7" ht="120" x14ac:dyDescent="0.2">
      <c r="A17" s="197" t="s">
        <v>1223</v>
      </c>
    </row>
    <row r="18" spans="1:7" ht="44.25" customHeight="1" x14ac:dyDescent="0.2">
      <c r="A18" s="197" t="s">
        <v>1178</v>
      </c>
    </row>
    <row r="19" spans="1:7" ht="44.25" customHeight="1" x14ac:dyDescent="0.2">
      <c r="A19" s="197" t="s">
        <v>1227</v>
      </c>
    </row>
    <row r="20" spans="1:7" ht="30.75" customHeight="1" x14ac:dyDescent="0.2">
      <c r="A20" s="195" t="s">
        <v>1179</v>
      </c>
      <c r="B20" s="198"/>
      <c r="C20" s="198"/>
      <c r="D20" s="198"/>
      <c r="E20" s="198"/>
      <c r="F20" s="198"/>
      <c r="G20" s="198"/>
    </row>
    <row r="21" spans="1:7" ht="30" x14ac:dyDescent="0.2">
      <c r="A21" s="197" t="s">
        <v>1224</v>
      </c>
    </row>
    <row r="22" spans="1:7" ht="30" x14ac:dyDescent="0.2">
      <c r="A22" s="197" t="s">
        <v>1225</v>
      </c>
    </row>
    <row r="23" spans="1:7" ht="30" customHeight="1" x14ac:dyDescent="0.2"/>
    <row r="24" spans="1:7" ht="15.75" x14ac:dyDescent="0.2">
      <c r="A24" s="195" t="s">
        <v>1180</v>
      </c>
    </row>
    <row r="25" spans="1:7" ht="45" x14ac:dyDescent="0.2">
      <c r="A25" s="197" t="s">
        <v>1181</v>
      </c>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1">
    <tabColor theme="3" tint="0.59999389629810485"/>
    <pageSetUpPr fitToPage="1"/>
  </sheetPr>
  <dimension ref="A1:W1939"/>
  <sheetViews>
    <sheetView showGridLines="0" showZeros="0" zoomScale="90" zoomScaleNormal="90" zoomScaleSheetLayoutView="90" workbookViewId="0">
      <selection activeCell="C8" sqref="C8"/>
    </sheetView>
  </sheetViews>
  <sheetFormatPr baseColWidth="10" defaultColWidth="11.42578125" defaultRowHeight="20.100000000000001" customHeight="1" x14ac:dyDescent="0.2"/>
  <cols>
    <col min="1" max="1" width="11.42578125" style="125"/>
    <col min="2" max="2" width="30.7109375" style="125" customWidth="1"/>
    <col min="3" max="3" width="70.7109375" style="125" customWidth="1"/>
    <col min="4" max="4" width="9.7109375" style="212" customWidth="1"/>
    <col min="5" max="5" width="14.7109375" style="125" customWidth="1"/>
    <col min="6" max="6" width="8.7109375" style="125" customWidth="1"/>
    <col min="7" max="7" width="23.85546875" style="125" customWidth="1"/>
    <col min="8" max="8" width="7.28515625" style="125" customWidth="1"/>
    <col min="9" max="9" width="62.7109375" style="125" bestFit="1" customWidth="1"/>
    <col min="10" max="10" width="14.7109375" style="125" customWidth="1"/>
    <col min="11" max="11" width="5.42578125" style="125" customWidth="1"/>
    <col min="12" max="12" width="4.42578125" style="125" customWidth="1"/>
    <col min="13" max="15" width="5.7109375" style="220" customWidth="1"/>
    <col min="16" max="17" width="7.140625" style="220" bestFit="1" customWidth="1"/>
    <col min="18" max="19" width="5.7109375" style="220" customWidth="1"/>
    <col min="20" max="16384" width="11.42578125" style="125"/>
  </cols>
  <sheetData>
    <row r="1" spans="2:19" ht="20.100000000000001" customHeight="1" x14ac:dyDescent="0.2">
      <c r="B1" s="385" t="s">
        <v>1169</v>
      </c>
      <c r="C1" s="388"/>
      <c r="D1" s="388"/>
      <c r="E1" s="386"/>
      <c r="F1" s="158"/>
      <c r="G1" s="158"/>
    </row>
    <row r="2" spans="2:19" ht="20.100000000000001" customHeight="1" x14ac:dyDescent="0.2">
      <c r="B2" s="124" t="s">
        <v>11</v>
      </c>
      <c r="C2" s="124" t="s">
        <v>1233</v>
      </c>
      <c r="D2" s="213"/>
      <c r="E2" s="124"/>
      <c r="F2" s="124"/>
      <c r="G2" s="124"/>
    </row>
    <row r="3" spans="2:19" s="179" customFormat="1" ht="20.100000000000001" customHeight="1" x14ac:dyDescent="0.2">
      <c r="B3" s="178" t="s">
        <v>12</v>
      </c>
      <c r="C3" s="180" t="s">
        <v>1445</v>
      </c>
      <c r="D3" s="214"/>
      <c r="E3" s="181"/>
      <c r="F3" s="181"/>
      <c r="G3" s="181"/>
      <c r="M3" s="78"/>
      <c r="N3" s="78"/>
      <c r="O3" s="78"/>
      <c r="P3" s="78"/>
      <c r="Q3" s="78"/>
      <c r="R3" s="78"/>
      <c r="S3" s="78"/>
    </row>
    <row r="4" spans="2:19" s="179" customFormat="1" ht="20.100000000000001" customHeight="1" x14ac:dyDescent="0.2">
      <c r="B4" s="178" t="s">
        <v>18</v>
      </c>
      <c r="C4" s="182" t="s">
        <v>1446</v>
      </c>
      <c r="D4" s="214"/>
      <c r="E4" s="181"/>
      <c r="F4" s="181"/>
      <c r="G4" s="181"/>
      <c r="M4" s="78"/>
      <c r="N4" s="78"/>
      <c r="O4" s="78"/>
      <c r="P4" s="78"/>
      <c r="Q4" s="78"/>
      <c r="R4" s="78"/>
      <c r="S4" s="78"/>
    </row>
    <row r="5" spans="2:19" s="179" customFormat="1" ht="20.100000000000001" customHeight="1" x14ac:dyDescent="0.2">
      <c r="B5" s="178" t="s">
        <v>1404</v>
      </c>
      <c r="C5" s="183"/>
      <c r="D5" s="215"/>
      <c r="M5" s="78"/>
      <c r="N5" s="78"/>
      <c r="O5" s="78"/>
      <c r="P5" s="78"/>
      <c r="Q5" s="78"/>
      <c r="R5" s="78"/>
      <c r="S5" s="78"/>
    </row>
    <row r="6" spans="2:19" s="179" customFormat="1" ht="20.100000000000001" customHeight="1" x14ac:dyDescent="0.2">
      <c r="B6" s="178" t="s">
        <v>38</v>
      </c>
      <c r="C6" s="184"/>
      <c r="D6" s="215"/>
      <c r="M6" s="78"/>
      <c r="N6" s="78"/>
      <c r="O6" s="78"/>
      <c r="P6" s="78"/>
      <c r="Q6" s="78"/>
      <c r="R6" s="78"/>
      <c r="S6" s="78"/>
    </row>
    <row r="7" spans="2:19" s="179" customFormat="1" ht="20.100000000000001" customHeight="1" x14ac:dyDescent="0.2">
      <c r="B7" s="178" t="s">
        <v>20</v>
      </c>
      <c r="C7" s="185">
        <v>2735000</v>
      </c>
      <c r="D7" s="215"/>
      <c r="M7" s="78"/>
      <c r="N7" s="78"/>
      <c r="O7" s="78"/>
      <c r="P7" s="78"/>
      <c r="Q7" s="78"/>
      <c r="R7" s="78"/>
      <c r="S7" s="78"/>
    </row>
    <row r="8" spans="2:19" s="179" customFormat="1" ht="20.100000000000001" customHeight="1" x14ac:dyDescent="0.2">
      <c r="B8" s="178" t="s">
        <v>1118</v>
      </c>
      <c r="C8" s="186">
        <v>0</v>
      </c>
      <c r="D8" s="215"/>
      <c r="M8" s="78"/>
      <c r="N8" s="78"/>
      <c r="O8" s="78"/>
      <c r="P8" s="78"/>
      <c r="Q8" s="78"/>
      <c r="R8" s="78"/>
      <c r="S8" s="78"/>
    </row>
    <row r="9" spans="2:19" s="179" customFormat="1" ht="20.100000000000001" customHeight="1" x14ac:dyDescent="0.2">
      <c r="B9" s="178" t="s">
        <v>1402</v>
      </c>
      <c r="C9" s="187"/>
      <c r="D9" s="215"/>
      <c r="M9" s="78"/>
      <c r="N9" s="78"/>
      <c r="O9" s="78"/>
      <c r="P9" s="78"/>
      <c r="Q9" s="78"/>
      <c r="R9" s="78"/>
      <c r="S9" s="78"/>
    </row>
    <row r="10" spans="2:19" s="179" customFormat="1" ht="20.100000000000001" customHeight="1" x14ac:dyDescent="0.2">
      <c r="B10" s="178" t="s">
        <v>19</v>
      </c>
      <c r="C10" s="188">
        <v>60</v>
      </c>
      <c r="D10" s="215"/>
      <c r="M10" s="78"/>
      <c r="N10" s="78"/>
      <c r="O10" s="78"/>
      <c r="P10" s="78"/>
      <c r="Q10" s="78"/>
      <c r="R10" s="78"/>
      <c r="S10" s="78"/>
    </row>
    <row r="11" spans="2:19" s="179" customFormat="1" ht="20.100000000000001" customHeight="1" x14ac:dyDescent="0.2">
      <c r="B11" s="178"/>
      <c r="C11" s="189"/>
      <c r="D11" s="215"/>
      <c r="M11" s="78"/>
      <c r="N11" s="78"/>
      <c r="O11" s="78"/>
      <c r="P11" s="78"/>
      <c r="Q11" s="78"/>
      <c r="R11" s="78"/>
      <c r="S11" s="78"/>
    </row>
    <row r="12" spans="2:19" ht="20.100000000000001" customHeight="1" x14ac:dyDescent="0.2">
      <c r="B12" s="385" t="s">
        <v>1170</v>
      </c>
      <c r="C12" s="388"/>
      <c r="D12" s="388"/>
      <c r="E12" s="386"/>
      <c r="F12" s="158"/>
      <c r="G12" s="158"/>
    </row>
    <row r="13" spans="2:19" s="179" customFormat="1" ht="20.100000000000001" customHeight="1" x14ac:dyDescent="0.2">
      <c r="B13" s="178" t="s">
        <v>13</v>
      </c>
      <c r="C13" s="288"/>
      <c r="D13" s="215"/>
      <c r="M13" s="78"/>
      <c r="N13" s="78"/>
      <c r="O13" s="78"/>
      <c r="P13" s="78"/>
      <c r="Q13" s="78"/>
      <c r="R13" s="78"/>
      <c r="S13" s="78"/>
    </row>
    <row r="14" spans="2:19" ht="20.100000000000001" customHeight="1" x14ac:dyDescent="0.2">
      <c r="B14" s="178" t="s">
        <v>1164</v>
      </c>
      <c r="C14" s="190">
        <f>IFERROR(GG_Pesos/Costo_Obra,E14)</f>
        <v>0</v>
      </c>
      <c r="D14" s="216"/>
      <c r="E14" s="207"/>
      <c r="F14" s="207"/>
      <c r="G14" s="207"/>
      <c r="K14" s="191"/>
    </row>
    <row r="15" spans="2:19" ht="20.100000000000001" customHeight="1" x14ac:dyDescent="0.2">
      <c r="B15" s="178" t="s">
        <v>1163</v>
      </c>
      <c r="C15" s="289">
        <v>0.09</v>
      </c>
      <c r="D15" s="216"/>
      <c r="K15" s="191"/>
    </row>
    <row r="16" spans="2:19" ht="20.100000000000001" customHeight="1" x14ac:dyDescent="0.2">
      <c r="B16" s="178" t="s">
        <v>1189</v>
      </c>
      <c r="C16" s="289">
        <v>2.4E-2</v>
      </c>
      <c r="D16" s="216"/>
      <c r="K16" s="191"/>
    </row>
    <row r="17" spans="1:22" ht="20.100000000000001" customHeight="1" x14ac:dyDescent="0.2">
      <c r="B17" s="178" t="s">
        <v>1162</v>
      </c>
      <c r="C17" s="289">
        <v>0.21</v>
      </c>
      <c r="D17" s="216"/>
      <c r="K17" s="191"/>
    </row>
    <row r="18" spans="1:22" ht="20.100000000000001" customHeight="1" x14ac:dyDescent="0.2">
      <c r="B18" s="178" t="s">
        <v>1166</v>
      </c>
      <c r="C18" s="127">
        <f>PrecioUnitario(1,GG_Porcentaje,Beneficio,Ingresos_Brutos,IVA)</f>
        <v>1.3450600000000001</v>
      </c>
    </row>
    <row r="19" spans="1:22" ht="20.100000000000001" customHeight="1" x14ac:dyDescent="0.2">
      <c r="C19" s="127"/>
    </row>
    <row r="20" spans="1:22" ht="20.100000000000001" customHeight="1" x14ac:dyDescent="0.2">
      <c r="B20" s="385" t="s">
        <v>1188</v>
      </c>
      <c r="C20" s="388"/>
      <c r="D20" s="388"/>
      <c r="E20" s="386"/>
      <c r="F20" s="158"/>
      <c r="G20" s="158"/>
    </row>
    <row r="21" spans="1:22" ht="20.100000000000001" customHeight="1" x14ac:dyDescent="0.2">
      <c r="O21" s="220" t="s">
        <v>1232</v>
      </c>
      <c r="P21" s="220" t="s">
        <v>1228</v>
      </c>
      <c r="Q21" s="220" t="s">
        <v>1229</v>
      </c>
      <c r="R21" s="220" t="s">
        <v>1230</v>
      </c>
    </row>
    <row r="22" spans="1:22" ht="20.100000000000001" customHeight="1" x14ac:dyDescent="0.2">
      <c r="B22" s="391" t="s">
        <v>1119</v>
      </c>
      <c r="C22" s="392" t="s">
        <v>0</v>
      </c>
      <c r="D22" s="393" t="s">
        <v>1</v>
      </c>
      <c r="E22" s="391" t="s">
        <v>2</v>
      </c>
      <c r="F22" s="219"/>
      <c r="G22" s="389" t="s">
        <v>1190</v>
      </c>
      <c r="I22" s="385" t="s">
        <v>1191</v>
      </c>
      <c r="J22" s="386"/>
      <c r="M22" s="387" t="s">
        <v>1193</v>
      </c>
      <c r="N22" s="387"/>
      <c r="O22" s="387"/>
      <c r="P22" s="387"/>
      <c r="Q22" s="387"/>
      <c r="R22" s="387"/>
      <c r="S22" s="387"/>
    </row>
    <row r="23" spans="1:22" ht="20.100000000000001" customHeight="1" x14ac:dyDescent="0.2">
      <c r="B23" s="391"/>
      <c r="C23" s="392"/>
      <c r="D23" s="393"/>
      <c r="E23" s="391"/>
      <c r="F23" s="219"/>
      <c r="G23" s="390"/>
      <c r="I23" s="209" t="s">
        <v>1192</v>
      </c>
      <c r="J23" s="209" t="s">
        <v>1</v>
      </c>
      <c r="M23" s="387"/>
      <c r="N23" s="387"/>
      <c r="O23" s="387"/>
      <c r="P23" s="387"/>
      <c r="Q23" s="387"/>
      <c r="R23" s="387"/>
      <c r="S23" s="387"/>
    </row>
    <row r="24" spans="1:22" ht="20.100000000000001" customHeight="1" x14ac:dyDescent="0.2">
      <c r="B24" s="122"/>
      <c r="C24" s="208"/>
      <c r="D24" s="217" t="s">
        <v>1231</v>
      </c>
      <c r="E24" s="122"/>
      <c r="F24" s="219"/>
      <c r="G24" s="192"/>
      <c r="I24"/>
      <c r="M24" s="107"/>
      <c r="N24" s="107"/>
      <c r="O24" s="107"/>
      <c r="P24" s="107">
        <v>0</v>
      </c>
      <c r="Q24" s="107"/>
      <c r="R24" s="107">
        <v>0</v>
      </c>
      <c r="S24" s="107"/>
    </row>
    <row r="25" spans="1:22" ht="20.100000000000001" customHeight="1" x14ac:dyDescent="0.25">
      <c r="A25" s="125">
        <v>1</v>
      </c>
      <c r="B25" s="368">
        <v>1</v>
      </c>
      <c r="C25" s="123" t="str">
        <f>IFERROR(VLOOKUP(G25,Tabla_Items,2,FALSE),I25)</f>
        <v>Esc La Capilla (JINZ 2) / Centro Educativo de Nivel Secundario (C.E.N.S.) Calingasta /  Unidad Educativa Nº 22/ Unidad Educativa Adultos (UEPA) MOVIL Nº 13</v>
      </c>
      <c r="D25" s="218" t="str">
        <f t="shared" ref="D25:D43" si="0">IFERROR(VLOOKUP(G25,Tabla_Items,3,FALSE),J25)</f>
        <v>GL</v>
      </c>
      <c r="E25" s="193">
        <v>1</v>
      </c>
      <c r="F25" s="194"/>
      <c r="G25" s="286"/>
      <c r="I25" s="463" t="s">
        <v>1454</v>
      </c>
      <c r="J25" s="369" t="s">
        <v>1284</v>
      </c>
      <c r="M25" s="107">
        <f>IF(C25=0,0,IF(D25=0,M24,M24+1))</f>
        <v>1</v>
      </c>
      <c r="N25" s="107" t="str">
        <f t="shared" ref="N25:N36" si="1">IF(C25=0,0,IF(D25=0,"R","I"))</f>
        <v>I</v>
      </c>
      <c r="O25" s="107"/>
      <c r="P25" s="107">
        <f>IF(C25=0,0,IF(L25="S",P24,IF(N25="R",P24+1,P24)))</f>
        <v>0</v>
      </c>
      <c r="Q25" s="107">
        <f>IF(C25=0,0,IF(L25="S",IF(N25="R",Q24+1,Q24),Q24+1))</f>
        <v>1</v>
      </c>
      <c r="R25" s="107">
        <f>IF(D25=0,0,R24+1)</f>
        <v>1</v>
      </c>
      <c r="S25" s="311">
        <f t="shared" ref="S25:S43" si="2">B25</f>
        <v>1</v>
      </c>
    </row>
    <row r="26" spans="1:22" ht="20.100000000000001" customHeight="1" x14ac:dyDescent="0.2">
      <c r="A26" s="125">
        <f>A25+1</f>
        <v>2</v>
      </c>
      <c r="B26" s="310">
        <f>A26</f>
        <v>2</v>
      </c>
      <c r="C26" s="123" t="str">
        <f t="shared" ref="C26:C43" si="3">IFERROR(VLOOKUP(G26,Tabla_Items,2,FALSE),I26)</f>
        <v xml:space="preserve">Colegio Secundario de Barreal </v>
      </c>
      <c r="D26" s="218" t="str">
        <f t="shared" si="0"/>
        <v>GL</v>
      </c>
      <c r="E26" s="193">
        <v>1</v>
      </c>
      <c r="F26" s="194"/>
      <c r="G26" s="286"/>
      <c r="I26" s="372" t="s">
        <v>1447</v>
      </c>
      <c r="J26" s="307" t="s">
        <v>1284</v>
      </c>
      <c r="M26" s="107">
        <f>IF(C26=0,0,IF(D26=0,M24,M24+1))</f>
        <v>1</v>
      </c>
      <c r="N26" s="107" t="str">
        <f t="shared" si="1"/>
        <v>I</v>
      </c>
      <c r="O26" s="107"/>
      <c r="P26" s="107">
        <f>IF(C26=0,0,IF(L26="S",P24,IF(N26="R",P24+1,P24)))</f>
        <v>0</v>
      </c>
      <c r="Q26" s="107">
        <f>IF(C26=0,0,IF(L26="S",IF(N26="R",Q24+1,Q24),Q24+1))</f>
        <v>1</v>
      </c>
      <c r="R26" s="107">
        <f>IF(D26=0,0,R24+1)</f>
        <v>1</v>
      </c>
      <c r="S26" s="311">
        <f t="shared" si="2"/>
        <v>2</v>
      </c>
      <c r="T26" s="376"/>
      <c r="U26" s="376"/>
    </row>
    <row r="27" spans="1:22" ht="20.100000000000001" customHeight="1" x14ac:dyDescent="0.2">
      <c r="A27" s="125">
        <f t="shared" ref="A27:A43" si="4">A26+1</f>
        <v>3</v>
      </c>
      <c r="B27" s="310">
        <f t="shared" ref="B27:B43" si="5">A27</f>
        <v>3</v>
      </c>
      <c r="C27" s="123" t="str">
        <f t="shared" si="3"/>
        <v>Colegio Secundario de Tamberías / Esc Remedios Escalada de San Martín (JINZ 24)</v>
      </c>
      <c r="D27" s="218" t="str">
        <f t="shared" si="0"/>
        <v>GL</v>
      </c>
      <c r="E27" s="193">
        <v>1</v>
      </c>
      <c r="F27" s="287"/>
      <c r="G27" s="286"/>
      <c r="H27" s="373"/>
      <c r="I27" s="372" t="s">
        <v>1455</v>
      </c>
      <c r="J27" s="375" t="s">
        <v>1284</v>
      </c>
      <c r="K27" s="376"/>
      <c r="L27" s="377"/>
      <c r="M27" s="378">
        <f>IF(C27=0,0,IF(D27=0,M25,M25+1))</f>
        <v>2</v>
      </c>
      <c r="N27" s="378" t="str">
        <f t="shared" si="1"/>
        <v>I</v>
      </c>
      <c r="O27" s="378"/>
      <c r="P27" s="378">
        <f>IF(C27=0,0,IF(L27="S",P25,IF(N27="R",P25+1,P25)))</f>
        <v>0</v>
      </c>
      <c r="Q27" s="378">
        <f>IF(C27=0,0,IF(L27="S",IF(N27="R",Q25+1,Q25),Q25+1))</f>
        <v>2</v>
      </c>
      <c r="R27" s="378">
        <f>IF(D27=0,0,R25+1)</f>
        <v>2</v>
      </c>
      <c r="S27" s="380">
        <f t="shared" si="2"/>
        <v>3</v>
      </c>
      <c r="T27" s="376"/>
      <c r="U27" s="376"/>
      <c r="V27" s="194"/>
    </row>
    <row r="28" spans="1:22" ht="20.100000000000001" customHeight="1" x14ac:dyDescent="0.2">
      <c r="A28" s="125">
        <f t="shared" si="4"/>
        <v>4</v>
      </c>
      <c r="B28" s="310">
        <f t="shared" si="5"/>
        <v>4</v>
      </c>
      <c r="C28" s="123" t="str">
        <f t="shared" si="3"/>
        <v>Escuela 12 de octubre</v>
      </c>
      <c r="D28" s="218" t="str">
        <f t="shared" si="0"/>
        <v>GL</v>
      </c>
      <c r="E28" s="193">
        <v>1</v>
      </c>
      <c r="F28" s="287"/>
      <c r="G28" s="286"/>
      <c r="H28" s="373"/>
      <c r="I28" s="374" t="s">
        <v>1448</v>
      </c>
      <c r="J28" s="379" t="s">
        <v>1284</v>
      </c>
      <c r="K28" s="376"/>
      <c r="L28" s="377"/>
      <c r="M28" s="378">
        <f t="shared" ref="M28:M43" si="6">IF(C28=0,0,IF(D28=0,M27,M27+1))</f>
        <v>3</v>
      </c>
      <c r="N28" s="378" t="str">
        <f t="shared" si="1"/>
        <v>I</v>
      </c>
      <c r="O28" s="378"/>
      <c r="P28" s="378">
        <f t="shared" ref="P28:P43" si="7">IF(C28=0,0,IF(L28="S",P27,IF(N28="R",P27+1,P27)))</f>
        <v>0</v>
      </c>
      <c r="Q28" s="378">
        <f t="shared" ref="Q28:Q43" si="8">IF(C28=0,0,IF(L28="S",IF(N28="R",Q27+1,Q27),Q27+1))</f>
        <v>3</v>
      </c>
      <c r="R28" s="378">
        <f t="shared" ref="R28:R43" si="9">IF(D28=0,0,R27+1)</f>
        <v>3</v>
      </c>
      <c r="S28" s="311">
        <f t="shared" si="2"/>
        <v>4</v>
      </c>
      <c r="T28" s="376"/>
      <c r="U28" s="376"/>
      <c r="V28" s="194"/>
    </row>
    <row r="29" spans="1:22" ht="20.100000000000001" customHeight="1" x14ac:dyDescent="0.2">
      <c r="A29" s="125">
        <f t="shared" si="4"/>
        <v>5</v>
      </c>
      <c r="B29" s="310">
        <f t="shared" si="5"/>
        <v>5</v>
      </c>
      <c r="C29" s="123" t="str">
        <f t="shared" si="3"/>
        <v>Escuela Albergue Teniente Coronel Álvarez Condarco</v>
      </c>
      <c r="D29" s="218" t="str">
        <f t="shared" si="0"/>
        <v>GL</v>
      </c>
      <c r="E29" s="193">
        <v>1</v>
      </c>
      <c r="F29" s="287"/>
      <c r="G29" s="286"/>
      <c r="H29" s="373"/>
      <c r="I29" s="374" t="s">
        <v>1449</v>
      </c>
      <c r="J29" s="379" t="s">
        <v>1284</v>
      </c>
      <c r="K29" s="376"/>
      <c r="L29" s="377"/>
      <c r="M29" s="378">
        <f t="shared" si="6"/>
        <v>4</v>
      </c>
      <c r="N29" s="378" t="str">
        <f t="shared" si="1"/>
        <v>I</v>
      </c>
      <c r="O29" s="378"/>
      <c r="P29" s="378">
        <f t="shared" si="7"/>
        <v>0</v>
      </c>
      <c r="Q29" s="378">
        <f t="shared" si="8"/>
        <v>4</v>
      </c>
      <c r="R29" s="378">
        <f t="shared" si="9"/>
        <v>4</v>
      </c>
      <c r="S29" s="311">
        <f t="shared" si="2"/>
        <v>5</v>
      </c>
      <c r="T29" s="370" t="s">
        <v>1453</v>
      </c>
      <c r="U29" s="376"/>
      <c r="V29" s="194"/>
    </row>
    <row r="30" spans="1:22" ht="20.100000000000001" customHeight="1" x14ac:dyDescent="0.2">
      <c r="A30" s="125">
        <f t="shared" si="4"/>
        <v>6</v>
      </c>
      <c r="B30" s="310">
        <f t="shared" si="5"/>
        <v>6</v>
      </c>
      <c r="C30" s="123" t="str">
        <f>IFERROR(VLOOKUP(G30,Tabla_Items,2,FALSE),I30)</f>
        <v>Escuela Batalla de Chacabuco</v>
      </c>
      <c r="D30" s="218" t="str">
        <f t="shared" si="0"/>
        <v>GL</v>
      </c>
      <c r="E30" s="193">
        <v>1</v>
      </c>
      <c r="F30" s="287"/>
      <c r="G30" s="286"/>
      <c r="H30" s="373"/>
      <c r="I30" s="374" t="s">
        <v>1456</v>
      </c>
      <c r="J30" s="379" t="s">
        <v>1284</v>
      </c>
      <c r="K30" s="376"/>
      <c r="L30" s="377"/>
      <c r="M30" s="378">
        <f t="shared" si="6"/>
        <v>5</v>
      </c>
      <c r="N30" s="378" t="str">
        <f t="shared" si="1"/>
        <v>I</v>
      </c>
      <c r="O30" s="378"/>
      <c r="P30" s="378">
        <f t="shared" si="7"/>
        <v>0</v>
      </c>
      <c r="Q30" s="378">
        <f t="shared" si="8"/>
        <v>5</v>
      </c>
      <c r="R30" s="378">
        <f t="shared" si="9"/>
        <v>5</v>
      </c>
      <c r="S30" s="311">
        <f t="shared" si="2"/>
        <v>6</v>
      </c>
      <c r="T30" s="376"/>
      <c r="U30" s="376"/>
      <c r="V30" s="194"/>
    </row>
    <row r="31" spans="1:22" ht="20.100000000000001" customHeight="1" x14ac:dyDescent="0.2">
      <c r="A31" s="125">
        <f t="shared" si="4"/>
        <v>7</v>
      </c>
      <c r="B31" s="310">
        <f t="shared" si="5"/>
        <v>7</v>
      </c>
      <c r="C31" s="123" t="str">
        <f t="shared" si="3"/>
        <v>Escuela Batalla de Maipú / Escuela Técnica de Capacitación laboral Remedios de San Martin</v>
      </c>
      <c r="D31" s="218" t="str">
        <f t="shared" si="0"/>
        <v>GL</v>
      </c>
      <c r="E31" s="193">
        <v>1</v>
      </c>
      <c r="F31" s="287"/>
      <c r="G31" s="286"/>
      <c r="H31" s="373"/>
      <c r="I31" s="374" t="s">
        <v>1460</v>
      </c>
      <c r="J31" s="379" t="s">
        <v>1284</v>
      </c>
      <c r="K31" s="376"/>
      <c r="L31" s="377"/>
      <c r="M31" s="378">
        <f t="shared" si="6"/>
        <v>6</v>
      </c>
      <c r="N31" s="378" t="str">
        <f t="shared" si="1"/>
        <v>I</v>
      </c>
      <c r="O31" s="378"/>
      <c r="P31" s="378">
        <f t="shared" si="7"/>
        <v>0</v>
      </c>
      <c r="Q31" s="378">
        <f t="shared" si="8"/>
        <v>6</v>
      </c>
      <c r="R31" s="378">
        <f t="shared" si="9"/>
        <v>6</v>
      </c>
      <c r="S31" s="311">
        <f t="shared" si="2"/>
        <v>7</v>
      </c>
      <c r="T31" s="376"/>
      <c r="U31" s="376"/>
      <c r="V31" s="194"/>
    </row>
    <row r="32" spans="1:22" ht="20.100000000000001" customHeight="1" x14ac:dyDescent="0.2">
      <c r="A32" s="125">
        <f t="shared" si="4"/>
        <v>8</v>
      </c>
      <c r="B32" s="310">
        <f t="shared" si="5"/>
        <v>8</v>
      </c>
      <c r="C32" s="123" t="str">
        <f t="shared" si="3"/>
        <v>Escuela Benito Juárez (JINZ 25)</v>
      </c>
      <c r="D32" s="218" t="str">
        <f t="shared" si="0"/>
        <v>GL</v>
      </c>
      <c r="E32" s="193">
        <v>1</v>
      </c>
      <c r="F32" s="287"/>
      <c r="G32" s="286"/>
      <c r="H32" s="373"/>
      <c r="I32" s="374" t="s">
        <v>1461</v>
      </c>
      <c r="J32" s="379" t="s">
        <v>1284</v>
      </c>
      <c r="K32" s="376"/>
      <c r="L32" s="377"/>
      <c r="M32" s="378">
        <f t="shared" si="6"/>
        <v>7</v>
      </c>
      <c r="N32" s="378" t="str">
        <f t="shared" si="1"/>
        <v>I</v>
      </c>
      <c r="O32" s="378"/>
      <c r="P32" s="378">
        <f t="shared" si="7"/>
        <v>0</v>
      </c>
      <c r="Q32" s="378">
        <f t="shared" si="8"/>
        <v>7</v>
      </c>
      <c r="R32" s="378">
        <f t="shared" si="9"/>
        <v>7</v>
      </c>
      <c r="S32" s="311">
        <f t="shared" si="2"/>
        <v>8</v>
      </c>
      <c r="T32" s="376"/>
      <c r="U32" s="376"/>
      <c r="V32" s="194"/>
    </row>
    <row r="33" spans="1:23" ht="20.100000000000001" customHeight="1" x14ac:dyDescent="0.2">
      <c r="A33" s="125">
        <f t="shared" si="4"/>
        <v>9</v>
      </c>
      <c r="B33" s="310">
        <f t="shared" si="5"/>
        <v>9</v>
      </c>
      <c r="C33" s="123" t="str">
        <f t="shared" si="3"/>
        <v>Escuela Clotilde Guillén de Rezzano  (JINZ 25)</v>
      </c>
      <c r="D33" s="218" t="str">
        <f t="shared" si="0"/>
        <v>GL</v>
      </c>
      <c r="E33" s="193">
        <v>1</v>
      </c>
      <c r="F33" s="287"/>
      <c r="G33" s="286"/>
      <c r="H33" s="373"/>
      <c r="I33" s="374" t="s">
        <v>1462</v>
      </c>
      <c r="J33" s="379" t="s">
        <v>1284</v>
      </c>
      <c r="K33" s="376"/>
      <c r="L33" s="377"/>
      <c r="M33" s="378">
        <f t="shared" si="6"/>
        <v>8</v>
      </c>
      <c r="N33" s="378" t="str">
        <f t="shared" si="1"/>
        <v>I</v>
      </c>
      <c r="O33" s="378"/>
      <c r="P33" s="378">
        <f t="shared" si="7"/>
        <v>0</v>
      </c>
      <c r="Q33" s="378">
        <f t="shared" si="8"/>
        <v>8</v>
      </c>
      <c r="R33" s="378">
        <f t="shared" si="9"/>
        <v>8</v>
      </c>
      <c r="S33" s="311">
        <f t="shared" si="2"/>
        <v>9</v>
      </c>
      <c r="T33" s="376"/>
      <c r="U33" s="376"/>
      <c r="V33" s="194"/>
    </row>
    <row r="34" spans="1:23" ht="20.100000000000001" customHeight="1" x14ac:dyDescent="0.2">
      <c r="A34" s="125">
        <f t="shared" si="4"/>
        <v>10</v>
      </c>
      <c r="B34" s="310">
        <f t="shared" si="5"/>
        <v>10</v>
      </c>
      <c r="C34" s="123" t="str">
        <f t="shared" si="3"/>
        <v>Escuela de Educación Especial (EEE) Múltiple de Calingasta</v>
      </c>
      <c r="D34" s="218" t="str">
        <f t="shared" si="0"/>
        <v>GL</v>
      </c>
      <c r="E34" s="193">
        <v>1</v>
      </c>
      <c r="F34" s="287"/>
      <c r="G34" s="286"/>
      <c r="H34" s="373"/>
      <c r="I34" s="374" t="s">
        <v>1450</v>
      </c>
      <c r="J34" s="379" t="s">
        <v>1284</v>
      </c>
      <c r="K34" s="376"/>
      <c r="L34" s="377"/>
      <c r="M34" s="378">
        <f t="shared" si="6"/>
        <v>9</v>
      </c>
      <c r="N34" s="378" t="str">
        <f t="shared" si="1"/>
        <v>I</v>
      </c>
      <c r="O34" s="378"/>
      <c r="P34" s="378">
        <f t="shared" si="7"/>
        <v>0</v>
      </c>
      <c r="Q34" s="378">
        <f t="shared" si="8"/>
        <v>9</v>
      </c>
      <c r="R34" s="378">
        <f t="shared" si="9"/>
        <v>9</v>
      </c>
      <c r="S34" s="311">
        <f t="shared" si="2"/>
        <v>10</v>
      </c>
      <c r="T34" s="376"/>
      <c r="U34" s="376"/>
      <c r="V34" s="194"/>
    </row>
    <row r="35" spans="1:23" ht="20.100000000000001" customHeight="1" x14ac:dyDescent="0.2">
      <c r="A35" s="125">
        <f t="shared" si="4"/>
        <v>11</v>
      </c>
      <c r="B35" s="310">
        <f t="shared" si="5"/>
        <v>11</v>
      </c>
      <c r="C35" s="123" t="str">
        <f t="shared" si="3"/>
        <v>Escuela Francisco Javier Muñiz (JINZ 24)</v>
      </c>
      <c r="D35" s="218" t="str">
        <f t="shared" si="0"/>
        <v>GL</v>
      </c>
      <c r="E35" s="193">
        <v>1</v>
      </c>
      <c r="F35" s="287"/>
      <c r="G35" s="286"/>
      <c r="H35" s="373"/>
      <c r="I35" s="374" t="s">
        <v>1463</v>
      </c>
      <c r="J35" s="379" t="s">
        <v>1284</v>
      </c>
      <c r="K35" s="376"/>
      <c r="L35" s="377"/>
      <c r="M35" s="378">
        <f t="shared" si="6"/>
        <v>10</v>
      </c>
      <c r="N35" s="378" t="str">
        <f t="shared" si="1"/>
        <v>I</v>
      </c>
      <c r="O35" s="378"/>
      <c r="P35" s="378">
        <f t="shared" si="7"/>
        <v>0</v>
      </c>
      <c r="Q35" s="378">
        <f t="shared" si="8"/>
        <v>10</v>
      </c>
      <c r="R35" s="378">
        <f t="shared" si="9"/>
        <v>10</v>
      </c>
      <c r="S35" s="311">
        <f t="shared" si="2"/>
        <v>11</v>
      </c>
      <c r="T35" s="376"/>
      <c r="U35" s="376"/>
      <c r="V35" s="194"/>
    </row>
    <row r="36" spans="1:23" ht="20.100000000000001" customHeight="1" x14ac:dyDescent="0.2">
      <c r="A36" s="125">
        <f t="shared" si="4"/>
        <v>12</v>
      </c>
      <c r="B36" s="310">
        <f t="shared" si="5"/>
        <v>12</v>
      </c>
      <c r="C36" s="123" t="str">
        <f t="shared" si="3"/>
        <v xml:space="preserve"> Escuela Jorge Newbery (JINZ 2)</v>
      </c>
      <c r="D36" s="218" t="str">
        <f t="shared" si="0"/>
        <v>GL</v>
      </c>
      <c r="E36" s="193">
        <v>1</v>
      </c>
      <c r="F36" s="287"/>
      <c r="G36" s="286"/>
      <c r="H36" s="373"/>
      <c r="I36" s="374" t="s">
        <v>1464</v>
      </c>
      <c r="J36" s="379" t="s">
        <v>1284</v>
      </c>
      <c r="K36" s="376"/>
      <c r="L36" s="377"/>
      <c r="M36" s="378">
        <f t="shared" si="6"/>
        <v>11</v>
      </c>
      <c r="N36" s="378" t="str">
        <f t="shared" si="1"/>
        <v>I</v>
      </c>
      <c r="O36" s="378"/>
      <c r="P36" s="378">
        <f t="shared" si="7"/>
        <v>0</v>
      </c>
      <c r="Q36" s="378">
        <f t="shared" si="8"/>
        <v>11</v>
      </c>
      <c r="R36" s="378">
        <f t="shared" si="9"/>
        <v>11</v>
      </c>
      <c r="S36" s="311">
        <f t="shared" si="2"/>
        <v>12</v>
      </c>
      <c r="T36" s="370"/>
      <c r="U36" s="376"/>
      <c r="V36" s="194"/>
    </row>
    <row r="37" spans="1:23" ht="20.100000000000001" customHeight="1" x14ac:dyDescent="0.2">
      <c r="A37" s="125">
        <f t="shared" si="4"/>
        <v>13</v>
      </c>
      <c r="B37" s="310">
        <f t="shared" si="5"/>
        <v>13</v>
      </c>
      <c r="C37" s="123" t="str">
        <f t="shared" si="3"/>
        <v>Escuela José Clemente Sarmiento</v>
      </c>
      <c r="D37" s="218" t="str">
        <f t="shared" si="0"/>
        <v>GL</v>
      </c>
      <c r="E37" s="193">
        <v>1</v>
      </c>
      <c r="F37" s="287"/>
      <c r="G37" s="286"/>
      <c r="H37" s="373"/>
      <c r="I37" s="374" t="s">
        <v>1465</v>
      </c>
      <c r="J37" s="379" t="s">
        <v>1284</v>
      </c>
      <c r="K37" s="376"/>
      <c r="L37" s="377"/>
      <c r="M37" s="378">
        <f t="shared" si="6"/>
        <v>12</v>
      </c>
      <c r="N37" s="378"/>
      <c r="O37" s="378"/>
      <c r="P37" s="378">
        <f t="shared" si="7"/>
        <v>0</v>
      </c>
      <c r="Q37" s="378">
        <f t="shared" si="8"/>
        <v>12</v>
      </c>
      <c r="R37" s="378">
        <f t="shared" si="9"/>
        <v>12</v>
      </c>
      <c r="S37" s="311">
        <f t="shared" si="2"/>
        <v>13</v>
      </c>
      <c r="T37" s="376"/>
      <c r="U37" s="376"/>
      <c r="V37" s="194"/>
    </row>
    <row r="38" spans="1:23" ht="20.100000000000001" customHeight="1" x14ac:dyDescent="0.2">
      <c r="A38" s="125">
        <f t="shared" si="4"/>
        <v>14</v>
      </c>
      <c r="B38" s="310">
        <f t="shared" si="5"/>
        <v>14</v>
      </c>
      <c r="C38" s="123" t="str">
        <f t="shared" si="3"/>
        <v>Escuela Juan Pedro Esnaola ( JINZ 2)</v>
      </c>
      <c r="D38" s="218" t="str">
        <f t="shared" si="0"/>
        <v>GL</v>
      </c>
      <c r="E38" s="193">
        <v>1</v>
      </c>
      <c r="F38" s="287"/>
      <c r="G38" s="286"/>
      <c r="H38" s="373"/>
      <c r="I38" s="374" t="s">
        <v>1466</v>
      </c>
      <c r="J38" s="379" t="s">
        <v>1284</v>
      </c>
      <c r="K38" s="376"/>
      <c r="L38" s="377"/>
      <c r="M38" s="378">
        <f t="shared" si="6"/>
        <v>13</v>
      </c>
      <c r="N38" s="378" t="str">
        <f t="shared" ref="N38:N43" si="10">IF(C38=0,0,IF(D38=0,"R","I"))</f>
        <v>I</v>
      </c>
      <c r="O38" s="378"/>
      <c r="P38" s="378">
        <f t="shared" si="7"/>
        <v>0</v>
      </c>
      <c r="Q38" s="378">
        <f t="shared" si="8"/>
        <v>13</v>
      </c>
      <c r="R38" s="378">
        <f t="shared" si="9"/>
        <v>13</v>
      </c>
      <c r="S38" s="311">
        <f t="shared" si="2"/>
        <v>14</v>
      </c>
      <c r="T38" s="376"/>
      <c r="U38" s="376"/>
      <c r="V38" s="194"/>
    </row>
    <row r="39" spans="1:23" ht="20.100000000000001" customHeight="1" x14ac:dyDescent="0.2">
      <c r="A39" s="125">
        <f t="shared" si="4"/>
        <v>15</v>
      </c>
      <c r="B39" s="310">
        <f t="shared" si="5"/>
        <v>15</v>
      </c>
      <c r="C39" s="123" t="str">
        <f t="shared" si="3"/>
        <v>Escuela Luis Pasteur</v>
      </c>
      <c r="D39" s="218" t="str">
        <f t="shared" si="0"/>
        <v>GL</v>
      </c>
      <c r="E39" s="193">
        <v>1</v>
      </c>
      <c r="F39" s="287"/>
      <c r="G39" s="286"/>
      <c r="H39" s="373"/>
      <c r="I39" s="374" t="s">
        <v>1451</v>
      </c>
      <c r="J39" s="379" t="s">
        <v>1284</v>
      </c>
      <c r="K39" s="376"/>
      <c r="L39" s="377"/>
      <c r="M39" s="378">
        <f t="shared" si="6"/>
        <v>14</v>
      </c>
      <c r="N39" s="378" t="str">
        <f t="shared" si="10"/>
        <v>I</v>
      </c>
      <c r="O39" s="378"/>
      <c r="P39" s="378">
        <f t="shared" si="7"/>
        <v>0</v>
      </c>
      <c r="Q39" s="378">
        <f t="shared" si="8"/>
        <v>14</v>
      </c>
      <c r="R39" s="378">
        <f t="shared" si="9"/>
        <v>14</v>
      </c>
      <c r="S39" s="311">
        <f t="shared" si="2"/>
        <v>15</v>
      </c>
      <c r="T39" s="376"/>
      <c r="U39" s="376"/>
      <c r="V39" s="194"/>
    </row>
    <row r="40" spans="1:23" ht="19.5" customHeight="1" x14ac:dyDescent="0.2">
      <c r="A40" s="125">
        <f t="shared" si="4"/>
        <v>16</v>
      </c>
      <c r="B40" s="310">
        <f t="shared" si="5"/>
        <v>16</v>
      </c>
      <c r="C40" s="381" t="str">
        <f t="shared" si="3"/>
        <v>Escuela Martín Gil (JINZ 24)</v>
      </c>
      <c r="D40" s="218" t="str">
        <f t="shared" si="0"/>
        <v>GL</v>
      </c>
      <c r="E40" s="193">
        <v>1</v>
      </c>
      <c r="F40" s="287"/>
      <c r="G40" s="286"/>
      <c r="H40" s="373"/>
      <c r="I40" s="374" t="s">
        <v>1459</v>
      </c>
      <c r="J40" s="379" t="s">
        <v>1284</v>
      </c>
      <c r="K40" s="376"/>
      <c r="L40" s="377"/>
      <c r="M40" s="378">
        <f t="shared" si="6"/>
        <v>15</v>
      </c>
      <c r="N40" s="378" t="str">
        <f t="shared" si="10"/>
        <v>I</v>
      </c>
      <c r="O40" s="378"/>
      <c r="P40" s="378">
        <f t="shared" si="7"/>
        <v>0</v>
      </c>
      <c r="Q40" s="378">
        <f t="shared" si="8"/>
        <v>15</v>
      </c>
      <c r="R40" s="378">
        <f t="shared" si="9"/>
        <v>15</v>
      </c>
      <c r="S40" s="311">
        <f t="shared" si="2"/>
        <v>16</v>
      </c>
      <c r="T40" s="376"/>
      <c r="U40" s="376"/>
      <c r="V40" s="194"/>
    </row>
    <row r="41" spans="1:23" ht="35.25" customHeight="1" x14ac:dyDescent="0.2">
      <c r="A41" s="125">
        <f t="shared" si="4"/>
        <v>17</v>
      </c>
      <c r="B41" s="310">
        <f t="shared" si="5"/>
        <v>17</v>
      </c>
      <c r="C41" s="381" t="str">
        <f t="shared" si="3"/>
        <v>Escuela Saturnino María de Laspiur ( JINZ 25)</v>
      </c>
      <c r="D41" s="218" t="str">
        <f t="shared" si="0"/>
        <v>GL</v>
      </c>
      <c r="E41" s="193">
        <v>1</v>
      </c>
      <c r="F41" s="287"/>
      <c r="G41" s="286"/>
      <c r="H41" s="373"/>
      <c r="I41" s="382" t="s">
        <v>1458</v>
      </c>
      <c r="J41" s="379" t="s">
        <v>1284</v>
      </c>
      <c r="K41" s="376"/>
      <c r="L41" s="377"/>
      <c r="M41" s="378">
        <f t="shared" si="6"/>
        <v>16</v>
      </c>
      <c r="N41" s="378" t="str">
        <f t="shared" si="10"/>
        <v>I</v>
      </c>
      <c r="O41" s="378"/>
      <c r="P41" s="378">
        <f t="shared" si="7"/>
        <v>0</v>
      </c>
      <c r="Q41" s="378">
        <f t="shared" si="8"/>
        <v>16</v>
      </c>
      <c r="R41" s="378">
        <f t="shared" si="9"/>
        <v>16</v>
      </c>
      <c r="S41" s="371">
        <f t="shared" si="2"/>
        <v>17</v>
      </c>
      <c r="T41" s="376"/>
      <c r="U41" s="376"/>
      <c r="V41" s="194"/>
    </row>
    <row r="42" spans="1:23" ht="34.5" customHeight="1" x14ac:dyDescent="0.2">
      <c r="A42" s="125">
        <f t="shared" si="4"/>
        <v>18</v>
      </c>
      <c r="B42" s="310">
        <f t="shared" si="5"/>
        <v>18</v>
      </c>
      <c r="C42" s="381" t="str">
        <f t="shared" si="3"/>
        <v>Escuela Saturnino S. Aráoz / Unidad Educativa para Adultos (UEPA) Movil Nº 7.</v>
      </c>
      <c r="D42" s="218" t="str">
        <f t="shared" si="0"/>
        <v>GL</v>
      </c>
      <c r="E42" s="193">
        <v>1</v>
      </c>
      <c r="F42" s="287"/>
      <c r="G42" s="286"/>
      <c r="H42" s="376"/>
      <c r="I42" s="382" t="s">
        <v>1457</v>
      </c>
      <c r="J42" s="379" t="s">
        <v>1284</v>
      </c>
      <c r="K42" s="376"/>
      <c r="L42" s="377"/>
      <c r="M42" s="378">
        <f t="shared" si="6"/>
        <v>17</v>
      </c>
      <c r="N42" s="378" t="str">
        <f t="shared" si="10"/>
        <v>I</v>
      </c>
      <c r="O42" s="378"/>
      <c r="P42" s="378">
        <f t="shared" si="7"/>
        <v>0</v>
      </c>
      <c r="Q42" s="378">
        <f t="shared" si="8"/>
        <v>17</v>
      </c>
      <c r="R42" s="378">
        <f t="shared" si="9"/>
        <v>17</v>
      </c>
      <c r="S42" s="311">
        <f t="shared" si="2"/>
        <v>18</v>
      </c>
      <c r="T42" s="376"/>
      <c r="U42" s="376"/>
      <c r="W42" s="194"/>
    </row>
    <row r="43" spans="1:23" ht="30" customHeight="1" x14ac:dyDescent="0.2">
      <c r="A43" s="125">
        <f t="shared" si="4"/>
        <v>19</v>
      </c>
      <c r="B43" s="310">
        <f t="shared" si="5"/>
        <v>19</v>
      </c>
      <c r="C43" s="381" t="str">
        <f t="shared" si="3"/>
        <v>Escuela Técnica General Manuel Savio</v>
      </c>
      <c r="D43" s="218" t="str">
        <f t="shared" si="0"/>
        <v>GL</v>
      </c>
      <c r="E43" s="193">
        <v>1</v>
      </c>
      <c r="F43" s="287"/>
      <c r="G43" s="286"/>
      <c r="H43" s="373"/>
      <c r="I43" s="383" t="s">
        <v>1452</v>
      </c>
      <c r="J43" s="379" t="s">
        <v>1284</v>
      </c>
      <c r="K43" s="376"/>
      <c r="L43" s="377"/>
      <c r="M43" s="378">
        <f t="shared" si="6"/>
        <v>18</v>
      </c>
      <c r="N43" s="378" t="str">
        <f t="shared" si="10"/>
        <v>I</v>
      </c>
      <c r="O43" s="378"/>
      <c r="P43" s="378">
        <f t="shared" si="7"/>
        <v>0</v>
      </c>
      <c r="Q43" s="378">
        <f t="shared" si="8"/>
        <v>18</v>
      </c>
      <c r="R43" s="378">
        <f t="shared" si="9"/>
        <v>18</v>
      </c>
      <c r="S43" s="311">
        <f t="shared" si="2"/>
        <v>19</v>
      </c>
      <c r="T43" s="376"/>
      <c r="U43" s="376"/>
    </row>
    <row r="44" spans="1:23" ht="20.100000000000001" customHeight="1" x14ac:dyDescent="0.2">
      <c r="I44" s="383"/>
      <c r="J44" s="212"/>
    </row>
    <row r="45" spans="1:23" ht="20.100000000000001" customHeight="1" x14ac:dyDescent="0.2">
      <c r="H45" s="212"/>
      <c r="J45" s="287"/>
    </row>
    <row r="46" spans="1:23" ht="20.100000000000001" customHeight="1" x14ac:dyDescent="0.2">
      <c r="J46" s="212"/>
    </row>
    <row r="47" spans="1:23" ht="20.100000000000001" customHeight="1" x14ac:dyDescent="0.2">
      <c r="J47" s="212"/>
    </row>
    <row r="48" spans="1:23" ht="20.100000000000001" customHeight="1" x14ac:dyDescent="0.2">
      <c r="J48" s="212"/>
    </row>
    <row r="49" spans="10:10" ht="20.100000000000001" customHeight="1" x14ac:dyDescent="0.2">
      <c r="J49" s="212"/>
    </row>
    <row r="50" spans="10:10" ht="20.100000000000001" customHeight="1" x14ac:dyDescent="0.2">
      <c r="J50" s="212"/>
    </row>
    <row r="51" spans="10:10" ht="20.100000000000001" customHeight="1" x14ac:dyDescent="0.2">
      <c r="J51" s="212"/>
    </row>
    <row r="52" spans="10:10" ht="20.100000000000001" customHeight="1" x14ac:dyDescent="0.2">
      <c r="J52" s="212"/>
    </row>
    <row r="53" spans="10:10" ht="20.100000000000001" customHeight="1" x14ac:dyDescent="0.2">
      <c r="J53" s="212"/>
    </row>
    <row r="54" spans="10:10" ht="20.100000000000001" customHeight="1" x14ac:dyDescent="0.2">
      <c r="J54" s="212"/>
    </row>
    <row r="55" spans="10:10" ht="20.100000000000001" customHeight="1" x14ac:dyDescent="0.2">
      <c r="J55" s="212"/>
    </row>
    <row r="56" spans="10:10" ht="20.100000000000001" customHeight="1" x14ac:dyDescent="0.2">
      <c r="J56" s="212"/>
    </row>
    <row r="57" spans="10:10" ht="20.100000000000001" customHeight="1" x14ac:dyDescent="0.2">
      <c r="J57" s="212"/>
    </row>
    <row r="58" spans="10:10" ht="20.100000000000001" customHeight="1" x14ac:dyDescent="0.2">
      <c r="J58" s="212"/>
    </row>
    <row r="59" spans="10:10" ht="20.100000000000001" customHeight="1" x14ac:dyDescent="0.2">
      <c r="J59" s="212"/>
    </row>
    <row r="60" spans="10:10" ht="20.100000000000001" customHeight="1" x14ac:dyDescent="0.2">
      <c r="J60" s="212"/>
    </row>
    <row r="61" spans="10:10" ht="20.100000000000001" customHeight="1" x14ac:dyDescent="0.2">
      <c r="J61" s="212"/>
    </row>
    <row r="62" spans="10:10" ht="20.100000000000001" customHeight="1" x14ac:dyDescent="0.2">
      <c r="J62" s="212"/>
    </row>
    <row r="63" spans="10:10" ht="20.100000000000001" customHeight="1" x14ac:dyDescent="0.2">
      <c r="J63" s="212"/>
    </row>
    <row r="64" spans="10:10" ht="20.100000000000001" customHeight="1" x14ac:dyDescent="0.2">
      <c r="J64" s="212"/>
    </row>
    <row r="65" spans="10:10" ht="20.100000000000001" customHeight="1" x14ac:dyDescent="0.2">
      <c r="J65" s="212"/>
    </row>
    <row r="66" spans="10:10" ht="20.100000000000001" customHeight="1" x14ac:dyDescent="0.2">
      <c r="J66" s="212"/>
    </row>
    <row r="67" spans="10:10" ht="20.100000000000001" customHeight="1" x14ac:dyDescent="0.2">
      <c r="J67" s="212"/>
    </row>
    <row r="68" spans="10:10" ht="20.100000000000001" customHeight="1" x14ac:dyDescent="0.2">
      <c r="J68" s="212"/>
    </row>
    <row r="69" spans="10:10" ht="20.100000000000001" customHeight="1" x14ac:dyDescent="0.2">
      <c r="J69" s="212"/>
    </row>
    <row r="70" spans="10:10" ht="20.100000000000001" customHeight="1" x14ac:dyDescent="0.2">
      <c r="J70" s="212"/>
    </row>
    <row r="71" spans="10:10" ht="20.100000000000001" customHeight="1" x14ac:dyDescent="0.2">
      <c r="J71" s="212"/>
    </row>
    <row r="72" spans="10:10" ht="20.100000000000001" customHeight="1" x14ac:dyDescent="0.2">
      <c r="J72" s="212"/>
    </row>
    <row r="73" spans="10:10" ht="20.100000000000001" customHeight="1" x14ac:dyDescent="0.2">
      <c r="J73" s="212"/>
    </row>
    <row r="74" spans="10:10" ht="20.100000000000001" customHeight="1" x14ac:dyDescent="0.2">
      <c r="J74" s="212"/>
    </row>
    <row r="75" spans="10:10" ht="20.100000000000001" customHeight="1" x14ac:dyDescent="0.2">
      <c r="J75" s="212"/>
    </row>
    <row r="76" spans="10:10" ht="20.100000000000001" customHeight="1" x14ac:dyDescent="0.2">
      <c r="J76" s="212"/>
    </row>
    <row r="77" spans="10:10" ht="20.100000000000001" customHeight="1" x14ac:dyDescent="0.2">
      <c r="J77" s="212"/>
    </row>
    <row r="78" spans="10:10" ht="20.100000000000001" customHeight="1" x14ac:dyDescent="0.2">
      <c r="J78" s="212"/>
    </row>
    <row r="79" spans="10:10" ht="20.100000000000001" customHeight="1" x14ac:dyDescent="0.2">
      <c r="J79" s="212"/>
    </row>
    <row r="80" spans="10:10" ht="20.100000000000001" customHeight="1" x14ac:dyDescent="0.2">
      <c r="J80" s="212"/>
    </row>
    <row r="81" spans="10:10" ht="20.100000000000001" customHeight="1" x14ac:dyDescent="0.2">
      <c r="J81" s="212"/>
    </row>
    <row r="82" spans="10:10" ht="20.100000000000001" customHeight="1" x14ac:dyDescent="0.2">
      <c r="J82" s="212"/>
    </row>
    <row r="83" spans="10:10" ht="20.100000000000001" customHeight="1" x14ac:dyDescent="0.2">
      <c r="J83" s="212"/>
    </row>
    <row r="84" spans="10:10" ht="20.100000000000001" customHeight="1" x14ac:dyDescent="0.2">
      <c r="J84" s="212"/>
    </row>
    <row r="85" spans="10:10" ht="20.100000000000001" customHeight="1" x14ac:dyDescent="0.2">
      <c r="J85" s="212"/>
    </row>
    <row r="86" spans="10:10" ht="20.100000000000001" customHeight="1" x14ac:dyDescent="0.2">
      <c r="J86" s="212"/>
    </row>
    <row r="87" spans="10:10" ht="20.100000000000001" customHeight="1" x14ac:dyDescent="0.2">
      <c r="J87" s="212"/>
    </row>
    <row r="88" spans="10:10" ht="20.100000000000001" customHeight="1" x14ac:dyDescent="0.2">
      <c r="J88" s="212"/>
    </row>
    <row r="89" spans="10:10" ht="20.100000000000001" customHeight="1" x14ac:dyDescent="0.2">
      <c r="J89" s="212"/>
    </row>
    <row r="90" spans="10:10" ht="20.100000000000001" customHeight="1" x14ac:dyDescent="0.2">
      <c r="J90" s="212"/>
    </row>
    <row r="91" spans="10:10" ht="20.100000000000001" customHeight="1" x14ac:dyDescent="0.2">
      <c r="J91" s="212"/>
    </row>
    <row r="92" spans="10:10" ht="20.100000000000001" customHeight="1" x14ac:dyDescent="0.2">
      <c r="J92" s="212"/>
    </row>
    <row r="93" spans="10:10" ht="20.100000000000001" customHeight="1" x14ac:dyDescent="0.2">
      <c r="J93" s="212"/>
    </row>
    <row r="94" spans="10:10" ht="20.100000000000001" customHeight="1" x14ac:dyDescent="0.2">
      <c r="J94" s="212"/>
    </row>
    <row r="95" spans="10:10" ht="20.100000000000001" customHeight="1" x14ac:dyDescent="0.2">
      <c r="J95" s="212"/>
    </row>
    <row r="96" spans="10:10" ht="20.100000000000001" customHeight="1" x14ac:dyDescent="0.2">
      <c r="J96" s="212"/>
    </row>
    <row r="97" spans="10:10" ht="20.100000000000001" customHeight="1" x14ac:dyDescent="0.2">
      <c r="J97" s="212"/>
    </row>
    <row r="98" spans="10:10" ht="20.100000000000001" customHeight="1" x14ac:dyDescent="0.2">
      <c r="J98" s="212"/>
    </row>
    <row r="99" spans="10:10" ht="20.100000000000001" customHeight="1" x14ac:dyDescent="0.2">
      <c r="J99" s="212"/>
    </row>
    <row r="100" spans="10:10" ht="20.100000000000001" customHeight="1" x14ac:dyDescent="0.2">
      <c r="J100" s="212"/>
    </row>
    <row r="101" spans="10:10" ht="20.100000000000001" customHeight="1" x14ac:dyDescent="0.2">
      <c r="J101" s="212"/>
    </row>
    <row r="102" spans="10:10" ht="20.100000000000001" customHeight="1" x14ac:dyDescent="0.2">
      <c r="J102" s="212"/>
    </row>
    <row r="103" spans="10:10" ht="20.100000000000001" customHeight="1" x14ac:dyDescent="0.2">
      <c r="J103" s="212"/>
    </row>
    <row r="104" spans="10:10" ht="20.100000000000001" customHeight="1" x14ac:dyDescent="0.2">
      <c r="J104" s="212"/>
    </row>
    <row r="105" spans="10:10" ht="20.100000000000001" customHeight="1" x14ac:dyDescent="0.2">
      <c r="J105" s="212"/>
    </row>
    <row r="106" spans="10:10" ht="20.100000000000001" customHeight="1" x14ac:dyDescent="0.2">
      <c r="J106" s="212"/>
    </row>
    <row r="107" spans="10:10" ht="20.100000000000001" customHeight="1" x14ac:dyDescent="0.2">
      <c r="J107" s="212"/>
    </row>
    <row r="108" spans="10:10" ht="20.100000000000001" customHeight="1" x14ac:dyDescent="0.2">
      <c r="J108" s="212"/>
    </row>
    <row r="109" spans="10:10" ht="20.100000000000001" customHeight="1" x14ac:dyDescent="0.2">
      <c r="J109" s="212"/>
    </row>
    <row r="110" spans="10:10" ht="20.100000000000001" customHeight="1" x14ac:dyDescent="0.2">
      <c r="J110" s="212"/>
    </row>
    <row r="111" spans="10:10" ht="20.100000000000001" customHeight="1" x14ac:dyDescent="0.2">
      <c r="J111" s="212"/>
    </row>
    <row r="112" spans="10:10" ht="20.100000000000001" customHeight="1" x14ac:dyDescent="0.2">
      <c r="J112" s="212"/>
    </row>
    <row r="113" spans="10:10" ht="20.100000000000001" customHeight="1" x14ac:dyDescent="0.2">
      <c r="J113" s="212"/>
    </row>
    <row r="114" spans="10:10" ht="20.100000000000001" customHeight="1" x14ac:dyDescent="0.2">
      <c r="J114" s="212"/>
    </row>
    <row r="115" spans="10:10" ht="20.100000000000001" customHeight="1" x14ac:dyDescent="0.2">
      <c r="J115" s="212"/>
    </row>
    <row r="116" spans="10:10" ht="20.100000000000001" customHeight="1" x14ac:dyDescent="0.2">
      <c r="J116" s="212"/>
    </row>
    <row r="117" spans="10:10" ht="20.100000000000001" customHeight="1" x14ac:dyDescent="0.2">
      <c r="J117" s="212"/>
    </row>
    <row r="118" spans="10:10" ht="20.100000000000001" customHeight="1" x14ac:dyDescent="0.2">
      <c r="J118" s="212"/>
    </row>
    <row r="119" spans="10:10" ht="20.100000000000001" customHeight="1" x14ac:dyDescent="0.2">
      <c r="J119" s="212"/>
    </row>
    <row r="120" spans="10:10" ht="20.100000000000001" customHeight="1" x14ac:dyDescent="0.2">
      <c r="J120" s="212"/>
    </row>
    <row r="121" spans="10:10" ht="20.100000000000001" customHeight="1" x14ac:dyDescent="0.2">
      <c r="J121" s="212"/>
    </row>
    <row r="122" spans="10:10" ht="20.100000000000001" customHeight="1" x14ac:dyDescent="0.2">
      <c r="J122" s="212"/>
    </row>
    <row r="123" spans="10:10" ht="20.100000000000001" customHeight="1" x14ac:dyDescent="0.2">
      <c r="J123" s="212"/>
    </row>
    <row r="124" spans="10:10" ht="20.100000000000001" customHeight="1" x14ac:dyDescent="0.2">
      <c r="J124" s="212"/>
    </row>
    <row r="125" spans="10:10" ht="20.100000000000001" customHeight="1" x14ac:dyDescent="0.2">
      <c r="J125" s="212"/>
    </row>
    <row r="126" spans="10:10" ht="20.100000000000001" customHeight="1" x14ac:dyDescent="0.2">
      <c r="J126" s="212"/>
    </row>
    <row r="127" spans="10:10" ht="20.100000000000001" customHeight="1" x14ac:dyDescent="0.2">
      <c r="J127" s="212"/>
    </row>
    <row r="128" spans="10:10" ht="20.100000000000001" customHeight="1" x14ac:dyDescent="0.2">
      <c r="J128" s="212"/>
    </row>
    <row r="129" spans="3:10" ht="20.100000000000001" customHeight="1" x14ac:dyDescent="0.2">
      <c r="J129" s="212"/>
    </row>
    <row r="130" spans="3:10" ht="20.100000000000001" customHeight="1" x14ac:dyDescent="0.2">
      <c r="J130" s="212"/>
    </row>
    <row r="131" spans="3:10" ht="20.100000000000001" customHeight="1" x14ac:dyDescent="0.2">
      <c r="J131" s="212"/>
    </row>
    <row r="132" spans="3:10" ht="20.100000000000001" customHeight="1" x14ac:dyDescent="0.2">
      <c r="J132" s="212"/>
    </row>
    <row r="133" spans="3:10" ht="20.100000000000001" customHeight="1" x14ac:dyDescent="0.2">
      <c r="J133" s="212"/>
    </row>
    <row r="134" spans="3:10" ht="20.100000000000001" customHeight="1" x14ac:dyDescent="0.2">
      <c r="J134" s="212"/>
    </row>
    <row r="135" spans="3:10" ht="20.100000000000001" customHeight="1" x14ac:dyDescent="0.2">
      <c r="J135" s="212"/>
    </row>
    <row r="136" spans="3:10" ht="20.100000000000001" customHeight="1" x14ac:dyDescent="0.2">
      <c r="J136" s="212"/>
    </row>
    <row r="137" spans="3:10" ht="20.100000000000001" customHeight="1" x14ac:dyDescent="0.2">
      <c r="J137" s="212"/>
    </row>
    <row r="138" spans="3:10" ht="20.100000000000001" customHeight="1" x14ac:dyDescent="0.2">
      <c r="C138" s="125">
        <v>4</v>
      </c>
      <c r="J138" s="212"/>
    </row>
    <row r="139" spans="3:10" ht="20.100000000000001" customHeight="1" x14ac:dyDescent="0.2">
      <c r="J139" s="212"/>
    </row>
    <row r="140" spans="3:10" ht="20.100000000000001" customHeight="1" x14ac:dyDescent="0.2">
      <c r="J140" s="212"/>
    </row>
    <row r="141" spans="3:10" ht="20.100000000000001" customHeight="1" x14ac:dyDescent="0.2">
      <c r="J141" s="212"/>
    </row>
    <row r="142" spans="3:10" ht="20.100000000000001" customHeight="1" x14ac:dyDescent="0.2">
      <c r="J142" s="212"/>
    </row>
    <row r="143" spans="3:10" ht="20.100000000000001" customHeight="1" x14ac:dyDescent="0.2">
      <c r="J143" s="212"/>
    </row>
    <row r="144" spans="3:10" ht="20.100000000000001" customHeight="1" x14ac:dyDescent="0.2">
      <c r="J144" s="212"/>
    </row>
    <row r="145" spans="10:10" ht="20.100000000000001" customHeight="1" x14ac:dyDescent="0.2">
      <c r="J145" s="212"/>
    </row>
    <row r="146" spans="10:10" ht="20.100000000000001" customHeight="1" x14ac:dyDescent="0.2">
      <c r="J146" s="212"/>
    </row>
    <row r="147" spans="10:10" ht="20.100000000000001" customHeight="1" x14ac:dyDescent="0.2">
      <c r="J147" s="212"/>
    </row>
    <row r="148" spans="10:10" ht="20.100000000000001" customHeight="1" x14ac:dyDescent="0.2">
      <c r="J148" s="212"/>
    </row>
    <row r="149" spans="10:10" ht="20.100000000000001" customHeight="1" x14ac:dyDescent="0.2">
      <c r="J149" s="212"/>
    </row>
    <row r="150" spans="10:10" ht="20.100000000000001" customHeight="1" x14ac:dyDescent="0.2">
      <c r="J150" s="212"/>
    </row>
    <row r="151" spans="10:10" ht="20.100000000000001" customHeight="1" x14ac:dyDescent="0.2">
      <c r="J151" s="212"/>
    </row>
    <row r="152" spans="10:10" ht="20.100000000000001" customHeight="1" x14ac:dyDescent="0.2">
      <c r="J152" s="212"/>
    </row>
    <row r="153" spans="10:10" ht="20.100000000000001" customHeight="1" x14ac:dyDescent="0.2">
      <c r="J153" s="212"/>
    </row>
    <row r="154" spans="10:10" ht="20.100000000000001" customHeight="1" x14ac:dyDescent="0.2">
      <c r="J154" s="212"/>
    </row>
    <row r="155" spans="10:10" ht="20.100000000000001" customHeight="1" x14ac:dyDescent="0.2">
      <c r="J155" s="212"/>
    </row>
    <row r="156" spans="10:10" ht="20.100000000000001" customHeight="1" x14ac:dyDescent="0.2">
      <c r="J156" s="212"/>
    </row>
    <row r="157" spans="10:10" ht="20.100000000000001" customHeight="1" x14ac:dyDescent="0.2">
      <c r="J157" s="212"/>
    </row>
    <row r="158" spans="10:10" ht="20.100000000000001" customHeight="1" x14ac:dyDescent="0.2">
      <c r="J158" s="212"/>
    </row>
    <row r="159" spans="10:10" ht="20.100000000000001" customHeight="1" x14ac:dyDescent="0.2">
      <c r="J159" s="212"/>
    </row>
    <row r="160" spans="10:10" ht="20.100000000000001" customHeight="1" x14ac:dyDescent="0.2">
      <c r="J160" s="212"/>
    </row>
    <row r="161" spans="10:10" ht="20.100000000000001" customHeight="1" x14ac:dyDescent="0.2">
      <c r="J161" s="212"/>
    </row>
    <row r="162" spans="10:10" ht="20.100000000000001" customHeight="1" x14ac:dyDescent="0.2">
      <c r="J162" s="212"/>
    </row>
    <row r="163" spans="10:10" ht="20.100000000000001" customHeight="1" x14ac:dyDescent="0.2">
      <c r="J163" s="212"/>
    </row>
    <row r="164" spans="10:10" ht="20.100000000000001" customHeight="1" x14ac:dyDescent="0.2">
      <c r="J164" s="212"/>
    </row>
    <row r="165" spans="10:10" ht="20.100000000000001" customHeight="1" x14ac:dyDescent="0.2">
      <c r="J165" s="212"/>
    </row>
    <row r="166" spans="10:10" ht="20.100000000000001" customHeight="1" x14ac:dyDescent="0.2">
      <c r="J166" s="212"/>
    </row>
    <row r="167" spans="10:10" ht="20.100000000000001" customHeight="1" x14ac:dyDescent="0.2">
      <c r="J167" s="212"/>
    </row>
    <row r="168" spans="10:10" ht="20.100000000000001" customHeight="1" x14ac:dyDescent="0.2">
      <c r="J168" s="212"/>
    </row>
    <row r="169" spans="10:10" ht="20.100000000000001" customHeight="1" x14ac:dyDescent="0.2">
      <c r="J169" s="212"/>
    </row>
    <row r="170" spans="10:10" ht="20.100000000000001" customHeight="1" x14ac:dyDescent="0.2">
      <c r="J170" s="212"/>
    </row>
    <row r="171" spans="10:10" ht="20.100000000000001" customHeight="1" x14ac:dyDescent="0.2">
      <c r="J171" s="212"/>
    </row>
    <row r="172" spans="10:10" ht="20.100000000000001" customHeight="1" x14ac:dyDescent="0.2">
      <c r="J172" s="212"/>
    </row>
    <row r="173" spans="10:10" ht="20.100000000000001" customHeight="1" x14ac:dyDescent="0.2">
      <c r="J173" s="212"/>
    </row>
    <row r="174" spans="10:10" ht="20.100000000000001" customHeight="1" x14ac:dyDescent="0.2">
      <c r="J174" s="212"/>
    </row>
    <row r="175" spans="10:10" ht="20.100000000000001" customHeight="1" x14ac:dyDescent="0.2">
      <c r="J175" s="212"/>
    </row>
    <row r="176" spans="10:10" ht="20.100000000000001" customHeight="1" x14ac:dyDescent="0.2">
      <c r="J176" s="212"/>
    </row>
    <row r="177" spans="3:10" ht="20.100000000000001" customHeight="1" x14ac:dyDescent="0.2">
      <c r="J177" s="212"/>
    </row>
    <row r="178" spans="3:10" ht="20.100000000000001" customHeight="1" x14ac:dyDescent="0.2">
      <c r="J178" s="212"/>
    </row>
    <row r="179" spans="3:10" ht="20.100000000000001" customHeight="1" x14ac:dyDescent="0.2">
      <c r="J179" s="212"/>
    </row>
    <row r="180" spans="3:10" ht="20.100000000000001" customHeight="1" x14ac:dyDescent="0.2">
      <c r="J180" s="212"/>
    </row>
    <row r="181" spans="3:10" ht="20.100000000000001" customHeight="1" x14ac:dyDescent="0.2">
      <c r="J181" s="212"/>
    </row>
    <row r="182" spans="3:10" ht="20.100000000000001" customHeight="1" x14ac:dyDescent="0.2">
      <c r="J182" s="212"/>
    </row>
    <row r="183" spans="3:10" ht="20.100000000000001" customHeight="1" x14ac:dyDescent="0.2">
      <c r="J183" s="212"/>
    </row>
    <row r="184" spans="3:10" ht="20.100000000000001" customHeight="1" x14ac:dyDescent="0.2">
      <c r="J184" s="212"/>
    </row>
    <row r="185" spans="3:10" ht="20.100000000000001" customHeight="1" x14ac:dyDescent="0.2">
      <c r="J185" s="212"/>
    </row>
    <row r="186" spans="3:10" ht="20.100000000000001" customHeight="1" x14ac:dyDescent="0.2">
      <c r="J186" s="212"/>
    </row>
    <row r="187" spans="3:10" ht="20.100000000000001" customHeight="1" x14ac:dyDescent="0.2">
      <c r="J187" s="212"/>
    </row>
    <row r="188" spans="3:10" ht="20.100000000000001" customHeight="1" x14ac:dyDescent="0.2">
      <c r="C188" s="125">
        <v>4</v>
      </c>
      <c r="J188" s="212"/>
    </row>
    <row r="189" spans="3:10" ht="20.100000000000001" customHeight="1" x14ac:dyDescent="0.2">
      <c r="J189" s="212"/>
    </row>
    <row r="190" spans="3:10" ht="20.100000000000001" customHeight="1" x14ac:dyDescent="0.2">
      <c r="J190" s="212"/>
    </row>
    <row r="191" spans="3:10" ht="20.100000000000001" customHeight="1" x14ac:dyDescent="0.2">
      <c r="J191" s="212"/>
    </row>
    <row r="192" spans="3:10" ht="20.100000000000001" customHeight="1" x14ac:dyDescent="0.2">
      <c r="J192" s="212"/>
    </row>
    <row r="193" spans="10:10" ht="20.100000000000001" customHeight="1" x14ac:dyDescent="0.2">
      <c r="J193" s="212"/>
    </row>
    <row r="194" spans="10:10" ht="20.100000000000001" customHeight="1" x14ac:dyDescent="0.2">
      <c r="J194" s="212"/>
    </row>
    <row r="195" spans="10:10" ht="20.100000000000001" customHeight="1" x14ac:dyDescent="0.2">
      <c r="J195" s="212"/>
    </row>
    <row r="196" spans="10:10" ht="20.100000000000001" customHeight="1" x14ac:dyDescent="0.2">
      <c r="J196" s="212"/>
    </row>
    <row r="197" spans="10:10" ht="20.100000000000001" customHeight="1" x14ac:dyDescent="0.2">
      <c r="J197" s="212"/>
    </row>
    <row r="198" spans="10:10" ht="20.100000000000001" customHeight="1" x14ac:dyDescent="0.2">
      <c r="J198" s="212"/>
    </row>
    <row r="199" spans="10:10" ht="20.100000000000001" customHeight="1" x14ac:dyDescent="0.2">
      <c r="J199" s="212"/>
    </row>
    <row r="200" spans="10:10" ht="20.100000000000001" customHeight="1" x14ac:dyDescent="0.2">
      <c r="J200" s="212"/>
    </row>
    <row r="201" spans="10:10" ht="20.100000000000001" customHeight="1" x14ac:dyDescent="0.2">
      <c r="J201" s="212"/>
    </row>
    <row r="202" spans="10:10" ht="20.100000000000001" customHeight="1" x14ac:dyDescent="0.2">
      <c r="J202" s="212"/>
    </row>
    <row r="203" spans="10:10" ht="20.100000000000001" customHeight="1" x14ac:dyDescent="0.2">
      <c r="J203" s="212"/>
    </row>
    <row r="204" spans="10:10" ht="20.100000000000001" customHeight="1" x14ac:dyDescent="0.2">
      <c r="J204" s="212"/>
    </row>
    <row r="205" spans="10:10" ht="20.100000000000001" customHeight="1" x14ac:dyDescent="0.2">
      <c r="J205" s="212"/>
    </row>
    <row r="206" spans="10:10" ht="20.100000000000001" customHeight="1" x14ac:dyDescent="0.2">
      <c r="J206" s="212"/>
    </row>
    <row r="207" spans="10:10" ht="20.100000000000001" customHeight="1" x14ac:dyDescent="0.2">
      <c r="J207" s="212"/>
    </row>
    <row r="208" spans="10:10" ht="20.100000000000001" customHeight="1" x14ac:dyDescent="0.2">
      <c r="J208" s="212"/>
    </row>
    <row r="209" spans="10:10" ht="20.100000000000001" customHeight="1" x14ac:dyDescent="0.2">
      <c r="J209" s="212"/>
    </row>
    <row r="210" spans="10:10" ht="20.100000000000001" customHeight="1" x14ac:dyDescent="0.2">
      <c r="J210" s="212"/>
    </row>
    <row r="211" spans="10:10" ht="20.100000000000001" customHeight="1" x14ac:dyDescent="0.2">
      <c r="J211" s="212"/>
    </row>
    <row r="212" spans="10:10" ht="20.100000000000001" customHeight="1" x14ac:dyDescent="0.2">
      <c r="J212" s="212"/>
    </row>
    <row r="213" spans="10:10" ht="20.100000000000001" customHeight="1" x14ac:dyDescent="0.2">
      <c r="J213" s="212"/>
    </row>
    <row r="214" spans="10:10" ht="20.100000000000001" customHeight="1" x14ac:dyDescent="0.2">
      <c r="J214" s="212"/>
    </row>
    <row r="215" spans="10:10" ht="20.100000000000001" customHeight="1" x14ac:dyDescent="0.2">
      <c r="J215" s="212"/>
    </row>
    <row r="216" spans="10:10" ht="20.100000000000001" customHeight="1" x14ac:dyDescent="0.2">
      <c r="J216" s="212"/>
    </row>
    <row r="217" spans="10:10" ht="20.100000000000001" customHeight="1" x14ac:dyDescent="0.2">
      <c r="J217" s="212"/>
    </row>
    <row r="218" spans="10:10" ht="20.100000000000001" customHeight="1" x14ac:dyDescent="0.2">
      <c r="J218" s="212"/>
    </row>
    <row r="219" spans="10:10" ht="20.100000000000001" customHeight="1" x14ac:dyDescent="0.2">
      <c r="J219" s="212"/>
    </row>
    <row r="220" spans="10:10" ht="20.100000000000001" customHeight="1" x14ac:dyDescent="0.2">
      <c r="J220" s="212"/>
    </row>
    <row r="221" spans="10:10" ht="20.100000000000001" customHeight="1" x14ac:dyDescent="0.2">
      <c r="J221" s="212"/>
    </row>
    <row r="222" spans="10:10" ht="20.100000000000001" customHeight="1" x14ac:dyDescent="0.2">
      <c r="J222" s="212"/>
    </row>
    <row r="223" spans="10:10" ht="20.100000000000001" customHeight="1" x14ac:dyDescent="0.2">
      <c r="J223" s="212"/>
    </row>
    <row r="224" spans="10:10" ht="20.100000000000001" customHeight="1" x14ac:dyDescent="0.2">
      <c r="J224" s="212"/>
    </row>
    <row r="225" spans="3:10" ht="20.100000000000001" customHeight="1" x14ac:dyDescent="0.2">
      <c r="J225" s="212"/>
    </row>
    <row r="226" spans="3:10" ht="20.100000000000001" customHeight="1" x14ac:dyDescent="0.2">
      <c r="J226" s="212"/>
    </row>
    <row r="227" spans="3:10" ht="20.100000000000001" customHeight="1" x14ac:dyDescent="0.2">
      <c r="J227" s="212"/>
    </row>
    <row r="228" spans="3:10" ht="20.100000000000001" customHeight="1" x14ac:dyDescent="0.2">
      <c r="J228" s="212"/>
    </row>
    <row r="229" spans="3:10" ht="20.100000000000001" customHeight="1" x14ac:dyDescent="0.2">
      <c r="J229" s="212"/>
    </row>
    <row r="230" spans="3:10" ht="20.100000000000001" customHeight="1" x14ac:dyDescent="0.2">
      <c r="J230" s="212"/>
    </row>
    <row r="231" spans="3:10" ht="20.100000000000001" customHeight="1" x14ac:dyDescent="0.2">
      <c r="J231" s="212"/>
    </row>
    <row r="232" spans="3:10" ht="20.100000000000001" customHeight="1" x14ac:dyDescent="0.2">
      <c r="J232" s="212"/>
    </row>
    <row r="233" spans="3:10" ht="20.100000000000001" customHeight="1" x14ac:dyDescent="0.2">
      <c r="J233" s="212"/>
    </row>
    <row r="234" spans="3:10" ht="20.100000000000001" customHeight="1" x14ac:dyDescent="0.2">
      <c r="J234" s="212"/>
    </row>
    <row r="235" spans="3:10" ht="20.100000000000001" customHeight="1" x14ac:dyDescent="0.2">
      <c r="J235" s="212"/>
    </row>
    <row r="236" spans="3:10" ht="20.100000000000001" customHeight="1" x14ac:dyDescent="0.2">
      <c r="J236" s="212"/>
    </row>
    <row r="237" spans="3:10" ht="20.100000000000001" customHeight="1" x14ac:dyDescent="0.2">
      <c r="J237" s="212"/>
    </row>
    <row r="238" spans="3:10" ht="20.100000000000001" customHeight="1" x14ac:dyDescent="0.2">
      <c r="C238" s="125">
        <v>4</v>
      </c>
      <c r="J238" s="212"/>
    </row>
    <row r="239" spans="3:10" ht="20.100000000000001" customHeight="1" x14ac:dyDescent="0.2">
      <c r="J239" s="212"/>
    </row>
    <row r="240" spans="3:10" ht="20.100000000000001" customHeight="1" x14ac:dyDescent="0.2">
      <c r="J240" s="212"/>
    </row>
    <row r="241" spans="10:10" ht="20.100000000000001" customHeight="1" x14ac:dyDescent="0.2">
      <c r="J241" s="212"/>
    </row>
    <row r="242" spans="10:10" ht="20.100000000000001" customHeight="1" x14ac:dyDescent="0.2">
      <c r="J242" s="212"/>
    </row>
    <row r="243" spans="10:10" ht="20.100000000000001" customHeight="1" x14ac:dyDescent="0.2">
      <c r="J243" s="212"/>
    </row>
    <row r="244" spans="10:10" ht="20.100000000000001" customHeight="1" x14ac:dyDescent="0.2">
      <c r="J244" s="212"/>
    </row>
    <row r="245" spans="10:10" ht="20.100000000000001" customHeight="1" x14ac:dyDescent="0.2">
      <c r="J245" s="212"/>
    </row>
    <row r="246" spans="10:10" ht="20.100000000000001" customHeight="1" x14ac:dyDescent="0.2">
      <c r="J246" s="212"/>
    </row>
    <row r="247" spans="10:10" ht="20.100000000000001" customHeight="1" x14ac:dyDescent="0.2">
      <c r="J247" s="212"/>
    </row>
    <row r="248" spans="10:10" ht="20.100000000000001" customHeight="1" x14ac:dyDescent="0.2">
      <c r="J248" s="212"/>
    </row>
    <row r="249" spans="10:10" ht="20.100000000000001" customHeight="1" x14ac:dyDescent="0.2">
      <c r="J249" s="212"/>
    </row>
    <row r="250" spans="10:10" ht="20.100000000000001" customHeight="1" x14ac:dyDescent="0.2">
      <c r="J250" s="212"/>
    </row>
    <row r="251" spans="10:10" ht="20.100000000000001" customHeight="1" x14ac:dyDescent="0.2">
      <c r="J251" s="212"/>
    </row>
    <row r="252" spans="10:10" ht="20.100000000000001" customHeight="1" x14ac:dyDescent="0.2">
      <c r="J252" s="212"/>
    </row>
    <row r="253" spans="10:10" ht="20.100000000000001" customHeight="1" x14ac:dyDescent="0.2">
      <c r="J253" s="212"/>
    </row>
    <row r="254" spans="10:10" ht="20.100000000000001" customHeight="1" x14ac:dyDescent="0.2">
      <c r="J254" s="212"/>
    </row>
    <row r="255" spans="10:10" ht="20.100000000000001" customHeight="1" x14ac:dyDescent="0.2">
      <c r="J255" s="212"/>
    </row>
    <row r="256" spans="10:10" ht="20.100000000000001" customHeight="1" x14ac:dyDescent="0.2">
      <c r="J256" s="212"/>
    </row>
    <row r="257" spans="10:10" ht="20.100000000000001" customHeight="1" x14ac:dyDescent="0.2">
      <c r="J257" s="212"/>
    </row>
    <row r="258" spans="10:10" ht="20.100000000000001" customHeight="1" x14ac:dyDescent="0.2">
      <c r="J258" s="212"/>
    </row>
    <row r="259" spans="10:10" ht="20.100000000000001" customHeight="1" x14ac:dyDescent="0.2">
      <c r="J259" s="212"/>
    </row>
    <row r="260" spans="10:10" ht="20.100000000000001" customHeight="1" x14ac:dyDescent="0.2">
      <c r="J260" s="212"/>
    </row>
    <row r="261" spans="10:10" ht="20.100000000000001" customHeight="1" x14ac:dyDescent="0.2">
      <c r="J261" s="212"/>
    </row>
    <row r="262" spans="10:10" ht="20.100000000000001" customHeight="1" x14ac:dyDescent="0.2">
      <c r="J262" s="212"/>
    </row>
    <row r="263" spans="10:10" ht="20.100000000000001" customHeight="1" x14ac:dyDescent="0.2">
      <c r="J263" s="212"/>
    </row>
    <row r="264" spans="10:10" ht="20.100000000000001" customHeight="1" x14ac:dyDescent="0.2">
      <c r="J264" s="212"/>
    </row>
    <row r="265" spans="10:10" ht="20.100000000000001" customHeight="1" x14ac:dyDescent="0.2">
      <c r="J265" s="212"/>
    </row>
    <row r="266" spans="10:10" ht="20.100000000000001" customHeight="1" x14ac:dyDescent="0.2">
      <c r="J266" s="212"/>
    </row>
    <row r="267" spans="10:10" ht="20.100000000000001" customHeight="1" x14ac:dyDescent="0.2">
      <c r="J267" s="212"/>
    </row>
    <row r="268" spans="10:10" ht="20.100000000000001" customHeight="1" x14ac:dyDescent="0.2">
      <c r="J268" s="212"/>
    </row>
    <row r="269" spans="10:10" ht="20.100000000000001" customHeight="1" x14ac:dyDescent="0.2">
      <c r="J269" s="212"/>
    </row>
    <row r="270" spans="10:10" ht="20.100000000000001" customHeight="1" x14ac:dyDescent="0.2">
      <c r="J270" s="212"/>
    </row>
    <row r="271" spans="10:10" ht="20.100000000000001" customHeight="1" x14ac:dyDescent="0.2">
      <c r="J271" s="212"/>
    </row>
    <row r="272" spans="10:10" ht="20.100000000000001" customHeight="1" x14ac:dyDescent="0.2">
      <c r="J272" s="212"/>
    </row>
    <row r="273" spans="3:10" ht="20.100000000000001" customHeight="1" x14ac:dyDescent="0.2">
      <c r="J273" s="212"/>
    </row>
    <row r="274" spans="3:10" ht="20.100000000000001" customHeight="1" x14ac:dyDescent="0.2">
      <c r="J274" s="212"/>
    </row>
    <row r="275" spans="3:10" ht="20.100000000000001" customHeight="1" x14ac:dyDescent="0.2">
      <c r="J275" s="212"/>
    </row>
    <row r="276" spans="3:10" ht="20.100000000000001" customHeight="1" x14ac:dyDescent="0.2">
      <c r="J276" s="212"/>
    </row>
    <row r="277" spans="3:10" ht="20.100000000000001" customHeight="1" x14ac:dyDescent="0.2">
      <c r="J277" s="212"/>
    </row>
    <row r="278" spans="3:10" ht="20.100000000000001" customHeight="1" x14ac:dyDescent="0.2">
      <c r="J278" s="212"/>
    </row>
    <row r="279" spans="3:10" ht="20.100000000000001" customHeight="1" x14ac:dyDescent="0.2">
      <c r="J279" s="212"/>
    </row>
    <row r="280" spans="3:10" ht="20.100000000000001" customHeight="1" x14ac:dyDescent="0.2">
      <c r="J280" s="212"/>
    </row>
    <row r="281" spans="3:10" ht="20.100000000000001" customHeight="1" x14ac:dyDescent="0.2">
      <c r="J281" s="212"/>
    </row>
    <row r="282" spans="3:10" ht="20.100000000000001" customHeight="1" x14ac:dyDescent="0.2">
      <c r="J282" s="212"/>
    </row>
    <row r="283" spans="3:10" ht="20.100000000000001" customHeight="1" x14ac:dyDescent="0.2">
      <c r="J283" s="212"/>
    </row>
    <row r="284" spans="3:10" ht="20.100000000000001" customHeight="1" x14ac:dyDescent="0.2">
      <c r="J284" s="212"/>
    </row>
    <row r="285" spans="3:10" ht="20.100000000000001" customHeight="1" x14ac:dyDescent="0.2">
      <c r="J285" s="212"/>
    </row>
    <row r="286" spans="3:10" ht="20.100000000000001" customHeight="1" x14ac:dyDescent="0.2">
      <c r="J286" s="212"/>
    </row>
    <row r="287" spans="3:10" ht="20.100000000000001" customHeight="1" x14ac:dyDescent="0.2">
      <c r="J287" s="212"/>
    </row>
    <row r="288" spans="3:10" ht="20.100000000000001" customHeight="1" x14ac:dyDescent="0.2">
      <c r="C288" s="125">
        <v>4</v>
      </c>
      <c r="J288" s="212"/>
    </row>
    <row r="289" spans="10:10" ht="20.100000000000001" customHeight="1" x14ac:dyDescent="0.2">
      <c r="J289" s="212"/>
    </row>
    <row r="290" spans="10:10" ht="20.100000000000001" customHeight="1" x14ac:dyDescent="0.2">
      <c r="J290" s="212"/>
    </row>
    <row r="291" spans="10:10" ht="20.100000000000001" customHeight="1" x14ac:dyDescent="0.2">
      <c r="J291" s="212"/>
    </row>
    <row r="292" spans="10:10" ht="20.100000000000001" customHeight="1" x14ac:dyDescent="0.2">
      <c r="J292" s="212"/>
    </row>
    <row r="293" spans="10:10" ht="20.100000000000001" customHeight="1" x14ac:dyDescent="0.2">
      <c r="J293" s="212"/>
    </row>
    <row r="294" spans="10:10" ht="20.100000000000001" customHeight="1" x14ac:dyDescent="0.2">
      <c r="J294" s="212"/>
    </row>
    <row r="295" spans="10:10" ht="20.100000000000001" customHeight="1" x14ac:dyDescent="0.2">
      <c r="J295" s="212"/>
    </row>
    <row r="296" spans="10:10" ht="20.100000000000001" customHeight="1" x14ac:dyDescent="0.2">
      <c r="J296" s="212"/>
    </row>
    <row r="297" spans="10:10" ht="20.100000000000001" customHeight="1" x14ac:dyDescent="0.2">
      <c r="J297" s="212"/>
    </row>
    <row r="298" spans="10:10" ht="20.100000000000001" customHeight="1" x14ac:dyDescent="0.2">
      <c r="J298" s="212"/>
    </row>
    <row r="299" spans="10:10" ht="20.100000000000001" customHeight="1" x14ac:dyDescent="0.2">
      <c r="J299" s="212"/>
    </row>
    <row r="300" spans="10:10" ht="20.100000000000001" customHeight="1" x14ac:dyDescent="0.2">
      <c r="J300" s="212"/>
    </row>
    <row r="301" spans="10:10" ht="20.100000000000001" customHeight="1" x14ac:dyDescent="0.2">
      <c r="J301" s="212"/>
    </row>
    <row r="302" spans="10:10" ht="20.100000000000001" customHeight="1" x14ac:dyDescent="0.2">
      <c r="J302" s="212"/>
    </row>
    <row r="303" spans="10:10" ht="20.100000000000001" customHeight="1" x14ac:dyDescent="0.2">
      <c r="J303" s="212"/>
    </row>
    <row r="304" spans="10:10" ht="20.100000000000001" customHeight="1" x14ac:dyDescent="0.2">
      <c r="J304" s="212"/>
    </row>
    <row r="305" spans="10:10" ht="20.100000000000001" customHeight="1" x14ac:dyDescent="0.2">
      <c r="J305" s="212"/>
    </row>
    <row r="306" spans="10:10" ht="20.100000000000001" customHeight="1" x14ac:dyDescent="0.2">
      <c r="J306" s="212"/>
    </row>
    <row r="307" spans="10:10" ht="20.100000000000001" customHeight="1" x14ac:dyDescent="0.2">
      <c r="J307" s="212"/>
    </row>
    <row r="308" spans="10:10" ht="20.100000000000001" customHeight="1" x14ac:dyDescent="0.2">
      <c r="J308" s="212"/>
    </row>
    <row r="309" spans="10:10" ht="20.100000000000001" customHeight="1" x14ac:dyDescent="0.2">
      <c r="J309" s="212"/>
    </row>
    <row r="310" spans="10:10" ht="20.100000000000001" customHeight="1" x14ac:dyDescent="0.2">
      <c r="J310" s="212"/>
    </row>
    <row r="311" spans="10:10" ht="20.100000000000001" customHeight="1" x14ac:dyDescent="0.2">
      <c r="J311" s="212"/>
    </row>
    <row r="312" spans="10:10" ht="20.100000000000001" customHeight="1" x14ac:dyDescent="0.2">
      <c r="J312" s="212"/>
    </row>
    <row r="313" spans="10:10" ht="20.100000000000001" customHeight="1" x14ac:dyDescent="0.2">
      <c r="J313" s="212"/>
    </row>
    <row r="314" spans="10:10" ht="20.100000000000001" customHeight="1" x14ac:dyDescent="0.2">
      <c r="J314" s="212"/>
    </row>
    <row r="315" spans="10:10" ht="20.100000000000001" customHeight="1" x14ac:dyDescent="0.2">
      <c r="J315" s="212"/>
    </row>
    <row r="316" spans="10:10" ht="20.100000000000001" customHeight="1" x14ac:dyDescent="0.2">
      <c r="J316" s="212"/>
    </row>
    <row r="317" spans="10:10" ht="20.100000000000001" customHeight="1" x14ac:dyDescent="0.2">
      <c r="J317" s="212"/>
    </row>
    <row r="318" spans="10:10" ht="20.100000000000001" customHeight="1" x14ac:dyDescent="0.2">
      <c r="J318" s="212"/>
    </row>
    <row r="319" spans="10:10" ht="20.100000000000001" customHeight="1" x14ac:dyDescent="0.2">
      <c r="J319" s="212"/>
    </row>
    <row r="320" spans="10:10" ht="20.100000000000001" customHeight="1" x14ac:dyDescent="0.2">
      <c r="J320" s="212"/>
    </row>
    <row r="321" spans="10:10" ht="20.100000000000001" customHeight="1" x14ac:dyDescent="0.2">
      <c r="J321" s="212"/>
    </row>
    <row r="322" spans="10:10" ht="20.100000000000001" customHeight="1" x14ac:dyDescent="0.2">
      <c r="J322" s="212"/>
    </row>
    <row r="323" spans="10:10" ht="20.100000000000001" customHeight="1" x14ac:dyDescent="0.2">
      <c r="J323" s="212"/>
    </row>
    <row r="324" spans="10:10" ht="20.100000000000001" customHeight="1" x14ac:dyDescent="0.2">
      <c r="J324" s="212"/>
    </row>
    <row r="325" spans="10:10" ht="20.100000000000001" customHeight="1" x14ac:dyDescent="0.2">
      <c r="J325" s="212"/>
    </row>
    <row r="326" spans="10:10" ht="20.100000000000001" customHeight="1" x14ac:dyDescent="0.2">
      <c r="J326" s="212"/>
    </row>
    <row r="327" spans="10:10" ht="20.100000000000001" customHeight="1" x14ac:dyDescent="0.2">
      <c r="J327" s="212"/>
    </row>
    <row r="328" spans="10:10" ht="20.100000000000001" customHeight="1" x14ac:dyDescent="0.2">
      <c r="J328" s="212"/>
    </row>
    <row r="329" spans="10:10" ht="20.100000000000001" customHeight="1" x14ac:dyDescent="0.2">
      <c r="J329" s="212"/>
    </row>
    <row r="330" spans="10:10" ht="20.100000000000001" customHeight="1" x14ac:dyDescent="0.2">
      <c r="J330" s="212"/>
    </row>
    <row r="331" spans="10:10" ht="20.100000000000001" customHeight="1" x14ac:dyDescent="0.2">
      <c r="J331" s="212"/>
    </row>
    <row r="332" spans="10:10" ht="20.100000000000001" customHeight="1" x14ac:dyDescent="0.2">
      <c r="J332" s="212"/>
    </row>
    <row r="333" spans="10:10" ht="20.100000000000001" customHeight="1" x14ac:dyDescent="0.2">
      <c r="J333" s="212"/>
    </row>
    <row r="334" spans="10:10" ht="20.100000000000001" customHeight="1" x14ac:dyDescent="0.2">
      <c r="J334" s="212"/>
    </row>
    <row r="335" spans="10:10" ht="20.100000000000001" customHeight="1" x14ac:dyDescent="0.2">
      <c r="J335" s="212"/>
    </row>
    <row r="336" spans="10:10" ht="20.100000000000001" customHeight="1" x14ac:dyDescent="0.2">
      <c r="J336" s="212"/>
    </row>
    <row r="337" spans="3:10" ht="20.100000000000001" customHeight="1" x14ac:dyDescent="0.2">
      <c r="J337" s="212"/>
    </row>
    <row r="338" spans="3:10" ht="20.100000000000001" customHeight="1" x14ac:dyDescent="0.2">
      <c r="C338" s="125">
        <v>5</v>
      </c>
      <c r="J338" s="212"/>
    </row>
    <row r="339" spans="3:10" ht="20.100000000000001" customHeight="1" x14ac:dyDescent="0.2">
      <c r="J339" s="212"/>
    </row>
    <row r="340" spans="3:10" ht="20.100000000000001" customHeight="1" x14ac:dyDescent="0.2">
      <c r="J340" s="212"/>
    </row>
    <row r="341" spans="3:10" ht="20.100000000000001" customHeight="1" x14ac:dyDescent="0.2">
      <c r="J341" s="212"/>
    </row>
    <row r="342" spans="3:10" ht="20.100000000000001" customHeight="1" x14ac:dyDescent="0.2">
      <c r="J342" s="212"/>
    </row>
    <row r="343" spans="3:10" ht="20.100000000000001" customHeight="1" x14ac:dyDescent="0.2">
      <c r="J343" s="212"/>
    </row>
    <row r="344" spans="3:10" ht="20.100000000000001" customHeight="1" x14ac:dyDescent="0.2">
      <c r="J344" s="212"/>
    </row>
    <row r="345" spans="3:10" ht="20.100000000000001" customHeight="1" x14ac:dyDescent="0.2">
      <c r="J345" s="212"/>
    </row>
    <row r="346" spans="3:10" ht="20.100000000000001" customHeight="1" x14ac:dyDescent="0.2">
      <c r="J346" s="212"/>
    </row>
    <row r="347" spans="3:10" ht="20.100000000000001" customHeight="1" x14ac:dyDescent="0.2">
      <c r="J347" s="212"/>
    </row>
    <row r="348" spans="3:10" ht="20.100000000000001" customHeight="1" x14ac:dyDescent="0.2">
      <c r="J348" s="212"/>
    </row>
    <row r="349" spans="3:10" ht="20.100000000000001" customHeight="1" x14ac:dyDescent="0.2">
      <c r="J349" s="212"/>
    </row>
    <row r="350" spans="3:10" ht="20.100000000000001" customHeight="1" x14ac:dyDescent="0.2">
      <c r="J350" s="212"/>
    </row>
    <row r="351" spans="3:10" ht="20.100000000000001" customHeight="1" x14ac:dyDescent="0.2">
      <c r="J351" s="212"/>
    </row>
    <row r="352" spans="3:10" ht="20.100000000000001" customHeight="1" x14ac:dyDescent="0.2">
      <c r="J352" s="212"/>
    </row>
    <row r="353" spans="10:10" ht="20.100000000000001" customHeight="1" x14ac:dyDescent="0.2">
      <c r="J353" s="212"/>
    </row>
    <row r="354" spans="10:10" ht="20.100000000000001" customHeight="1" x14ac:dyDescent="0.2">
      <c r="J354" s="212"/>
    </row>
    <row r="355" spans="10:10" ht="20.100000000000001" customHeight="1" x14ac:dyDescent="0.2">
      <c r="J355" s="212"/>
    </row>
    <row r="356" spans="10:10" ht="20.100000000000001" customHeight="1" x14ac:dyDescent="0.2">
      <c r="J356" s="212"/>
    </row>
    <row r="357" spans="10:10" ht="20.100000000000001" customHeight="1" x14ac:dyDescent="0.2">
      <c r="J357" s="212"/>
    </row>
    <row r="358" spans="10:10" ht="20.100000000000001" customHeight="1" x14ac:dyDescent="0.2">
      <c r="J358" s="212"/>
    </row>
    <row r="359" spans="10:10" ht="20.100000000000001" customHeight="1" x14ac:dyDescent="0.2">
      <c r="J359" s="212"/>
    </row>
    <row r="360" spans="10:10" ht="20.100000000000001" customHeight="1" x14ac:dyDescent="0.2">
      <c r="J360" s="212"/>
    </row>
    <row r="361" spans="10:10" ht="20.100000000000001" customHeight="1" x14ac:dyDescent="0.2">
      <c r="J361" s="212"/>
    </row>
    <row r="362" spans="10:10" ht="20.100000000000001" customHeight="1" x14ac:dyDescent="0.2">
      <c r="J362" s="212"/>
    </row>
    <row r="363" spans="10:10" ht="20.100000000000001" customHeight="1" x14ac:dyDescent="0.2">
      <c r="J363" s="212"/>
    </row>
    <row r="364" spans="10:10" ht="20.100000000000001" customHeight="1" x14ac:dyDescent="0.2">
      <c r="J364" s="212"/>
    </row>
    <row r="365" spans="10:10" ht="20.100000000000001" customHeight="1" x14ac:dyDescent="0.2">
      <c r="J365" s="212"/>
    </row>
    <row r="366" spans="10:10" ht="20.100000000000001" customHeight="1" x14ac:dyDescent="0.2">
      <c r="J366" s="212"/>
    </row>
    <row r="367" spans="10:10" ht="20.100000000000001" customHeight="1" x14ac:dyDescent="0.2">
      <c r="J367" s="212"/>
    </row>
    <row r="368" spans="10:10" ht="20.100000000000001" customHeight="1" x14ac:dyDescent="0.2">
      <c r="J368" s="212"/>
    </row>
    <row r="369" spans="10:10" ht="20.100000000000001" customHeight="1" x14ac:dyDescent="0.2">
      <c r="J369" s="212"/>
    </row>
    <row r="370" spans="10:10" ht="20.100000000000001" customHeight="1" x14ac:dyDescent="0.2">
      <c r="J370" s="212"/>
    </row>
    <row r="371" spans="10:10" ht="20.100000000000001" customHeight="1" x14ac:dyDescent="0.2">
      <c r="J371" s="212"/>
    </row>
    <row r="372" spans="10:10" ht="20.100000000000001" customHeight="1" x14ac:dyDescent="0.2">
      <c r="J372" s="212"/>
    </row>
    <row r="373" spans="10:10" ht="20.100000000000001" customHeight="1" x14ac:dyDescent="0.2">
      <c r="J373" s="212"/>
    </row>
    <row r="374" spans="10:10" ht="20.100000000000001" customHeight="1" x14ac:dyDescent="0.2">
      <c r="J374" s="212"/>
    </row>
    <row r="375" spans="10:10" ht="20.100000000000001" customHeight="1" x14ac:dyDescent="0.2">
      <c r="J375" s="212"/>
    </row>
    <row r="376" spans="10:10" ht="20.100000000000001" customHeight="1" x14ac:dyDescent="0.2">
      <c r="J376" s="212"/>
    </row>
    <row r="377" spans="10:10" ht="20.100000000000001" customHeight="1" x14ac:dyDescent="0.2">
      <c r="J377" s="212"/>
    </row>
    <row r="378" spans="10:10" ht="20.100000000000001" customHeight="1" x14ac:dyDescent="0.2">
      <c r="J378" s="212"/>
    </row>
    <row r="379" spans="10:10" ht="20.100000000000001" customHeight="1" x14ac:dyDescent="0.2">
      <c r="J379" s="212"/>
    </row>
    <row r="380" spans="10:10" ht="20.100000000000001" customHeight="1" x14ac:dyDescent="0.2">
      <c r="J380" s="212"/>
    </row>
    <row r="381" spans="10:10" ht="20.100000000000001" customHeight="1" x14ac:dyDescent="0.2">
      <c r="J381" s="212"/>
    </row>
    <row r="382" spans="10:10" ht="20.100000000000001" customHeight="1" x14ac:dyDescent="0.2">
      <c r="J382" s="212"/>
    </row>
    <row r="383" spans="10:10" ht="20.100000000000001" customHeight="1" x14ac:dyDescent="0.2">
      <c r="J383" s="212"/>
    </row>
    <row r="384" spans="10:10" ht="20.100000000000001" customHeight="1" x14ac:dyDescent="0.2">
      <c r="J384" s="212"/>
    </row>
    <row r="385" spans="3:10" ht="20.100000000000001" customHeight="1" x14ac:dyDescent="0.2">
      <c r="J385" s="212"/>
    </row>
    <row r="386" spans="3:10" ht="20.100000000000001" customHeight="1" x14ac:dyDescent="0.2">
      <c r="J386" s="212"/>
    </row>
    <row r="387" spans="3:10" ht="20.100000000000001" customHeight="1" x14ac:dyDescent="0.2">
      <c r="J387" s="212"/>
    </row>
    <row r="388" spans="3:10" ht="20.100000000000001" customHeight="1" x14ac:dyDescent="0.2">
      <c r="C388" s="125">
        <v>5</v>
      </c>
    </row>
    <row r="438" spans="3:3" ht="20.100000000000001" customHeight="1" x14ac:dyDescent="0.2">
      <c r="C438" s="125">
        <v>5</v>
      </c>
    </row>
    <row r="488" spans="3:3" ht="20.100000000000001" customHeight="1" x14ac:dyDescent="0.2">
      <c r="C488" s="125">
        <v>5</v>
      </c>
    </row>
    <row r="538" spans="3:3" ht="20.100000000000001" customHeight="1" x14ac:dyDescent="0.2">
      <c r="C538" s="125">
        <v>5</v>
      </c>
    </row>
    <row r="588" spans="3:3" ht="20.100000000000001" customHeight="1" x14ac:dyDescent="0.2">
      <c r="C588" s="125">
        <v>5</v>
      </c>
    </row>
    <row r="638" spans="3:3" ht="20.100000000000001" customHeight="1" x14ac:dyDescent="0.2">
      <c r="C638" s="125">
        <v>5</v>
      </c>
    </row>
    <row r="688" spans="3:3" ht="20.100000000000001" customHeight="1" x14ac:dyDescent="0.2">
      <c r="C688" s="125">
        <v>5</v>
      </c>
    </row>
    <row r="738" spans="3:3" ht="20.100000000000001" customHeight="1" x14ac:dyDescent="0.2">
      <c r="C738" s="125">
        <v>5</v>
      </c>
    </row>
    <row r="788" spans="3:3" ht="20.100000000000001" customHeight="1" x14ac:dyDescent="0.2">
      <c r="C788" s="125">
        <v>5</v>
      </c>
    </row>
    <row r="838" spans="3:3" ht="20.100000000000001" customHeight="1" x14ac:dyDescent="0.2">
      <c r="C838" s="125">
        <v>5</v>
      </c>
    </row>
    <row r="888" spans="3:3" ht="20.100000000000001" customHeight="1" x14ac:dyDescent="0.2">
      <c r="C888" s="125">
        <v>5</v>
      </c>
    </row>
    <row r="889" spans="3:3" ht="20.100000000000001" customHeight="1" x14ac:dyDescent="0.2">
      <c r="C889" s="125" t="e">
        <f>Datos!#REF!</f>
        <v>#REF!</v>
      </c>
    </row>
    <row r="938" spans="3:3" ht="20.100000000000001" customHeight="1" x14ac:dyDescent="0.2">
      <c r="C938" s="125">
        <v>5</v>
      </c>
    </row>
    <row r="939" spans="3:3" ht="20.100000000000001" customHeight="1" x14ac:dyDescent="0.2">
      <c r="C939" s="125" t="e">
        <f>Datos!#REF!</f>
        <v>#REF!</v>
      </c>
    </row>
    <row r="988" spans="3:3" ht="20.100000000000001" customHeight="1" x14ac:dyDescent="0.2">
      <c r="C988" s="125">
        <v>5</v>
      </c>
    </row>
    <row r="989" spans="3:3" ht="20.100000000000001" customHeight="1" x14ac:dyDescent="0.2">
      <c r="C989" s="125" t="e">
        <f>Datos!#REF!</f>
        <v>#REF!</v>
      </c>
    </row>
    <row r="1038" spans="3:3" ht="20.100000000000001" customHeight="1" x14ac:dyDescent="0.2">
      <c r="C1038" s="125">
        <v>5</v>
      </c>
    </row>
    <row r="1039" spans="3:3" ht="20.100000000000001" customHeight="1" x14ac:dyDescent="0.2">
      <c r="C1039" s="125" t="e">
        <f>Datos!#REF!</f>
        <v>#REF!</v>
      </c>
    </row>
    <row r="1089" spans="3:3" ht="20.100000000000001" customHeight="1" x14ac:dyDescent="0.2">
      <c r="C1089" s="125" t="e">
        <f>Datos!#REF!</f>
        <v>#REF!</v>
      </c>
    </row>
    <row r="1138" spans="3:3" ht="20.100000000000001" customHeight="1" x14ac:dyDescent="0.2">
      <c r="C1138" s="125">
        <v>7</v>
      </c>
    </row>
    <row r="1139" spans="3:3" ht="20.100000000000001" customHeight="1" x14ac:dyDescent="0.2">
      <c r="C1139" s="125" t="e">
        <f>Datos!#REF!</f>
        <v>#REF!</v>
      </c>
    </row>
    <row r="1189" spans="3:3" ht="20.100000000000001" customHeight="1" x14ac:dyDescent="0.2">
      <c r="C1189" s="125" t="e">
        <f>Datos!#REF!</f>
        <v>#REF!</v>
      </c>
    </row>
    <row r="1238" spans="3:3" ht="20.100000000000001" customHeight="1" x14ac:dyDescent="0.2">
      <c r="C1238" s="125">
        <v>8</v>
      </c>
    </row>
    <row r="1239" spans="3:3" ht="20.100000000000001" customHeight="1" x14ac:dyDescent="0.2">
      <c r="C1239" s="125" t="e">
        <f>Datos!#REF!</f>
        <v>#REF!</v>
      </c>
    </row>
    <row r="1288" spans="3:3" ht="20.100000000000001" customHeight="1" x14ac:dyDescent="0.2">
      <c r="C1288" s="125">
        <v>8</v>
      </c>
    </row>
    <row r="1289" spans="3:3" ht="20.100000000000001" customHeight="1" x14ac:dyDescent="0.2">
      <c r="C1289" s="125" t="e">
        <f>Datos!#REF!</f>
        <v>#REF!</v>
      </c>
    </row>
    <row r="1338" spans="3:3" ht="20.100000000000001" customHeight="1" x14ac:dyDescent="0.2">
      <c r="C1338" s="125">
        <v>8</v>
      </c>
    </row>
    <row r="1339" spans="3:3" ht="20.100000000000001" customHeight="1" x14ac:dyDescent="0.2">
      <c r="C1339" s="125" t="e">
        <f>Datos!#REF!</f>
        <v>#REF!</v>
      </c>
    </row>
    <row r="1388" spans="3:3" ht="20.100000000000001" customHeight="1" x14ac:dyDescent="0.2">
      <c r="C1388" s="125">
        <v>8</v>
      </c>
    </row>
    <row r="1389" spans="3:3" ht="20.100000000000001" customHeight="1" x14ac:dyDescent="0.2">
      <c r="C1389" s="125" t="e">
        <f>Datos!#REF!</f>
        <v>#REF!</v>
      </c>
    </row>
    <row r="1438" spans="3:3" ht="20.100000000000001" customHeight="1" x14ac:dyDescent="0.2">
      <c r="C1438" s="125">
        <v>8</v>
      </c>
    </row>
    <row r="1439" spans="3:3" ht="20.100000000000001" customHeight="1" x14ac:dyDescent="0.2">
      <c r="C1439" s="125" t="e">
        <f>Datos!#REF!</f>
        <v>#REF!</v>
      </c>
    </row>
    <row r="1489" spans="3:3" ht="20.100000000000001" customHeight="1" x14ac:dyDescent="0.2">
      <c r="C1489" s="125" t="e">
        <f>Datos!#REF!</f>
        <v>#REF!</v>
      </c>
    </row>
    <row r="1539" spans="3:3" ht="20.100000000000001" customHeight="1" x14ac:dyDescent="0.2">
      <c r="C1539" s="125" t="e">
        <f>Datos!#REF!</f>
        <v>#REF!</v>
      </c>
    </row>
    <row r="1589" spans="3:3" ht="20.100000000000001" customHeight="1" x14ac:dyDescent="0.2">
      <c r="C1589" s="125" t="e">
        <f>Datos!#REF!</f>
        <v>#REF!</v>
      </c>
    </row>
    <row r="1638" spans="3:3" ht="20.100000000000001" customHeight="1" x14ac:dyDescent="0.2">
      <c r="C1638" s="125">
        <v>12</v>
      </c>
    </row>
    <row r="1639" spans="3:3" ht="20.100000000000001" customHeight="1" x14ac:dyDescent="0.2">
      <c r="C1639" s="125" t="e">
        <f>Datos!#REF!</f>
        <v>#REF!</v>
      </c>
    </row>
    <row r="1688" spans="3:3" ht="20.100000000000001" customHeight="1" x14ac:dyDescent="0.2">
      <c r="C1688" s="125">
        <v>12</v>
      </c>
    </row>
    <row r="1689" spans="3:3" ht="20.100000000000001" customHeight="1" x14ac:dyDescent="0.2">
      <c r="C1689" s="125" t="e">
        <f>Datos!#REF!</f>
        <v>#REF!</v>
      </c>
    </row>
    <row r="1738" spans="3:3" ht="20.100000000000001" customHeight="1" x14ac:dyDescent="0.2">
      <c r="C1738" s="125">
        <v>12</v>
      </c>
    </row>
    <row r="1739" spans="3:3" ht="20.100000000000001" customHeight="1" x14ac:dyDescent="0.2">
      <c r="C1739" s="125" t="e">
        <f>Datos!#REF!</f>
        <v>#REF!</v>
      </c>
    </row>
    <row r="1788" spans="3:3" ht="20.100000000000001" customHeight="1" x14ac:dyDescent="0.2">
      <c r="C1788" s="125">
        <v>12</v>
      </c>
    </row>
    <row r="1789" spans="3:3" ht="20.100000000000001" customHeight="1" x14ac:dyDescent="0.2">
      <c r="C1789" s="125" t="e">
        <f>Datos!#REF!</f>
        <v>#REF!</v>
      </c>
    </row>
    <row r="1838" spans="3:3" ht="20.100000000000001" customHeight="1" x14ac:dyDescent="0.2">
      <c r="C1838" s="125">
        <v>12</v>
      </c>
    </row>
    <row r="1839" spans="3:3" ht="20.100000000000001" customHeight="1" x14ac:dyDescent="0.2">
      <c r="C1839" s="125" t="e">
        <f>Datos!#REF!</f>
        <v>#REF!</v>
      </c>
    </row>
    <row r="1888" spans="3:3" ht="20.100000000000001" customHeight="1" x14ac:dyDescent="0.2">
      <c r="C1888" s="125">
        <v>13</v>
      </c>
    </row>
    <row r="1889" spans="3:3" ht="20.100000000000001" customHeight="1" x14ac:dyDescent="0.2">
      <c r="C1889" s="125" t="e">
        <f>Datos!#REF!</f>
        <v>#REF!</v>
      </c>
    </row>
    <row r="1938" spans="3:3" ht="20.100000000000001" customHeight="1" x14ac:dyDescent="0.2">
      <c r="C1938" s="125">
        <v>13</v>
      </c>
    </row>
    <row r="1939" spans="3:3" ht="20.100000000000001" customHeight="1" x14ac:dyDescent="0.2">
      <c r="C1939" s="125" t="e">
        <f>Datos!#REF!</f>
        <v>#REF!</v>
      </c>
    </row>
  </sheetData>
  <mergeCells count="10">
    <mergeCell ref="I22:J22"/>
    <mergeCell ref="M22:S23"/>
    <mergeCell ref="B1:E1"/>
    <mergeCell ref="B12:E12"/>
    <mergeCell ref="G22:G23"/>
    <mergeCell ref="B20:E20"/>
    <mergeCell ref="B22:B23"/>
    <mergeCell ref="C22:C23"/>
    <mergeCell ref="D22:D23"/>
    <mergeCell ref="E22:E23"/>
  </mergeCells>
  <phoneticPr fontId="45" type="noConversion"/>
  <conditionalFormatting sqref="D14:D17">
    <cfRule type="expression" dxfId="163" priority="41" stopIfTrue="1">
      <formula>#REF!=1</formula>
    </cfRule>
  </conditionalFormatting>
  <conditionalFormatting sqref="D14:D17">
    <cfRule type="expression" dxfId="162" priority="49" stopIfTrue="1">
      <formula>#REF!=1</formula>
    </cfRule>
  </conditionalFormatting>
  <conditionalFormatting sqref="C25:C43">
    <cfRule type="expression" dxfId="161" priority="25" stopIfTrue="1">
      <formula>#REF!&gt;0</formula>
    </cfRule>
    <cfRule type="expression" dxfId="160" priority="26" stopIfTrue="1">
      <formula>#REF!&gt;0</formula>
    </cfRule>
    <cfRule type="expression" dxfId="159" priority="27" stopIfTrue="1">
      <formula>#REF!&gt;0</formula>
    </cfRule>
  </conditionalFormatting>
  <conditionalFormatting sqref="B25:B43">
    <cfRule type="expression" dxfId="158" priority="16" stopIfTrue="1">
      <formula>#REF!&gt;0</formula>
    </cfRule>
    <cfRule type="expression" dxfId="157" priority="17" stopIfTrue="1">
      <formula>#REF!&gt;0</formula>
    </cfRule>
    <cfRule type="expression" dxfId="156" priority="18" stopIfTrue="1">
      <formula>#REF!&gt;0</formula>
    </cfRule>
  </conditionalFormatting>
  <pageMargins left="1.1811023622047245" right="0.78740157480314965" top="0.98425196850393704" bottom="0.78740157480314965" header="0.39370078740157483" footer="0.39370078740157483"/>
  <pageSetup paperSize="9" scale="33" orientation="portrait" r:id="rId1"/>
  <headerFooter>
    <oddHeader>&amp;L&amp;G</oddHeader>
  </headerFooter>
  <legacyDrawing r:id="rId2"/>
  <legacyDrawingHF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200-000000000000}">
          <x14:formula1>
            <xm:f>'Items - Códigos'!$G:$G</xm:f>
          </x14:formula1>
          <xm:sqref>G25:G43</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2">
    <tabColor theme="3" tint="0.59999389629810485"/>
    <pageSetUpPr fitToPage="1"/>
  </sheetPr>
  <dimension ref="A1:J63"/>
  <sheetViews>
    <sheetView showGridLines="0" showZeros="0" view="pageBreakPreview" topLeftCell="A27" zoomScale="78" zoomScaleNormal="90" zoomScaleSheetLayoutView="78" zoomScalePageLayoutView="10" workbookViewId="0">
      <selection activeCell="C41" sqref="C41"/>
    </sheetView>
  </sheetViews>
  <sheetFormatPr baseColWidth="10" defaultColWidth="11.42578125" defaultRowHeight="12.75" x14ac:dyDescent="0.2"/>
  <cols>
    <col min="1" max="1" width="8.7109375" style="224" customWidth="1"/>
    <col min="2" max="3" width="30.7109375" style="224" customWidth="1"/>
    <col min="4" max="4" width="6.7109375" style="224" customWidth="1"/>
    <col min="5" max="5" width="11.5703125" style="224" customWidth="1"/>
    <col min="6" max="7" width="17.7109375" style="224" customWidth="1"/>
    <col min="8" max="8" width="22.7109375" style="224" customWidth="1"/>
    <col min="9" max="10" width="14.7109375" style="224" customWidth="1"/>
    <col min="11" max="16384" width="11.42578125" style="224"/>
  </cols>
  <sheetData>
    <row r="1" spans="1:10" ht="20.100000000000001" customHeight="1" x14ac:dyDescent="0.2">
      <c r="A1" s="223" t="s">
        <v>11</v>
      </c>
      <c r="B1" s="223"/>
      <c r="C1" s="223" t="str">
        <f>Comitente</f>
        <v>DIRECCIÓN PROVINCIAL RED DE GAS</v>
      </c>
      <c r="D1" s="223"/>
      <c r="E1" s="223"/>
      <c r="F1" s="223"/>
      <c r="G1" s="223"/>
      <c r="I1" s="225"/>
      <c r="J1" s="225"/>
    </row>
    <row r="2" spans="1:10" s="179" customFormat="1" ht="20.100000000000001" customHeight="1" x14ac:dyDescent="0.2">
      <c r="A2" s="226" t="s">
        <v>12</v>
      </c>
      <c r="B2" s="226"/>
      <c r="C2" s="223" t="str">
        <f>Obra</f>
        <v>MANTENIMIENTO CALINGASTA- SECTOR 1</v>
      </c>
      <c r="D2" s="227"/>
      <c r="E2" s="227"/>
      <c r="F2" s="227"/>
      <c r="G2" s="227"/>
      <c r="I2" s="227"/>
      <c r="J2" s="227"/>
    </row>
    <row r="3" spans="1:10" s="179" customFormat="1" ht="20.100000000000001" customHeight="1" x14ac:dyDescent="0.2">
      <c r="A3" s="226" t="s">
        <v>18</v>
      </c>
      <c r="B3" s="226"/>
      <c r="C3" s="228" t="str">
        <f>Ubicación</f>
        <v>Departamento CALINGASTA</v>
      </c>
      <c r="D3" s="228"/>
      <c r="E3" s="228"/>
      <c r="F3" s="228"/>
      <c r="G3" s="228"/>
      <c r="I3" s="228"/>
      <c r="J3" s="228"/>
    </row>
    <row r="4" spans="1:10" s="179" customFormat="1" ht="20.100000000000001" customHeight="1" x14ac:dyDescent="0.2">
      <c r="A4" s="226" t="s">
        <v>1405</v>
      </c>
      <c r="B4" s="229"/>
      <c r="C4" s="230">
        <f>Licitación_N°</f>
        <v>0</v>
      </c>
    </row>
    <row r="5" spans="1:10" s="179" customFormat="1" ht="20.100000000000001" customHeight="1" x14ac:dyDescent="0.2">
      <c r="A5" s="226" t="s">
        <v>38</v>
      </c>
      <c r="B5" s="229"/>
      <c r="C5" s="231">
        <f>Expediente_N°</f>
        <v>0</v>
      </c>
    </row>
    <row r="6" spans="1:10" s="179" customFormat="1" ht="20.100000000000001" customHeight="1" x14ac:dyDescent="0.2">
      <c r="A6" s="226" t="s">
        <v>20</v>
      </c>
      <c r="B6" s="229"/>
      <c r="C6" s="232">
        <f>P_Oficial</f>
        <v>2735000</v>
      </c>
    </row>
    <row r="7" spans="1:10" s="179" customFormat="1" ht="20.100000000000001" customHeight="1" x14ac:dyDescent="0.2">
      <c r="A7" s="226" t="s">
        <v>1118</v>
      </c>
      <c r="B7" s="229"/>
      <c r="C7" s="233">
        <f>Anticipo_Financiero</f>
        <v>0</v>
      </c>
    </row>
    <row r="8" spans="1:10" s="179" customFormat="1" ht="20.100000000000001" customHeight="1" x14ac:dyDescent="0.2">
      <c r="A8" s="226" t="s">
        <v>1117</v>
      </c>
      <c r="B8" s="229"/>
      <c r="C8" s="234">
        <f>Fecha_Base</f>
        <v>0</v>
      </c>
    </row>
    <row r="9" spans="1:10" s="179" customFormat="1" ht="20.100000000000001" customHeight="1" x14ac:dyDescent="0.2">
      <c r="A9" s="226" t="s">
        <v>19</v>
      </c>
      <c r="B9" s="229"/>
      <c r="C9" s="235">
        <f>Plazo_Obra</f>
        <v>60</v>
      </c>
    </row>
    <row r="10" spans="1:10" s="179" customFormat="1" ht="20.100000000000001" customHeight="1" x14ac:dyDescent="0.2">
      <c r="A10" s="226" t="s">
        <v>13</v>
      </c>
      <c r="B10" s="229"/>
      <c r="C10" s="226">
        <f>Contratista</f>
        <v>0</v>
      </c>
    </row>
    <row r="11" spans="1:10" s="179" customFormat="1" ht="20.100000000000001" customHeight="1" x14ac:dyDescent="0.2">
      <c r="A11" s="226" t="s">
        <v>49</v>
      </c>
      <c r="B11" s="229"/>
      <c r="C11" s="236">
        <f>Monto_Oferta</f>
        <v>0</v>
      </c>
    </row>
    <row r="12" spans="1:10" ht="20.100000000000001" customHeight="1" x14ac:dyDescent="0.2"/>
    <row r="13" spans="1:10" ht="20.100000000000001" customHeight="1" x14ac:dyDescent="0.2">
      <c r="A13" s="237" t="s">
        <v>48</v>
      </c>
      <c r="B13" s="238"/>
      <c r="C13" s="238"/>
      <c r="D13" s="238"/>
      <c r="E13" s="238"/>
      <c r="F13" s="238"/>
      <c r="G13" s="238"/>
      <c r="H13" s="239"/>
      <c r="I13" s="240"/>
      <c r="J13" s="349"/>
    </row>
    <row r="14" spans="1:10" ht="20.100000000000001" customHeight="1" x14ac:dyDescent="0.2"/>
    <row r="15" spans="1:10" ht="20.100000000000001" customHeight="1" x14ac:dyDescent="0.2">
      <c r="A15" s="394" t="s">
        <v>1119</v>
      </c>
      <c r="B15" s="396" t="s">
        <v>0</v>
      </c>
      <c r="C15" s="397"/>
      <c r="D15" s="394" t="s">
        <v>1</v>
      </c>
      <c r="E15" s="394" t="s">
        <v>2</v>
      </c>
      <c r="F15" s="400" t="s">
        <v>1186</v>
      </c>
      <c r="G15" s="400" t="s">
        <v>1187</v>
      </c>
      <c r="H15" s="400" t="s">
        <v>1165</v>
      </c>
      <c r="I15" s="394" t="s">
        <v>16</v>
      </c>
      <c r="J15" s="350"/>
    </row>
    <row r="16" spans="1:10" ht="20.100000000000001" customHeight="1" x14ac:dyDescent="0.2">
      <c r="A16" s="395"/>
      <c r="B16" s="398"/>
      <c r="C16" s="399"/>
      <c r="D16" s="395"/>
      <c r="E16" s="395"/>
      <c r="F16" s="400"/>
      <c r="G16" s="400"/>
      <c r="H16" s="400"/>
      <c r="I16" s="395"/>
      <c r="J16" s="350"/>
    </row>
    <row r="17" spans="1:10" ht="20.100000000000001" customHeight="1" x14ac:dyDescent="0.2">
      <c r="A17" s="122"/>
      <c r="B17" s="208"/>
      <c r="C17" s="208"/>
      <c r="D17" s="122"/>
      <c r="E17" s="122"/>
      <c r="F17" s="208"/>
      <c r="G17" s="208"/>
      <c r="I17" s="241"/>
      <c r="J17" s="351"/>
    </row>
    <row r="18" spans="1:10" ht="26.1" customHeight="1" x14ac:dyDescent="0.2">
      <c r="A18" s="221">
        <f>Datos!B25</f>
        <v>1</v>
      </c>
      <c r="B18" s="402" t="str">
        <f t="shared" ref="B18:B36" si="0">IFERROR(VLOOKUP(A18,Tabla_Datos,2,FALSE),"")</f>
        <v>Esc La Capilla (JINZ 2) / Centro Educativo de Nivel Secundario (C.E.N.S.) Calingasta /  Unidad Educativa Nº 22/ Unidad Educativa Adultos (UEPA) MOVIL Nº 13</v>
      </c>
      <c r="C18" s="403"/>
      <c r="D18" s="242" t="str">
        <f t="shared" ref="D18:D36" si="1">IFERROR(VLOOKUP(A18,Tabla_Datos,3,FALSE),"")</f>
        <v>GL</v>
      </c>
      <c r="E18" s="243">
        <f t="shared" ref="E18" si="2">IFERROR(VLOOKUP(A18,Tabla_Datos,4,FALSE),0)</f>
        <v>1</v>
      </c>
      <c r="F18" s="244"/>
      <c r="G18" s="202"/>
      <c r="H18" s="202">
        <f>ROUND(E18*G18,2)</f>
        <v>0</v>
      </c>
      <c r="I18" s="245">
        <f t="shared" ref="I18" si="3">IFERROR(H18/Monto_Oferta,0)</f>
        <v>0</v>
      </c>
      <c r="J18" s="352"/>
    </row>
    <row r="19" spans="1:10" ht="26.1" customHeight="1" x14ac:dyDescent="0.2">
      <c r="A19" s="221">
        <f>Datos!B26</f>
        <v>2</v>
      </c>
      <c r="B19" s="402" t="str">
        <f>IFERROR(VLOOKUP(A19,Tabla_Datos,2,FALSE),"")</f>
        <v xml:space="preserve">Colegio Secundario de Barreal </v>
      </c>
      <c r="C19" s="403"/>
      <c r="D19" s="242" t="str">
        <f>IFERROR(VLOOKUP(A19,Tabla_Datos,3,FALSE),"")</f>
        <v>GL</v>
      </c>
      <c r="E19" s="243">
        <f t="shared" ref="E19:E36" si="4">IFERROR(VLOOKUP(A19,Tabla_Datos,4,FALSE),0)</f>
        <v>1</v>
      </c>
      <c r="F19" s="244">
        <f>IFERROR(VLOOKUP(A18,Tabla_Analisis_Precio,7,FALSE),0)</f>
        <v>0</v>
      </c>
      <c r="G19" s="202">
        <f t="shared" ref="G19:G36" si="5">ROUND(PrecioUnitario(F19,GG_Porcentaje,Beneficio,Ingresos_Brutos,IVA),2)</f>
        <v>0</v>
      </c>
      <c r="H19" s="202">
        <f t="shared" ref="H19:H36" si="6">ROUND(E19*G19,2)</f>
        <v>0</v>
      </c>
      <c r="I19" s="245">
        <f t="shared" ref="I19:I36" si="7">IFERROR(H19/Monto_Oferta,0)</f>
        <v>0</v>
      </c>
      <c r="J19" s="352"/>
    </row>
    <row r="20" spans="1:10" ht="26.1" customHeight="1" x14ac:dyDescent="0.2">
      <c r="A20" s="221">
        <f>Datos!B27</f>
        <v>3</v>
      </c>
      <c r="B20" s="402" t="str">
        <f t="shared" si="0"/>
        <v>Colegio Secundario de Tamberías / Esc Remedios Escalada de San Martín (JINZ 24)</v>
      </c>
      <c r="C20" s="403"/>
      <c r="D20" s="242" t="str">
        <f t="shared" si="1"/>
        <v>GL</v>
      </c>
      <c r="E20" s="243">
        <f t="shared" si="4"/>
        <v>1</v>
      </c>
      <c r="F20" s="244">
        <f t="shared" ref="F20:F35" si="8">IFERROR(VLOOKUP(A20,Tabla_Analisis_Precio,7,FALSE),0)</f>
        <v>0</v>
      </c>
      <c r="G20" s="202">
        <f t="shared" si="5"/>
        <v>0</v>
      </c>
      <c r="H20" s="202">
        <f t="shared" si="6"/>
        <v>0</v>
      </c>
      <c r="I20" s="245">
        <f t="shared" si="7"/>
        <v>0</v>
      </c>
      <c r="J20" s="352"/>
    </row>
    <row r="21" spans="1:10" ht="26.1" customHeight="1" x14ac:dyDescent="0.2">
      <c r="A21" s="221">
        <f>Datos!B28</f>
        <v>4</v>
      </c>
      <c r="B21" s="402" t="str">
        <f t="shared" si="0"/>
        <v>Escuela 12 de octubre</v>
      </c>
      <c r="C21" s="403"/>
      <c r="D21" s="242" t="str">
        <f t="shared" si="1"/>
        <v>GL</v>
      </c>
      <c r="E21" s="243">
        <f t="shared" si="4"/>
        <v>1</v>
      </c>
      <c r="F21" s="244">
        <f t="shared" si="8"/>
        <v>0</v>
      </c>
      <c r="G21" s="202">
        <f t="shared" si="5"/>
        <v>0</v>
      </c>
      <c r="H21" s="202">
        <f t="shared" si="6"/>
        <v>0</v>
      </c>
      <c r="I21" s="245">
        <f t="shared" si="7"/>
        <v>0</v>
      </c>
      <c r="J21" s="352"/>
    </row>
    <row r="22" spans="1:10" ht="26.1" customHeight="1" x14ac:dyDescent="0.2">
      <c r="A22" s="221">
        <f>Datos!B29</f>
        <v>5</v>
      </c>
      <c r="B22" s="404" t="str">
        <f t="shared" si="0"/>
        <v>Escuela Albergue Teniente Coronel Álvarez Condarco</v>
      </c>
      <c r="C22" s="405"/>
      <c r="D22" s="242" t="str">
        <f t="shared" si="1"/>
        <v>GL</v>
      </c>
      <c r="E22" s="243">
        <f t="shared" si="4"/>
        <v>1</v>
      </c>
      <c r="F22" s="244">
        <f t="shared" si="8"/>
        <v>0</v>
      </c>
      <c r="G22" s="202">
        <f t="shared" si="5"/>
        <v>0</v>
      </c>
      <c r="H22" s="202">
        <f t="shared" si="6"/>
        <v>0</v>
      </c>
      <c r="I22" s="245">
        <f t="shared" si="7"/>
        <v>0</v>
      </c>
      <c r="J22" s="352"/>
    </row>
    <row r="23" spans="1:10" ht="26.1" customHeight="1" x14ac:dyDescent="0.2">
      <c r="A23" s="221">
        <f>Datos!B30</f>
        <v>6</v>
      </c>
      <c r="B23" s="402" t="str">
        <f t="shared" si="0"/>
        <v>Escuela Batalla de Chacabuco</v>
      </c>
      <c r="C23" s="403"/>
      <c r="D23" s="242" t="str">
        <f t="shared" si="1"/>
        <v>GL</v>
      </c>
      <c r="E23" s="243">
        <f t="shared" si="4"/>
        <v>1</v>
      </c>
      <c r="F23" s="244">
        <f t="shared" si="8"/>
        <v>0</v>
      </c>
      <c r="G23" s="202">
        <f t="shared" si="5"/>
        <v>0</v>
      </c>
      <c r="H23" s="202">
        <f t="shared" si="6"/>
        <v>0</v>
      </c>
      <c r="I23" s="245">
        <f t="shared" si="7"/>
        <v>0</v>
      </c>
      <c r="J23" s="352"/>
    </row>
    <row r="24" spans="1:10" ht="26.1" customHeight="1" x14ac:dyDescent="0.2">
      <c r="A24" s="221">
        <f>Datos!B31</f>
        <v>7</v>
      </c>
      <c r="B24" s="402" t="str">
        <f t="shared" si="0"/>
        <v>Escuela Batalla de Maipú / Escuela Técnica de Capacitación laboral Remedios de San Martin</v>
      </c>
      <c r="C24" s="403"/>
      <c r="D24" s="242" t="str">
        <f t="shared" si="1"/>
        <v>GL</v>
      </c>
      <c r="E24" s="243">
        <f t="shared" si="4"/>
        <v>1</v>
      </c>
      <c r="F24" s="244">
        <f t="shared" si="8"/>
        <v>0</v>
      </c>
      <c r="G24" s="202">
        <f t="shared" si="5"/>
        <v>0</v>
      </c>
      <c r="H24" s="202">
        <f t="shared" si="6"/>
        <v>0</v>
      </c>
      <c r="I24" s="245">
        <f t="shared" si="7"/>
        <v>0</v>
      </c>
      <c r="J24" s="352"/>
    </row>
    <row r="25" spans="1:10" ht="26.1" customHeight="1" x14ac:dyDescent="0.2">
      <c r="A25" s="221">
        <f>Datos!B32</f>
        <v>8</v>
      </c>
      <c r="B25" s="402" t="str">
        <f t="shared" si="0"/>
        <v>Escuela Benito Juárez (JINZ 25)</v>
      </c>
      <c r="C25" s="403"/>
      <c r="D25" s="242" t="str">
        <f t="shared" si="1"/>
        <v>GL</v>
      </c>
      <c r="E25" s="243">
        <f t="shared" si="4"/>
        <v>1</v>
      </c>
      <c r="F25" s="244">
        <f t="shared" si="8"/>
        <v>0</v>
      </c>
      <c r="G25" s="202">
        <f t="shared" si="5"/>
        <v>0</v>
      </c>
      <c r="H25" s="202">
        <f t="shared" si="6"/>
        <v>0</v>
      </c>
      <c r="I25" s="245">
        <f t="shared" si="7"/>
        <v>0</v>
      </c>
      <c r="J25" s="352"/>
    </row>
    <row r="26" spans="1:10" ht="26.1" customHeight="1" x14ac:dyDescent="0.2">
      <c r="A26" s="221">
        <f>Datos!B33</f>
        <v>9</v>
      </c>
      <c r="B26" s="402" t="str">
        <f t="shared" ref="B26" si="9">IFERROR(VLOOKUP(A26,Tabla_Datos,2,FALSE),"")</f>
        <v>Escuela Clotilde Guillén de Rezzano  (JINZ 25)</v>
      </c>
      <c r="C26" s="403"/>
      <c r="D26" s="242" t="str">
        <f t="shared" ref="D26" si="10">IFERROR(VLOOKUP(A26,Tabla_Datos,3,FALSE),"")</f>
        <v>GL</v>
      </c>
      <c r="E26" s="243">
        <f t="shared" si="4"/>
        <v>1</v>
      </c>
      <c r="F26" s="244">
        <f t="shared" si="8"/>
        <v>0</v>
      </c>
      <c r="G26" s="202">
        <f t="shared" si="5"/>
        <v>0</v>
      </c>
      <c r="H26" s="202">
        <f t="shared" si="6"/>
        <v>0</v>
      </c>
      <c r="I26" s="245">
        <f t="shared" si="7"/>
        <v>0</v>
      </c>
      <c r="J26" s="352"/>
    </row>
    <row r="27" spans="1:10" ht="26.1" customHeight="1" x14ac:dyDescent="0.2">
      <c r="A27" s="221">
        <f>Datos!B34</f>
        <v>10</v>
      </c>
      <c r="B27" s="402" t="str">
        <f t="shared" si="0"/>
        <v>Escuela de Educación Especial (EEE) Múltiple de Calingasta</v>
      </c>
      <c r="C27" s="403"/>
      <c r="D27" s="242" t="str">
        <f t="shared" si="1"/>
        <v>GL</v>
      </c>
      <c r="E27" s="243">
        <f t="shared" si="4"/>
        <v>1</v>
      </c>
      <c r="F27" s="244">
        <f t="shared" si="8"/>
        <v>0</v>
      </c>
      <c r="G27" s="202">
        <f t="shared" si="5"/>
        <v>0</v>
      </c>
      <c r="H27" s="202">
        <f t="shared" si="6"/>
        <v>0</v>
      </c>
      <c r="I27" s="245">
        <f t="shared" si="7"/>
        <v>0</v>
      </c>
      <c r="J27" s="352"/>
    </row>
    <row r="28" spans="1:10" ht="26.1" customHeight="1" x14ac:dyDescent="0.2">
      <c r="A28" s="221">
        <f>Datos!B35</f>
        <v>11</v>
      </c>
      <c r="B28" s="402" t="str">
        <f t="shared" si="0"/>
        <v>Escuela Francisco Javier Muñiz (JINZ 24)</v>
      </c>
      <c r="C28" s="403"/>
      <c r="D28" s="242" t="str">
        <f t="shared" si="1"/>
        <v>GL</v>
      </c>
      <c r="E28" s="243">
        <f t="shared" si="4"/>
        <v>1</v>
      </c>
      <c r="F28" s="244">
        <f t="shared" si="8"/>
        <v>0</v>
      </c>
      <c r="G28" s="202">
        <f t="shared" si="5"/>
        <v>0</v>
      </c>
      <c r="H28" s="202">
        <f t="shared" si="6"/>
        <v>0</v>
      </c>
      <c r="I28" s="245">
        <f t="shared" si="7"/>
        <v>0</v>
      </c>
      <c r="J28" s="352"/>
    </row>
    <row r="29" spans="1:10" ht="26.1" customHeight="1" x14ac:dyDescent="0.2">
      <c r="A29" s="221">
        <f>Datos!B36</f>
        <v>12</v>
      </c>
      <c r="B29" s="402" t="str">
        <f t="shared" si="0"/>
        <v xml:space="preserve"> Escuela Jorge Newbery (JINZ 2)</v>
      </c>
      <c r="C29" s="403"/>
      <c r="D29" s="242" t="str">
        <f t="shared" si="1"/>
        <v>GL</v>
      </c>
      <c r="E29" s="243">
        <f t="shared" si="4"/>
        <v>1</v>
      </c>
      <c r="F29" s="244">
        <f t="shared" si="8"/>
        <v>0</v>
      </c>
      <c r="G29" s="202">
        <f t="shared" si="5"/>
        <v>0</v>
      </c>
      <c r="H29" s="202">
        <f t="shared" si="6"/>
        <v>0</v>
      </c>
      <c r="I29" s="245">
        <f t="shared" si="7"/>
        <v>0</v>
      </c>
      <c r="J29" s="352"/>
    </row>
    <row r="30" spans="1:10" ht="26.1" customHeight="1" x14ac:dyDescent="0.2">
      <c r="A30" s="221">
        <f>Datos!B37</f>
        <v>13</v>
      </c>
      <c r="B30" s="402" t="str">
        <f t="shared" si="0"/>
        <v>Escuela José Clemente Sarmiento</v>
      </c>
      <c r="C30" s="403"/>
      <c r="D30" s="242" t="str">
        <f t="shared" si="1"/>
        <v>GL</v>
      </c>
      <c r="E30" s="243">
        <f t="shared" si="4"/>
        <v>1</v>
      </c>
      <c r="F30" s="244">
        <f>IFERROR(VLOOKUP(A30,Tabla_Analisis_Precio,7,FALSE),0)</f>
        <v>0</v>
      </c>
      <c r="G30" s="202">
        <f t="shared" si="5"/>
        <v>0</v>
      </c>
      <c r="H30" s="202">
        <f t="shared" si="6"/>
        <v>0</v>
      </c>
      <c r="I30" s="245">
        <f t="shared" si="7"/>
        <v>0</v>
      </c>
      <c r="J30" s="352"/>
    </row>
    <row r="31" spans="1:10" ht="26.1" customHeight="1" x14ac:dyDescent="0.2">
      <c r="A31" s="221">
        <f>Datos!B38</f>
        <v>14</v>
      </c>
      <c r="B31" s="402" t="str">
        <f t="shared" si="0"/>
        <v>Escuela Juan Pedro Esnaola ( JINZ 2)</v>
      </c>
      <c r="C31" s="403"/>
      <c r="D31" s="242" t="str">
        <f t="shared" si="1"/>
        <v>GL</v>
      </c>
      <c r="E31" s="243">
        <f t="shared" si="4"/>
        <v>1</v>
      </c>
      <c r="F31" s="244">
        <f>IFERROR(VLOOKUP(A31,Tabla_Analisis_Precio,7,FALSE),0)</f>
        <v>0</v>
      </c>
      <c r="G31" s="202">
        <f t="shared" si="5"/>
        <v>0</v>
      </c>
      <c r="H31" s="202">
        <f t="shared" si="6"/>
        <v>0</v>
      </c>
      <c r="I31" s="245">
        <f t="shared" si="7"/>
        <v>0</v>
      </c>
      <c r="J31" s="352"/>
    </row>
    <row r="32" spans="1:10" ht="26.1" customHeight="1" x14ac:dyDescent="0.2">
      <c r="A32" s="221">
        <f>Datos!B39</f>
        <v>15</v>
      </c>
      <c r="B32" s="402" t="str">
        <f t="shared" si="0"/>
        <v>Escuela Luis Pasteur</v>
      </c>
      <c r="C32" s="403"/>
      <c r="D32" s="242" t="str">
        <f t="shared" si="1"/>
        <v>GL</v>
      </c>
      <c r="E32" s="243">
        <f t="shared" si="4"/>
        <v>1</v>
      </c>
      <c r="F32" s="244">
        <f>IFERROR(VLOOKUP(A32,Tabla_Analisis_Precio,7,FALSE),0)</f>
        <v>0</v>
      </c>
      <c r="G32" s="202">
        <f t="shared" si="5"/>
        <v>0</v>
      </c>
      <c r="H32" s="202">
        <f t="shared" si="6"/>
        <v>0</v>
      </c>
      <c r="I32" s="245">
        <f t="shared" si="7"/>
        <v>0</v>
      </c>
      <c r="J32" s="352"/>
    </row>
    <row r="33" spans="1:10" ht="33" customHeight="1" x14ac:dyDescent="0.2">
      <c r="A33" s="221">
        <f>Datos!B40</f>
        <v>16</v>
      </c>
      <c r="B33" s="402" t="str">
        <f>IFERROR(VLOOKUP(A33,Tabla_Datos,2,FALSE),"")</f>
        <v>Escuela Martín Gil (JINZ 24)</v>
      </c>
      <c r="C33" s="403"/>
      <c r="D33" s="242" t="str">
        <f>IFERROR(VLOOKUP(A33,Tabla_Datos,3,FALSE),"")</f>
        <v>GL</v>
      </c>
      <c r="E33" s="243">
        <f t="shared" si="4"/>
        <v>1</v>
      </c>
      <c r="F33" s="244">
        <f>IFERROR(VLOOKUP(A33,Tabla_Analisis_Precio,7,FALSE),0)</f>
        <v>0</v>
      </c>
      <c r="G33" s="202">
        <f t="shared" si="5"/>
        <v>0</v>
      </c>
      <c r="H33" s="202">
        <f t="shared" si="6"/>
        <v>0</v>
      </c>
      <c r="I33" s="245">
        <f t="shared" si="7"/>
        <v>0</v>
      </c>
      <c r="J33" s="352"/>
    </row>
    <row r="34" spans="1:10" ht="29.25" customHeight="1" x14ac:dyDescent="0.2">
      <c r="A34" s="221">
        <f>Datos!B41</f>
        <v>17</v>
      </c>
      <c r="B34" s="402" t="str">
        <f t="shared" si="0"/>
        <v>Escuela Saturnino María de Laspiur ( JINZ 25)</v>
      </c>
      <c r="C34" s="403"/>
      <c r="D34" s="242" t="str">
        <f t="shared" si="1"/>
        <v>GL</v>
      </c>
      <c r="E34" s="243">
        <f t="shared" si="4"/>
        <v>1</v>
      </c>
      <c r="F34" s="244">
        <f>IFERROR(VLOOKUP(A34,Tabla_Analisis_Precio,7,FALSE),0)</f>
        <v>0</v>
      </c>
      <c r="G34" s="202">
        <f t="shared" si="5"/>
        <v>0</v>
      </c>
      <c r="H34" s="202">
        <f t="shared" si="6"/>
        <v>0</v>
      </c>
      <c r="I34" s="245">
        <f t="shared" si="7"/>
        <v>0</v>
      </c>
      <c r="J34" s="352"/>
    </row>
    <row r="35" spans="1:10" ht="30" customHeight="1" x14ac:dyDescent="0.2">
      <c r="A35" s="221">
        <f>Datos!B42</f>
        <v>18</v>
      </c>
      <c r="B35" s="402" t="str">
        <f t="shared" si="0"/>
        <v>Escuela Saturnino S. Aráoz / Unidad Educativa para Adultos (UEPA) Movil Nº 7.</v>
      </c>
      <c r="C35" s="403"/>
      <c r="D35" s="242" t="str">
        <f t="shared" si="1"/>
        <v>GL</v>
      </c>
      <c r="E35" s="243">
        <f t="shared" si="4"/>
        <v>1</v>
      </c>
      <c r="F35" s="244">
        <f t="shared" si="8"/>
        <v>0</v>
      </c>
      <c r="G35" s="202">
        <f t="shared" si="5"/>
        <v>0</v>
      </c>
      <c r="H35" s="202">
        <f t="shared" si="6"/>
        <v>0</v>
      </c>
      <c r="I35" s="245">
        <f t="shared" si="7"/>
        <v>0</v>
      </c>
      <c r="J35" s="352"/>
    </row>
    <row r="36" spans="1:10" ht="31.5" customHeight="1" x14ac:dyDescent="0.2">
      <c r="A36" s="221">
        <f>Datos!B43</f>
        <v>19</v>
      </c>
      <c r="B36" s="402" t="str">
        <f t="shared" si="0"/>
        <v>Escuela Técnica General Manuel Savio</v>
      </c>
      <c r="C36" s="403"/>
      <c r="D36" s="242" t="str">
        <f t="shared" si="1"/>
        <v>GL</v>
      </c>
      <c r="E36" s="243">
        <f t="shared" si="4"/>
        <v>1</v>
      </c>
      <c r="F36" s="244">
        <f>IFERROR(VLOOKUP(A36,Tabla_Analisis_Precio,7,FALSE),0)</f>
        <v>0</v>
      </c>
      <c r="G36" s="202">
        <f t="shared" si="5"/>
        <v>0</v>
      </c>
      <c r="H36" s="202">
        <f t="shared" si="6"/>
        <v>0</v>
      </c>
      <c r="I36" s="245">
        <f t="shared" si="7"/>
        <v>0</v>
      </c>
      <c r="J36" s="352"/>
    </row>
    <row r="37" spans="1:10" ht="20.100000000000001" customHeight="1" x14ac:dyDescent="0.2">
      <c r="A37" s="246"/>
      <c r="B37" s="247"/>
      <c r="C37" s="248"/>
      <c r="D37" s="249"/>
      <c r="E37" s="250"/>
      <c r="F37" s="251"/>
      <c r="G37" s="251"/>
      <c r="I37" s="252"/>
      <c r="J37" s="352"/>
    </row>
    <row r="38" spans="1:10" ht="20.100000000000001" customHeight="1" x14ac:dyDescent="0.2">
      <c r="A38" s="253" t="s">
        <v>3</v>
      </c>
      <c r="B38" s="254"/>
      <c r="C38" s="255"/>
      <c r="D38" s="255"/>
      <c r="E38" s="255"/>
      <c r="F38" s="256">
        <f>ROUND(SUMPRODUCT(E18:E36,F18:F36),2)</f>
        <v>0</v>
      </c>
      <c r="G38" s="208" t="s">
        <v>1194</v>
      </c>
      <c r="H38" s="257">
        <f>SUM(H18:H36)</f>
        <v>0</v>
      </c>
      <c r="I38" s="258">
        <f>SUM(I18:I37)</f>
        <v>0</v>
      </c>
      <c r="J38" s="353"/>
    </row>
    <row r="39" spans="1:10" ht="20.100000000000001" customHeight="1" thickBot="1" x14ac:dyDescent="0.25">
      <c r="G39" s="259"/>
    </row>
    <row r="40" spans="1:10" ht="20.100000000000001" customHeight="1" thickTop="1" x14ac:dyDescent="0.2">
      <c r="A40" s="260" t="s">
        <v>1120</v>
      </c>
      <c r="B40" s="261" t="s">
        <v>1195</v>
      </c>
      <c r="C40" s="262"/>
      <c r="D40" s="263"/>
      <c r="E40" s="264"/>
      <c r="F40" s="265"/>
      <c r="G40" s="264"/>
      <c r="H40" s="266">
        <f>ROUND(H43/(1+Beneficio)-GG_Pesos,2)</f>
        <v>0</v>
      </c>
      <c r="I40" s="267"/>
      <c r="J40" s="267"/>
    </row>
    <row r="41" spans="1:10" ht="20.100000000000001" customHeight="1" x14ac:dyDescent="0.2">
      <c r="A41" s="268" t="s">
        <v>1121</v>
      </c>
      <c r="B41" s="269" t="str">
        <f>CONCATENATE("GASTOS GENERALES  ",ROUND(E41*100,3)," % de ( 1 )")</f>
        <v>GASTOS GENERALES  0 % de ( 1 )</v>
      </c>
      <c r="C41" s="269"/>
      <c r="D41" s="270"/>
      <c r="E41" s="271">
        <f>GG_Porcentaje</f>
        <v>0</v>
      </c>
      <c r="F41" s="124"/>
      <c r="H41" s="272">
        <f>IF(GG_Pesos=0,ROUND(GG_Porcentaje*Costo_Obra,2),GG_Pesos)</f>
        <v>0</v>
      </c>
      <c r="I41" s="270"/>
      <c r="J41" s="270"/>
    </row>
    <row r="42" spans="1:10" ht="20.100000000000001" customHeight="1" x14ac:dyDescent="0.2">
      <c r="A42" s="268" t="s">
        <v>1122</v>
      </c>
      <c r="B42" s="269" t="str">
        <f>CONCATENATE("BENEFICIOS  ",ROUND(E42*100,2)," % de ( 1 + 2 )")</f>
        <v>BENEFICIOS  9 % de ( 1 + 2 )</v>
      </c>
      <c r="C42" s="269"/>
      <c r="D42" s="270"/>
      <c r="E42" s="271">
        <f>Beneficio</f>
        <v>0.09</v>
      </c>
      <c r="F42" s="124"/>
      <c r="H42" s="272">
        <f>IF(Beneficio=0,,ROUND(Beneficio*(Costo_Obra+GG_Pesos),2))</f>
        <v>0</v>
      </c>
      <c r="I42" s="270"/>
      <c r="J42" s="270"/>
    </row>
    <row r="43" spans="1:10" ht="20.100000000000001" customHeight="1" x14ac:dyDescent="0.2">
      <c r="A43" s="268" t="s">
        <v>1123</v>
      </c>
      <c r="B43" s="273" t="s">
        <v>14</v>
      </c>
      <c r="C43" s="274"/>
      <c r="D43" s="270"/>
      <c r="F43" s="124"/>
      <c r="H43" s="272">
        <f>ROUND(Monto_Oferta/(1+IVA+Ingresos_Brutos),2)</f>
        <v>0</v>
      </c>
      <c r="I43" s="270"/>
      <c r="J43" s="270"/>
    </row>
    <row r="44" spans="1:10" ht="20.100000000000001" customHeight="1" x14ac:dyDescent="0.2">
      <c r="A44" s="268" t="s">
        <v>1124</v>
      </c>
      <c r="B44" s="269" t="str">
        <f>CONCATENATE("INGRESOS BRUTOS Y LOTE HOGAR  ",ROUND(E44*100,2)," % de ( 4 )")</f>
        <v>INGRESOS BRUTOS Y LOTE HOGAR  2,4 % de ( 4 )</v>
      </c>
      <c r="C44" s="269"/>
      <c r="D44" s="270"/>
      <c r="E44" s="271">
        <f>Ingresos_Brutos</f>
        <v>2.4E-2</v>
      </c>
      <c r="F44" s="124"/>
      <c r="H44" s="272">
        <f>IF(Ingresos_Brutos=0,,ROUND(Ingresos_Brutos*H43,2))</f>
        <v>0</v>
      </c>
      <c r="I44" s="270"/>
      <c r="J44" s="270"/>
    </row>
    <row r="45" spans="1:10" ht="20.100000000000001" customHeight="1" thickBot="1" x14ac:dyDescent="0.25">
      <c r="A45" s="275" t="s">
        <v>1125</v>
      </c>
      <c r="B45" s="276" t="str">
        <f>CONCATENATE("IMPUESTO AL VALOR AGREGADO ",E45*100," % de ( 4 )")</f>
        <v>IMPUESTO AL VALOR AGREGADO 21 % de ( 4 )</v>
      </c>
      <c r="C45" s="276"/>
      <c r="D45" s="277"/>
      <c r="E45" s="278">
        <f>IVA</f>
        <v>0.21</v>
      </c>
      <c r="F45" s="279"/>
      <c r="G45" s="280"/>
      <c r="H45" s="281">
        <f>IF(IVA=0,,ROUND(IVA*H43,2))</f>
        <v>0</v>
      </c>
      <c r="I45" s="270"/>
      <c r="J45" s="270"/>
    </row>
    <row r="46" spans="1:10" ht="20.100000000000001" customHeight="1" thickTop="1" x14ac:dyDescent="0.2">
      <c r="A46" s="282"/>
      <c r="B46" s="269"/>
      <c r="C46" s="269"/>
      <c r="D46" s="270"/>
      <c r="E46" s="271"/>
      <c r="F46" s="124"/>
      <c r="H46" s="283"/>
      <c r="I46" s="270"/>
      <c r="J46" s="270"/>
    </row>
    <row r="47" spans="1:10" ht="20.100000000000001" customHeight="1" x14ac:dyDescent="0.2">
      <c r="A47" s="284"/>
      <c r="B47" s="284" t="s">
        <v>15</v>
      </c>
      <c r="C47" s="284"/>
      <c r="D47" s="270"/>
      <c r="F47" s="124"/>
      <c r="H47" s="283">
        <f>Monto_Oferta</f>
        <v>0</v>
      </c>
      <c r="I47" s="270"/>
      <c r="J47" s="270"/>
    </row>
    <row r="48" spans="1:10" ht="20.100000000000001" customHeight="1" x14ac:dyDescent="0.2">
      <c r="G48" s="367"/>
      <c r="H48" s="367"/>
      <c r="I48" s="285"/>
      <c r="J48" s="285"/>
    </row>
    <row r="49" spans="1:10" ht="60" customHeight="1" x14ac:dyDescent="0.2">
      <c r="B49" s="401" t="str">
        <f>"El presente presupuesto asciende a la suma de: " &amp; UPPER(CONVERTIRNUM(Monto_Oferta))</f>
        <v>El presente presupuesto asciende a la suma de: CERO PESOS CON 00/100</v>
      </c>
      <c r="C49" s="401"/>
      <c r="D49" s="401"/>
      <c r="E49" s="401"/>
      <c r="F49" s="401"/>
      <c r="G49" s="401"/>
      <c r="H49" s="401"/>
      <c r="I49" s="401"/>
      <c r="J49" s="348"/>
    </row>
    <row r="50" spans="1:10" x14ac:dyDescent="0.2">
      <c r="A50" s="125" t="s">
        <v>1167</v>
      </c>
    </row>
    <row r="63" spans="1:10" x14ac:dyDescent="0.2">
      <c r="H63" s="367"/>
    </row>
  </sheetData>
  <mergeCells count="28">
    <mergeCell ref="B30:C30"/>
    <mergeCell ref="B36:C36"/>
    <mergeCell ref="B35:C35"/>
    <mergeCell ref="B27:C27"/>
    <mergeCell ref="B28:C28"/>
    <mergeCell ref="B33:C33"/>
    <mergeCell ref="B49:I49"/>
    <mergeCell ref="F15:F16"/>
    <mergeCell ref="G15:G16"/>
    <mergeCell ref="B18:C18"/>
    <mergeCell ref="B20:C20"/>
    <mergeCell ref="B21:C21"/>
    <mergeCell ref="B22:C22"/>
    <mergeCell ref="B23:C23"/>
    <mergeCell ref="B24:C24"/>
    <mergeCell ref="B25:C25"/>
    <mergeCell ref="B31:C31"/>
    <mergeCell ref="B32:C32"/>
    <mergeCell ref="B34:C34"/>
    <mergeCell ref="B26:C26"/>
    <mergeCell ref="B19:C19"/>
    <mergeCell ref="B29:C29"/>
    <mergeCell ref="A15:A16"/>
    <mergeCell ref="B15:C16"/>
    <mergeCell ref="D15:D16"/>
    <mergeCell ref="E15:E16"/>
    <mergeCell ref="I15:I16"/>
    <mergeCell ref="H15:H16"/>
  </mergeCells>
  <conditionalFormatting sqref="A41:D47 I48:J48">
    <cfRule type="expression" dxfId="155" priority="293" stopIfTrue="1">
      <formula>#REF!=1</formula>
    </cfRule>
  </conditionalFormatting>
  <conditionalFormatting sqref="A18 A20:A32 A34:A37">
    <cfRule type="expression" dxfId="154" priority="294" stopIfTrue="1">
      <formula>#REF!&gt;0</formula>
    </cfRule>
    <cfRule type="expression" dxfId="153" priority="295" stopIfTrue="1">
      <formula>#REF!&gt;0</formula>
    </cfRule>
    <cfRule type="expression" dxfId="152" priority="296" stopIfTrue="1">
      <formula>#REF!&gt;0</formula>
    </cfRule>
  </conditionalFormatting>
  <conditionalFormatting sqref="B37:C37 B20:B32 B34:B36">
    <cfRule type="expression" dxfId="151" priority="297" stopIfTrue="1">
      <formula>#REF!&gt;0</formula>
    </cfRule>
    <cfRule type="expression" dxfId="150" priority="298" stopIfTrue="1">
      <formula>#REF!&gt;0</formula>
    </cfRule>
    <cfRule type="expression" dxfId="149" priority="299" stopIfTrue="1">
      <formula>#REF!&gt;0</formula>
    </cfRule>
  </conditionalFormatting>
  <conditionalFormatting sqref="A40:D40 B41:C42 B44:C47 A42 A44">
    <cfRule type="expression" dxfId="148" priority="300" stopIfTrue="1">
      <formula>#REF!=1</formula>
    </cfRule>
  </conditionalFormatting>
  <conditionalFormatting sqref="D40:D47 B40:C42 B44:C47 A40:A47 F40:F47 H41:J42 H44:J47 I43:J43 I40:J40">
    <cfRule type="expression" dxfId="147" priority="301" stopIfTrue="1">
      <formula>#REF!=1</formula>
    </cfRule>
  </conditionalFormatting>
  <conditionalFormatting sqref="I41:J41">
    <cfRule type="expression" dxfId="146" priority="291" stopIfTrue="1">
      <formula>#REF!=1</formula>
    </cfRule>
  </conditionalFormatting>
  <conditionalFormatting sqref="I43:J43">
    <cfRule type="expression" dxfId="145" priority="290" stopIfTrue="1">
      <formula>#REF!=1</formula>
    </cfRule>
  </conditionalFormatting>
  <conditionalFormatting sqref="I45:J46">
    <cfRule type="expression" dxfId="144" priority="289" stopIfTrue="1">
      <formula>#REF!=1</formula>
    </cfRule>
  </conditionalFormatting>
  <conditionalFormatting sqref="I47:J47">
    <cfRule type="expression" dxfId="143" priority="288" stopIfTrue="1">
      <formula>#REF!=1</formula>
    </cfRule>
  </conditionalFormatting>
  <conditionalFormatting sqref="I44:J44">
    <cfRule type="expression" dxfId="142" priority="287" stopIfTrue="1">
      <formula>#REF!=1</formula>
    </cfRule>
  </conditionalFormatting>
  <conditionalFormatting sqref="I42:J42">
    <cfRule type="expression" dxfId="141" priority="286" stopIfTrue="1">
      <formula>#REF!=1</formula>
    </cfRule>
  </conditionalFormatting>
  <conditionalFormatting sqref="A40 A42 A44">
    <cfRule type="expression" dxfId="140" priority="285" stopIfTrue="1">
      <formula>#REF!=1</formula>
    </cfRule>
  </conditionalFormatting>
  <conditionalFormatting sqref="B40:C40">
    <cfRule type="expression" dxfId="139" priority="284" stopIfTrue="1">
      <formula>#REF!=1</formula>
    </cfRule>
  </conditionalFormatting>
  <conditionalFormatting sqref="B43:C43">
    <cfRule type="expression" dxfId="138" priority="283" stopIfTrue="1">
      <formula>#REF!=1</formula>
    </cfRule>
  </conditionalFormatting>
  <conditionalFormatting sqref="B45:C46">
    <cfRule type="expression" dxfId="137" priority="282" stopIfTrue="1">
      <formula>#REF!=1</formula>
    </cfRule>
  </conditionalFormatting>
  <conditionalFormatting sqref="A41 A43 A45:A46">
    <cfRule type="expression" dxfId="136" priority="281" stopIfTrue="1">
      <formula>#REF!=1</formula>
    </cfRule>
  </conditionalFormatting>
  <conditionalFormatting sqref="A41 A43 A45:A46">
    <cfRule type="expression" dxfId="135" priority="280" stopIfTrue="1">
      <formula>#REF!=1</formula>
    </cfRule>
  </conditionalFormatting>
  <conditionalFormatting sqref="B44:C44">
    <cfRule type="expression" dxfId="134" priority="150" stopIfTrue="1">
      <formula>#REF!=1</formula>
    </cfRule>
  </conditionalFormatting>
  <conditionalFormatting sqref="B18 E18">
    <cfRule type="expression" dxfId="133" priority="48" stopIfTrue="1">
      <formula>#REF!&gt;0</formula>
    </cfRule>
    <cfRule type="expression" dxfId="132" priority="49" stopIfTrue="1">
      <formula>#REF!&gt;0</formula>
    </cfRule>
    <cfRule type="expression" dxfId="131" priority="50" stopIfTrue="1">
      <formula>#REF!&gt;0</formula>
    </cfRule>
  </conditionalFormatting>
  <conditionalFormatting sqref="A38">
    <cfRule type="expression" dxfId="130" priority="24" stopIfTrue="1">
      <formula>#REF!&gt;0</formula>
    </cfRule>
    <cfRule type="expression" dxfId="129" priority="25" stopIfTrue="1">
      <formula>#REF!&gt;0</formula>
    </cfRule>
    <cfRule type="expression" dxfId="128" priority="26" stopIfTrue="1">
      <formula>#REF!&gt;0</formula>
    </cfRule>
  </conditionalFormatting>
  <conditionalFormatting sqref="H43">
    <cfRule type="expression" dxfId="127" priority="23" stopIfTrue="1">
      <formula>#REF!=1</formula>
    </cfRule>
  </conditionalFormatting>
  <conditionalFormatting sqref="H40">
    <cfRule type="expression" dxfId="126" priority="22" stopIfTrue="1">
      <formula>#REF!=1</formula>
    </cfRule>
  </conditionalFormatting>
  <conditionalFormatting sqref="A19">
    <cfRule type="expression" dxfId="125" priority="10" stopIfTrue="1">
      <formula>#REF!&gt;0</formula>
    </cfRule>
    <cfRule type="expression" dxfId="124" priority="11" stopIfTrue="1">
      <formula>#REF!&gt;0</formula>
    </cfRule>
    <cfRule type="expression" dxfId="123" priority="12" stopIfTrue="1">
      <formula>#REF!&gt;0</formula>
    </cfRule>
  </conditionalFormatting>
  <conditionalFormatting sqref="B19">
    <cfRule type="expression" dxfId="122" priority="13" stopIfTrue="1">
      <formula>#REF!&gt;0</formula>
    </cfRule>
    <cfRule type="expression" dxfId="121" priority="14" stopIfTrue="1">
      <formula>#REF!&gt;0</formula>
    </cfRule>
    <cfRule type="expression" dxfId="120" priority="15" stopIfTrue="1">
      <formula>#REF!&gt;0</formula>
    </cfRule>
  </conditionalFormatting>
  <conditionalFormatting sqref="E19:E36">
    <cfRule type="expression" dxfId="119" priority="7" stopIfTrue="1">
      <formula>#REF!&gt;0</formula>
    </cfRule>
    <cfRule type="expression" dxfId="118" priority="8" stopIfTrue="1">
      <formula>#REF!&gt;0</formula>
    </cfRule>
    <cfRule type="expression" dxfId="117" priority="9" stopIfTrue="1">
      <formula>#REF!&gt;0</formula>
    </cfRule>
  </conditionalFormatting>
  <conditionalFormatting sqref="A33">
    <cfRule type="expression" dxfId="116" priority="1" stopIfTrue="1">
      <formula>#REF!&gt;0</formula>
    </cfRule>
    <cfRule type="expression" dxfId="115" priority="2" stopIfTrue="1">
      <formula>#REF!&gt;0</formula>
    </cfRule>
    <cfRule type="expression" dxfId="114" priority="3" stopIfTrue="1">
      <formula>#REF!&gt;0</formula>
    </cfRule>
  </conditionalFormatting>
  <conditionalFormatting sqref="B33">
    <cfRule type="expression" dxfId="113" priority="4" stopIfTrue="1">
      <formula>#REF!&gt;0</formula>
    </cfRule>
    <cfRule type="expression" dxfId="112" priority="5" stopIfTrue="1">
      <formula>#REF!&gt;0</formula>
    </cfRule>
    <cfRule type="expression" dxfId="111" priority="6" stopIfTrue="1">
      <formula>#REF!&gt;0</formula>
    </cfRule>
  </conditionalFormatting>
  <pageMargins left="1.1811023622047245" right="0.78740157480314965" top="0.98425196850393704" bottom="0.78740157480314965" header="0.39370078740157483" footer="0.39370078740157483"/>
  <pageSetup paperSize="9" scale="50" fitToHeight="0" orientation="portrait" r:id="rId1"/>
  <headerFooter>
    <oddHeader>&amp;L&amp;G</oddHead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3">
    <tabColor theme="3" tint="0.59999389629810485"/>
  </sheetPr>
  <dimension ref="A1:EK3523"/>
  <sheetViews>
    <sheetView showGridLines="0" showZeros="0" view="pageBreakPreview" zoomScale="80" zoomScaleNormal="120" zoomScaleSheetLayoutView="80" workbookViewId="0">
      <selection activeCell="B15" sqref="B15"/>
    </sheetView>
  </sheetViews>
  <sheetFormatPr baseColWidth="10" defaultColWidth="11.42578125" defaultRowHeight="24" customHeight="1" x14ac:dyDescent="0.2"/>
  <cols>
    <col min="1" max="1" width="15.7109375" style="133" customWidth="1"/>
    <col min="2" max="2" width="20.7109375" style="133" customWidth="1"/>
    <col min="3" max="3" width="43.7109375" style="133" customWidth="1"/>
    <col min="4" max="4" width="10.7109375" style="133" customWidth="1"/>
    <col min="5" max="5" width="12.7109375" style="133" customWidth="1"/>
    <col min="6" max="7" width="15.7109375" style="145" customWidth="1"/>
    <col min="8" max="8" width="11.42578125" style="133"/>
    <col min="9" max="141" width="11.42578125" style="299"/>
    <col min="142" max="16384" width="11.42578125" style="133"/>
  </cols>
  <sheetData>
    <row r="1" spans="1:141" ht="24" customHeight="1" thickTop="1" x14ac:dyDescent="0.2">
      <c r="A1" s="199" t="s">
        <v>39</v>
      </c>
      <c r="B1" s="200"/>
      <c r="C1" s="200"/>
      <c r="D1" s="200"/>
      <c r="E1" s="200"/>
      <c r="F1" s="200"/>
      <c r="G1" s="201"/>
      <c r="H1" s="133">
        <f>COUNTIF($A$1:A7,"ANALISIS DE PRECIOS")</f>
        <v>1</v>
      </c>
    </row>
    <row r="2" spans="1:141" ht="24" customHeight="1" x14ac:dyDescent="0.2">
      <c r="A2" s="134" t="s">
        <v>726</v>
      </c>
      <c r="B2" s="135" t="str">
        <f>Comitente</f>
        <v>DIRECCIÓN PROVINCIAL RED DE GAS</v>
      </c>
      <c r="C2" s="130"/>
      <c r="D2" s="136"/>
      <c r="E2" s="136"/>
      <c r="F2" s="137"/>
      <c r="G2" s="138"/>
    </row>
    <row r="3" spans="1:141" ht="24" customHeight="1" x14ac:dyDescent="0.2">
      <c r="A3" s="134" t="s">
        <v>727</v>
      </c>
      <c r="B3" s="135">
        <f>Contratista</f>
        <v>0</v>
      </c>
      <c r="C3" s="131"/>
      <c r="D3" s="131"/>
      <c r="E3" s="131"/>
      <c r="F3" s="139"/>
      <c r="G3" s="140"/>
    </row>
    <row r="4" spans="1:141" ht="24" customHeight="1" x14ac:dyDescent="0.2">
      <c r="A4" s="134" t="s">
        <v>26</v>
      </c>
      <c r="B4" s="135" t="str">
        <f>Obra</f>
        <v>MANTENIMIENTO CALINGASTA- SECTOR 1</v>
      </c>
      <c r="C4" s="131"/>
      <c r="D4" s="131"/>
      <c r="E4" s="131"/>
      <c r="F4" s="139" t="s">
        <v>40</v>
      </c>
      <c r="G4" s="141">
        <f>Fecha_Base</f>
        <v>0</v>
      </c>
    </row>
    <row r="5" spans="1:141" ht="24" customHeight="1" x14ac:dyDescent="0.2">
      <c r="A5" s="142" t="s">
        <v>725</v>
      </c>
      <c r="B5" s="132" t="str">
        <f>Ubicación</f>
        <v>Departamento CALINGASTA</v>
      </c>
      <c r="C5" s="132"/>
      <c r="D5" s="143"/>
      <c r="E5" s="144"/>
      <c r="G5" s="146"/>
    </row>
    <row r="6" spans="1:141" ht="24" customHeight="1" x14ac:dyDescent="0.2">
      <c r="A6" s="142" t="s">
        <v>41</v>
      </c>
      <c r="B6" s="21">
        <f>IFERROR(VALUE(LEFT(B7,FIND(".",B7)-1)),"")</f>
        <v>1</v>
      </c>
      <c r="C6" s="133" t="str">
        <f>IFERROR(VLOOKUP(B6,Tabla_CyP,2,FALSE),"")</f>
        <v>Esc La Capilla (JINZ 2) / Centro Educativo de Nivel Secundario (C.E.N.S.) Calingasta /  Unidad Educativa Nº 22/ Unidad Educativa Adultos (UEPA) MOVIL Nº 13</v>
      </c>
      <c r="D6" s="133" t="str">
        <f>IFERROR(VALUE(LEFT(B6,FIND("-",B6)-1)),"")</f>
        <v/>
      </c>
      <c r="E6" s="144"/>
      <c r="G6" s="146"/>
    </row>
    <row r="7" spans="1:141" ht="24" customHeight="1" x14ac:dyDescent="0.2">
      <c r="A7" s="142" t="s">
        <v>27</v>
      </c>
      <c r="B7" s="147" t="s">
        <v>1386</v>
      </c>
      <c r="C7" s="133" t="str">
        <f>IFERROR(VLOOKUP(B7,Tabla_CyP,2,FALSE),"")</f>
        <v/>
      </c>
      <c r="D7" s="143"/>
      <c r="E7" s="144"/>
      <c r="F7" s="139" t="s">
        <v>28</v>
      </c>
      <c r="G7" s="148" t="str">
        <f>IFERROR(VLOOKUP(B6,Tabla_CyP,4,FALSE),"")</f>
        <v>GL</v>
      </c>
    </row>
    <row r="8" spans="1:141" ht="24" customHeight="1" x14ac:dyDescent="0.2">
      <c r="A8" s="142"/>
      <c r="B8" s="132"/>
      <c r="D8" s="143"/>
      <c r="E8" s="144"/>
      <c r="G8" s="146"/>
    </row>
    <row r="9" spans="1:141" ht="24" customHeight="1" x14ac:dyDescent="0.2">
      <c r="A9" s="406" t="s">
        <v>588</v>
      </c>
      <c r="B9" s="407"/>
      <c r="C9" s="408" t="s">
        <v>0</v>
      </c>
      <c r="D9" s="408" t="s">
        <v>29</v>
      </c>
      <c r="E9" s="410" t="s">
        <v>30</v>
      </c>
      <c r="F9" s="412" t="s">
        <v>31</v>
      </c>
      <c r="G9" s="414" t="s">
        <v>32</v>
      </c>
    </row>
    <row r="10" spans="1:141" s="143" customFormat="1" ht="24" customHeight="1" x14ac:dyDescent="0.2">
      <c r="A10" s="149" t="s">
        <v>589</v>
      </c>
      <c r="B10" s="150" t="s">
        <v>590</v>
      </c>
      <c r="C10" s="409"/>
      <c r="D10" s="409"/>
      <c r="E10" s="411"/>
      <c r="F10" s="413"/>
      <c r="G10" s="415"/>
      <c r="I10" s="300"/>
      <c r="J10" s="300"/>
      <c r="K10" s="300"/>
      <c r="L10" s="300"/>
      <c r="M10" s="300"/>
      <c r="N10" s="300"/>
      <c r="O10" s="300"/>
      <c r="P10" s="300"/>
      <c r="Q10" s="300"/>
      <c r="R10" s="300"/>
      <c r="S10" s="300"/>
      <c r="T10" s="300"/>
      <c r="U10" s="300"/>
      <c r="V10" s="300"/>
      <c r="W10" s="300"/>
      <c r="X10" s="300"/>
      <c r="Y10" s="300"/>
      <c r="Z10" s="300"/>
      <c r="AA10" s="300"/>
      <c r="AB10" s="300"/>
      <c r="AC10" s="300"/>
      <c r="AD10" s="300"/>
      <c r="AE10" s="300"/>
      <c r="AF10" s="300"/>
      <c r="AG10" s="300"/>
      <c r="AH10" s="300"/>
      <c r="AI10" s="300"/>
      <c r="AJ10" s="300"/>
      <c r="AK10" s="300"/>
      <c r="AL10" s="300"/>
      <c r="AM10" s="300"/>
      <c r="AN10" s="300"/>
      <c r="AO10" s="300"/>
      <c r="AP10" s="300"/>
      <c r="AQ10" s="300"/>
      <c r="AR10" s="300"/>
      <c r="AS10" s="300"/>
      <c r="AT10" s="300"/>
      <c r="AU10" s="300"/>
      <c r="AV10" s="300"/>
      <c r="AW10" s="300"/>
      <c r="AX10" s="300"/>
      <c r="AY10" s="300"/>
      <c r="AZ10" s="300"/>
      <c r="BA10" s="300"/>
      <c r="BB10" s="300"/>
      <c r="BC10" s="300"/>
      <c r="BD10" s="300"/>
      <c r="BE10" s="300"/>
      <c r="BF10" s="300"/>
      <c r="BG10" s="300"/>
      <c r="BH10" s="300"/>
      <c r="BI10" s="300"/>
      <c r="BJ10" s="300"/>
      <c r="BK10" s="300"/>
      <c r="BL10" s="300"/>
      <c r="BM10" s="300"/>
      <c r="BN10" s="300"/>
      <c r="BO10" s="300"/>
      <c r="BP10" s="300"/>
      <c r="BQ10" s="300"/>
      <c r="BR10" s="300"/>
      <c r="BS10" s="300"/>
      <c r="BT10" s="300"/>
      <c r="BU10" s="300"/>
      <c r="BV10" s="300"/>
      <c r="BW10" s="300"/>
      <c r="BX10" s="300"/>
      <c r="BY10" s="300"/>
      <c r="BZ10" s="300"/>
      <c r="CA10" s="300"/>
      <c r="CB10" s="300"/>
      <c r="CC10" s="300"/>
      <c r="CD10" s="300"/>
      <c r="CE10" s="300"/>
      <c r="CF10" s="300"/>
      <c r="CG10" s="300"/>
      <c r="CH10" s="300"/>
      <c r="CI10" s="300"/>
      <c r="CJ10" s="300"/>
      <c r="CK10" s="300"/>
      <c r="CL10" s="300"/>
      <c r="CM10" s="300"/>
      <c r="CN10" s="300"/>
      <c r="CO10" s="300"/>
      <c r="CP10" s="300"/>
      <c r="CQ10" s="300"/>
      <c r="CR10" s="300"/>
      <c r="CS10" s="300"/>
      <c r="CT10" s="300"/>
      <c r="CU10" s="300"/>
      <c r="CV10" s="300"/>
      <c r="CW10" s="300"/>
      <c r="CX10" s="300"/>
      <c r="CY10" s="300"/>
      <c r="CZ10" s="300"/>
      <c r="DA10" s="300"/>
      <c r="DB10" s="300"/>
      <c r="DC10" s="300"/>
      <c r="DD10" s="300"/>
      <c r="DE10" s="300"/>
      <c r="DF10" s="300"/>
      <c r="DG10" s="300"/>
      <c r="DH10" s="300"/>
      <c r="DI10" s="300"/>
      <c r="DJ10" s="300"/>
      <c r="DK10" s="300"/>
      <c r="DL10" s="300"/>
      <c r="DM10" s="300"/>
      <c r="DN10" s="300"/>
      <c r="DO10" s="300"/>
      <c r="DP10" s="300"/>
      <c r="DQ10" s="300"/>
      <c r="DR10" s="300"/>
      <c r="DS10" s="300"/>
      <c r="DT10" s="300"/>
      <c r="DU10" s="300"/>
      <c r="DV10" s="300"/>
      <c r="DW10" s="300"/>
      <c r="DX10" s="300"/>
      <c r="DY10" s="300"/>
      <c r="DZ10" s="300"/>
      <c r="EA10" s="300"/>
      <c r="EB10" s="300"/>
      <c r="EC10" s="300"/>
      <c r="ED10" s="300"/>
      <c r="EE10" s="300"/>
      <c r="EF10" s="300"/>
      <c r="EG10" s="300"/>
      <c r="EH10" s="300"/>
      <c r="EI10" s="300"/>
      <c r="EJ10" s="300"/>
      <c r="EK10" s="300"/>
    </row>
    <row r="11" spans="1:141" ht="24" customHeight="1" x14ac:dyDescent="0.2">
      <c r="A11" s="210"/>
      <c r="B11" s="151"/>
      <c r="C11" s="208" t="s">
        <v>728</v>
      </c>
      <c r="D11" s="152"/>
      <c r="E11" s="153"/>
      <c r="F11" s="154"/>
      <c r="G11" s="155"/>
    </row>
    <row r="12" spans="1:141" s="299" customFormat="1" ht="24" customHeight="1" x14ac:dyDescent="0.2">
      <c r="A12" s="290" t="str">
        <f t="shared" ref="A12:A17" si="0">IFERROR(VLOOKUP(C12,Tabla_Insumos,4,FALSE),"")</f>
        <v/>
      </c>
      <c r="B12" s="291" t="str">
        <f>IFERROR(VLOOKUP(C12,Tabla_Insumos,5,FALSE),"")</f>
        <v/>
      </c>
      <c r="C12" s="120"/>
      <c r="D12" s="293" t="str">
        <f t="shared" ref="D12:D17" si="1">IFERROR(VLOOKUP(C12,Tabla_Insumos,2,FALSE),"")</f>
        <v/>
      </c>
      <c r="E12" s="294"/>
      <c r="F12" s="295">
        <f t="shared" ref="F12:F17" si="2">IFERROR(VLOOKUP(C12,Tabla_Insumos,3,FALSE),0)</f>
        <v>0</v>
      </c>
      <c r="G12" s="298">
        <f>ROUND(E12*F12,2)</f>
        <v>0</v>
      </c>
    </row>
    <row r="13" spans="1:141" s="299" customFormat="1" ht="24" customHeight="1" x14ac:dyDescent="0.2">
      <c r="A13" s="290" t="str">
        <f t="shared" si="0"/>
        <v/>
      </c>
      <c r="B13" s="291" t="str">
        <f t="shared" ref="B13:B17" si="3">IFERROR(VLOOKUP(C13,Tabla_Insumos,5,FALSE),"")</f>
        <v/>
      </c>
      <c r="C13" s="292"/>
      <c r="D13" s="293" t="str">
        <f t="shared" si="1"/>
        <v/>
      </c>
      <c r="E13" s="294"/>
      <c r="F13" s="295">
        <f t="shared" si="2"/>
        <v>0</v>
      </c>
      <c r="G13" s="298">
        <f t="shared" ref="G13:G17" si="4">ROUND(E13*F13,2)</f>
        <v>0</v>
      </c>
    </row>
    <row r="14" spans="1:141" s="299" customFormat="1" ht="24" customHeight="1" x14ac:dyDescent="0.2">
      <c r="A14" s="290" t="str">
        <f t="shared" si="0"/>
        <v/>
      </c>
      <c r="B14" s="291" t="str">
        <f t="shared" si="3"/>
        <v/>
      </c>
      <c r="C14" s="292"/>
      <c r="D14" s="293" t="str">
        <f t="shared" si="1"/>
        <v/>
      </c>
      <c r="E14" s="294"/>
      <c r="F14" s="295">
        <f t="shared" si="2"/>
        <v>0</v>
      </c>
      <c r="G14" s="298">
        <f t="shared" si="4"/>
        <v>0</v>
      </c>
    </row>
    <row r="15" spans="1:141" s="299" customFormat="1" ht="24" customHeight="1" x14ac:dyDescent="0.2">
      <c r="A15" s="290" t="str">
        <f t="shared" si="0"/>
        <v/>
      </c>
      <c r="B15" s="291" t="str">
        <f t="shared" si="3"/>
        <v/>
      </c>
      <c r="C15" s="292"/>
      <c r="D15" s="293" t="str">
        <f t="shared" si="1"/>
        <v/>
      </c>
      <c r="E15" s="294"/>
      <c r="F15" s="295">
        <f t="shared" si="2"/>
        <v>0</v>
      </c>
      <c r="G15" s="298">
        <f t="shared" si="4"/>
        <v>0</v>
      </c>
    </row>
    <row r="16" spans="1:141" s="299" customFormat="1" ht="24" customHeight="1" x14ac:dyDescent="0.2">
      <c r="A16" s="290" t="str">
        <f t="shared" si="0"/>
        <v/>
      </c>
      <c r="B16" s="291" t="str">
        <f t="shared" si="3"/>
        <v/>
      </c>
      <c r="C16" s="292"/>
      <c r="D16" s="293" t="str">
        <f t="shared" si="1"/>
        <v/>
      </c>
      <c r="E16" s="294"/>
      <c r="F16" s="295">
        <f t="shared" si="2"/>
        <v>0</v>
      </c>
      <c r="G16" s="298">
        <f t="shared" si="4"/>
        <v>0</v>
      </c>
    </row>
    <row r="17" spans="1:7" s="299" customFormat="1" ht="24" customHeight="1" x14ac:dyDescent="0.2">
      <c r="A17" s="290" t="str">
        <f t="shared" si="0"/>
        <v/>
      </c>
      <c r="B17" s="291" t="str">
        <f t="shared" si="3"/>
        <v/>
      </c>
      <c r="C17" s="292"/>
      <c r="D17" s="293" t="str">
        <f t="shared" si="1"/>
        <v/>
      </c>
      <c r="E17" s="294"/>
      <c r="F17" s="296">
        <f t="shared" si="2"/>
        <v>0</v>
      </c>
      <c r="G17" s="298">
        <f t="shared" si="4"/>
        <v>0</v>
      </c>
    </row>
    <row r="18" spans="1:7" ht="24" customHeight="1" x14ac:dyDescent="0.2">
      <c r="A18" s="156"/>
      <c r="D18" s="143"/>
      <c r="E18" s="144"/>
      <c r="F18" s="211" t="s">
        <v>33</v>
      </c>
      <c r="G18" s="157">
        <f>SUBTOTAL(9,G12:G17)</f>
        <v>0</v>
      </c>
    </row>
    <row r="19" spans="1:7" ht="24" customHeight="1" x14ac:dyDescent="0.2">
      <c r="A19" s="156"/>
      <c r="C19" s="158" t="s">
        <v>729</v>
      </c>
      <c r="D19" s="143"/>
      <c r="E19" s="144"/>
      <c r="G19" s="159"/>
    </row>
    <row r="20" spans="1:7" s="299" customFormat="1" ht="24" customHeight="1" x14ac:dyDescent="0.2">
      <c r="A20" s="290" t="str">
        <f t="shared" ref="A20:A27" si="5">IFERROR(VLOOKUP(C20,Tabla_Insumos,4,FALSE),"")</f>
        <v/>
      </c>
      <c r="B20" s="291" t="str">
        <f t="shared" ref="B20:B27" si="6">IFERROR(VLOOKUP(C20,Tabla_Insumos,5,FALSE),"")</f>
        <v/>
      </c>
      <c r="C20" s="292"/>
      <c r="D20" s="293" t="str">
        <f t="shared" ref="D20:D27" si="7">IFERROR(VLOOKUP(C20,Tabla_Insumos,2,FALSE),"")</f>
        <v/>
      </c>
      <c r="E20" s="294"/>
      <c r="F20" s="297">
        <f t="shared" ref="F20:F27" si="8">IFERROR(VLOOKUP(C20,Tabla_Insumos,3,FALSE),0)</f>
        <v>0</v>
      </c>
      <c r="G20" s="298">
        <f>ROUND(E20*F20,2)</f>
        <v>0</v>
      </c>
    </row>
    <row r="21" spans="1:7" s="299" customFormat="1" ht="24" customHeight="1" x14ac:dyDescent="0.2">
      <c r="A21" s="290" t="str">
        <f t="shared" si="5"/>
        <v/>
      </c>
      <c r="B21" s="291" t="str">
        <f t="shared" si="6"/>
        <v/>
      </c>
      <c r="C21" s="120"/>
      <c r="D21" s="293" t="str">
        <f t="shared" si="7"/>
        <v/>
      </c>
      <c r="E21" s="294"/>
      <c r="F21" s="297">
        <f t="shared" si="8"/>
        <v>0</v>
      </c>
      <c r="G21" s="298">
        <f>ROUND(E21*F21,2)</f>
        <v>0</v>
      </c>
    </row>
    <row r="22" spans="1:7" s="299" customFormat="1" ht="24" customHeight="1" x14ac:dyDescent="0.2">
      <c r="A22" s="290" t="str">
        <f t="shared" si="5"/>
        <v/>
      </c>
      <c r="B22" s="291" t="str">
        <f t="shared" si="6"/>
        <v/>
      </c>
      <c r="C22" s="292"/>
      <c r="D22" s="293" t="str">
        <f t="shared" si="7"/>
        <v/>
      </c>
      <c r="E22" s="294"/>
      <c r="F22" s="297">
        <f t="shared" si="8"/>
        <v>0</v>
      </c>
      <c r="G22" s="298">
        <f t="shared" ref="G22:G27" si="9">ROUND(E22*F22,2)</f>
        <v>0</v>
      </c>
    </row>
    <row r="23" spans="1:7" s="299" customFormat="1" ht="24" customHeight="1" x14ac:dyDescent="0.2">
      <c r="A23" s="290" t="str">
        <f t="shared" si="5"/>
        <v/>
      </c>
      <c r="B23" s="291" t="str">
        <f t="shared" si="6"/>
        <v/>
      </c>
      <c r="C23" s="120"/>
      <c r="D23" s="293" t="str">
        <f t="shared" si="7"/>
        <v/>
      </c>
      <c r="E23" s="294"/>
      <c r="F23" s="297">
        <f t="shared" si="8"/>
        <v>0</v>
      </c>
      <c r="G23" s="298">
        <f t="shared" si="9"/>
        <v>0</v>
      </c>
    </row>
    <row r="24" spans="1:7" s="299" customFormat="1" ht="24" customHeight="1" x14ac:dyDescent="0.2">
      <c r="A24" s="290" t="str">
        <f t="shared" si="5"/>
        <v/>
      </c>
      <c r="B24" s="291" t="str">
        <f t="shared" si="6"/>
        <v/>
      </c>
      <c r="C24" s="292"/>
      <c r="D24" s="293" t="str">
        <f t="shared" si="7"/>
        <v/>
      </c>
      <c r="E24" s="294"/>
      <c r="F24" s="295">
        <f t="shared" si="8"/>
        <v>0</v>
      </c>
      <c r="G24" s="298">
        <f t="shared" si="9"/>
        <v>0</v>
      </c>
    </row>
    <row r="25" spans="1:7" s="299" customFormat="1" ht="24" customHeight="1" x14ac:dyDescent="0.2">
      <c r="A25" s="290" t="str">
        <f t="shared" si="5"/>
        <v/>
      </c>
      <c r="B25" s="291" t="str">
        <f t="shared" si="6"/>
        <v/>
      </c>
      <c r="C25" s="292"/>
      <c r="D25" s="293" t="str">
        <f t="shared" si="7"/>
        <v/>
      </c>
      <c r="E25" s="294"/>
      <c r="F25" s="295">
        <f t="shared" si="8"/>
        <v>0</v>
      </c>
      <c r="G25" s="298">
        <f t="shared" si="9"/>
        <v>0</v>
      </c>
    </row>
    <row r="26" spans="1:7" s="299" customFormat="1" ht="24" customHeight="1" x14ac:dyDescent="0.2">
      <c r="A26" s="290" t="str">
        <f t="shared" si="5"/>
        <v/>
      </c>
      <c r="B26" s="291" t="str">
        <f t="shared" si="6"/>
        <v/>
      </c>
      <c r="C26" s="292"/>
      <c r="D26" s="293" t="str">
        <f t="shared" si="7"/>
        <v/>
      </c>
      <c r="E26" s="294"/>
      <c r="F26" s="295">
        <f t="shared" si="8"/>
        <v>0</v>
      </c>
      <c r="G26" s="298">
        <f t="shared" si="9"/>
        <v>0</v>
      </c>
    </row>
    <row r="27" spans="1:7" s="299" customFormat="1" ht="24" customHeight="1" x14ac:dyDescent="0.2">
      <c r="A27" s="290" t="str">
        <f t="shared" si="5"/>
        <v/>
      </c>
      <c r="B27" s="291" t="str">
        <f t="shared" si="6"/>
        <v/>
      </c>
      <c r="C27" s="292"/>
      <c r="D27" s="293" t="str">
        <f t="shared" si="7"/>
        <v/>
      </c>
      <c r="E27" s="294"/>
      <c r="F27" s="295">
        <f t="shared" si="8"/>
        <v>0</v>
      </c>
      <c r="G27" s="298">
        <f t="shared" si="9"/>
        <v>0</v>
      </c>
    </row>
    <row r="28" spans="1:7" ht="24" customHeight="1" x14ac:dyDescent="0.2">
      <c r="A28" s="156"/>
      <c r="D28" s="143"/>
      <c r="E28" s="144"/>
      <c r="F28" s="211" t="s">
        <v>34</v>
      </c>
      <c r="G28" s="157">
        <f>SUBTOTAL(9,G20:G27)</f>
        <v>0</v>
      </c>
    </row>
    <row r="29" spans="1:7" ht="24" customHeight="1" x14ac:dyDescent="0.2">
      <c r="A29" s="156"/>
      <c r="C29" s="158" t="s">
        <v>730</v>
      </c>
      <c r="D29" s="143"/>
      <c r="E29" s="144"/>
      <c r="G29" s="159"/>
    </row>
    <row r="30" spans="1:7" s="299" customFormat="1" ht="24" customHeight="1" x14ac:dyDescent="0.2">
      <c r="A30" s="290" t="str">
        <f t="shared" ref="A30:A34" si="10">IFERROR(VLOOKUP(C30,Tabla_Insumos,4,FALSE),"")</f>
        <v/>
      </c>
      <c r="B30" s="291" t="str">
        <f t="shared" ref="B30:B34" si="11">IFERROR(VLOOKUP(C30,Tabla_Insumos,5,FALSE),"")</f>
        <v/>
      </c>
      <c r="C30" s="292"/>
      <c r="D30" s="293" t="str">
        <f t="shared" ref="D30:D34" si="12">IFERROR(VLOOKUP(C30,Tabla_Insumos,2,FALSE),"")</f>
        <v/>
      </c>
      <c r="E30" s="294"/>
      <c r="F30" s="295">
        <f t="shared" ref="F30:F34" si="13">IFERROR(VLOOKUP(C30,Tabla_Insumos,3,FALSE),0)</f>
        <v>0</v>
      </c>
      <c r="G30" s="298">
        <f t="shared" ref="G30:G34" si="14">ROUND(E30*F30,2)</f>
        <v>0</v>
      </c>
    </row>
    <row r="31" spans="1:7" s="299" customFormat="1" ht="24" customHeight="1" x14ac:dyDescent="0.2">
      <c r="A31" s="290" t="str">
        <f t="shared" si="10"/>
        <v/>
      </c>
      <c r="B31" s="291" t="str">
        <f t="shared" si="11"/>
        <v/>
      </c>
      <c r="C31" s="292"/>
      <c r="D31" s="293" t="str">
        <f t="shared" si="12"/>
        <v/>
      </c>
      <c r="E31" s="294"/>
      <c r="F31" s="295">
        <f t="shared" si="13"/>
        <v>0</v>
      </c>
      <c r="G31" s="298">
        <f t="shared" si="14"/>
        <v>0</v>
      </c>
    </row>
    <row r="32" spans="1:7" s="299" customFormat="1" ht="24" customHeight="1" x14ac:dyDescent="0.2">
      <c r="A32" s="290" t="str">
        <f t="shared" si="10"/>
        <v/>
      </c>
      <c r="B32" s="291" t="str">
        <f t="shared" si="11"/>
        <v/>
      </c>
      <c r="C32" s="292"/>
      <c r="D32" s="293" t="str">
        <f t="shared" si="12"/>
        <v/>
      </c>
      <c r="E32" s="294"/>
      <c r="F32" s="295">
        <f t="shared" si="13"/>
        <v>0</v>
      </c>
      <c r="G32" s="298">
        <f t="shared" si="14"/>
        <v>0</v>
      </c>
    </row>
    <row r="33" spans="1:141" s="299" customFormat="1" ht="24" customHeight="1" x14ac:dyDescent="0.2">
      <c r="A33" s="290" t="str">
        <f t="shared" si="10"/>
        <v/>
      </c>
      <c r="B33" s="291" t="str">
        <f t="shared" si="11"/>
        <v/>
      </c>
      <c r="C33" s="292"/>
      <c r="D33" s="293" t="str">
        <f t="shared" si="12"/>
        <v/>
      </c>
      <c r="E33" s="294"/>
      <c r="F33" s="295">
        <f t="shared" si="13"/>
        <v>0</v>
      </c>
      <c r="G33" s="298">
        <f t="shared" si="14"/>
        <v>0</v>
      </c>
    </row>
    <row r="34" spans="1:141" s="299" customFormat="1" ht="24" customHeight="1" x14ac:dyDescent="0.2">
      <c r="A34" s="290" t="str">
        <f t="shared" si="10"/>
        <v/>
      </c>
      <c r="B34" s="291" t="str">
        <f t="shared" si="11"/>
        <v/>
      </c>
      <c r="C34" s="292"/>
      <c r="D34" s="293" t="str">
        <f t="shared" si="12"/>
        <v/>
      </c>
      <c r="E34" s="294"/>
      <c r="F34" s="295">
        <f t="shared" si="13"/>
        <v>0</v>
      </c>
      <c r="G34" s="298">
        <f t="shared" si="14"/>
        <v>0</v>
      </c>
    </row>
    <row r="35" spans="1:141" ht="24" customHeight="1" x14ac:dyDescent="0.2">
      <c r="A35" s="160"/>
      <c r="B35" s="143"/>
      <c r="D35" s="143"/>
      <c r="E35" s="144"/>
      <c r="F35" s="211" t="s">
        <v>35</v>
      </c>
      <c r="G35" s="157">
        <f>SUBTOTAL(9,G30:G34)</f>
        <v>0</v>
      </c>
    </row>
    <row r="36" spans="1:141" ht="24" customHeight="1" thickBot="1" x14ac:dyDescent="0.25">
      <c r="A36" s="161"/>
      <c r="B36" s="162"/>
      <c r="C36" s="163"/>
      <c r="D36" s="162"/>
      <c r="E36" s="164"/>
      <c r="F36" s="165"/>
      <c r="G36" s="166"/>
    </row>
    <row r="37" spans="1:141" ht="24" customHeight="1" thickBot="1" x14ac:dyDescent="0.25">
      <c r="A37" s="167">
        <f>B6</f>
        <v>1</v>
      </c>
      <c r="B37" s="168" t="str">
        <f>C7</f>
        <v/>
      </c>
      <c r="C37" s="169"/>
      <c r="D37" s="169" t="s">
        <v>36</v>
      </c>
      <c r="E37" s="170"/>
      <c r="F37" s="171" t="s">
        <v>37</v>
      </c>
      <c r="G37" s="172">
        <f>SUBTOTAL(9,G12:G36)</f>
        <v>0</v>
      </c>
    </row>
    <row r="38" spans="1:141" ht="24" customHeight="1" thickTop="1" thickBot="1" x14ac:dyDescent="0.25"/>
    <row r="39" spans="1:141" ht="24" customHeight="1" thickTop="1" x14ac:dyDescent="0.2">
      <c r="A39" s="199" t="s">
        <v>39</v>
      </c>
      <c r="B39" s="200"/>
      <c r="C39" s="200"/>
      <c r="D39" s="200"/>
      <c r="E39" s="200"/>
      <c r="F39" s="200"/>
      <c r="G39" s="201"/>
      <c r="H39" s="133">
        <f>COUNTIF($A$1:A45,"ANALISIS DE PRECIOS")</f>
        <v>2</v>
      </c>
    </row>
    <row r="40" spans="1:141" ht="24" customHeight="1" x14ac:dyDescent="0.2">
      <c r="A40" s="134" t="s">
        <v>726</v>
      </c>
      <c r="B40" s="135" t="str">
        <f>Comitente</f>
        <v>DIRECCIÓN PROVINCIAL RED DE GAS</v>
      </c>
      <c r="C40" s="130"/>
      <c r="D40" s="136"/>
      <c r="E40" s="136"/>
      <c r="F40" s="137"/>
      <c r="G40" s="138"/>
    </row>
    <row r="41" spans="1:141" ht="24" customHeight="1" x14ac:dyDescent="0.2">
      <c r="A41" s="134" t="s">
        <v>727</v>
      </c>
      <c r="B41" s="135">
        <f>Contratista</f>
        <v>0</v>
      </c>
      <c r="C41" s="131"/>
      <c r="D41" s="131"/>
      <c r="E41" s="131"/>
      <c r="F41" s="139"/>
      <c r="G41" s="140"/>
    </row>
    <row r="42" spans="1:141" ht="24" customHeight="1" x14ac:dyDescent="0.2">
      <c r="A42" s="134" t="s">
        <v>26</v>
      </c>
      <c r="B42" s="135" t="str">
        <f>Obra</f>
        <v>MANTENIMIENTO CALINGASTA- SECTOR 1</v>
      </c>
      <c r="C42" s="131"/>
      <c r="D42" s="131"/>
      <c r="E42" s="131"/>
      <c r="F42" s="139" t="s">
        <v>40</v>
      </c>
      <c r="G42" s="141">
        <f>Fecha_Base</f>
        <v>0</v>
      </c>
    </row>
    <row r="43" spans="1:141" ht="24" customHeight="1" x14ac:dyDescent="0.2">
      <c r="A43" s="142" t="s">
        <v>725</v>
      </c>
      <c r="B43" s="132" t="str">
        <f>Ubicación</f>
        <v>Departamento CALINGASTA</v>
      </c>
      <c r="C43" s="132"/>
      <c r="D43" s="143"/>
      <c r="E43" s="144"/>
      <c r="G43" s="146"/>
    </row>
    <row r="44" spans="1:141" ht="24" customHeight="1" x14ac:dyDescent="0.2">
      <c r="A44" s="142" t="s">
        <v>41</v>
      </c>
      <c r="B44" s="21">
        <f>IFERROR(VALUE(LEFT(B45,FIND(".",B45)-1)),"")</f>
        <v>1</v>
      </c>
      <c r="C44" s="133" t="str">
        <f>IFERROR(VLOOKUP(B44,Tabla_CyP,2,FALSE),"")</f>
        <v>Esc La Capilla (JINZ 2) / Centro Educativo de Nivel Secundario (C.E.N.S.) Calingasta /  Unidad Educativa Nº 22/ Unidad Educativa Adultos (UEPA) MOVIL Nº 13</v>
      </c>
      <c r="E44" s="144"/>
      <c r="G44" s="146"/>
    </row>
    <row r="45" spans="1:141" ht="24" customHeight="1" x14ac:dyDescent="0.2">
      <c r="A45" s="142" t="s">
        <v>27</v>
      </c>
      <c r="B45" s="147" t="s">
        <v>1387</v>
      </c>
      <c r="C45" s="133" t="str">
        <f>IFERROR(VLOOKUP(B45,Tabla_CyP,2,FALSE),"")</f>
        <v/>
      </c>
      <c r="D45" s="143"/>
      <c r="E45" s="144"/>
      <c r="F45" s="139" t="s">
        <v>28</v>
      </c>
      <c r="G45" s="148" t="str">
        <f>IFERROR(VLOOKUP(B45,Tabla_CyP,4,FALSE),"")</f>
        <v/>
      </c>
    </row>
    <row r="46" spans="1:141" ht="24" customHeight="1" x14ac:dyDescent="0.2">
      <c r="A46" s="142"/>
      <c r="B46" s="132"/>
      <c r="D46" s="143"/>
      <c r="E46" s="144"/>
      <c r="G46" s="146"/>
    </row>
    <row r="47" spans="1:141" ht="24" customHeight="1" x14ac:dyDescent="0.2">
      <c r="A47" s="406" t="s">
        <v>588</v>
      </c>
      <c r="B47" s="407"/>
      <c r="C47" s="408" t="s">
        <v>0</v>
      </c>
      <c r="D47" s="408" t="s">
        <v>29</v>
      </c>
      <c r="E47" s="410" t="s">
        <v>30</v>
      </c>
      <c r="F47" s="412" t="s">
        <v>31</v>
      </c>
      <c r="G47" s="414" t="s">
        <v>32</v>
      </c>
    </row>
    <row r="48" spans="1:141" s="143" customFormat="1" ht="24" customHeight="1" x14ac:dyDescent="0.2">
      <c r="A48" s="149" t="s">
        <v>589</v>
      </c>
      <c r="B48" s="150" t="s">
        <v>590</v>
      </c>
      <c r="C48" s="409"/>
      <c r="D48" s="409"/>
      <c r="E48" s="411"/>
      <c r="F48" s="413"/>
      <c r="G48" s="415"/>
      <c r="I48" s="300"/>
      <c r="J48" s="300"/>
      <c r="K48" s="300"/>
      <c r="L48" s="300"/>
      <c r="M48" s="300"/>
      <c r="N48" s="300"/>
      <c r="O48" s="300"/>
      <c r="P48" s="300"/>
      <c r="Q48" s="300"/>
      <c r="R48" s="300"/>
      <c r="S48" s="300"/>
      <c r="T48" s="300"/>
      <c r="U48" s="300"/>
      <c r="V48" s="300"/>
      <c r="W48" s="300"/>
      <c r="X48" s="300"/>
      <c r="Y48" s="300"/>
      <c r="Z48" s="300"/>
      <c r="AA48" s="300"/>
      <c r="AB48" s="300"/>
      <c r="AC48" s="300"/>
      <c r="AD48" s="300"/>
      <c r="AE48" s="300"/>
      <c r="AF48" s="300"/>
      <c r="AG48" s="300"/>
      <c r="AH48" s="300"/>
      <c r="AI48" s="300"/>
      <c r="AJ48" s="300"/>
      <c r="AK48" s="300"/>
      <c r="AL48" s="300"/>
      <c r="AM48" s="300"/>
      <c r="AN48" s="300"/>
      <c r="AO48" s="300"/>
      <c r="AP48" s="300"/>
      <c r="AQ48" s="300"/>
      <c r="AR48" s="300"/>
      <c r="AS48" s="300"/>
      <c r="AT48" s="300"/>
      <c r="AU48" s="300"/>
      <c r="AV48" s="300"/>
      <c r="AW48" s="300"/>
      <c r="AX48" s="300"/>
      <c r="AY48" s="300"/>
      <c r="AZ48" s="300"/>
      <c r="BA48" s="300"/>
      <c r="BB48" s="300"/>
      <c r="BC48" s="300"/>
      <c r="BD48" s="300"/>
      <c r="BE48" s="300"/>
      <c r="BF48" s="300"/>
      <c r="BG48" s="300"/>
      <c r="BH48" s="300"/>
      <c r="BI48" s="300"/>
      <c r="BJ48" s="300"/>
      <c r="BK48" s="300"/>
      <c r="BL48" s="300"/>
      <c r="BM48" s="300"/>
      <c r="BN48" s="300"/>
      <c r="BO48" s="300"/>
      <c r="BP48" s="300"/>
      <c r="BQ48" s="300"/>
      <c r="BR48" s="300"/>
      <c r="BS48" s="300"/>
      <c r="BT48" s="300"/>
      <c r="BU48" s="300"/>
      <c r="BV48" s="300"/>
      <c r="BW48" s="300"/>
      <c r="BX48" s="300"/>
      <c r="BY48" s="300"/>
      <c r="BZ48" s="300"/>
      <c r="CA48" s="300"/>
      <c r="CB48" s="300"/>
      <c r="CC48" s="300"/>
      <c r="CD48" s="300"/>
      <c r="CE48" s="300"/>
      <c r="CF48" s="300"/>
      <c r="CG48" s="300"/>
      <c r="CH48" s="300"/>
      <c r="CI48" s="300"/>
      <c r="CJ48" s="300"/>
      <c r="CK48" s="300"/>
      <c r="CL48" s="300"/>
      <c r="CM48" s="300"/>
      <c r="CN48" s="300"/>
      <c r="CO48" s="300"/>
      <c r="CP48" s="300"/>
      <c r="CQ48" s="300"/>
      <c r="CR48" s="300"/>
      <c r="CS48" s="300"/>
      <c r="CT48" s="300"/>
      <c r="CU48" s="300"/>
      <c r="CV48" s="300"/>
      <c r="CW48" s="300"/>
      <c r="CX48" s="300"/>
      <c r="CY48" s="300"/>
      <c r="CZ48" s="300"/>
      <c r="DA48" s="300"/>
      <c r="DB48" s="300"/>
      <c r="DC48" s="300"/>
      <c r="DD48" s="300"/>
      <c r="DE48" s="300"/>
      <c r="DF48" s="300"/>
      <c r="DG48" s="300"/>
      <c r="DH48" s="300"/>
      <c r="DI48" s="300"/>
      <c r="DJ48" s="300"/>
      <c r="DK48" s="300"/>
      <c r="DL48" s="300"/>
      <c r="DM48" s="300"/>
      <c r="DN48" s="300"/>
      <c r="DO48" s="300"/>
      <c r="DP48" s="300"/>
      <c r="DQ48" s="300"/>
      <c r="DR48" s="300"/>
      <c r="DS48" s="300"/>
      <c r="DT48" s="300"/>
      <c r="DU48" s="300"/>
      <c r="DV48" s="300"/>
      <c r="DW48" s="300"/>
      <c r="DX48" s="300"/>
      <c r="DY48" s="300"/>
      <c r="DZ48" s="300"/>
      <c r="EA48" s="300"/>
      <c r="EB48" s="300"/>
      <c r="EC48" s="300"/>
      <c r="ED48" s="300"/>
      <c r="EE48" s="300"/>
      <c r="EF48" s="300"/>
      <c r="EG48" s="300"/>
      <c r="EH48" s="300"/>
      <c r="EI48" s="300"/>
      <c r="EJ48" s="300"/>
      <c r="EK48" s="300"/>
    </row>
    <row r="49" spans="1:7" ht="24" customHeight="1" x14ac:dyDescent="0.2">
      <c r="A49" s="210"/>
      <c r="B49" s="151"/>
      <c r="C49" s="208" t="s">
        <v>728</v>
      </c>
      <c r="D49" s="152"/>
      <c r="E49" s="153"/>
      <c r="F49" s="154"/>
      <c r="G49" s="155"/>
    </row>
    <row r="50" spans="1:7" s="299" customFormat="1" ht="24" customHeight="1" x14ac:dyDescent="0.2">
      <c r="A50" s="290" t="str">
        <f t="shared" ref="A50:A63" si="15">IFERROR(VLOOKUP(C50,Tabla_Insumos,4,FALSE),"")</f>
        <v/>
      </c>
      <c r="B50" s="291" t="str">
        <f>IFERROR(VLOOKUP(C50,Tabla_Insumos,5,FALSE),"")</f>
        <v/>
      </c>
      <c r="C50" s="292"/>
      <c r="D50" s="293" t="str">
        <f t="shared" ref="D50:D63" si="16">IFERROR(VLOOKUP(C50,Tabla_Insumos,2,FALSE),"")</f>
        <v/>
      </c>
      <c r="E50" s="294"/>
      <c r="F50" s="295">
        <f t="shared" ref="F50:F63" si="17">IFERROR(VLOOKUP(C50,Tabla_Insumos,3,FALSE),0)</f>
        <v>0</v>
      </c>
      <c r="G50" s="298">
        <f>ROUND(E50*F50,2)</f>
        <v>0</v>
      </c>
    </row>
    <row r="51" spans="1:7" s="299" customFormat="1" ht="24" customHeight="1" x14ac:dyDescent="0.2">
      <c r="A51" s="290" t="str">
        <f t="shared" si="15"/>
        <v/>
      </c>
      <c r="B51" s="291" t="str">
        <f t="shared" ref="B51:B63" si="18">IFERROR(VLOOKUP(C51,Tabla_Insumos,5,FALSE),"")</f>
        <v/>
      </c>
      <c r="C51" s="292"/>
      <c r="D51" s="293" t="str">
        <f t="shared" si="16"/>
        <v/>
      </c>
      <c r="E51" s="294"/>
      <c r="F51" s="295">
        <f t="shared" si="17"/>
        <v>0</v>
      </c>
      <c r="G51" s="298">
        <f t="shared" ref="G51:G63" si="19">ROUND(E51*F51,2)</f>
        <v>0</v>
      </c>
    </row>
    <row r="52" spans="1:7" s="299" customFormat="1" ht="24" customHeight="1" x14ac:dyDescent="0.2">
      <c r="A52" s="290" t="str">
        <f t="shared" si="15"/>
        <v/>
      </c>
      <c r="B52" s="291" t="str">
        <f t="shared" si="18"/>
        <v/>
      </c>
      <c r="C52" s="292"/>
      <c r="D52" s="293" t="str">
        <f t="shared" si="16"/>
        <v/>
      </c>
      <c r="E52" s="294"/>
      <c r="F52" s="295">
        <f t="shared" si="17"/>
        <v>0</v>
      </c>
      <c r="G52" s="298">
        <f t="shared" si="19"/>
        <v>0</v>
      </c>
    </row>
    <row r="53" spans="1:7" s="299" customFormat="1" ht="24" customHeight="1" x14ac:dyDescent="0.2">
      <c r="A53" s="290" t="str">
        <f t="shared" si="15"/>
        <v/>
      </c>
      <c r="B53" s="291" t="str">
        <f t="shared" si="18"/>
        <v/>
      </c>
      <c r="C53" s="292"/>
      <c r="D53" s="293" t="str">
        <f t="shared" si="16"/>
        <v/>
      </c>
      <c r="E53" s="294"/>
      <c r="F53" s="295">
        <f t="shared" si="17"/>
        <v>0</v>
      </c>
      <c r="G53" s="298">
        <f t="shared" si="19"/>
        <v>0</v>
      </c>
    </row>
    <row r="54" spans="1:7" s="299" customFormat="1" ht="24" customHeight="1" x14ac:dyDescent="0.2">
      <c r="A54" s="290" t="str">
        <f t="shared" si="15"/>
        <v/>
      </c>
      <c r="B54" s="291" t="str">
        <f t="shared" si="18"/>
        <v/>
      </c>
      <c r="C54" s="292"/>
      <c r="D54" s="293" t="str">
        <f t="shared" si="16"/>
        <v/>
      </c>
      <c r="E54" s="294"/>
      <c r="F54" s="295">
        <f t="shared" si="17"/>
        <v>0</v>
      </c>
      <c r="G54" s="298">
        <f t="shared" si="19"/>
        <v>0</v>
      </c>
    </row>
    <row r="55" spans="1:7" s="299" customFormat="1" ht="24" customHeight="1" x14ac:dyDescent="0.2">
      <c r="A55" s="290" t="str">
        <f t="shared" si="15"/>
        <v/>
      </c>
      <c r="B55" s="291" t="str">
        <f t="shared" si="18"/>
        <v/>
      </c>
      <c r="C55" s="292"/>
      <c r="D55" s="293" t="str">
        <f t="shared" si="16"/>
        <v/>
      </c>
      <c r="E55" s="294"/>
      <c r="F55" s="295">
        <f t="shared" si="17"/>
        <v>0</v>
      </c>
      <c r="G55" s="298">
        <f t="shared" si="19"/>
        <v>0</v>
      </c>
    </row>
    <row r="56" spans="1:7" s="299" customFormat="1" ht="24" customHeight="1" x14ac:dyDescent="0.2">
      <c r="A56" s="290" t="str">
        <f t="shared" si="15"/>
        <v/>
      </c>
      <c r="B56" s="291" t="str">
        <f t="shared" si="18"/>
        <v/>
      </c>
      <c r="C56" s="292"/>
      <c r="D56" s="293" t="str">
        <f t="shared" si="16"/>
        <v/>
      </c>
      <c r="E56" s="294"/>
      <c r="F56" s="295">
        <f t="shared" si="17"/>
        <v>0</v>
      </c>
      <c r="G56" s="298">
        <f t="shared" si="19"/>
        <v>0</v>
      </c>
    </row>
    <row r="57" spans="1:7" s="299" customFormat="1" ht="24" customHeight="1" x14ac:dyDescent="0.2">
      <c r="A57" s="290" t="str">
        <f t="shared" si="15"/>
        <v/>
      </c>
      <c r="B57" s="291" t="str">
        <f t="shared" si="18"/>
        <v/>
      </c>
      <c r="C57" s="292"/>
      <c r="D57" s="293" t="str">
        <f t="shared" si="16"/>
        <v/>
      </c>
      <c r="E57" s="294"/>
      <c r="F57" s="295">
        <f t="shared" si="17"/>
        <v>0</v>
      </c>
      <c r="G57" s="298">
        <f t="shared" si="19"/>
        <v>0</v>
      </c>
    </row>
    <row r="58" spans="1:7" s="299" customFormat="1" ht="24" customHeight="1" x14ac:dyDescent="0.2">
      <c r="A58" s="290" t="str">
        <f t="shared" si="15"/>
        <v/>
      </c>
      <c r="B58" s="291" t="str">
        <f t="shared" si="18"/>
        <v/>
      </c>
      <c r="C58" s="292"/>
      <c r="D58" s="293" t="str">
        <f t="shared" si="16"/>
        <v/>
      </c>
      <c r="E58" s="294"/>
      <c r="F58" s="295">
        <f t="shared" si="17"/>
        <v>0</v>
      </c>
      <c r="G58" s="298">
        <f t="shared" si="19"/>
        <v>0</v>
      </c>
    </row>
    <row r="59" spans="1:7" s="299" customFormat="1" ht="24" customHeight="1" x14ac:dyDescent="0.2">
      <c r="A59" s="290" t="str">
        <f t="shared" si="15"/>
        <v/>
      </c>
      <c r="B59" s="291" t="str">
        <f t="shared" si="18"/>
        <v/>
      </c>
      <c r="C59" s="292"/>
      <c r="D59" s="293" t="str">
        <f t="shared" si="16"/>
        <v/>
      </c>
      <c r="E59" s="294"/>
      <c r="F59" s="295">
        <f t="shared" si="17"/>
        <v>0</v>
      </c>
      <c r="G59" s="298">
        <f t="shared" si="19"/>
        <v>0</v>
      </c>
    </row>
    <row r="60" spans="1:7" s="299" customFormat="1" ht="24" customHeight="1" x14ac:dyDescent="0.2">
      <c r="A60" s="290" t="str">
        <f t="shared" si="15"/>
        <v/>
      </c>
      <c r="B60" s="291" t="str">
        <f t="shared" si="18"/>
        <v/>
      </c>
      <c r="C60" s="292"/>
      <c r="D60" s="293" t="str">
        <f t="shared" si="16"/>
        <v/>
      </c>
      <c r="E60" s="294"/>
      <c r="F60" s="295">
        <f t="shared" si="17"/>
        <v>0</v>
      </c>
      <c r="G60" s="298">
        <f t="shared" si="19"/>
        <v>0</v>
      </c>
    </row>
    <row r="61" spans="1:7" s="299" customFormat="1" ht="24" customHeight="1" x14ac:dyDescent="0.2">
      <c r="A61" s="290" t="str">
        <f t="shared" si="15"/>
        <v/>
      </c>
      <c r="B61" s="291" t="str">
        <f t="shared" si="18"/>
        <v/>
      </c>
      <c r="C61" s="292"/>
      <c r="D61" s="293" t="str">
        <f t="shared" si="16"/>
        <v/>
      </c>
      <c r="E61" s="294"/>
      <c r="F61" s="295">
        <f t="shared" si="17"/>
        <v>0</v>
      </c>
      <c r="G61" s="298">
        <f t="shared" si="19"/>
        <v>0</v>
      </c>
    </row>
    <row r="62" spans="1:7" s="299" customFormat="1" ht="24" customHeight="1" x14ac:dyDescent="0.2">
      <c r="A62" s="290" t="str">
        <f t="shared" si="15"/>
        <v/>
      </c>
      <c r="B62" s="291" t="str">
        <f t="shared" si="18"/>
        <v/>
      </c>
      <c r="C62" s="292"/>
      <c r="D62" s="293" t="str">
        <f t="shared" si="16"/>
        <v/>
      </c>
      <c r="E62" s="294"/>
      <c r="F62" s="295">
        <f t="shared" si="17"/>
        <v>0</v>
      </c>
      <c r="G62" s="298">
        <f t="shared" si="19"/>
        <v>0</v>
      </c>
    </row>
    <row r="63" spans="1:7" s="299" customFormat="1" ht="24" customHeight="1" x14ac:dyDescent="0.2">
      <c r="A63" s="290" t="str">
        <f t="shared" si="15"/>
        <v/>
      </c>
      <c r="B63" s="291" t="str">
        <f t="shared" si="18"/>
        <v/>
      </c>
      <c r="C63" s="292"/>
      <c r="D63" s="293" t="str">
        <f t="shared" si="16"/>
        <v/>
      </c>
      <c r="E63" s="294"/>
      <c r="F63" s="296">
        <f t="shared" si="17"/>
        <v>0</v>
      </c>
      <c r="G63" s="298">
        <f t="shared" si="19"/>
        <v>0</v>
      </c>
    </row>
    <row r="64" spans="1:7" ht="24" customHeight="1" x14ac:dyDescent="0.2">
      <c r="A64" s="156"/>
      <c r="D64" s="143"/>
      <c r="E64" s="144"/>
      <c r="F64" s="211" t="s">
        <v>33</v>
      </c>
      <c r="G64" s="157">
        <f>SUBTOTAL(9,G50:G63)</f>
        <v>0</v>
      </c>
    </row>
    <row r="65" spans="1:7" ht="24" customHeight="1" x14ac:dyDescent="0.2">
      <c r="A65" s="156"/>
      <c r="C65" s="158" t="s">
        <v>729</v>
      </c>
      <c r="D65" s="143"/>
      <c r="E65" s="144"/>
      <c r="G65" s="159"/>
    </row>
    <row r="66" spans="1:7" s="299" customFormat="1" ht="24" customHeight="1" x14ac:dyDescent="0.2">
      <c r="A66" s="290" t="str">
        <f t="shared" ref="A66:A73" si="20">IFERROR(VLOOKUP(C66,Tabla_Insumos,4,FALSE),"")</f>
        <v/>
      </c>
      <c r="B66" s="291" t="str">
        <f t="shared" ref="B66:B73" si="21">IFERROR(VLOOKUP(C66,Tabla_Insumos,5,FALSE),"")</f>
        <v/>
      </c>
      <c r="C66" s="292"/>
      <c r="D66" s="293" t="str">
        <f t="shared" ref="D66:D73" si="22">IFERROR(VLOOKUP(C66,Tabla_Insumos,2,FALSE),"")</f>
        <v/>
      </c>
      <c r="E66" s="294"/>
      <c r="F66" s="297">
        <f t="shared" ref="F66:F73" si="23">IFERROR(VLOOKUP(C66,Tabla_Insumos,3,FALSE),0)</f>
        <v>0</v>
      </c>
      <c r="G66" s="298">
        <f>ROUND(E66*F66,2)</f>
        <v>0</v>
      </c>
    </row>
    <row r="67" spans="1:7" s="299" customFormat="1" ht="24" customHeight="1" x14ac:dyDescent="0.2">
      <c r="A67" s="290" t="str">
        <f t="shared" si="20"/>
        <v/>
      </c>
      <c r="B67" s="291" t="str">
        <f t="shared" si="21"/>
        <v/>
      </c>
      <c r="C67" s="292"/>
      <c r="D67" s="293" t="str">
        <f t="shared" si="22"/>
        <v/>
      </c>
      <c r="E67" s="294"/>
      <c r="F67" s="297">
        <f t="shared" si="23"/>
        <v>0</v>
      </c>
      <c r="G67" s="298">
        <f>ROUND(E67*F67,2)</f>
        <v>0</v>
      </c>
    </row>
    <row r="68" spans="1:7" s="299" customFormat="1" ht="24" customHeight="1" x14ac:dyDescent="0.2">
      <c r="A68" s="290" t="str">
        <f t="shared" si="20"/>
        <v/>
      </c>
      <c r="B68" s="291" t="str">
        <f t="shared" si="21"/>
        <v/>
      </c>
      <c r="C68" s="292"/>
      <c r="D68" s="293" t="str">
        <f t="shared" si="22"/>
        <v/>
      </c>
      <c r="E68" s="294"/>
      <c r="F68" s="297">
        <f t="shared" si="23"/>
        <v>0</v>
      </c>
      <c r="G68" s="298">
        <f t="shared" ref="G68:G73" si="24">ROUND(E68*F68,2)</f>
        <v>0</v>
      </c>
    </row>
    <row r="69" spans="1:7" s="299" customFormat="1" ht="24" customHeight="1" x14ac:dyDescent="0.2">
      <c r="A69" s="290" t="str">
        <f t="shared" si="20"/>
        <v/>
      </c>
      <c r="B69" s="291" t="str">
        <f t="shared" si="21"/>
        <v/>
      </c>
      <c r="C69" s="292"/>
      <c r="D69" s="293" t="str">
        <f t="shared" si="22"/>
        <v/>
      </c>
      <c r="E69" s="294"/>
      <c r="F69" s="297">
        <f t="shared" si="23"/>
        <v>0</v>
      </c>
      <c r="G69" s="298">
        <f t="shared" si="24"/>
        <v>0</v>
      </c>
    </row>
    <row r="70" spans="1:7" s="299" customFormat="1" ht="24" customHeight="1" x14ac:dyDescent="0.2">
      <c r="A70" s="290" t="str">
        <f t="shared" si="20"/>
        <v/>
      </c>
      <c r="B70" s="291" t="str">
        <f t="shared" si="21"/>
        <v/>
      </c>
      <c r="C70" s="292"/>
      <c r="D70" s="293" t="str">
        <f t="shared" si="22"/>
        <v/>
      </c>
      <c r="E70" s="294"/>
      <c r="F70" s="295">
        <f t="shared" si="23"/>
        <v>0</v>
      </c>
      <c r="G70" s="298">
        <f t="shared" si="24"/>
        <v>0</v>
      </c>
    </row>
    <row r="71" spans="1:7" s="299" customFormat="1" ht="24" customHeight="1" x14ac:dyDescent="0.2">
      <c r="A71" s="290" t="str">
        <f t="shared" si="20"/>
        <v/>
      </c>
      <c r="B71" s="291" t="str">
        <f t="shared" si="21"/>
        <v/>
      </c>
      <c r="C71" s="292"/>
      <c r="D71" s="293" t="str">
        <f t="shared" si="22"/>
        <v/>
      </c>
      <c r="E71" s="294"/>
      <c r="F71" s="295">
        <f t="shared" si="23"/>
        <v>0</v>
      </c>
      <c r="G71" s="298">
        <f t="shared" si="24"/>
        <v>0</v>
      </c>
    </row>
    <row r="72" spans="1:7" s="299" customFormat="1" ht="24" customHeight="1" x14ac:dyDescent="0.2">
      <c r="A72" s="290" t="str">
        <f t="shared" si="20"/>
        <v/>
      </c>
      <c r="B72" s="291" t="str">
        <f t="shared" si="21"/>
        <v/>
      </c>
      <c r="C72" s="292"/>
      <c r="D72" s="293" t="str">
        <f t="shared" si="22"/>
        <v/>
      </c>
      <c r="E72" s="294"/>
      <c r="F72" s="295">
        <f t="shared" si="23"/>
        <v>0</v>
      </c>
      <c r="G72" s="298">
        <f t="shared" si="24"/>
        <v>0</v>
      </c>
    </row>
    <row r="73" spans="1:7" s="299" customFormat="1" ht="24" customHeight="1" x14ac:dyDescent="0.2">
      <c r="A73" s="290" t="str">
        <f t="shared" si="20"/>
        <v/>
      </c>
      <c r="B73" s="291" t="str">
        <f t="shared" si="21"/>
        <v/>
      </c>
      <c r="C73" s="292"/>
      <c r="D73" s="293" t="str">
        <f t="shared" si="22"/>
        <v/>
      </c>
      <c r="E73" s="294"/>
      <c r="F73" s="295">
        <f t="shared" si="23"/>
        <v>0</v>
      </c>
      <c r="G73" s="298">
        <f t="shared" si="24"/>
        <v>0</v>
      </c>
    </row>
    <row r="74" spans="1:7" ht="24" customHeight="1" x14ac:dyDescent="0.2">
      <c r="A74" s="156"/>
      <c r="D74" s="143"/>
      <c r="E74" s="144"/>
      <c r="F74" s="211" t="s">
        <v>34</v>
      </c>
      <c r="G74" s="157">
        <f>SUBTOTAL(9,G66:G73)</f>
        <v>0</v>
      </c>
    </row>
    <row r="75" spans="1:7" ht="24" customHeight="1" x14ac:dyDescent="0.2">
      <c r="A75" s="156"/>
      <c r="C75" s="158" t="s">
        <v>730</v>
      </c>
      <c r="D75" s="143"/>
      <c r="E75" s="144"/>
      <c r="G75" s="159"/>
    </row>
    <row r="76" spans="1:7" s="299" customFormat="1" ht="24" customHeight="1" x14ac:dyDescent="0.2">
      <c r="A76" s="290" t="str">
        <f t="shared" ref="A76:A84" si="25">IFERROR(VLOOKUP(C76,Tabla_Insumos,4,FALSE),"")</f>
        <v>INDEC-SA - 71233-11</v>
      </c>
      <c r="B76" s="291" t="str">
        <f t="shared" ref="B76:B84" si="26">IFERROR(VLOOKUP(C76,Tabla_Insumos,5,FALSE),"")</f>
        <v>Camioneta</v>
      </c>
      <c r="C76" s="292" t="s">
        <v>373</v>
      </c>
      <c r="D76" s="293" t="str">
        <f t="shared" ref="D76:D84" si="27">IFERROR(VLOOKUP(C76,Tabla_Insumos,2,FALSE),"")</f>
        <v>hs.</v>
      </c>
      <c r="E76" s="294"/>
      <c r="F76" s="295">
        <f t="shared" ref="F76:F84" si="28">IFERROR(VLOOKUP(C76,Tabla_Insumos,3,FALSE),0)</f>
        <v>0</v>
      </c>
      <c r="G76" s="298">
        <f t="shared" ref="G76:G84" si="29">ROUND(E76*F76,2)</f>
        <v>0</v>
      </c>
    </row>
    <row r="77" spans="1:7" s="299" customFormat="1" ht="24" customHeight="1" x14ac:dyDescent="0.2">
      <c r="A77" s="290" t="str">
        <f t="shared" si="25"/>
        <v/>
      </c>
      <c r="B77" s="291" t="str">
        <f t="shared" si="26"/>
        <v/>
      </c>
      <c r="C77" s="292"/>
      <c r="D77" s="293" t="str">
        <f t="shared" si="27"/>
        <v/>
      </c>
      <c r="E77" s="294"/>
      <c r="F77" s="295">
        <f t="shared" si="28"/>
        <v>0</v>
      </c>
      <c r="G77" s="298">
        <f t="shared" si="29"/>
        <v>0</v>
      </c>
    </row>
    <row r="78" spans="1:7" s="299" customFormat="1" ht="24" customHeight="1" x14ac:dyDescent="0.2">
      <c r="A78" s="290" t="str">
        <f t="shared" si="25"/>
        <v/>
      </c>
      <c r="B78" s="291" t="str">
        <f t="shared" si="26"/>
        <v/>
      </c>
      <c r="C78" s="292"/>
      <c r="D78" s="293" t="str">
        <f t="shared" si="27"/>
        <v/>
      </c>
      <c r="E78" s="294"/>
      <c r="F78" s="295">
        <f t="shared" si="28"/>
        <v>0</v>
      </c>
      <c r="G78" s="298">
        <f t="shared" si="29"/>
        <v>0</v>
      </c>
    </row>
    <row r="79" spans="1:7" s="299" customFormat="1" ht="24" customHeight="1" x14ac:dyDescent="0.2">
      <c r="A79" s="290" t="str">
        <f t="shared" si="25"/>
        <v/>
      </c>
      <c r="B79" s="291" t="str">
        <f t="shared" si="26"/>
        <v/>
      </c>
      <c r="C79" s="292"/>
      <c r="D79" s="293" t="str">
        <f t="shared" si="27"/>
        <v/>
      </c>
      <c r="E79" s="294"/>
      <c r="F79" s="295">
        <f t="shared" si="28"/>
        <v>0</v>
      </c>
      <c r="G79" s="298">
        <f t="shared" si="29"/>
        <v>0</v>
      </c>
    </row>
    <row r="80" spans="1:7" s="299" customFormat="1" ht="24" customHeight="1" x14ac:dyDescent="0.2">
      <c r="A80" s="290" t="str">
        <f t="shared" si="25"/>
        <v/>
      </c>
      <c r="B80" s="291" t="str">
        <f t="shared" si="26"/>
        <v/>
      </c>
      <c r="C80" s="292"/>
      <c r="D80" s="293" t="str">
        <f t="shared" si="27"/>
        <v/>
      </c>
      <c r="E80" s="294"/>
      <c r="F80" s="295">
        <f t="shared" si="28"/>
        <v>0</v>
      </c>
      <c r="G80" s="298">
        <f t="shared" si="29"/>
        <v>0</v>
      </c>
    </row>
    <row r="81" spans="1:8" s="299" customFormat="1" ht="24" customHeight="1" x14ac:dyDescent="0.2">
      <c r="A81" s="290" t="str">
        <f t="shared" si="25"/>
        <v/>
      </c>
      <c r="B81" s="291" t="str">
        <f t="shared" si="26"/>
        <v/>
      </c>
      <c r="C81" s="292"/>
      <c r="D81" s="293" t="str">
        <f t="shared" si="27"/>
        <v/>
      </c>
      <c r="E81" s="294"/>
      <c r="F81" s="295">
        <f t="shared" si="28"/>
        <v>0</v>
      </c>
      <c r="G81" s="298">
        <f t="shared" si="29"/>
        <v>0</v>
      </c>
    </row>
    <row r="82" spans="1:8" s="299" customFormat="1" ht="24" customHeight="1" x14ac:dyDescent="0.2">
      <c r="A82" s="290" t="str">
        <f t="shared" si="25"/>
        <v/>
      </c>
      <c r="B82" s="291" t="str">
        <f t="shared" si="26"/>
        <v/>
      </c>
      <c r="C82" s="292"/>
      <c r="D82" s="293" t="str">
        <f t="shared" si="27"/>
        <v/>
      </c>
      <c r="E82" s="294"/>
      <c r="F82" s="295">
        <f t="shared" si="28"/>
        <v>0</v>
      </c>
      <c r="G82" s="298">
        <f t="shared" si="29"/>
        <v>0</v>
      </c>
    </row>
    <row r="83" spans="1:8" s="299" customFormat="1" ht="24" customHeight="1" x14ac:dyDescent="0.2">
      <c r="A83" s="290" t="str">
        <f t="shared" si="25"/>
        <v/>
      </c>
      <c r="B83" s="291" t="str">
        <f t="shared" si="26"/>
        <v/>
      </c>
      <c r="C83" s="292"/>
      <c r="D83" s="293" t="str">
        <f t="shared" si="27"/>
        <v/>
      </c>
      <c r="E83" s="294"/>
      <c r="F83" s="295">
        <f t="shared" si="28"/>
        <v>0</v>
      </c>
      <c r="G83" s="298">
        <f t="shared" si="29"/>
        <v>0</v>
      </c>
    </row>
    <row r="84" spans="1:8" s="299" customFormat="1" ht="24" customHeight="1" x14ac:dyDescent="0.2">
      <c r="A84" s="290" t="str">
        <f t="shared" si="25"/>
        <v/>
      </c>
      <c r="B84" s="291" t="str">
        <f t="shared" si="26"/>
        <v/>
      </c>
      <c r="C84" s="292"/>
      <c r="D84" s="293" t="str">
        <f t="shared" si="27"/>
        <v/>
      </c>
      <c r="E84" s="294"/>
      <c r="F84" s="295">
        <f t="shared" si="28"/>
        <v>0</v>
      </c>
      <c r="G84" s="298">
        <f t="shared" si="29"/>
        <v>0</v>
      </c>
    </row>
    <row r="85" spans="1:8" ht="24" customHeight="1" x14ac:dyDescent="0.2">
      <c r="A85" s="160"/>
      <c r="B85" s="143"/>
      <c r="D85" s="143"/>
      <c r="E85" s="144"/>
      <c r="F85" s="211" t="s">
        <v>35</v>
      </c>
      <c r="G85" s="157">
        <f>SUBTOTAL(9,G76:G84)</f>
        <v>0</v>
      </c>
    </row>
    <row r="86" spans="1:8" ht="24" customHeight="1" thickBot="1" x14ac:dyDescent="0.25">
      <c r="A86" s="161"/>
      <c r="B86" s="162"/>
      <c r="C86" s="163"/>
      <c r="D86" s="162"/>
      <c r="E86" s="164"/>
      <c r="F86" s="165"/>
      <c r="G86" s="166"/>
    </row>
    <row r="87" spans="1:8" ht="24" customHeight="1" thickBot="1" x14ac:dyDescent="0.25">
      <c r="A87" s="167" t="str">
        <f>B45</f>
        <v>1.2</v>
      </c>
      <c r="B87" s="168" t="str">
        <f>C45</f>
        <v/>
      </c>
      <c r="C87" s="169"/>
      <c r="D87" s="169" t="s">
        <v>36</v>
      </c>
      <c r="E87" s="170"/>
      <c r="F87" s="171" t="s">
        <v>37</v>
      </c>
      <c r="G87" s="172">
        <f>SUBTOTAL(9,G50:G86)</f>
        <v>0</v>
      </c>
    </row>
    <row r="88" spans="1:8" ht="24" customHeight="1" thickTop="1" thickBot="1" x14ac:dyDescent="0.25"/>
    <row r="89" spans="1:8" ht="24" customHeight="1" thickTop="1" x14ac:dyDescent="0.2">
      <c r="A89" s="199" t="s">
        <v>39</v>
      </c>
      <c r="B89" s="200"/>
      <c r="C89" s="200"/>
      <c r="D89" s="200"/>
      <c r="E89" s="200"/>
      <c r="F89" s="200"/>
      <c r="G89" s="201"/>
      <c r="H89" s="133">
        <f>COUNTIF($A$1:A95,"ANALISIS DE PRECIOS")</f>
        <v>3</v>
      </c>
    </row>
    <row r="90" spans="1:8" ht="24" customHeight="1" x14ac:dyDescent="0.2">
      <c r="A90" s="134" t="s">
        <v>726</v>
      </c>
      <c r="B90" s="135" t="str">
        <f>Comitente</f>
        <v>DIRECCIÓN PROVINCIAL RED DE GAS</v>
      </c>
      <c r="C90" s="130"/>
      <c r="D90" s="136"/>
      <c r="E90" s="136"/>
      <c r="F90" s="137"/>
      <c r="G90" s="138"/>
    </row>
    <row r="91" spans="1:8" ht="24" customHeight="1" x14ac:dyDescent="0.2">
      <c r="A91" s="134" t="s">
        <v>727</v>
      </c>
      <c r="B91" s="135">
        <f>Contratista</f>
        <v>0</v>
      </c>
      <c r="C91" s="131"/>
      <c r="D91" s="131"/>
      <c r="E91" s="131"/>
      <c r="F91" s="139"/>
      <c r="G91" s="140"/>
    </row>
    <row r="92" spans="1:8" ht="24" customHeight="1" x14ac:dyDescent="0.2">
      <c r="A92" s="134" t="s">
        <v>26</v>
      </c>
      <c r="B92" s="135" t="str">
        <f>Obra</f>
        <v>MANTENIMIENTO CALINGASTA- SECTOR 1</v>
      </c>
      <c r="C92" s="131"/>
      <c r="D92" s="131"/>
      <c r="E92" s="131"/>
      <c r="F92" s="139" t="s">
        <v>40</v>
      </c>
      <c r="G92" s="141">
        <f>Fecha_Base</f>
        <v>0</v>
      </c>
    </row>
    <row r="93" spans="1:8" ht="24" customHeight="1" x14ac:dyDescent="0.2">
      <c r="A93" s="142" t="s">
        <v>725</v>
      </c>
      <c r="B93" s="132" t="str">
        <f>Ubicación</f>
        <v>Departamento CALINGASTA</v>
      </c>
      <c r="C93" s="132"/>
      <c r="D93" s="143"/>
      <c r="E93" s="144"/>
      <c r="G93" s="146"/>
    </row>
    <row r="94" spans="1:8" ht="24" customHeight="1" x14ac:dyDescent="0.2">
      <c r="A94" s="142" t="s">
        <v>41</v>
      </c>
      <c r="B94" s="21">
        <f>IFERROR(VALUE(LEFT(B95,FIND(".",B95)-1)),"")</f>
        <v>1</v>
      </c>
      <c r="C94" s="133" t="str">
        <f>IFERROR(VLOOKUP(B94,Tabla_CyP,2,FALSE),"")</f>
        <v>Esc La Capilla (JINZ 2) / Centro Educativo de Nivel Secundario (C.E.N.S.) Calingasta /  Unidad Educativa Nº 22/ Unidad Educativa Adultos (UEPA) MOVIL Nº 13</v>
      </c>
      <c r="E94" s="144"/>
      <c r="G94" s="146"/>
    </row>
    <row r="95" spans="1:8" ht="24" customHeight="1" x14ac:dyDescent="0.2">
      <c r="A95" s="142" t="s">
        <v>27</v>
      </c>
      <c r="B95" s="147" t="s">
        <v>1403</v>
      </c>
      <c r="C95" s="133" t="str">
        <f>IFERROR(VLOOKUP(B95,Tabla_CyP,2,FALSE),"")</f>
        <v/>
      </c>
      <c r="D95" s="143"/>
      <c r="E95" s="144"/>
      <c r="F95" s="139" t="s">
        <v>28</v>
      </c>
      <c r="G95" s="148" t="str">
        <f>IFERROR(VLOOKUP(B95,Tabla_CyP,4,FALSE),"")</f>
        <v/>
      </c>
    </row>
    <row r="96" spans="1:8" ht="24" customHeight="1" x14ac:dyDescent="0.2">
      <c r="A96" s="142"/>
      <c r="B96" s="132"/>
      <c r="D96" s="143"/>
      <c r="E96" s="144"/>
      <c r="G96" s="146"/>
    </row>
    <row r="97" spans="1:141" ht="24" customHeight="1" x14ac:dyDescent="0.2">
      <c r="A97" s="406" t="s">
        <v>588</v>
      </c>
      <c r="B97" s="407"/>
      <c r="C97" s="408" t="s">
        <v>0</v>
      </c>
      <c r="D97" s="408" t="s">
        <v>29</v>
      </c>
      <c r="E97" s="410" t="s">
        <v>30</v>
      </c>
      <c r="F97" s="412" t="s">
        <v>31</v>
      </c>
      <c r="G97" s="414" t="s">
        <v>32</v>
      </c>
    </row>
    <row r="98" spans="1:141" s="143" customFormat="1" ht="24" customHeight="1" x14ac:dyDescent="0.2">
      <c r="A98" s="149" t="s">
        <v>589</v>
      </c>
      <c r="B98" s="150" t="s">
        <v>590</v>
      </c>
      <c r="C98" s="409"/>
      <c r="D98" s="409"/>
      <c r="E98" s="411"/>
      <c r="F98" s="413"/>
      <c r="G98" s="415"/>
      <c r="I98" s="300"/>
      <c r="J98" s="300"/>
      <c r="K98" s="300"/>
      <c r="L98" s="300"/>
      <c r="M98" s="300"/>
      <c r="N98" s="300"/>
      <c r="O98" s="300"/>
      <c r="P98" s="300"/>
      <c r="Q98" s="300"/>
      <c r="R98" s="300"/>
      <c r="S98" s="300"/>
      <c r="T98" s="300"/>
      <c r="U98" s="300"/>
      <c r="V98" s="300"/>
      <c r="W98" s="300"/>
      <c r="X98" s="300"/>
      <c r="Y98" s="300"/>
      <c r="Z98" s="300"/>
      <c r="AA98" s="300"/>
      <c r="AB98" s="300"/>
      <c r="AC98" s="300"/>
      <c r="AD98" s="300"/>
      <c r="AE98" s="300"/>
      <c r="AF98" s="300"/>
      <c r="AG98" s="300"/>
      <c r="AH98" s="300"/>
      <c r="AI98" s="300"/>
      <c r="AJ98" s="300"/>
      <c r="AK98" s="300"/>
      <c r="AL98" s="300"/>
      <c r="AM98" s="300"/>
      <c r="AN98" s="300"/>
      <c r="AO98" s="300"/>
      <c r="AP98" s="300"/>
      <c r="AQ98" s="300"/>
      <c r="AR98" s="300"/>
      <c r="AS98" s="300"/>
      <c r="AT98" s="300"/>
      <c r="AU98" s="300"/>
      <c r="AV98" s="300"/>
      <c r="AW98" s="300"/>
      <c r="AX98" s="300"/>
      <c r="AY98" s="300"/>
      <c r="AZ98" s="300"/>
      <c r="BA98" s="300"/>
      <c r="BB98" s="300"/>
      <c r="BC98" s="300"/>
      <c r="BD98" s="300"/>
      <c r="BE98" s="300"/>
      <c r="BF98" s="300"/>
      <c r="BG98" s="300"/>
      <c r="BH98" s="300"/>
      <c r="BI98" s="300"/>
      <c r="BJ98" s="300"/>
      <c r="BK98" s="300"/>
      <c r="BL98" s="300"/>
      <c r="BM98" s="300"/>
      <c r="BN98" s="300"/>
      <c r="BO98" s="300"/>
      <c r="BP98" s="300"/>
      <c r="BQ98" s="300"/>
      <c r="BR98" s="300"/>
      <c r="BS98" s="300"/>
      <c r="BT98" s="300"/>
      <c r="BU98" s="300"/>
      <c r="BV98" s="300"/>
      <c r="BW98" s="300"/>
      <c r="BX98" s="300"/>
      <c r="BY98" s="300"/>
      <c r="BZ98" s="300"/>
      <c r="CA98" s="300"/>
      <c r="CB98" s="300"/>
      <c r="CC98" s="300"/>
      <c r="CD98" s="300"/>
      <c r="CE98" s="300"/>
      <c r="CF98" s="300"/>
      <c r="CG98" s="300"/>
      <c r="CH98" s="300"/>
      <c r="CI98" s="300"/>
      <c r="CJ98" s="300"/>
      <c r="CK98" s="300"/>
      <c r="CL98" s="300"/>
      <c r="CM98" s="300"/>
      <c r="CN98" s="300"/>
      <c r="CO98" s="300"/>
      <c r="CP98" s="300"/>
      <c r="CQ98" s="300"/>
      <c r="CR98" s="300"/>
      <c r="CS98" s="300"/>
      <c r="CT98" s="300"/>
      <c r="CU98" s="300"/>
      <c r="CV98" s="300"/>
      <c r="CW98" s="300"/>
      <c r="CX98" s="300"/>
      <c r="CY98" s="300"/>
      <c r="CZ98" s="300"/>
      <c r="DA98" s="300"/>
      <c r="DB98" s="300"/>
      <c r="DC98" s="300"/>
      <c r="DD98" s="300"/>
      <c r="DE98" s="300"/>
      <c r="DF98" s="300"/>
      <c r="DG98" s="300"/>
      <c r="DH98" s="300"/>
      <c r="DI98" s="300"/>
      <c r="DJ98" s="300"/>
      <c r="DK98" s="300"/>
      <c r="DL98" s="300"/>
      <c r="DM98" s="300"/>
      <c r="DN98" s="300"/>
      <c r="DO98" s="300"/>
      <c r="DP98" s="300"/>
      <c r="DQ98" s="300"/>
      <c r="DR98" s="300"/>
      <c r="DS98" s="300"/>
      <c r="DT98" s="300"/>
      <c r="DU98" s="300"/>
      <c r="DV98" s="300"/>
      <c r="DW98" s="300"/>
      <c r="DX98" s="300"/>
      <c r="DY98" s="300"/>
      <c r="DZ98" s="300"/>
      <c r="EA98" s="300"/>
      <c r="EB98" s="300"/>
      <c r="EC98" s="300"/>
      <c r="ED98" s="300"/>
      <c r="EE98" s="300"/>
      <c r="EF98" s="300"/>
      <c r="EG98" s="300"/>
      <c r="EH98" s="300"/>
      <c r="EI98" s="300"/>
      <c r="EJ98" s="300"/>
      <c r="EK98" s="300"/>
    </row>
    <row r="99" spans="1:141" ht="24" customHeight="1" x14ac:dyDescent="0.2">
      <c r="A99" s="210"/>
      <c r="B99" s="151"/>
      <c r="C99" s="208" t="s">
        <v>728</v>
      </c>
      <c r="D99" s="152"/>
      <c r="E99" s="153"/>
      <c r="F99" s="154"/>
      <c r="G99" s="155"/>
    </row>
    <row r="100" spans="1:141" s="299" customFormat="1" ht="24" customHeight="1" x14ac:dyDescent="0.2">
      <c r="A100" s="290" t="str">
        <f t="shared" ref="A100:A113" si="30">IFERROR(VLOOKUP(C100,Tabla_Insumos,4,FALSE),"")</f>
        <v/>
      </c>
      <c r="B100" s="291" t="str">
        <f>IFERROR(VLOOKUP(C100,Tabla_Insumos,5,FALSE),"")</f>
        <v/>
      </c>
      <c r="C100" s="292"/>
      <c r="D100" s="293" t="str">
        <f t="shared" ref="D100:D113" si="31">IFERROR(VLOOKUP(C100,Tabla_Insumos,2,FALSE),"")</f>
        <v/>
      </c>
      <c r="E100" s="294"/>
      <c r="F100" s="295">
        <f t="shared" ref="F100:F113" si="32">IFERROR(VLOOKUP(C100,Tabla_Insumos,3,FALSE),0)</f>
        <v>0</v>
      </c>
      <c r="G100" s="298">
        <f>ROUND(E100*F100,2)</f>
        <v>0</v>
      </c>
    </row>
    <row r="101" spans="1:141" s="299" customFormat="1" ht="24" customHeight="1" x14ac:dyDescent="0.2">
      <c r="A101" s="290" t="str">
        <f t="shared" si="30"/>
        <v/>
      </c>
      <c r="B101" s="291" t="str">
        <f t="shared" ref="B101:B113" si="33">IFERROR(VLOOKUP(C101,Tabla_Insumos,5,FALSE),"")</f>
        <v/>
      </c>
      <c r="C101" s="292"/>
      <c r="D101" s="293" t="str">
        <f t="shared" si="31"/>
        <v/>
      </c>
      <c r="E101" s="294"/>
      <c r="F101" s="295">
        <f t="shared" si="32"/>
        <v>0</v>
      </c>
      <c r="G101" s="298">
        <f t="shared" ref="G101:G113" si="34">ROUND(E101*F101,2)</f>
        <v>0</v>
      </c>
    </row>
    <row r="102" spans="1:141" s="299" customFormat="1" ht="24" customHeight="1" x14ac:dyDescent="0.2">
      <c r="A102" s="290" t="str">
        <f t="shared" si="30"/>
        <v/>
      </c>
      <c r="B102" s="291" t="str">
        <f t="shared" si="33"/>
        <v/>
      </c>
      <c r="C102" s="292"/>
      <c r="D102" s="293" t="str">
        <f t="shared" si="31"/>
        <v/>
      </c>
      <c r="E102" s="294"/>
      <c r="F102" s="295">
        <f t="shared" si="32"/>
        <v>0</v>
      </c>
      <c r="G102" s="298">
        <f t="shared" si="34"/>
        <v>0</v>
      </c>
    </row>
    <row r="103" spans="1:141" s="299" customFormat="1" ht="24" customHeight="1" x14ac:dyDescent="0.2">
      <c r="A103" s="290" t="str">
        <f t="shared" si="30"/>
        <v/>
      </c>
      <c r="B103" s="291" t="str">
        <f t="shared" si="33"/>
        <v/>
      </c>
      <c r="C103" s="292"/>
      <c r="D103" s="293" t="str">
        <f t="shared" si="31"/>
        <v/>
      </c>
      <c r="E103" s="294"/>
      <c r="F103" s="295">
        <f t="shared" si="32"/>
        <v>0</v>
      </c>
      <c r="G103" s="298">
        <f t="shared" si="34"/>
        <v>0</v>
      </c>
    </row>
    <row r="104" spans="1:141" s="299" customFormat="1" ht="24" customHeight="1" x14ac:dyDescent="0.2">
      <c r="A104" s="290" t="str">
        <f t="shared" si="30"/>
        <v/>
      </c>
      <c r="B104" s="291" t="str">
        <f t="shared" si="33"/>
        <v/>
      </c>
      <c r="C104" s="292"/>
      <c r="D104" s="293" t="str">
        <f t="shared" si="31"/>
        <v/>
      </c>
      <c r="E104" s="294"/>
      <c r="F104" s="295">
        <f t="shared" si="32"/>
        <v>0</v>
      </c>
      <c r="G104" s="298">
        <f t="shared" si="34"/>
        <v>0</v>
      </c>
    </row>
    <row r="105" spans="1:141" s="299" customFormat="1" ht="24" customHeight="1" x14ac:dyDescent="0.2">
      <c r="A105" s="290" t="str">
        <f t="shared" si="30"/>
        <v/>
      </c>
      <c r="B105" s="291" t="str">
        <f t="shared" si="33"/>
        <v/>
      </c>
      <c r="C105" s="292"/>
      <c r="D105" s="293" t="str">
        <f t="shared" si="31"/>
        <v/>
      </c>
      <c r="E105" s="294"/>
      <c r="F105" s="295">
        <f t="shared" si="32"/>
        <v>0</v>
      </c>
      <c r="G105" s="298">
        <f t="shared" si="34"/>
        <v>0</v>
      </c>
    </row>
    <row r="106" spans="1:141" s="299" customFormat="1" ht="24" customHeight="1" x14ac:dyDescent="0.2">
      <c r="A106" s="290" t="str">
        <f t="shared" si="30"/>
        <v/>
      </c>
      <c r="B106" s="291" t="str">
        <f t="shared" si="33"/>
        <v/>
      </c>
      <c r="C106" s="292"/>
      <c r="D106" s="293" t="str">
        <f t="shared" si="31"/>
        <v/>
      </c>
      <c r="E106" s="294"/>
      <c r="F106" s="295">
        <f t="shared" si="32"/>
        <v>0</v>
      </c>
      <c r="G106" s="298">
        <f t="shared" si="34"/>
        <v>0</v>
      </c>
    </row>
    <row r="107" spans="1:141" s="299" customFormat="1" ht="24" customHeight="1" x14ac:dyDescent="0.2">
      <c r="A107" s="290" t="str">
        <f t="shared" si="30"/>
        <v/>
      </c>
      <c r="B107" s="291" t="str">
        <f t="shared" si="33"/>
        <v/>
      </c>
      <c r="C107" s="292"/>
      <c r="D107" s="293" t="str">
        <f t="shared" si="31"/>
        <v/>
      </c>
      <c r="E107" s="294"/>
      <c r="F107" s="295">
        <f t="shared" si="32"/>
        <v>0</v>
      </c>
      <c r="G107" s="298">
        <f t="shared" si="34"/>
        <v>0</v>
      </c>
    </row>
    <row r="108" spans="1:141" s="299" customFormat="1" ht="24" customHeight="1" x14ac:dyDescent="0.2">
      <c r="A108" s="290" t="str">
        <f t="shared" si="30"/>
        <v/>
      </c>
      <c r="B108" s="291" t="str">
        <f t="shared" si="33"/>
        <v/>
      </c>
      <c r="C108" s="292"/>
      <c r="D108" s="293" t="str">
        <f t="shared" si="31"/>
        <v/>
      </c>
      <c r="E108" s="294"/>
      <c r="F108" s="295">
        <f t="shared" si="32"/>
        <v>0</v>
      </c>
      <c r="G108" s="298">
        <f t="shared" si="34"/>
        <v>0</v>
      </c>
    </row>
    <row r="109" spans="1:141" s="299" customFormat="1" ht="24" customHeight="1" x14ac:dyDescent="0.2">
      <c r="A109" s="290" t="str">
        <f t="shared" si="30"/>
        <v/>
      </c>
      <c r="B109" s="291" t="str">
        <f t="shared" si="33"/>
        <v/>
      </c>
      <c r="C109" s="292"/>
      <c r="D109" s="293" t="str">
        <f t="shared" si="31"/>
        <v/>
      </c>
      <c r="E109" s="294"/>
      <c r="F109" s="295">
        <f t="shared" si="32"/>
        <v>0</v>
      </c>
      <c r="G109" s="298">
        <f t="shared" si="34"/>
        <v>0</v>
      </c>
    </row>
    <row r="110" spans="1:141" s="299" customFormat="1" ht="24" customHeight="1" x14ac:dyDescent="0.2">
      <c r="A110" s="290" t="str">
        <f t="shared" si="30"/>
        <v/>
      </c>
      <c r="B110" s="291" t="str">
        <f t="shared" si="33"/>
        <v/>
      </c>
      <c r="C110" s="292"/>
      <c r="D110" s="293" t="str">
        <f t="shared" si="31"/>
        <v/>
      </c>
      <c r="E110" s="294"/>
      <c r="F110" s="295">
        <f t="shared" si="32"/>
        <v>0</v>
      </c>
      <c r="G110" s="298">
        <f t="shared" si="34"/>
        <v>0</v>
      </c>
    </row>
    <row r="111" spans="1:141" s="299" customFormat="1" ht="24" customHeight="1" x14ac:dyDescent="0.2">
      <c r="A111" s="290" t="str">
        <f t="shared" si="30"/>
        <v/>
      </c>
      <c r="B111" s="291" t="str">
        <f t="shared" si="33"/>
        <v/>
      </c>
      <c r="C111" s="292"/>
      <c r="D111" s="293" t="str">
        <f t="shared" si="31"/>
        <v/>
      </c>
      <c r="E111" s="294"/>
      <c r="F111" s="295">
        <f t="shared" si="32"/>
        <v>0</v>
      </c>
      <c r="G111" s="298">
        <f t="shared" si="34"/>
        <v>0</v>
      </c>
    </row>
    <row r="112" spans="1:141" s="299" customFormat="1" ht="24" customHeight="1" x14ac:dyDescent="0.2">
      <c r="A112" s="290" t="str">
        <f t="shared" si="30"/>
        <v/>
      </c>
      <c r="B112" s="291" t="str">
        <f t="shared" si="33"/>
        <v/>
      </c>
      <c r="C112" s="292"/>
      <c r="D112" s="293" t="str">
        <f t="shared" si="31"/>
        <v/>
      </c>
      <c r="E112" s="294"/>
      <c r="F112" s="295">
        <f t="shared" si="32"/>
        <v>0</v>
      </c>
      <c r="G112" s="298">
        <f t="shared" si="34"/>
        <v>0</v>
      </c>
    </row>
    <row r="113" spans="1:7" s="299" customFormat="1" ht="24" customHeight="1" x14ac:dyDescent="0.2">
      <c r="A113" s="290" t="str">
        <f t="shared" si="30"/>
        <v/>
      </c>
      <c r="B113" s="291" t="str">
        <f t="shared" si="33"/>
        <v/>
      </c>
      <c r="C113" s="292"/>
      <c r="D113" s="293" t="str">
        <f t="shared" si="31"/>
        <v/>
      </c>
      <c r="E113" s="294"/>
      <c r="F113" s="296">
        <f t="shared" si="32"/>
        <v>0</v>
      </c>
      <c r="G113" s="298">
        <f t="shared" si="34"/>
        <v>0</v>
      </c>
    </row>
    <row r="114" spans="1:7" ht="24" customHeight="1" x14ac:dyDescent="0.2">
      <c r="A114" s="156"/>
      <c r="D114" s="143"/>
      <c r="E114" s="144"/>
      <c r="F114" s="211" t="s">
        <v>33</v>
      </c>
      <c r="G114" s="157">
        <f>SUBTOTAL(9,G100:G113)</f>
        <v>0</v>
      </c>
    </row>
    <row r="115" spans="1:7" ht="24" customHeight="1" x14ac:dyDescent="0.2">
      <c r="A115" s="156"/>
      <c r="C115" s="158" t="s">
        <v>729</v>
      </c>
      <c r="D115" s="143"/>
      <c r="E115" s="144"/>
      <c r="G115" s="159"/>
    </row>
    <row r="116" spans="1:7" s="299" customFormat="1" ht="24" customHeight="1" x14ac:dyDescent="0.2">
      <c r="A116" s="290" t="str">
        <f t="shared" ref="A116:A123" si="35">IFERROR(VLOOKUP(C116,Tabla_Insumos,4,FALSE),"")</f>
        <v/>
      </c>
      <c r="B116" s="291" t="str">
        <f t="shared" ref="B116:B123" si="36">IFERROR(VLOOKUP(C116,Tabla_Insumos,5,FALSE),"")</f>
        <v/>
      </c>
      <c r="C116" s="292"/>
      <c r="D116" s="293" t="str">
        <f t="shared" ref="D116:D123" si="37">IFERROR(VLOOKUP(C116,Tabla_Insumos,2,FALSE),"")</f>
        <v/>
      </c>
      <c r="E116" s="294"/>
      <c r="F116" s="297">
        <f t="shared" ref="F116:F123" si="38">IFERROR(VLOOKUP(C116,Tabla_Insumos,3,FALSE),0)</f>
        <v>0</v>
      </c>
      <c r="G116" s="298">
        <f>ROUND(E116*F116,2)</f>
        <v>0</v>
      </c>
    </row>
    <row r="117" spans="1:7" s="299" customFormat="1" ht="24" customHeight="1" x14ac:dyDescent="0.2">
      <c r="A117" s="290" t="str">
        <f t="shared" si="35"/>
        <v/>
      </c>
      <c r="B117" s="291" t="str">
        <f t="shared" si="36"/>
        <v/>
      </c>
      <c r="C117" s="292"/>
      <c r="D117" s="293" t="str">
        <f t="shared" si="37"/>
        <v/>
      </c>
      <c r="E117" s="294"/>
      <c r="F117" s="297">
        <f t="shared" si="38"/>
        <v>0</v>
      </c>
      <c r="G117" s="298">
        <f>ROUND(E117*F117,2)</f>
        <v>0</v>
      </c>
    </row>
    <row r="118" spans="1:7" s="299" customFormat="1" ht="24" customHeight="1" x14ac:dyDescent="0.2">
      <c r="A118" s="290" t="str">
        <f t="shared" si="35"/>
        <v/>
      </c>
      <c r="B118" s="291" t="str">
        <f t="shared" si="36"/>
        <v/>
      </c>
      <c r="C118" s="292"/>
      <c r="D118" s="293" t="str">
        <f t="shared" si="37"/>
        <v/>
      </c>
      <c r="E118" s="294"/>
      <c r="F118" s="297">
        <f t="shared" si="38"/>
        <v>0</v>
      </c>
      <c r="G118" s="298">
        <f t="shared" ref="G118:G123" si="39">ROUND(E118*F118,2)</f>
        <v>0</v>
      </c>
    </row>
    <row r="119" spans="1:7" s="299" customFormat="1" ht="24" customHeight="1" x14ac:dyDescent="0.2">
      <c r="A119" s="290" t="str">
        <f t="shared" si="35"/>
        <v/>
      </c>
      <c r="B119" s="291" t="str">
        <f t="shared" si="36"/>
        <v/>
      </c>
      <c r="C119" s="292"/>
      <c r="D119" s="293" t="str">
        <f t="shared" si="37"/>
        <v/>
      </c>
      <c r="E119" s="294"/>
      <c r="F119" s="297">
        <f t="shared" si="38"/>
        <v>0</v>
      </c>
      <c r="G119" s="298">
        <f t="shared" si="39"/>
        <v>0</v>
      </c>
    </row>
    <row r="120" spans="1:7" s="299" customFormat="1" ht="24" customHeight="1" x14ac:dyDescent="0.2">
      <c r="A120" s="290" t="str">
        <f t="shared" si="35"/>
        <v/>
      </c>
      <c r="B120" s="291" t="str">
        <f t="shared" si="36"/>
        <v/>
      </c>
      <c r="C120" s="292"/>
      <c r="D120" s="293" t="str">
        <f t="shared" si="37"/>
        <v/>
      </c>
      <c r="E120" s="294"/>
      <c r="F120" s="295">
        <f t="shared" si="38"/>
        <v>0</v>
      </c>
      <c r="G120" s="298">
        <f t="shared" si="39"/>
        <v>0</v>
      </c>
    </row>
    <row r="121" spans="1:7" s="299" customFormat="1" ht="24" customHeight="1" x14ac:dyDescent="0.2">
      <c r="A121" s="290" t="str">
        <f t="shared" si="35"/>
        <v/>
      </c>
      <c r="B121" s="291" t="str">
        <f t="shared" si="36"/>
        <v/>
      </c>
      <c r="C121" s="292"/>
      <c r="D121" s="293" t="str">
        <f t="shared" si="37"/>
        <v/>
      </c>
      <c r="E121" s="294"/>
      <c r="F121" s="295">
        <f t="shared" si="38"/>
        <v>0</v>
      </c>
      <c r="G121" s="298">
        <f t="shared" si="39"/>
        <v>0</v>
      </c>
    </row>
    <row r="122" spans="1:7" s="299" customFormat="1" ht="24" customHeight="1" x14ac:dyDescent="0.2">
      <c r="A122" s="290" t="str">
        <f t="shared" si="35"/>
        <v/>
      </c>
      <c r="B122" s="291" t="str">
        <f t="shared" si="36"/>
        <v/>
      </c>
      <c r="C122" s="292"/>
      <c r="D122" s="293" t="str">
        <f t="shared" si="37"/>
        <v/>
      </c>
      <c r="E122" s="294"/>
      <c r="F122" s="295">
        <f t="shared" si="38"/>
        <v>0</v>
      </c>
      <c r="G122" s="298">
        <f t="shared" si="39"/>
        <v>0</v>
      </c>
    </row>
    <row r="123" spans="1:7" s="299" customFormat="1" ht="24" customHeight="1" x14ac:dyDescent="0.2">
      <c r="A123" s="290" t="str">
        <f t="shared" si="35"/>
        <v/>
      </c>
      <c r="B123" s="291" t="str">
        <f t="shared" si="36"/>
        <v/>
      </c>
      <c r="C123" s="292"/>
      <c r="D123" s="293" t="str">
        <f t="shared" si="37"/>
        <v/>
      </c>
      <c r="E123" s="294"/>
      <c r="F123" s="295">
        <f t="shared" si="38"/>
        <v>0</v>
      </c>
      <c r="G123" s="298">
        <f t="shared" si="39"/>
        <v>0</v>
      </c>
    </row>
    <row r="124" spans="1:7" ht="24" customHeight="1" x14ac:dyDescent="0.2">
      <c r="A124" s="156"/>
      <c r="D124" s="143"/>
      <c r="E124" s="144"/>
      <c r="F124" s="211" t="s">
        <v>34</v>
      </c>
      <c r="G124" s="157">
        <f>SUBTOTAL(9,G116:G123)</f>
        <v>0</v>
      </c>
    </row>
    <row r="125" spans="1:7" ht="24" customHeight="1" x14ac:dyDescent="0.2">
      <c r="A125" s="156"/>
      <c r="C125" s="158" t="s">
        <v>730</v>
      </c>
      <c r="D125" s="143"/>
      <c r="E125" s="144"/>
      <c r="G125" s="159"/>
    </row>
    <row r="126" spans="1:7" s="299" customFormat="1" ht="24" customHeight="1" x14ac:dyDescent="0.2">
      <c r="A126" s="290" t="str">
        <f t="shared" ref="A126:A134" si="40">IFERROR(VLOOKUP(C126,Tabla_Insumos,4,FALSE),"")</f>
        <v/>
      </c>
      <c r="B126" s="291" t="str">
        <f t="shared" ref="B126:B134" si="41">IFERROR(VLOOKUP(C126,Tabla_Insumos,5,FALSE),"")</f>
        <v/>
      </c>
      <c r="C126" s="292"/>
      <c r="D126" s="293" t="str">
        <f t="shared" ref="D126:D134" si="42">IFERROR(VLOOKUP(C126,Tabla_Insumos,2,FALSE),"")</f>
        <v/>
      </c>
      <c r="E126" s="294"/>
      <c r="F126" s="295">
        <f t="shared" ref="F126:F134" si="43">IFERROR(VLOOKUP(C126,Tabla_Insumos,3,FALSE),0)</f>
        <v>0</v>
      </c>
      <c r="G126" s="298">
        <f t="shared" ref="G126:G134" si="44">ROUND(E126*F126,2)</f>
        <v>0</v>
      </c>
    </row>
    <row r="127" spans="1:7" s="299" customFormat="1" ht="24" customHeight="1" x14ac:dyDescent="0.2">
      <c r="A127" s="290" t="str">
        <f t="shared" si="40"/>
        <v/>
      </c>
      <c r="B127" s="291" t="str">
        <f t="shared" si="41"/>
        <v/>
      </c>
      <c r="C127" s="292"/>
      <c r="D127" s="293" t="str">
        <f t="shared" si="42"/>
        <v/>
      </c>
      <c r="E127" s="294"/>
      <c r="F127" s="295">
        <f t="shared" si="43"/>
        <v>0</v>
      </c>
      <c r="G127" s="298">
        <f t="shared" si="44"/>
        <v>0</v>
      </c>
    </row>
    <row r="128" spans="1:7" s="299" customFormat="1" ht="24" customHeight="1" x14ac:dyDescent="0.2">
      <c r="A128" s="290" t="str">
        <f t="shared" si="40"/>
        <v/>
      </c>
      <c r="B128" s="291" t="str">
        <f t="shared" si="41"/>
        <v/>
      </c>
      <c r="C128" s="292"/>
      <c r="D128" s="293" t="str">
        <f t="shared" si="42"/>
        <v/>
      </c>
      <c r="E128" s="294"/>
      <c r="F128" s="295">
        <f t="shared" si="43"/>
        <v>0</v>
      </c>
      <c r="G128" s="298">
        <f t="shared" si="44"/>
        <v>0</v>
      </c>
    </row>
    <row r="129" spans="1:8" s="299" customFormat="1" ht="24" customHeight="1" x14ac:dyDescent="0.2">
      <c r="A129" s="290" t="str">
        <f t="shared" si="40"/>
        <v/>
      </c>
      <c r="B129" s="291" t="str">
        <f t="shared" si="41"/>
        <v/>
      </c>
      <c r="C129" s="292"/>
      <c r="D129" s="293" t="str">
        <f t="shared" si="42"/>
        <v/>
      </c>
      <c r="E129" s="294"/>
      <c r="F129" s="295">
        <f t="shared" si="43"/>
        <v>0</v>
      </c>
      <c r="G129" s="298">
        <f t="shared" si="44"/>
        <v>0</v>
      </c>
    </row>
    <row r="130" spans="1:8" s="299" customFormat="1" ht="24" customHeight="1" x14ac:dyDescent="0.2">
      <c r="A130" s="290" t="str">
        <f t="shared" si="40"/>
        <v/>
      </c>
      <c r="B130" s="291" t="str">
        <f t="shared" si="41"/>
        <v/>
      </c>
      <c r="C130" s="292"/>
      <c r="D130" s="293" t="str">
        <f t="shared" si="42"/>
        <v/>
      </c>
      <c r="E130" s="294"/>
      <c r="F130" s="295">
        <f t="shared" si="43"/>
        <v>0</v>
      </c>
      <c r="G130" s="298">
        <f t="shared" si="44"/>
        <v>0</v>
      </c>
    </row>
    <row r="131" spans="1:8" s="299" customFormat="1" ht="24" customHeight="1" x14ac:dyDescent="0.2">
      <c r="A131" s="290" t="str">
        <f t="shared" si="40"/>
        <v/>
      </c>
      <c r="B131" s="291" t="str">
        <f t="shared" si="41"/>
        <v/>
      </c>
      <c r="C131" s="292"/>
      <c r="D131" s="293" t="str">
        <f t="shared" si="42"/>
        <v/>
      </c>
      <c r="E131" s="294"/>
      <c r="F131" s="295">
        <f t="shared" si="43"/>
        <v>0</v>
      </c>
      <c r="G131" s="298">
        <f t="shared" si="44"/>
        <v>0</v>
      </c>
    </row>
    <row r="132" spans="1:8" s="299" customFormat="1" ht="24" customHeight="1" x14ac:dyDescent="0.2">
      <c r="A132" s="290" t="str">
        <f t="shared" si="40"/>
        <v/>
      </c>
      <c r="B132" s="291" t="str">
        <f t="shared" si="41"/>
        <v/>
      </c>
      <c r="C132" s="292"/>
      <c r="D132" s="293" t="str">
        <f t="shared" si="42"/>
        <v/>
      </c>
      <c r="E132" s="294"/>
      <c r="F132" s="295">
        <f t="shared" si="43"/>
        <v>0</v>
      </c>
      <c r="G132" s="298">
        <f t="shared" si="44"/>
        <v>0</v>
      </c>
    </row>
    <row r="133" spans="1:8" s="299" customFormat="1" ht="24" customHeight="1" x14ac:dyDescent="0.2">
      <c r="A133" s="290" t="str">
        <f t="shared" si="40"/>
        <v/>
      </c>
      <c r="B133" s="291" t="str">
        <f t="shared" si="41"/>
        <v/>
      </c>
      <c r="C133" s="292"/>
      <c r="D133" s="293" t="str">
        <f t="shared" si="42"/>
        <v/>
      </c>
      <c r="E133" s="294"/>
      <c r="F133" s="295">
        <f t="shared" si="43"/>
        <v>0</v>
      </c>
      <c r="G133" s="298">
        <f t="shared" si="44"/>
        <v>0</v>
      </c>
    </row>
    <row r="134" spans="1:8" s="299" customFormat="1" ht="24" customHeight="1" x14ac:dyDescent="0.2">
      <c r="A134" s="290" t="str">
        <f t="shared" si="40"/>
        <v/>
      </c>
      <c r="B134" s="291" t="str">
        <f t="shared" si="41"/>
        <v/>
      </c>
      <c r="C134" s="292"/>
      <c r="D134" s="293" t="str">
        <f t="shared" si="42"/>
        <v/>
      </c>
      <c r="E134" s="294"/>
      <c r="F134" s="295">
        <f t="shared" si="43"/>
        <v>0</v>
      </c>
      <c r="G134" s="298">
        <f t="shared" si="44"/>
        <v>0</v>
      </c>
    </row>
    <row r="135" spans="1:8" ht="24" customHeight="1" x14ac:dyDescent="0.2">
      <c r="A135" s="160"/>
      <c r="B135" s="143"/>
      <c r="D135" s="143"/>
      <c r="E135" s="144"/>
      <c r="F135" s="211" t="s">
        <v>35</v>
      </c>
      <c r="G135" s="157">
        <f>SUBTOTAL(9,G126:G134)</f>
        <v>0</v>
      </c>
    </row>
    <row r="136" spans="1:8" ht="24" customHeight="1" thickBot="1" x14ac:dyDescent="0.25">
      <c r="A136" s="161"/>
      <c r="B136" s="162"/>
      <c r="C136" s="163"/>
      <c r="D136" s="162"/>
      <c r="E136" s="164"/>
      <c r="F136" s="165"/>
      <c r="G136" s="166"/>
    </row>
    <row r="137" spans="1:8" ht="24" customHeight="1" thickBot="1" x14ac:dyDescent="0.25">
      <c r="A137" s="167" t="str">
        <f>B95</f>
        <v>1.3</v>
      </c>
      <c r="B137" s="168" t="str">
        <f>C95</f>
        <v/>
      </c>
      <c r="C137" s="169"/>
      <c r="D137" s="169" t="s">
        <v>36</v>
      </c>
      <c r="E137" s="170"/>
      <c r="F137" s="171" t="s">
        <v>37</v>
      </c>
      <c r="G137" s="172">
        <f>SUBTOTAL(9,G100:G136)</f>
        <v>0</v>
      </c>
    </row>
    <row r="138" spans="1:8" ht="24" customHeight="1" thickTop="1" thickBot="1" x14ac:dyDescent="0.25"/>
    <row r="139" spans="1:8" ht="24" customHeight="1" thickTop="1" x14ac:dyDescent="0.2">
      <c r="A139" s="199" t="s">
        <v>39</v>
      </c>
      <c r="B139" s="200"/>
      <c r="C139" s="200"/>
      <c r="D139" s="200"/>
      <c r="E139" s="200"/>
      <c r="F139" s="200"/>
      <c r="G139" s="201"/>
      <c r="H139" s="133">
        <f>COUNTIF($A$1:A145,"ANALISIS DE PRECIOS")</f>
        <v>4</v>
      </c>
    </row>
    <row r="140" spans="1:8" ht="24" customHeight="1" x14ac:dyDescent="0.2">
      <c r="A140" s="134" t="s">
        <v>726</v>
      </c>
      <c r="B140" s="135" t="str">
        <f>Comitente</f>
        <v>DIRECCIÓN PROVINCIAL RED DE GAS</v>
      </c>
      <c r="C140" s="130"/>
      <c r="D140" s="136"/>
      <c r="E140" s="136"/>
      <c r="F140" s="137"/>
      <c r="G140" s="138"/>
    </row>
    <row r="141" spans="1:8" ht="24" customHeight="1" x14ac:dyDescent="0.2">
      <c r="A141" s="134" t="s">
        <v>727</v>
      </c>
      <c r="B141" s="135">
        <f>Contratista</f>
        <v>0</v>
      </c>
      <c r="C141" s="131"/>
      <c r="D141" s="131"/>
      <c r="E141" s="131"/>
      <c r="F141" s="139"/>
      <c r="G141" s="140"/>
    </row>
    <row r="142" spans="1:8" ht="24" customHeight="1" x14ac:dyDescent="0.2">
      <c r="A142" s="134" t="s">
        <v>26</v>
      </c>
      <c r="B142" s="135" t="str">
        <f>Obra</f>
        <v>MANTENIMIENTO CALINGASTA- SECTOR 1</v>
      </c>
      <c r="C142" s="131"/>
      <c r="D142" s="131"/>
      <c r="E142" s="131"/>
      <c r="F142" s="139" t="s">
        <v>40</v>
      </c>
      <c r="G142" s="141">
        <f>Fecha_Base</f>
        <v>0</v>
      </c>
    </row>
    <row r="143" spans="1:8" ht="24" customHeight="1" x14ac:dyDescent="0.2">
      <c r="A143" s="142" t="s">
        <v>725</v>
      </c>
      <c r="B143" s="132" t="str">
        <f>Ubicación</f>
        <v>Departamento CALINGASTA</v>
      </c>
      <c r="C143" s="132"/>
      <c r="D143" s="143"/>
      <c r="E143" s="144"/>
      <c r="G143" s="146"/>
    </row>
    <row r="144" spans="1:8" ht="24" customHeight="1" x14ac:dyDescent="0.2">
      <c r="A144" s="142" t="s">
        <v>41</v>
      </c>
      <c r="B144" s="21">
        <f>IFERROR(VALUE(LEFT(B145,FIND(".",B145)-1)),"")</f>
        <v>2</v>
      </c>
      <c r="C144" s="133" t="str">
        <f>IFERROR(VLOOKUP(B144,Tabla_CyP,2,FALSE),"")</f>
        <v xml:space="preserve">Colegio Secundario de Barreal </v>
      </c>
      <c r="E144" s="144"/>
      <c r="G144" s="146"/>
    </row>
    <row r="145" spans="1:141" ht="24" customHeight="1" x14ac:dyDescent="0.2">
      <c r="A145" s="142" t="s">
        <v>27</v>
      </c>
      <c r="B145" s="147" t="s">
        <v>1388</v>
      </c>
      <c r="C145" s="133" t="str">
        <f>IFERROR(VLOOKUP(B145,Tabla_CyP,2,FALSE),"")</f>
        <v/>
      </c>
      <c r="D145" s="143"/>
      <c r="E145" s="144"/>
      <c r="F145" s="139" t="s">
        <v>28</v>
      </c>
      <c r="G145" s="148" t="str">
        <f>IFERROR(VLOOKUP(B145,Tabla_CyP,4,FALSE),"")</f>
        <v/>
      </c>
    </row>
    <row r="146" spans="1:141" ht="24" customHeight="1" x14ac:dyDescent="0.2">
      <c r="A146" s="142"/>
      <c r="B146" s="132"/>
      <c r="D146" s="143"/>
      <c r="E146" s="144"/>
      <c r="G146" s="146"/>
    </row>
    <row r="147" spans="1:141" ht="24" customHeight="1" x14ac:dyDescent="0.2">
      <c r="A147" s="406" t="s">
        <v>588</v>
      </c>
      <c r="B147" s="407"/>
      <c r="C147" s="408" t="s">
        <v>0</v>
      </c>
      <c r="D147" s="408" t="s">
        <v>29</v>
      </c>
      <c r="E147" s="410" t="s">
        <v>30</v>
      </c>
      <c r="F147" s="412" t="s">
        <v>31</v>
      </c>
      <c r="G147" s="414" t="s">
        <v>32</v>
      </c>
    </row>
    <row r="148" spans="1:141" s="143" customFormat="1" ht="24" customHeight="1" x14ac:dyDescent="0.2">
      <c r="A148" s="149" t="s">
        <v>589</v>
      </c>
      <c r="B148" s="150" t="s">
        <v>590</v>
      </c>
      <c r="C148" s="409"/>
      <c r="D148" s="409"/>
      <c r="E148" s="411"/>
      <c r="F148" s="413"/>
      <c r="G148" s="415"/>
      <c r="I148" s="300"/>
      <c r="J148" s="300"/>
      <c r="K148" s="300"/>
      <c r="L148" s="300"/>
      <c r="M148" s="300"/>
      <c r="N148" s="300"/>
      <c r="O148" s="300"/>
      <c r="P148" s="300"/>
      <c r="Q148" s="300"/>
      <c r="R148" s="300"/>
      <c r="S148" s="300"/>
      <c r="T148" s="300"/>
      <c r="U148" s="300"/>
      <c r="V148" s="300"/>
      <c r="W148" s="300"/>
      <c r="X148" s="300"/>
      <c r="Y148" s="300"/>
      <c r="Z148" s="300"/>
      <c r="AA148" s="300"/>
      <c r="AB148" s="300"/>
      <c r="AC148" s="300"/>
      <c r="AD148" s="300"/>
      <c r="AE148" s="300"/>
      <c r="AF148" s="300"/>
      <c r="AG148" s="300"/>
      <c r="AH148" s="300"/>
      <c r="AI148" s="300"/>
      <c r="AJ148" s="300"/>
      <c r="AK148" s="300"/>
      <c r="AL148" s="300"/>
      <c r="AM148" s="300"/>
      <c r="AN148" s="300"/>
      <c r="AO148" s="300"/>
      <c r="AP148" s="300"/>
      <c r="AQ148" s="300"/>
      <c r="AR148" s="300"/>
      <c r="AS148" s="300"/>
      <c r="AT148" s="300"/>
      <c r="AU148" s="300"/>
      <c r="AV148" s="300"/>
      <c r="AW148" s="300"/>
      <c r="AX148" s="300"/>
      <c r="AY148" s="300"/>
      <c r="AZ148" s="300"/>
      <c r="BA148" s="300"/>
      <c r="BB148" s="300"/>
      <c r="BC148" s="300"/>
      <c r="BD148" s="300"/>
      <c r="BE148" s="300"/>
      <c r="BF148" s="300"/>
      <c r="BG148" s="300"/>
      <c r="BH148" s="300"/>
      <c r="BI148" s="300"/>
      <c r="BJ148" s="300"/>
      <c r="BK148" s="300"/>
      <c r="BL148" s="300"/>
      <c r="BM148" s="300"/>
      <c r="BN148" s="300"/>
      <c r="BO148" s="300"/>
      <c r="BP148" s="300"/>
      <c r="BQ148" s="300"/>
      <c r="BR148" s="300"/>
      <c r="BS148" s="300"/>
      <c r="BT148" s="300"/>
      <c r="BU148" s="300"/>
      <c r="BV148" s="300"/>
      <c r="BW148" s="300"/>
      <c r="BX148" s="300"/>
      <c r="BY148" s="300"/>
      <c r="BZ148" s="300"/>
      <c r="CA148" s="300"/>
      <c r="CB148" s="300"/>
      <c r="CC148" s="300"/>
      <c r="CD148" s="300"/>
      <c r="CE148" s="300"/>
      <c r="CF148" s="300"/>
      <c r="CG148" s="300"/>
      <c r="CH148" s="300"/>
      <c r="CI148" s="300"/>
      <c r="CJ148" s="300"/>
      <c r="CK148" s="300"/>
      <c r="CL148" s="300"/>
      <c r="CM148" s="300"/>
      <c r="CN148" s="300"/>
      <c r="CO148" s="300"/>
      <c r="CP148" s="300"/>
      <c r="CQ148" s="300"/>
      <c r="CR148" s="300"/>
      <c r="CS148" s="300"/>
      <c r="CT148" s="300"/>
      <c r="CU148" s="300"/>
      <c r="CV148" s="300"/>
      <c r="CW148" s="300"/>
      <c r="CX148" s="300"/>
      <c r="CY148" s="300"/>
      <c r="CZ148" s="300"/>
      <c r="DA148" s="300"/>
      <c r="DB148" s="300"/>
      <c r="DC148" s="300"/>
      <c r="DD148" s="300"/>
      <c r="DE148" s="300"/>
      <c r="DF148" s="300"/>
      <c r="DG148" s="300"/>
      <c r="DH148" s="300"/>
      <c r="DI148" s="300"/>
      <c r="DJ148" s="300"/>
      <c r="DK148" s="300"/>
      <c r="DL148" s="300"/>
      <c r="DM148" s="300"/>
      <c r="DN148" s="300"/>
      <c r="DO148" s="300"/>
      <c r="DP148" s="300"/>
      <c r="DQ148" s="300"/>
      <c r="DR148" s="300"/>
      <c r="DS148" s="300"/>
      <c r="DT148" s="300"/>
      <c r="DU148" s="300"/>
      <c r="DV148" s="300"/>
      <c r="DW148" s="300"/>
      <c r="DX148" s="300"/>
      <c r="DY148" s="300"/>
      <c r="DZ148" s="300"/>
      <c r="EA148" s="300"/>
      <c r="EB148" s="300"/>
      <c r="EC148" s="300"/>
      <c r="ED148" s="300"/>
      <c r="EE148" s="300"/>
      <c r="EF148" s="300"/>
      <c r="EG148" s="300"/>
      <c r="EH148" s="300"/>
      <c r="EI148" s="300"/>
      <c r="EJ148" s="300"/>
      <c r="EK148" s="300"/>
    </row>
    <row r="149" spans="1:141" ht="24" customHeight="1" x14ac:dyDescent="0.2">
      <c r="A149" s="210"/>
      <c r="B149" s="151"/>
      <c r="C149" s="208" t="s">
        <v>728</v>
      </c>
      <c r="D149" s="152"/>
      <c r="E149" s="153"/>
      <c r="F149" s="154"/>
      <c r="G149" s="155"/>
    </row>
    <row r="150" spans="1:141" s="299" customFormat="1" ht="24" customHeight="1" x14ac:dyDescent="0.2">
      <c r="A150" s="290" t="str">
        <f t="shared" ref="A150:A163" si="45">IFERROR(VLOOKUP(C150,Tabla_Insumos,4,FALSE),"")</f>
        <v/>
      </c>
      <c r="B150" s="291" t="str">
        <f>IFERROR(VLOOKUP(C150,Tabla_Insumos,5,FALSE),"")</f>
        <v/>
      </c>
      <c r="C150" s="292"/>
      <c r="D150" s="293" t="str">
        <f t="shared" ref="D150:D163" si="46">IFERROR(VLOOKUP(C150,Tabla_Insumos,2,FALSE),"")</f>
        <v/>
      </c>
      <c r="E150" s="294"/>
      <c r="F150" s="295">
        <f t="shared" ref="F150:F163" si="47">IFERROR(VLOOKUP(C150,Tabla_Insumos,3,FALSE),0)</f>
        <v>0</v>
      </c>
      <c r="G150" s="298">
        <f>ROUND(E150*F150,2)</f>
        <v>0</v>
      </c>
    </row>
    <row r="151" spans="1:141" s="299" customFormat="1" ht="24" customHeight="1" x14ac:dyDescent="0.2">
      <c r="A151" s="290" t="str">
        <f t="shared" si="45"/>
        <v/>
      </c>
      <c r="B151" s="291" t="str">
        <f t="shared" ref="B151:B163" si="48">IFERROR(VLOOKUP(C151,Tabla_Insumos,5,FALSE),"")</f>
        <v/>
      </c>
      <c r="C151" s="292"/>
      <c r="D151" s="293" t="str">
        <f t="shared" si="46"/>
        <v/>
      </c>
      <c r="E151" s="294"/>
      <c r="F151" s="295">
        <f t="shared" si="47"/>
        <v>0</v>
      </c>
      <c r="G151" s="298">
        <f t="shared" ref="G151:G163" si="49">ROUND(E151*F151,2)</f>
        <v>0</v>
      </c>
    </row>
    <row r="152" spans="1:141" s="299" customFormat="1" ht="24" customHeight="1" x14ac:dyDescent="0.2">
      <c r="A152" s="290" t="str">
        <f t="shared" si="45"/>
        <v/>
      </c>
      <c r="B152" s="291" t="str">
        <f t="shared" si="48"/>
        <v/>
      </c>
      <c r="C152" s="292"/>
      <c r="D152" s="293" t="str">
        <f t="shared" si="46"/>
        <v/>
      </c>
      <c r="E152" s="294"/>
      <c r="F152" s="295">
        <f t="shared" si="47"/>
        <v>0</v>
      </c>
      <c r="G152" s="298">
        <f t="shared" si="49"/>
        <v>0</v>
      </c>
    </row>
    <row r="153" spans="1:141" s="299" customFormat="1" ht="24" customHeight="1" x14ac:dyDescent="0.2">
      <c r="A153" s="290" t="str">
        <f t="shared" si="45"/>
        <v/>
      </c>
      <c r="B153" s="291" t="str">
        <f t="shared" si="48"/>
        <v/>
      </c>
      <c r="C153" s="292"/>
      <c r="D153" s="293" t="str">
        <f t="shared" si="46"/>
        <v/>
      </c>
      <c r="E153" s="294"/>
      <c r="F153" s="295">
        <f t="shared" si="47"/>
        <v>0</v>
      </c>
      <c r="G153" s="298">
        <f t="shared" si="49"/>
        <v>0</v>
      </c>
    </row>
    <row r="154" spans="1:141" s="299" customFormat="1" ht="24" customHeight="1" x14ac:dyDescent="0.2">
      <c r="A154" s="290" t="str">
        <f t="shared" si="45"/>
        <v/>
      </c>
      <c r="B154" s="291" t="str">
        <f t="shared" si="48"/>
        <v/>
      </c>
      <c r="C154" s="292"/>
      <c r="D154" s="293" t="str">
        <f t="shared" si="46"/>
        <v/>
      </c>
      <c r="E154" s="294"/>
      <c r="F154" s="295">
        <f t="shared" si="47"/>
        <v>0</v>
      </c>
      <c r="G154" s="298">
        <f t="shared" si="49"/>
        <v>0</v>
      </c>
    </row>
    <row r="155" spans="1:141" s="299" customFormat="1" ht="24" customHeight="1" x14ac:dyDescent="0.2">
      <c r="A155" s="290" t="str">
        <f t="shared" si="45"/>
        <v/>
      </c>
      <c r="B155" s="291" t="str">
        <f t="shared" si="48"/>
        <v/>
      </c>
      <c r="C155" s="292"/>
      <c r="D155" s="293" t="str">
        <f t="shared" si="46"/>
        <v/>
      </c>
      <c r="E155" s="294"/>
      <c r="F155" s="295">
        <f t="shared" si="47"/>
        <v>0</v>
      </c>
      <c r="G155" s="298">
        <f t="shared" si="49"/>
        <v>0</v>
      </c>
    </row>
    <row r="156" spans="1:141" s="299" customFormat="1" ht="24" customHeight="1" x14ac:dyDescent="0.2">
      <c r="A156" s="290" t="str">
        <f t="shared" si="45"/>
        <v/>
      </c>
      <c r="B156" s="291" t="str">
        <f t="shared" si="48"/>
        <v/>
      </c>
      <c r="C156" s="292"/>
      <c r="D156" s="293" t="str">
        <f t="shared" si="46"/>
        <v/>
      </c>
      <c r="E156" s="294"/>
      <c r="F156" s="295">
        <f t="shared" si="47"/>
        <v>0</v>
      </c>
      <c r="G156" s="298">
        <f t="shared" si="49"/>
        <v>0</v>
      </c>
    </row>
    <row r="157" spans="1:141" s="299" customFormat="1" ht="24" customHeight="1" x14ac:dyDescent="0.2">
      <c r="A157" s="290" t="str">
        <f t="shared" si="45"/>
        <v/>
      </c>
      <c r="B157" s="291" t="str">
        <f t="shared" si="48"/>
        <v/>
      </c>
      <c r="C157" s="292"/>
      <c r="D157" s="293" t="str">
        <f t="shared" si="46"/>
        <v/>
      </c>
      <c r="E157" s="294"/>
      <c r="F157" s="295">
        <f t="shared" si="47"/>
        <v>0</v>
      </c>
      <c r="G157" s="298">
        <f t="shared" si="49"/>
        <v>0</v>
      </c>
    </row>
    <row r="158" spans="1:141" s="299" customFormat="1" ht="24" customHeight="1" x14ac:dyDescent="0.2">
      <c r="A158" s="290" t="str">
        <f t="shared" si="45"/>
        <v/>
      </c>
      <c r="B158" s="291" t="str">
        <f t="shared" si="48"/>
        <v/>
      </c>
      <c r="C158" s="292"/>
      <c r="D158" s="293" t="str">
        <f t="shared" si="46"/>
        <v/>
      </c>
      <c r="E158" s="294"/>
      <c r="F158" s="295">
        <f t="shared" si="47"/>
        <v>0</v>
      </c>
      <c r="G158" s="298">
        <f t="shared" si="49"/>
        <v>0</v>
      </c>
    </row>
    <row r="159" spans="1:141" s="299" customFormat="1" ht="24" customHeight="1" x14ac:dyDescent="0.2">
      <c r="A159" s="290" t="str">
        <f t="shared" si="45"/>
        <v/>
      </c>
      <c r="B159" s="291" t="str">
        <f t="shared" si="48"/>
        <v/>
      </c>
      <c r="C159" s="292"/>
      <c r="D159" s="293" t="str">
        <f t="shared" si="46"/>
        <v/>
      </c>
      <c r="E159" s="294"/>
      <c r="F159" s="295">
        <f t="shared" si="47"/>
        <v>0</v>
      </c>
      <c r="G159" s="298">
        <f t="shared" si="49"/>
        <v>0</v>
      </c>
    </row>
    <row r="160" spans="1:141" s="299" customFormat="1" ht="24" customHeight="1" x14ac:dyDescent="0.2">
      <c r="A160" s="290" t="str">
        <f t="shared" si="45"/>
        <v/>
      </c>
      <c r="B160" s="291" t="str">
        <f t="shared" si="48"/>
        <v/>
      </c>
      <c r="C160" s="292"/>
      <c r="D160" s="293" t="str">
        <f t="shared" si="46"/>
        <v/>
      </c>
      <c r="E160" s="294"/>
      <c r="F160" s="295">
        <f t="shared" si="47"/>
        <v>0</v>
      </c>
      <c r="G160" s="298">
        <f t="shared" si="49"/>
        <v>0</v>
      </c>
    </row>
    <row r="161" spans="1:7" s="299" customFormat="1" ht="24" customHeight="1" x14ac:dyDescent="0.2">
      <c r="A161" s="290" t="str">
        <f t="shared" si="45"/>
        <v/>
      </c>
      <c r="B161" s="291" t="str">
        <f t="shared" si="48"/>
        <v/>
      </c>
      <c r="C161" s="292"/>
      <c r="D161" s="293" t="str">
        <f t="shared" si="46"/>
        <v/>
      </c>
      <c r="E161" s="294"/>
      <c r="F161" s="295">
        <f t="shared" si="47"/>
        <v>0</v>
      </c>
      <c r="G161" s="298">
        <f t="shared" si="49"/>
        <v>0</v>
      </c>
    </row>
    <row r="162" spans="1:7" s="299" customFormat="1" ht="24" customHeight="1" x14ac:dyDescent="0.2">
      <c r="A162" s="290" t="str">
        <f t="shared" si="45"/>
        <v/>
      </c>
      <c r="B162" s="291" t="str">
        <f t="shared" si="48"/>
        <v/>
      </c>
      <c r="C162" s="292"/>
      <c r="D162" s="293" t="str">
        <f t="shared" si="46"/>
        <v/>
      </c>
      <c r="E162" s="294"/>
      <c r="F162" s="295">
        <f t="shared" si="47"/>
        <v>0</v>
      </c>
      <c r="G162" s="298">
        <f t="shared" si="49"/>
        <v>0</v>
      </c>
    </row>
    <row r="163" spans="1:7" s="299" customFormat="1" ht="24" customHeight="1" x14ac:dyDescent="0.2">
      <c r="A163" s="290" t="str">
        <f t="shared" si="45"/>
        <v/>
      </c>
      <c r="B163" s="291" t="str">
        <f t="shared" si="48"/>
        <v/>
      </c>
      <c r="C163" s="292"/>
      <c r="D163" s="293" t="str">
        <f t="shared" si="46"/>
        <v/>
      </c>
      <c r="E163" s="294"/>
      <c r="F163" s="296">
        <f t="shared" si="47"/>
        <v>0</v>
      </c>
      <c r="G163" s="298">
        <f t="shared" si="49"/>
        <v>0</v>
      </c>
    </row>
    <row r="164" spans="1:7" ht="24" customHeight="1" x14ac:dyDescent="0.2">
      <c r="A164" s="156"/>
      <c r="D164" s="143"/>
      <c r="E164" s="144"/>
      <c r="F164" s="211" t="s">
        <v>33</v>
      </c>
      <c r="G164" s="157">
        <f>SUBTOTAL(9,G150:G163)</f>
        <v>0</v>
      </c>
    </row>
    <row r="165" spans="1:7" ht="24" customHeight="1" x14ac:dyDescent="0.2">
      <c r="A165" s="156"/>
      <c r="C165" s="158" t="s">
        <v>729</v>
      </c>
      <c r="D165" s="143"/>
      <c r="E165" s="144"/>
      <c r="G165" s="159"/>
    </row>
    <row r="166" spans="1:7" s="299" customFormat="1" ht="24" customHeight="1" x14ac:dyDescent="0.2">
      <c r="A166" s="290" t="str">
        <f t="shared" ref="A166:A173" si="50">IFERROR(VLOOKUP(C166,Tabla_Insumos,4,FALSE),"")</f>
        <v/>
      </c>
      <c r="B166" s="291" t="str">
        <f t="shared" ref="B166:B173" si="51">IFERROR(VLOOKUP(C166,Tabla_Insumos,5,FALSE),"")</f>
        <v/>
      </c>
      <c r="C166" s="292"/>
      <c r="D166" s="293" t="str">
        <f t="shared" ref="D166:D173" si="52">IFERROR(VLOOKUP(C166,Tabla_Insumos,2,FALSE),"")</f>
        <v/>
      </c>
      <c r="E166" s="294"/>
      <c r="F166" s="297">
        <f t="shared" ref="F166:F173" si="53">IFERROR(VLOOKUP(C166,Tabla_Insumos,3,FALSE),0)</f>
        <v>0</v>
      </c>
      <c r="G166" s="298">
        <f>ROUND(E166*F166,2)</f>
        <v>0</v>
      </c>
    </row>
    <row r="167" spans="1:7" s="299" customFormat="1" ht="24" customHeight="1" x14ac:dyDescent="0.2">
      <c r="A167" s="290" t="str">
        <f t="shared" si="50"/>
        <v/>
      </c>
      <c r="B167" s="291" t="str">
        <f t="shared" si="51"/>
        <v/>
      </c>
      <c r="C167" s="292"/>
      <c r="D167" s="293" t="str">
        <f t="shared" si="52"/>
        <v/>
      </c>
      <c r="E167" s="294"/>
      <c r="F167" s="297">
        <f t="shared" si="53"/>
        <v>0</v>
      </c>
      <c r="G167" s="298">
        <f>ROUND(E167*F167,2)</f>
        <v>0</v>
      </c>
    </row>
    <row r="168" spans="1:7" s="299" customFormat="1" ht="24" customHeight="1" x14ac:dyDescent="0.2">
      <c r="A168" s="290" t="str">
        <f t="shared" si="50"/>
        <v/>
      </c>
      <c r="B168" s="291" t="str">
        <f t="shared" si="51"/>
        <v/>
      </c>
      <c r="C168" s="292"/>
      <c r="D168" s="293" t="str">
        <f t="shared" si="52"/>
        <v/>
      </c>
      <c r="E168" s="294"/>
      <c r="F168" s="297">
        <f t="shared" si="53"/>
        <v>0</v>
      </c>
      <c r="G168" s="298">
        <f t="shared" ref="G168:G173" si="54">ROUND(E168*F168,2)</f>
        <v>0</v>
      </c>
    </row>
    <row r="169" spans="1:7" s="299" customFormat="1" ht="24" customHeight="1" x14ac:dyDescent="0.2">
      <c r="A169" s="290" t="str">
        <f t="shared" si="50"/>
        <v/>
      </c>
      <c r="B169" s="291" t="str">
        <f t="shared" si="51"/>
        <v/>
      </c>
      <c r="C169" s="292"/>
      <c r="D169" s="293" t="str">
        <f t="shared" si="52"/>
        <v/>
      </c>
      <c r="E169" s="294"/>
      <c r="F169" s="297">
        <f t="shared" si="53"/>
        <v>0</v>
      </c>
      <c r="G169" s="298">
        <f t="shared" si="54"/>
        <v>0</v>
      </c>
    </row>
    <row r="170" spans="1:7" s="299" customFormat="1" ht="24" customHeight="1" x14ac:dyDescent="0.2">
      <c r="A170" s="290" t="str">
        <f t="shared" si="50"/>
        <v/>
      </c>
      <c r="B170" s="291" t="str">
        <f t="shared" si="51"/>
        <v/>
      </c>
      <c r="C170" s="292"/>
      <c r="D170" s="293" t="str">
        <f t="shared" si="52"/>
        <v/>
      </c>
      <c r="E170" s="294"/>
      <c r="F170" s="295">
        <f t="shared" si="53"/>
        <v>0</v>
      </c>
      <c r="G170" s="298">
        <f t="shared" si="54"/>
        <v>0</v>
      </c>
    </row>
    <row r="171" spans="1:7" s="299" customFormat="1" ht="24" customHeight="1" x14ac:dyDescent="0.2">
      <c r="A171" s="290" t="str">
        <f t="shared" si="50"/>
        <v/>
      </c>
      <c r="B171" s="291" t="str">
        <f t="shared" si="51"/>
        <v/>
      </c>
      <c r="C171" s="292"/>
      <c r="D171" s="293" t="str">
        <f t="shared" si="52"/>
        <v/>
      </c>
      <c r="E171" s="294"/>
      <c r="F171" s="295">
        <f t="shared" si="53"/>
        <v>0</v>
      </c>
      <c r="G171" s="298">
        <f t="shared" si="54"/>
        <v>0</v>
      </c>
    </row>
    <row r="172" spans="1:7" s="299" customFormat="1" ht="24" customHeight="1" x14ac:dyDescent="0.2">
      <c r="A172" s="290" t="str">
        <f t="shared" si="50"/>
        <v/>
      </c>
      <c r="B172" s="291" t="str">
        <f t="shared" si="51"/>
        <v/>
      </c>
      <c r="C172" s="292"/>
      <c r="D172" s="293" t="str">
        <f t="shared" si="52"/>
        <v/>
      </c>
      <c r="E172" s="294"/>
      <c r="F172" s="295">
        <f t="shared" si="53"/>
        <v>0</v>
      </c>
      <c r="G172" s="298">
        <f t="shared" si="54"/>
        <v>0</v>
      </c>
    </row>
    <row r="173" spans="1:7" s="299" customFormat="1" ht="24" customHeight="1" x14ac:dyDescent="0.2">
      <c r="A173" s="290" t="str">
        <f t="shared" si="50"/>
        <v/>
      </c>
      <c r="B173" s="291" t="str">
        <f t="shared" si="51"/>
        <v/>
      </c>
      <c r="C173" s="292"/>
      <c r="D173" s="293" t="str">
        <f t="shared" si="52"/>
        <v/>
      </c>
      <c r="E173" s="294"/>
      <c r="F173" s="295">
        <f t="shared" si="53"/>
        <v>0</v>
      </c>
      <c r="G173" s="298">
        <f t="shared" si="54"/>
        <v>0</v>
      </c>
    </row>
    <row r="174" spans="1:7" ht="24" customHeight="1" x14ac:dyDescent="0.2">
      <c r="A174" s="156"/>
      <c r="D174" s="143"/>
      <c r="E174" s="144"/>
      <c r="F174" s="211" t="s">
        <v>34</v>
      </c>
      <c r="G174" s="157">
        <f>SUBTOTAL(9,G166:G173)</f>
        <v>0</v>
      </c>
    </row>
    <row r="175" spans="1:7" ht="24" customHeight="1" x14ac:dyDescent="0.2">
      <c r="A175" s="156"/>
      <c r="C175" s="158" t="s">
        <v>730</v>
      </c>
      <c r="D175" s="143"/>
      <c r="E175" s="144"/>
      <c r="G175" s="159"/>
    </row>
    <row r="176" spans="1:7" s="299" customFormat="1" ht="24" customHeight="1" x14ac:dyDescent="0.2">
      <c r="A176" s="290" t="str">
        <f t="shared" ref="A176:A184" si="55">IFERROR(VLOOKUP(C176,Tabla_Insumos,4,FALSE),"")</f>
        <v/>
      </c>
      <c r="B176" s="291" t="str">
        <f t="shared" ref="B176:B184" si="56">IFERROR(VLOOKUP(C176,Tabla_Insumos,5,FALSE),"")</f>
        <v/>
      </c>
      <c r="C176" s="292"/>
      <c r="D176" s="293" t="str">
        <f t="shared" ref="D176:D184" si="57">IFERROR(VLOOKUP(C176,Tabla_Insumos,2,FALSE),"")</f>
        <v/>
      </c>
      <c r="E176" s="294"/>
      <c r="F176" s="295">
        <f t="shared" ref="F176:F184" si="58">IFERROR(VLOOKUP(C176,Tabla_Insumos,3,FALSE),0)</f>
        <v>0</v>
      </c>
      <c r="G176" s="298">
        <f t="shared" ref="G176:G184" si="59">ROUND(E176*F176,2)</f>
        <v>0</v>
      </c>
    </row>
    <row r="177" spans="1:8" s="299" customFormat="1" ht="24" customHeight="1" x14ac:dyDescent="0.2">
      <c r="A177" s="290" t="str">
        <f t="shared" si="55"/>
        <v/>
      </c>
      <c r="B177" s="291" t="str">
        <f t="shared" si="56"/>
        <v/>
      </c>
      <c r="C177" s="292"/>
      <c r="D177" s="293" t="str">
        <f t="shared" si="57"/>
        <v/>
      </c>
      <c r="E177" s="294"/>
      <c r="F177" s="295">
        <f t="shared" si="58"/>
        <v>0</v>
      </c>
      <c r="G177" s="298">
        <f t="shared" si="59"/>
        <v>0</v>
      </c>
    </row>
    <row r="178" spans="1:8" s="299" customFormat="1" ht="24" customHeight="1" x14ac:dyDescent="0.2">
      <c r="A178" s="290" t="str">
        <f t="shared" si="55"/>
        <v/>
      </c>
      <c r="B178" s="291" t="str">
        <f t="shared" si="56"/>
        <v/>
      </c>
      <c r="C178" s="292"/>
      <c r="D178" s="293" t="str">
        <f t="shared" si="57"/>
        <v/>
      </c>
      <c r="E178" s="294"/>
      <c r="F178" s="295">
        <f t="shared" si="58"/>
        <v>0</v>
      </c>
      <c r="G178" s="298">
        <f t="shared" si="59"/>
        <v>0</v>
      </c>
    </row>
    <row r="179" spans="1:8" s="299" customFormat="1" ht="24" customHeight="1" x14ac:dyDescent="0.2">
      <c r="A179" s="290" t="str">
        <f t="shared" si="55"/>
        <v/>
      </c>
      <c r="B179" s="291" t="str">
        <f t="shared" si="56"/>
        <v/>
      </c>
      <c r="C179" s="292"/>
      <c r="D179" s="293" t="str">
        <f t="shared" si="57"/>
        <v/>
      </c>
      <c r="E179" s="294"/>
      <c r="F179" s="295">
        <f t="shared" si="58"/>
        <v>0</v>
      </c>
      <c r="G179" s="298">
        <f t="shared" si="59"/>
        <v>0</v>
      </c>
    </row>
    <row r="180" spans="1:8" s="299" customFormat="1" ht="24" customHeight="1" x14ac:dyDescent="0.2">
      <c r="A180" s="290" t="str">
        <f t="shared" si="55"/>
        <v/>
      </c>
      <c r="B180" s="291" t="str">
        <f t="shared" si="56"/>
        <v/>
      </c>
      <c r="C180" s="292"/>
      <c r="D180" s="293" t="str">
        <f t="shared" si="57"/>
        <v/>
      </c>
      <c r="E180" s="294"/>
      <c r="F180" s="295">
        <f t="shared" si="58"/>
        <v>0</v>
      </c>
      <c r="G180" s="298">
        <f t="shared" si="59"/>
        <v>0</v>
      </c>
    </row>
    <row r="181" spans="1:8" s="299" customFormat="1" ht="24" customHeight="1" x14ac:dyDescent="0.2">
      <c r="A181" s="290" t="str">
        <f t="shared" si="55"/>
        <v/>
      </c>
      <c r="B181" s="291" t="str">
        <f t="shared" si="56"/>
        <v/>
      </c>
      <c r="C181" s="292"/>
      <c r="D181" s="293" t="str">
        <f t="shared" si="57"/>
        <v/>
      </c>
      <c r="E181" s="294"/>
      <c r="F181" s="295">
        <f t="shared" si="58"/>
        <v>0</v>
      </c>
      <c r="G181" s="298">
        <f t="shared" si="59"/>
        <v>0</v>
      </c>
    </row>
    <row r="182" spans="1:8" s="299" customFormat="1" ht="24" customHeight="1" x14ac:dyDescent="0.2">
      <c r="A182" s="290" t="str">
        <f t="shared" si="55"/>
        <v/>
      </c>
      <c r="B182" s="291" t="str">
        <f t="shared" si="56"/>
        <v/>
      </c>
      <c r="C182" s="292"/>
      <c r="D182" s="293" t="str">
        <f t="shared" si="57"/>
        <v/>
      </c>
      <c r="E182" s="294"/>
      <c r="F182" s="295">
        <f t="shared" si="58"/>
        <v>0</v>
      </c>
      <c r="G182" s="298">
        <f t="shared" si="59"/>
        <v>0</v>
      </c>
    </row>
    <row r="183" spans="1:8" s="299" customFormat="1" ht="24" customHeight="1" x14ac:dyDescent="0.2">
      <c r="A183" s="290" t="str">
        <f t="shared" si="55"/>
        <v/>
      </c>
      <c r="B183" s="291" t="str">
        <f t="shared" si="56"/>
        <v/>
      </c>
      <c r="C183" s="292"/>
      <c r="D183" s="293" t="str">
        <f t="shared" si="57"/>
        <v/>
      </c>
      <c r="E183" s="294"/>
      <c r="F183" s="295">
        <f t="shared" si="58"/>
        <v>0</v>
      </c>
      <c r="G183" s="298">
        <f t="shared" si="59"/>
        <v>0</v>
      </c>
    </row>
    <row r="184" spans="1:8" s="299" customFormat="1" ht="24" customHeight="1" x14ac:dyDescent="0.2">
      <c r="A184" s="290" t="str">
        <f t="shared" si="55"/>
        <v/>
      </c>
      <c r="B184" s="291" t="str">
        <f t="shared" si="56"/>
        <v/>
      </c>
      <c r="C184" s="292"/>
      <c r="D184" s="293" t="str">
        <f t="shared" si="57"/>
        <v/>
      </c>
      <c r="E184" s="294"/>
      <c r="F184" s="295">
        <f t="shared" si="58"/>
        <v>0</v>
      </c>
      <c r="G184" s="298">
        <f t="shared" si="59"/>
        <v>0</v>
      </c>
    </row>
    <row r="185" spans="1:8" ht="24" customHeight="1" x14ac:dyDescent="0.2">
      <c r="A185" s="160"/>
      <c r="B185" s="143"/>
      <c r="D185" s="143"/>
      <c r="E185" s="144"/>
      <c r="F185" s="211" t="s">
        <v>35</v>
      </c>
      <c r="G185" s="157">
        <f>SUBTOTAL(9,G176:G184)</f>
        <v>0</v>
      </c>
    </row>
    <row r="186" spans="1:8" ht="24" customHeight="1" thickBot="1" x14ac:dyDescent="0.25">
      <c r="A186" s="161"/>
      <c r="B186" s="162"/>
      <c r="C186" s="163"/>
      <c r="D186" s="162"/>
      <c r="E186" s="164"/>
      <c r="F186" s="165"/>
      <c r="G186" s="166"/>
    </row>
    <row r="187" spans="1:8" ht="24" customHeight="1" thickBot="1" x14ac:dyDescent="0.25">
      <c r="A187" s="167" t="str">
        <f>B145</f>
        <v>2.1</v>
      </c>
      <c r="B187" s="168" t="str">
        <f>C145</f>
        <v/>
      </c>
      <c r="C187" s="169"/>
      <c r="D187" s="169" t="s">
        <v>36</v>
      </c>
      <c r="E187" s="170"/>
      <c r="F187" s="171" t="s">
        <v>37</v>
      </c>
      <c r="G187" s="172">
        <f>SUBTOTAL(9,G150:G186)</f>
        <v>0</v>
      </c>
    </row>
    <row r="188" spans="1:8" ht="24" customHeight="1" thickTop="1" thickBot="1" x14ac:dyDescent="0.25"/>
    <row r="189" spans="1:8" ht="24" customHeight="1" thickTop="1" x14ac:dyDescent="0.2">
      <c r="A189" s="199" t="s">
        <v>39</v>
      </c>
      <c r="B189" s="200"/>
      <c r="C189" s="200"/>
      <c r="D189" s="200"/>
      <c r="E189" s="200"/>
      <c r="F189" s="200"/>
      <c r="G189" s="201"/>
      <c r="H189" s="133">
        <f>COUNTIF($A$1:A195,"ANALISIS DE PRECIOS")</f>
        <v>5</v>
      </c>
    </row>
    <row r="190" spans="1:8" ht="24" customHeight="1" x14ac:dyDescent="0.2">
      <c r="A190" s="134" t="s">
        <v>726</v>
      </c>
      <c r="B190" s="135" t="str">
        <f>Comitente</f>
        <v>DIRECCIÓN PROVINCIAL RED DE GAS</v>
      </c>
      <c r="C190" s="130"/>
      <c r="D190" s="136"/>
      <c r="E190" s="136"/>
      <c r="F190" s="137"/>
      <c r="G190" s="138"/>
    </row>
    <row r="191" spans="1:8" ht="24" customHeight="1" x14ac:dyDescent="0.2">
      <c r="A191" s="134" t="s">
        <v>727</v>
      </c>
      <c r="B191" s="135">
        <f>Contratista</f>
        <v>0</v>
      </c>
      <c r="C191" s="131"/>
      <c r="D191" s="131"/>
      <c r="E191" s="131"/>
      <c r="F191" s="139"/>
      <c r="G191" s="140"/>
    </row>
    <row r="192" spans="1:8" ht="24" customHeight="1" x14ac:dyDescent="0.2">
      <c r="A192" s="134" t="s">
        <v>26</v>
      </c>
      <c r="B192" s="135" t="str">
        <f>Obra</f>
        <v>MANTENIMIENTO CALINGASTA- SECTOR 1</v>
      </c>
      <c r="C192" s="131"/>
      <c r="D192" s="131"/>
      <c r="E192" s="131"/>
      <c r="F192" s="139" t="s">
        <v>40</v>
      </c>
      <c r="G192" s="141">
        <f>Fecha_Base</f>
        <v>0</v>
      </c>
    </row>
    <row r="193" spans="1:141" ht="24" customHeight="1" x14ac:dyDescent="0.2">
      <c r="A193" s="142" t="s">
        <v>725</v>
      </c>
      <c r="B193" s="132" t="str">
        <f>Ubicación</f>
        <v>Departamento CALINGASTA</v>
      </c>
      <c r="C193" s="132"/>
      <c r="D193" s="143"/>
      <c r="E193" s="144"/>
      <c r="G193" s="146"/>
    </row>
    <row r="194" spans="1:141" ht="24" customHeight="1" x14ac:dyDescent="0.2">
      <c r="A194" s="142" t="s">
        <v>41</v>
      </c>
      <c r="B194" s="21">
        <f>IFERROR(VALUE(LEFT(B195,FIND(".",B195)-1)),"")</f>
        <v>2</v>
      </c>
      <c r="C194" s="133" t="str">
        <f>IFERROR(VLOOKUP(B194,Tabla_CyP,2,FALSE),"")</f>
        <v xml:space="preserve">Colegio Secundario de Barreal </v>
      </c>
      <c r="E194" s="144"/>
      <c r="G194" s="146"/>
    </row>
    <row r="195" spans="1:141" ht="24" customHeight="1" x14ac:dyDescent="0.2">
      <c r="A195" s="142" t="s">
        <v>27</v>
      </c>
      <c r="B195" s="147" t="s">
        <v>1389</v>
      </c>
      <c r="C195" s="133" t="str">
        <f>IFERROR(VLOOKUP(B195,Tabla_CyP,2,FALSE),"")</f>
        <v/>
      </c>
      <c r="D195" s="143"/>
      <c r="E195" s="144"/>
      <c r="F195" s="139" t="s">
        <v>28</v>
      </c>
      <c r="G195" s="148" t="str">
        <f>IFERROR(VLOOKUP(B195,Tabla_CyP,4,FALSE),"")</f>
        <v/>
      </c>
    </row>
    <row r="196" spans="1:141" ht="24" customHeight="1" x14ac:dyDescent="0.2">
      <c r="A196" s="142"/>
      <c r="B196" s="132"/>
      <c r="D196" s="143"/>
      <c r="E196" s="144"/>
      <c r="G196" s="146"/>
    </row>
    <row r="197" spans="1:141" ht="24" customHeight="1" x14ac:dyDescent="0.2">
      <c r="A197" s="406" t="s">
        <v>588</v>
      </c>
      <c r="B197" s="407"/>
      <c r="C197" s="408" t="s">
        <v>0</v>
      </c>
      <c r="D197" s="408" t="s">
        <v>29</v>
      </c>
      <c r="E197" s="410" t="s">
        <v>30</v>
      </c>
      <c r="F197" s="412" t="s">
        <v>31</v>
      </c>
      <c r="G197" s="414" t="s">
        <v>32</v>
      </c>
    </row>
    <row r="198" spans="1:141" s="143" customFormat="1" ht="24" customHeight="1" x14ac:dyDescent="0.2">
      <c r="A198" s="149" t="s">
        <v>589</v>
      </c>
      <c r="B198" s="150" t="s">
        <v>590</v>
      </c>
      <c r="C198" s="409"/>
      <c r="D198" s="409"/>
      <c r="E198" s="411"/>
      <c r="F198" s="413"/>
      <c r="G198" s="415"/>
      <c r="I198" s="300"/>
      <c r="J198" s="300"/>
      <c r="K198" s="300"/>
      <c r="L198" s="300"/>
      <c r="M198" s="300"/>
      <c r="N198" s="300"/>
      <c r="O198" s="300"/>
      <c r="P198" s="300"/>
      <c r="Q198" s="300"/>
      <c r="R198" s="300"/>
      <c r="S198" s="300"/>
      <c r="T198" s="300"/>
      <c r="U198" s="300"/>
      <c r="V198" s="300"/>
      <c r="W198" s="300"/>
      <c r="X198" s="300"/>
      <c r="Y198" s="300"/>
      <c r="Z198" s="300"/>
      <c r="AA198" s="300"/>
      <c r="AB198" s="300"/>
      <c r="AC198" s="300"/>
      <c r="AD198" s="300"/>
      <c r="AE198" s="300"/>
      <c r="AF198" s="300"/>
      <c r="AG198" s="300"/>
      <c r="AH198" s="300"/>
      <c r="AI198" s="300"/>
      <c r="AJ198" s="300"/>
      <c r="AK198" s="300"/>
      <c r="AL198" s="300"/>
      <c r="AM198" s="300"/>
      <c r="AN198" s="300"/>
      <c r="AO198" s="300"/>
      <c r="AP198" s="300"/>
      <c r="AQ198" s="300"/>
      <c r="AR198" s="300"/>
      <c r="AS198" s="300"/>
      <c r="AT198" s="300"/>
      <c r="AU198" s="300"/>
      <c r="AV198" s="300"/>
      <c r="AW198" s="300"/>
      <c r="AX198" s="300"/>
      <c r="AY198" s="300"/>
      <c r="AZ198" s="300"/>
      <c r="BA198" s="300"/>
      <c r="BB198" s="300"/>
      <c r="BC198" s="300"/>
      <c r="BD198" s="300"/>
      <c r="BE198" s="300"/>
      <c r="BF198" s="300"/>
      <c r="BG198" s="300"/>
      <c r="BH198" s="300"/>
      <c r="BI198" s="300"/>
      <c r="BJ198" s="300"/>
      <c r="BK198" s="300"/>
      <c r="BL198" s="300"/>
      <c r="BM198" s="300"/>
      <c r="BN198" s="300"/>
      <c r="BO198" s="300"/>
      <c r="BP198" s="300"/>
      <c r="BQ198" s="300"/>
      <c r="BR198" s="300"/>
      <c r="BS198" s="300"/>
      <c r="BT198" s="300"/>
      <c r="BU198" s="300"/>
      <c r="BV198" s="300"/>
      <c r="BW198" s="300"/>
      <c r="BX198" s="300"/>
      <c r="BY198" s="300"/>
      <c r="BZ198" s="300"/>
      <c r="CA198" s="300"/>
      <c r="CB198" s="300"/>
      <c r="CC198" s="300"/>
      <c r="CD198" s="300"/>
      <c r="CE198" s="300"/>
      <c r="CF198" s="300"/>
      <c r="CG198" s="300"/>
      <c r="CH198" s="300"/>
      <c r="CI198" s="300"/>
      <c r="CJ198" s="300"/>
      <c r="CK198" s="300"/>
      <c r="CL198" s="300"/>
      <c r="CM198" s="300"/>
      <c r="CN198" s="300"/>
      <c r="CO198" s="300"/>
      <c r="CP198" s="300"/>
      <c r="CQ198" s="300"/>
      <c r="CR198" s="300"/>
      <c r="CS198" s="300"/>
      <c r="CT198" s="300"/>
      <c r="CU198" s="300"/>
      <c r="CV198" s="300"/>
      <c r="CW198" s="300"/>
      <c r="CX198" s="300"/>
      <c r="CY198" s="300"/>
      <c r="CZ198" s="300"/>
      <c r="DA198" s="300"/>
      <c r="DB198" s="300"/>
      <c r="DC198" s="300"/>
      <c r="DD198" s="300"/>
      <c r="DE198" s="300"/>
      <c r="DF198" s="300"/>
      <c r="DG198" s="300"/>
      <c r="DH198" s="300"/>
      <c r="DI198" s="300"/>
      <c r="DJ198" s="300"/>
      <c r="DK198" s="300"/>
      <c r="DL198" s="300"/>
      <c r="DM198" s="300"/>
      <c r="DN198" s="300"/>
      <c r="DO198" s="300"/>
      <c r="DP198" s="300"/>
      <c r="DQ198" s="300"/>
      <c r="DR198" s="300"/>
      <c r="DS198" s="300"/>
      <c r="DT198" s="300"/>
      <c r="DU198" s="300"/>
      <c r="DV198" s="300"/>
      <c r="DW198" s="300"/>
      <c r="DX198" s="300"/>
      <c r="DY198" s="300"/>
      <c r="DZ198" s="300"/>
      <c r="EA198" s="300"/>
      <c r="EB198" s="300"/>
      <c r="EC198" s="300"/>
      <c r="ED198" s="300"/>
      <c r="EE198" s="300"/>
      <c r="EF198" s="300"/>
      <c r="EG198" s="300"/>
      <c r="EH198" s="300"/>
      <c r="EI198" s="300"/>
      <c r="EJ198" s="300"/>
      <c r="EK198" s="300"/>
    </row>
    <row r="199" spans="1:141" ht="24" customHeight="1" x14ac:dyDescent="0.2">
      <c r="A199" s="210"/>
      <c r="B199" s="151"/>
      <c r="C199" s="208" t="s">
        <v>728</v>
      </c>
      <c r="D199" s="152"/>
      <c r="E199" s="153"/>
      <c r="F199" s="154"/>
      <c r="G199" s="155"/>
    </row>
    <row r="200" spans="1:141" s="299" customFormat="1" ht="24" customHeight="1" x14ac:dyDescent="0.2">
      <c r="A200" s="290" t="str">
        <f t="shared" ref="A200:A213" si="60">IFERROR(VLOOKUP(C200,Tabla_Insumos,4,FALSE),"")</f>
        <v/>
      </c>
      <c r="B200" s="291" t="str">
        <f>IFERROR(VLOOKUP(C200,Tabla_Insumos,5,FALSE),"")</f>
        <v/>
      </c>
      <c r="C200" s="292"/>
      <c r="D200" s="293" t="str">
        <f t="shared" ref="D200:D213" si="61">IFERROR(VLOOKUP(C200,Tabla_Insumos,2,FALSE),"")</f>
        <v/>
      </c>
      <c r="E200" s="294"/>
      <c r="F200" s="295">
        <f t="shared" ref="F200:F213" si="62">IFERROR(VLOOKUP(C200,Tabla_Insumos,3,FALSE),0)</f>
        <v>0</v>
      </c>
      <c r="G200" s="298">
        <f>ROUND(E200*F200,2)</f>
        <v>0</v>
      </c>
    </row>
    <row r="201" spans="1:141" s="299" customFormat="1" ht="24" customHeight="1" x14ac:dyDescent="0.2">
      <c r="A201" s="290" t="str">
        <f t="shared" si="60"/>
        <v/>
      </c>
      <c r="B201" s="291" t="str">
        <f t="shared" ref="B201:B213" si="63">IFERROR(VLOOKUP(C201,Tabla_Insumos,5,FALSE),"")</f>
        <v/>
      </c>
      <c r="C201" s="292"/>
      <c r="D201" s="293" t="str">
        <f t="shared" si="61"/>
        <v/>
      </c>
      <c r="E201" s="294"/>
      <c r="F201" s="295">
        <f t="shared" si="62"/>
        <v>0</v>
      </c>
      <c r="G201" s="298">
        <f t="shared" ref="G201:G213" si="64">ROUND(E201*F201,2)</f>
        <v>0</v>
      </c>
    </row>
    <row r="202" spans="1:141" s="299" customFormat="1" ht="24" customHeight="1" x14ac:dyDescent="0.2">
      <c r="A202" s="290" t="str">
        <f t="shared" si="60"/>
        <v/>
      </c>
      <c r="B202" s="291" t="str">
        <f t="shared" si="63"/>
        <v/>
      </c>
      <c r="C202" s="292"/>
      <c r="D202" s="293" t="str">
        <f t="shared" si="61"/>
        <v/>
      </c>
      <c r="E202" s="294"/>
      <c r="F202" s="295">
        <f t="shared" si="62"/>
        <v>0</v>
      </c>
      <c r="G202" s="298">
        <f t="shared" si="64"/>
        <v>0</v>
      </c>
    </row>
    <row r="203" spans="1:141" s="299" customFormat="1" ht="24" customHeight="1" x14ac:dyDescent="0.2">
      <c r="A203" s="290" t="str">
        <f t="shared" si="60"/>
        <v/>
      </c>
      <c r="B203" s="291" t="str">
        <f t="shared" si="63"/>
        <v/>
      </c>
      <c r="C203" s="292"/>
      <c r="D203" s="293" t="str">
        <f t="shared" si="61"/>
        <v/>
      </c>
      <c r="E203" s="294"/>
      <c r="F203" s="295">
        <f t="shared" si="62"/>
        <v>0</v>
      </c>
      <c r="G203" s="298">
        <f t="shared" si="64"/>
        <v>0</v>
      </c>
    </row>
    <row r="204" spans="1:141" s="299" customFormat="1" ht="24" customHeight="1" x14ac:dyDescent="0.2">
      <c r="A204" s="290" t="str">
        <f t="shared" si="60"/>
        <v/>
      </c>
      <c r="B204" s="291" t="str">
        <f t="shared" si="63"/>
        <v/>
      </c>
      <c r="C204" s="292"/>
      <c r="D204" s="293" t="str">
        <f t="shared" si="61"/>
        <v/>
      </c>
      <c r="E204" s="294"/>
      <c r="F204" s="295">
        <f t="shared" si="62"/>
        <v>0</v>
      </c>
      <c r="G204" s="298">
        <f t="shared" si="64"/>
        <v>0</v>
      </c>
    </row>
    <row r="205" spans="1:141" s="299" customFormat="1" ht="24" customHeight="1" x14ac:dyDescent="0.2">
      <c r="A205" s="290" t="str">
        <f t="shared" si="60"/>
        <v/>
      </c>
      <c r="B205" s="291" t="str">
        <f t="shared" si="63"/>
        <v/>
      </c>
      <c r="C205" s="292"/>
      <c r="D205" s="293" t="str">
        <f t="shared" si="61"/>
        <v/>
      </c>
      <c r="E205" s="294"/>
      <c r="F205" s="295">
        <f t="shared" si="62"/>
        <v>0</v>
      </c>
      <c r="G205" s="298">
        <f t="shared" si="64"/>
        <v>0</v>
      </c>
    </row>
    <row r="206" spans="1:141" s="299" customFormat="1" ht="24" customHeight="1" x14ac:dyDescent="0.2">
      <c r="A206" s="290" t="str">
        <f t="shared" si="60"/>
        <v/>
      </c>
      <c r="B206" s="291" t="str">
        <f t="shared" si="63"/>
        <v/>
      </c>
      <c r="C206" s="292"/>
      <c r="D206" s="293" t="str">
        <f t="shared" si="61"/>
        <v/>
      </c>
      <c r="E206" s="294"/>
      <c r="F206" s="295">
        <f t="shared" si="62"/>
        <v>0</v>
      </c>
      <c r="G206" s="298">
        <f t="shared" si="64"/>
        <v>0</v>
      </c>
    </row>
    <row r="207" spans="1:141" s="299" customFormat="1" ht="24" customHeight="1" x14ac:dyDescent="0.2">
      <c r="A207" s="290" t="str">
        <f t="shared" si="60"/>
        <v/>
      </c>
      <c r="B207" s="291" t="str">
        <f t="shared" si="63"/>
        <v/>
      </c>
      <c r="C207" s="292"/>
      <c r="D207" s="293" t="str">
        <f t="shared" si="61"/>
        <v/>
      </c>
      <c r="E207" s="294"/>
      <c r="F207" s="295">
        <f t="shared" si="62"/>
        <v>0</v>
      </c>
      <c r="G207" s="298">
        <f t="shared" si="64"/>
        <v>0</v>
      </c>
    </row>
    <row r="208" spans="1:141" s="299" customFormat="1" ht="24" customHeight="1" x14ac:dyDescent="0.2">
      <c r="A208" s="290" t="str">
        <f t="shared" si="60"/>
        <v/>
      </c>
      <c r="B208" s="291" t="str">
        <f t="shared" si="63"/>
        <v/>
      </c>
      <c r="C208" s="292"/>
      <c r="D208" s="293" t="str">
        <f t="shared" si="61"/>
        <v/>
      </c>
      <c r="E208" s="294"/>
      <c r="F208" s="295">
        <f t="shared" si="62"/>
        <v>0</v>
      </c>
      <c r="G208" s="298">
        <f t="shared" si="64"/>
        <v>0</v>
      </c>
    </row>
    <row r="209" spans="1:7" s="299" customFormat="1" ht="24" customHeight="1" x14ac:dyDescent="0.2">
      <c r="A209" s="290" t="str">
        <f t="shared" si="60"/>
        <v/>
      </c>
      <c r="B209" s="291" t="str">
        <f t="shared" si="63"/>
        <v/>
      </c>
      <c r="C209" s="292"/>
      <c r="D209" s="293" t="str">
        <f t="shared" si="61"/>
        <v/>
      </c>
      <c r="E209" s="294"/>
      <c r="F209" s="295">
        <f t="shared" si="62"/>
        <v>0</v>
      </c>
      <c r="G209" s="298">
        <f t="shared" si="64"/>
        <v>0</v>
      </c>
    </row>
    <row r="210" spans="1:7" s="299" customFormat="1" ht="24" customHeight="1" x14ac:dyDescent="0.2">
      <c r="A210" s="290" t="str">
        <f t="shared" si="60"/>
        <v/>
      </c>
      <c r="B210" s="291" t="str">
        <f t="shared" si="63"/>
        <v/>
      </c>
      <c r="C210" s="292"/>
      <c r="D210" s="293" t="str">
        <f t="shared" si="61"/>
        <v/>
      </c>
      <c r="E210" s="294"/>
      <c r="F210" s="295">
        <f t="shared" si="62"/>
        <v>0</v>
      </c>
      <c r="G210" s="298">
        <f t="shared" si="64"/>
        <v>0</v>
      </c>
    </row>
    <row r="211" spans="1:7" s="299" customFormat="1" ht="24" customHeight="1" x14ac:dyDescent="0.2">
      <c r="A211" s="290" t="str">
        <f t="shared" si="60"/>
        <v/>
      </c>
      <c r="B211" s="291" t="str">
        <f t="shared" si="63"/>
        <v/>
      </c>
      <c r="C211" s="292"/>
      <c r="D211" s="293" t="str">
        <f t="shared" si="61"/>
        <v/>
      </c>
      <c r="E211" s="294"/>
      <c r="F211" s="295">
        <f t="shared" si="62"/>
        <v>0</v>
      </c>
      <c r="G211" s="298">
        <f t="shared" si="64"/>
        <v>0</v>
      </c>
    </row>
    <row r="212" spans="1:7" s="299" customFormat="1" ht="24" customHeight="1" x14ac:dyDescent="0.2">
      <c r="A212" s="290" t="str">
        <f t="shared" si="60"/>
        <v/>
      </c>
      <c r="B212" s="291" t="str">
        <f t="shared" si="63"/>
        <v/>
      </c>
      <c r="C212" s="292"/>
      <c r="D212" s="293" t="str">
        <f t="shared" si="61"/>
        <v/>
      </c>
      <c r="E212" s="294"/>
      <c r="F212" s="295">
        <f t="shared" si="62"/>
        <v>0</v>
      </c>
      <c r="G212" s="298">
        <f t="shared" si="64"/>
        <v>0</v>
      </c>
    </row>
    <row r="213" spans="1:7" s="299" customFormat="1" ht="24" customHeight="1" x14ac:dyDescent="0.2">
      <c r="A213" s="290" t="str">
        <f t="shared" si="60"/>
        <v/>
      </c>
      <c r="B213" s="291" t="str">
        <f t="shared" si="63"/>
        <v/>
      </c>
      <c r="C213" s="292"/>
      <c r="D213" s="293" t="str">
        <f t="shared" si="61"/>
        <v/>
      </c>
      <c r="E213" s="294"/>
      <c r="F213" s="296">
        <f t="shared" si="62"/>
        <v>0</v>
      </c>
      <c r="G213" s="298">
        <f t="shared" si="64"/>
        <v>0</v>
      </c>
    </row>
    <row r="214" spans="1:7" ht="24" customHeight="1" x14ac:dyDescent="0.2">
      <c r="A214" s="156"/>
      <c r="D214" s="143"/>
      <c r="E214" s="144"/>
      <c r="F214" s="211" t="s">
        <v>33</v>
      </c>
      <c r="G214" s="157">
        <f>SUBTOTAL(9,G200:G213)</f>
        <v>0</v>
      </c>
    </row>
    <row r="215" spans="1:7" ht="24" customHeight="1" x14ac:dyDescent="0.2">
      <c r="A215" s="156"/>
      <c r="C215" s="158" t="s">
        <v>729</v>
      </c>
      <c r="D215" s="143"/>
      <c r="E215" s="144"/>
      <c r="G215" s="159"/>
    </row>
    <row r="216" spans="1:7" s="299" customFormat="1" ht="24" customHeight="1" x14ac:dyDescent="0.2">
      <c r="A216" s="290" t="str">
        <f t="shared" ref="A216:A223" si="65">IFERROR(VLOOKUP(C216,Tabla_Insumos,4,FALSE),"")</f>
        <v/>
      </c>
      <c r="B216" s="291" t="str">
        <f t="shared" ref="B216:B223" si="66">IFERROR(VLOOKUP(C216,Tabla_Insumos,5,FALSE),"")</f>
        <v/>
      </c>
      <c r="C216" s="292"/>
      <c r="D216" s="293" t="str">
        <f t="shared" ref="D216:D223" si="67">IFERROR(VLOOKUP(C216,Tabla_Insumos,2,FALSE),"")</f>
        <v/>
      </c>
      <c r="E216" s="294"/>
      <c r="F216" s="297">
        <f t="shared" ref="F216:F223" si="68">IFERROR(VLOOKUP(C216,Tabla_Insumos,3,FALSE),0)</f>
        <v>0</v>
      </c>
      <c r="G216" s="298">
        <f>ROUND(E216*F216,2)</f>
        <v>0</v>
      </c>
    </row>
    <row r="217" spans="1:7" s="299" customFormat="1" ht="24" customHeight="1" x14ac:dyDescent="0.2">
      <c r="A217" s="290" t="str">
        <f t="shared" si="65"/>
        <v/>
      </c>
      <c r="B217" s="291" t="str">
        <f t="shared" si="66"/>
        <v/>
      </c>
      <c r="C217" s="292"/>
      <c r="D217" s="293" t="str">
        <f t="shared" si="67"/>
        <v/>
      </c>
      <c r="E217" s="294"/>
      <c r="F217" s="297">
        <f t="shared" si="68"/>
        <v>0</v>
      </c>
      <c r="G217" s="298">
        <f>ROUND(E217*F217,2)</f>
        <v>0</v>
      </c>
    </row>
    <row r="218" spans="1:7" s="299" customFormat="1" ht="24" customHeight="1" x14ac:dyDescent="0.2">
      <c r="A218" s="290" t="str">
        <f t="shared" si="65"/>
        <v/>
      </c>
      <c r="B218" s="291" t="str">
        <f t="shared" si="66"/>
        <v/>
      </c>
      <c r="C218" s="292"/>
      <c r="D218" s="293" t="str">
        <f t="shared" si="67"/>
        <v/>
      </c>
      <c r="E218" s="294"/>
      <c r="F218" s="297">
        <f t="shared" si="68"/>
        <v>0</v>
      </c>
      <c r="G218" s="298">
        <f t="shared" ref="G218:G223" si="69">ROUND(E218*F218,2)</f>
        <v>0</v>
      </c>
    </row>
    <row r="219" spans="1:7" s="299" customFormat="1" ht="24" customHeight="1" x14ac:dyDescent="0.2">
      <c r="A219" s="290" t="str">
        <f t="shared" si="65"/>
        <v/>
      </c>
      <c r="B219" s="291" t="str">
        <f t="shared" si="66"/>
        <v/>
      </c>
      <c r="C219" s="292"/>
      <c r="D219" s="293" t="str">
        <f t="shared" si="67"/>
        <v/>
      </c>
      <c r="E219" s="294"/>
      <c r="F219" s="297">
        <f t="shared" si="68"/>
        <v>0</v>
      </c>
      <c r="G219" s="298">
        <f t="shared" si="69"/>
        <v>0</v>
      </c>
    </row>
    <row r="220" spans="1:7" s="299" customFormat="1" ht="24" customHeight="1" x14ac:dyDescent="0.2">
      <c r="A220" s="290" t="str">
        <f t="shared" si="65"/>
        <v/>
      </c>
      <c r="B220" s="291" t="str">
        <f t="shared" si="66"/>
        <v/>
      </c>
      <c r="C220" s="292"/>
      <c r="D220" s="293" t="str">
        <f t="shared" si="67"/>
        <v/>
      </c>
      <c r="E220" s="294"/>
      <c r="F220" s="295">
        <f t="shared" si="68"/>
        <v>0</v>
      </c>
      <c r="G220" s="298">
        <f t="shared" si="69"/>
        <v>0</v>
      </c>
    </row>
    <row r="221" spans="1:7" s="299" customFormat="1" ht="24" customHeight="1" x14ac:dyDescent="0.2">
      <c r="A221" s="290" t="str">
        <f t="shared" si="65"/>
        <v/>
      </c>
      <c r="B221" s="291" t="str">
        <f t="shared" si="66"/>
        <v/>
      </c>
      <c r="C221" s="292"/>
      <c r="D221" s="293" t="str">
        <f t="shared" si="67"/>
        <v/>
      </c>
      <c r="E221" s="294"/>
      <c r="F221" s="295">
        <f t="shared" si="68"/>
        <v>0</v>
      </c>
      <c r="G221" s="298">
        <f t="shared" si="69"/>
        <v>0</v>
      </c>
    </row>
    <row r="222" spans="1:7" s="299" customFormat="1" ht="24" customHeight="1" x14ac:dyDescent="0.2">
      <c r="A222" s="290" t="str">
        <f t="shared" si="65"/>
        <v/>
      </c>
      <c r="B222" s="291" t="str">
        <f t="shared" si="66"/>
        <v/>
      </c>
      <c r="C222" s="292"/>
      <c r="D222" s="293" t="str">
        <f t="shared" si="67"/>
        <v/>
      </c>
      <c r="E222" s="294"/>
      <c r="F222" s="295">
        <f t="shared" si="68"/>
        <v>0</v>
      </c>
      <c r="G222" s="298">
        <f t="shared" si="69"/>
        <v>0</v>
      </c>
    </row>
    <row r="223" spans="1:7" s="299" customFormat="1" ht="24" customHeight="1" x14ac:dyDescent="0.2">
      <c r="A223" s="290" t="str">
        <f t="shared" si="65"/>
        <v/>
      </c>
      <c r="B223" s="291" t="str">
        <f t="shared" si="66"/>
        <v/>
      </c>
      <c r="C223" s="292"/>
      <c r="D223" s="293" t="str">
        <f t="shared" si="67"/>
        <v/>
      </c>
      <c r="E223" s="294"/>
      <c r="F223" s="295">
        <f t="shared" si="68"/>
        <v>0</v>
      </c>
      <c r="G223" s="298">
        <f t="shared" si="69"/>
        <v>0</v>
      </c>
    </row>
    <row r="224" spans="1:7" ht="24" customHeight="1" x14ac:dyDescent="0.2">
      <c r="A224" s="156"/>
      <c r="D224" s="143"/>
      <c r="E224" s="144"/>
      <c r="F224" s="211" t="s">
        <v>34</v>
      </c>
      <c r="G224" s="157">
        <f>SUBTOTAL(9,G216:G223)</f>
        <v>0</v>
      </c>
    </row>
    <row r="225" spans="1:8" ht="24" customHeight="1" x14ac:dyDescent="0.2">
      <c r="A225" s="156"/>
      <c r="C225" s="158" t="s">
        <v>730</v>
      </c>
      <c r="D225" s="143"/>
      <c r="E225" s="144"/>
      <c r="G225" s="159"/>
    </row>
    <row r="226" spans="1:8" s="299" customFormat="1" ht="24" customHeight="1" x14ac:dyDescent="0.2">
      <c r="A226" s="290" t="str">
        <f t="shared" ref="A226:A234" si="70">IFERROR(VLOOKUP(C226,Tabla_Insumos,4,FALSE),"")</f>
        <v/>
      </c>
      <c r="B226" s="291" t="str">
        <f t="shared" ref="B226:B234" si="71">IFERROR(VLOOKUP(C226,Tabla_Insumos,5,FALSE),"")</f>
        <v/>
      </c>
      <c r="C226" s="292"/>
      <c r="D226" s="293" t="str">
        <f t="shared" ref="D226:D234" si="72">IFERROR(VLOOKUP(C226,Tabla_Insumos,2,FALSE),"")</f>
        <v/>
      </c>
      <c r="E226" s="294"/>
      <c r="F226" s="295">
        <f t="shared" ref="F226:F234" si="73">IFERROR(VLOOKUP(C226,Tabla_Insumos,3,FALSE),0)</f>
        <v>0</v>
      </c>
      <c r="G226" s="298">
        <f t="shared" ref="G226:G234" si="74">ROUND(E226*F226,2)</f>
        <v>0</v>
      </c>
    </row>
    <row r="227" spans="1:8" s="299" customFormat="1" ht="24" customHeight="1" x14ac:dyDescent="0.2">
      <c r="A227" s="290" t="str">
        <f t="shared" si="70"/>
        <v/>
      </c>
      <c r="B227" s="291" t="str">
        <f t="shared" si="71"/>
        <v/>
      </c>
      <c r="C227" s="292"/>
      <c r="D227" s="293" t="str">
        <f t="shared" si="72"/>
        <v/>
      </c>
      <c r="E227" s="294"/>
      <c r="F227" s="295">
        <f t="shared" si="73"/>
        <v>0</v>
      </c>
      <c r="G227" s="298">
        <f t="shared" si="74"/>
        <v>0</v>
      </c>
    </row>
    <row r="228" spans="1:8" s="299" customFormat="1" ht="24" customHeight="1" x14ac:dyDescent="0.2">
      <c r="A228" s="290" t="str">
        <f t="shared" si="70"/>
        <v/>
      </c>
      <c r="B228" s="291" t="str">
        <f t="shared" si="71"/>
        <v/>
      </c>
      <c r="C228" s="292"/>
      <c r="D228" s="293" t="str">
        <f t="shared" si="72"/>
        <v/>
      </c>
      <c r="E228" s="294"/>
      <c r="F228" s="295">
        <f t="shared" si="73"/>
        <v>0</v>
      </c>
      <c r="G228" s="298">
        <f t="shared" si="74"/>
        <v>0</v>
      </c>
    </row>
    <row r="229" spans="1:8" s="299" customFormat="1" ht="24" customHeight="1" x14ac:dyDescent="0.2">
      <c r="A229" s="290" t="str">
        <f t="shared" si="70"/>
        <v/>
      </c>
      <c r="B229" s="291" t="str">
        <f t="shared" si="71"/>
        <v/>
      </c>
      <c r="C229" s="292"/>
      <c r="D229" s="293" t="str">
        <f t="shared" si="72"/>
        <v/>
      </c>
      <c r="E229" s="294"/>
      <c r="F229" s="295">
        <f t="shared" si="73"/>
        <v>0</v>
      </c>
      <c r="G229" s="298">
        <f t="shared" si="74"/>
        <v>0</v>
      </c>
    </row>
    <row r="230" spans="1:8" s="299" customFormat="1" ht="24" customHeight="1" x14ac:dyDescent="0.2">
      <c r="A230" s="290" t="str">
        <f t="shared" si="70"/>
        <v/>
      </c>
      <c r="B230" s="291" t="str">
        <f t="shared" si="71"/>
        <v/>
      </c>
      <c r="C230" s="292"/>
      <c r="D230" s="293" t="str">
        <f t="shared" si="72"/>
        <v/>
      </c>
      <c r="E230" s="294"/>
      <c r="F230" s="295">
        <f t="shared" si="73"/>
        <v>0</v>
      </c>
      <c r="G230" s="298">
        <f t="shared" si="74"/>
        <v>0</v>
      </c>
    </row>
    <row r="231" spans="1:8" s="299" customFormat="1" ht="24" customHeight="1" x14ac:dyDescent="0.2">
      <c r="A231" s="290" t="str">
        <f t="shared" si="70"/>
        <v/>
      </c>
      <c r="B231" s="291" t="str">
        <f t="shared" si="71"/>
        <v/>
      </c>
      <c r="C231" s="292"/>
      <c r="D231" s="293" t="str">
        <f t="shared" si="72"/>
        <v/>
      </c>
      <c r="E231" s="294"/>
      <c r="F231" s="295">
        <f t="shared" si="73"/>
        <v>0</v>
      </c>
      <c r="G231" s="298">
        <f t="shared" si="74"/>
        <v>0</v>
      </c>
    </row>
    <row r="232" spans="1:8" s="299" customFormat="1" ht="24" customHeight="1" x14ac:dyDescent="0.2">
      <c r="A232" s="290" t="str">
        <f t="shared" si="70"/>
        <v/>
      </c>
      <c r="B232" s="291" t="str">
        <f t="shared" si="71"/>
        <v/>
      </c>
      <c r="C232" s="292"/>
      <c r="D232" s="293" t="str">
        <f t="shared" si="72"/>
        <v/>
      </c>
      <c r="E232" s="294"/>
      <c r="F232" s="295">
        <f t="shared" si="73"/>
        <v>0</v>
      </c>
      <c r="G232" s="298">
        <f t="shared" si="74"/>
        <v>0</v>
      </c>
    </row>
    <row r="233" spans="1:8" s="299" customFormat="1" ht="24" customHeight="1" x14ac:dyDescent="0.2">
      <c r="A233" s="290" t="str">
        <f t="shared" si="70"/>
        <v/>
      </c>
      <c r="B233" s="291" t="str">
        <f t="shared" si="71"/>
        <v/>
      </c>
      <c r="C233" s="292"/>
      <c r="D233" s="293" t="str">
        <f t="shared" si="72"/>
        <v/>
      </c>
      <c r="E233" s="294"/>
      <c r="F233" s="295">
        <f t="shared" si="73"/>
        <v>0</v>
      </c>
      <c r="G233" s="298">
        <f t="shared" si="74"/>
        <v>0</v>
      </c>
    </row>
    <row r="234" spans="1:8" s="299" customFormat="1" ht="24" customHeight="1" x14ac:dyDescent="0.2">
      <c r="A234" s="290" t="str">
        <f t="shared" si="70"/>
        <v/>
      </c>
      <c r="B234" s="291" t="str">
        <f t="shared" si="71"/>
        <v/>
      </c>
      <c r="C234" s="292"/>
      <c r="D234" s="293" t="str">
        <f t="shared" si="72"/>
        <v/>
      </c>
      <c r="E234" s="294"/>
      <c r="F234" s="295">
        <f t="shared" si="73"/>
        <v>0</v>
      </c>
      <c r="G234" s="298">
        <f t="shared" si="74"/>
        <v>0</v>
      </c>
    </row>
    <row r="235" spans="1:8" ht="24" customHeight="1" x14ac:dyDescent="0.2">
      <c r="A235" s="160"/>
      <c r="B235" s="143"/>
      <c r="D235" s="143"/>
      <c r="E235" s="144"/>
      <c r="F235" s="211" t="s">
        <v>35</v>
      </c>
      <c r="G235" s="157">
        <f>SUBTOTAL(9,G226:G234)</f>
        <v>0</v>
      </c>
    </row>
    <row r="236" spans="1:8" ht="24" customHeight="1" thickBot="1" x14ac:dyDescent="0.25">
      <c r="A236" s="161"/>
      <c r="B236" s="162"/>
      <c r="C236" s="163"/>
      <c r="D236" s="162"/>
      <c r="E236" s="164"/>
      <c r="F236" s="165"/>
      <c r="G236" s="166"/>
    </row>
    <row r="237" spans="1:8" ht="24" customHeight="1" thickBot="1" x14ac:dyDescent="0.25">
      <c r="A237" s="167" t="str">
        <f>B195</f>
        <v>2.2</v>
      </c>
      <c r="B237" s="168" t="str">
        <f>C195</f>
        <v/>
      </c>
      <c r="C237" s="169"/>
      <c r="D237" s="169" t="s">
        <v>36</v>
      </c>
      <c r="E237" s="170"/>
      <c r="F237" s="171" t="s">
        <v>37</v>
      </c>
      <c r="G237" s="172">
        <f>SUBTOTAL(9,G200:G236)</f>
        <v>0</v>
      </c>
    </row>
    <row r="238" spans="1:8" ht="24" customHeight="1" thickTop="1" thickBot="1" x14ac:dyDescent="0.25"/>
    <row r="239" spans="1:8" ht="24" customHeight="1" thickTop="1" x14ac:dyDescent="0.2">
      <c r="A239" s="199" t="s">
        <v>39</v>
      </c>
      <c r="B239" s="200"/>
      <c r="C239" s="200"/>
      <c r="D239" s="200"/>
      <c r="E239" s="200"/>
      <c r="F239" s="200"/>
      <c r="G239" s="201"/>
      <c r="H239" s="133">
        <f>COUNTIF($A$1:A245,"ANALISIS DE PRECIOS")</f>
        <v>6</v>
      </c>
    </row>
    <row r="240" spans="1:8" ht="24" customHeight="1" x14ac:dyDescent="0.2">
      <c r="A240" s="134" t="s">
        <v>726</v>
      </c>
      <c r="B240" s="135" t="str">
        <f>Comitente</f>
        <v>DIRECCIÓN PROVINCIAL RED DE GAS</v>
      </c>
      <c r="C240" s="130"/>
      <c r="D240" s="136"/>
      <c r="E240" s="136"/>
      <c r="F240" s="137"/>
      <c r="G240" s="138"/>
    </row>
    <row r="241" spans="1:141" ht="24" customHeight="1" x14ac:dyDescent="0.2">
      <c r="A241" s="134" t="s">
        <v>727</v>
      </c>
      <c r="B241" s="135">
        <f>Contratista</f>
        <v>0</v>
      </c>
      <c r="C241" s="131"/>
      <c r="D241" s="131"/>
      <c r="E241" s="131"/>
      <c r="F241" s="139"/>
      <c r="G241" s="140"/>
    </row>
    <row r="242" spans="1:141" ht="24" customHeight="1" x14ac:dyDescent="0.2">
      <c r="A242" s="134" t="s">
        <v>26</v>
      </c>
      <c r="B242" s="135" t="str">
        <f>Obra</f>
        <v>MANTENIMIENTO CALINGASTA- SECTOR 1</v>
      </c>
      <c r="C242" s="131"/>
      <c r="D242" s="131"/>
      <c r="E242" s="131"/>
      <c r="F242" s="139" t="s">
        <v>40</v>
      </c>
      <c r="G242" s="141">
        <f>Fecha_Base</f>
        <v>0</v>
      </c>
    </row>
    <row r="243" spans="1:141" ht="24" customHeight="1" x14ac:dyDescent="0.2">
      <c r="A243" s="142" t="s">
        <v>725</v>
      </c>
      <c r="B243" s="132" t="str">
        <f>Ubicación</f>
        <v>Departamento CALINGASTA</v>
      </c>
      <c r="C243" s="132"/>
      <c r="D243" s="143"/>
      <c r="E243" s="144"/>
      <c r="G243" s="146"/>
    </row>
    <row r="244" spans="1:141" ht="24" customHeight="1" x14ac:dyDescent="0.2">
      <c r="A244" s="142" t="s">
        <v>41</v>
      </c>
      <c r="B244" s="21">
        <f>IFERROR(VALUE(LEFT(B245,FIND(".",B245)-1)),"")</f>
        <v>2</v>
      </c>
      <c r="C244" s="133" t="str">
        <f>IFERROR(VLOOKUP(B244,Tabla_CyP,2,FALSE),"")</f>
        <v xml:space="preserve">Colegio Secundario de Barreal </v>
      </c>
      <c r="E244" s="144"/>
      <c r="G244" s="146"/>
    </row>
    <row r="245" spans="1:141" ht="24" customHeight="1" x14ac:dyDescent="0.2">
      <c r="A245" s="142" t="s">
        <v>27</v>
      </c>
      <c r="B245" s="147" t="s">
        <v>1390</v>
      </c>
      <c r="C245" s="133" t="str">
        <f>IFERROR(VLOOKUP(B245,Tabla_CyP,2,FALSE),"")</f>
        <v/>
      </c>
      <c r="D245" s="143"/>
      <c r="E245" s="144"/>
      <c r="F245" s="139" t="s">
        <v>28</v>
      </c>
      <c r="G245" s="148" t="str">
        <f>IFERROR(VLOOKUP(B245,Tabla_CyP,4,FALSE),"")</f>
        <v/>
      </c>
    </row>
    <row r="246" spans="1:141" ht="24" customHeight="1" x14ac:dyDescent="0.2">
      <c r="A246" s="142"/>
      <c r="B246" s="132"/>
      <c r="D246" s="143"/>
      <c r="E246" s="144"/>
      <c r="G246" s="146"/>
    </row>
    <row r="247" spans="1:141" ht="24" customHeight="1" x14ac:dyDescent="0.2">
      <c r="A247" s="406" t="s">
        <v>588</v>
      </c>
      <c r="B247" s="407"/>
      <c r="C247" s="408" t="s">
        <v>0</v>
      </c>
      <c r="D247" s="408" t="s">
        <v>29</v>
      </c>
      <c r="E247" s="410" t="s">
        <v>30</v>
      </c>
      <c r="F247" s="412" t="s">
        <v>31</v>
      </c>
      <c r="G247" s="414" t="s">
        <v>32</v>
      </c>
    </row>
    <row r="248" spans="1:141" s="143" customFormat="1" ht="24" customHeight="1" x14ac:dyDescent="0.2">
      <c r="A248" s="149" t="s">
        <v>589</v>
      </c>
      <c r="B248" s="150" t="s">
        <v>590</v>
      </c>
      <c r="C248" s="409"/>
      <c r="D248" s="409"/>
      <c r="E248" s="411"/>
      <c r="F248" s="413"/>
      <c r="G248" s="415"/>
      <c r="I248" s="300"/>
      <c r="J248" s="300"/>
      <c r="K248" s="300"/>
      <c r="L248" s="300"/>
      <c r="M248" s="300"/>
      <c r="N248" s="300"/>
      <c r="O248" s="300"/>
      <c r="P248" s="300"/>
      <c r="Q248" s="300"/>
      <c r="R248" s="300"/>
      <c r="S248" s="300"/>
      <c r="T248" s="300"/>
      <c r="U248" s="300"/>
      <c r="V248" s="300"/>
      <c r="W248" s="300"/>
      <c r="X248" s="300"/>
      <c r="Y248" s="300"/>
      <c r="Z248" s="300"/>
      <c r="AA248" s="300"/>
      <c r="AB248" s="300"/>
      <c r="AC248" s="300"/>
      <c r="AD248" s="300"/>
      <c r="AE248" s="300"/>
      <c r="AF248" s="300"/>
      <c r="AG248" s="300"/>
      <c r="AH248" s="300"/>
      <c r="AI248" s="300"/>
      <c r="AJ248" s="300"/>
      <c r="AK248" s="300"/>
      <c r="AL248" s="300"/>
      <c r="AM248" s="300"/>
      <c r="AN248" s="300"/>
      <c r="AO248" s="300"/>
      <c r="AP248" s="300"/>
      <c r="AQ248" s="300"/>
      <c r="AR248" s="300"/>
      <c r="AS248" s="300"/>
      <c r="AT248" s="300"/>
      <c r="AU248" s="300"/>
      <c r="AV248" s="300"/>
      <c r="AW248" s="300"/>
      <c r="AX248" s="300"/>
      <c r="AY248" s="300"/>
      <c r="AZ248" s="300"/>
      <c r="BA248" s="300"/>
      <c r="BB248" s="300"/>
      <c r="BC248" s="300"/>
      <c r="BD248" s="300"/>
      <c r="BE248" s="300"/>
      <c r="BF248" s="300"/>
      <c r="BG248" s="300"/>
      <c r="BH248" s="300"/>
      <c r="BI248" s="300"/>
      <c r="BJ248" s="300"/>
      <c r="BK248" s="300"/>
      <c r="BL248" s="300"/>
      <c r="BM248" s="300"/>
      <c r="BN248" s="300"/>
      <c r="BO248" s="300"/>
      <c r="BP248" s="300"/>
      <c r="BQ248" s="300"/>
      <c r="BR248" s="300"/>
      <c r="BS248" s="300"/>
      <c r="BT248" s="300"/>
      <c r="BU248" s="300"/>
      <c r="BV248" s="300"/>
      <c r="BW248" s="300"/>
      <c r="BX248" s="300"/>
      <c r="BY248" s="300"/>
      <c r="BZ248" s="300"/>
      <c r="CA248" s="300"/>
      <c r="CB248" s="300"/>
      <c r="CC248" s="300"/>
      <c r="CD248" s="300"/>
      <c r="CE248" s="300"/>
      <c r="CF248" s="300"/>
      <c r="CG248" s="300"/>
      <c r="CH248" s="300"/>
      <c r="CI248" s="300"/>
      <c r="CJ248" s="300"/>
      <c r="CK248" s="300"/>
      <c r="CL248" s="300"/>
      <c r="CM248" s="300"/>
      <c r="CN248" s="300"/>
      <c r="CO248" s="300"/>
      <c r="CP248" s="300"/>
      <c r="CQ248" s="300"/>
      <c r="CR248" s="300"/>
      <c r="CS248" s="300"/>
      <c r="CT248" s="300"/>
      <c r="CU248" s="300"/>
      <c r="CV248" s="300"/>
      <c r="CW248" s="300"/>
      <c r="CX248" s="300"/>
      <c r="CY248" s="300"/>
      <c r="CZ248" s="300"/>
      <c r="DA248" s="300"/>
      <c r="DB248" s="300"/>
      <c r="DC248" s="300"/>
      <c r="DD248" s="300"/>
      <c r="DE248" s="300"/>
      <c r="DF248" s="300"/>
      <c r="DG248" s="300"/>
      <c r="DH248" s="300"/>
      <c r="DI248" s="300"/>
      <c r="DJ248" s="300"/>
      <c r="DK248" s="300"/>
      <c r="DL248" s="300"/>
      <c r="DM248" s="300"/>
      <c r="DN248" s="300"/>
      <c r="DO248" s="300"/>
      <c r="DP248" s="300"/>
      <c r="DQ248" s="300"/>
      <c r="DR248" s="300"/>
      <c r="DS248" s="300"/>
      <c r="DT248" s="300"/>
      <c r="DU248" s="300"/>
      <c r="DV248" s="300"/>
      <c r="DW248" s="300"/>
      <c r="DX248" s="300"/>
      <c r="DY248" s="300"/>
      <c r="DZ248" s="300"/>
      <c r="EA248" s="300"/>
      <c r="EB248" s="300"/>
      <c r="EC248" s="300"/>
      <c r="ED248" s="300"/>
      <c r="EE248" s="300"/>
      <c r="EF248" s="300"/>
      <c r="EG248" s="300"/>
      <c r="EH248" s="300"/>
      <c r="EI248" s="300"/>
      <c r="EJ248" s="300"/>
      <c r="EK248" s="300"/>
    </row>
    <row r="249" spans="1:141" ht="24" customHeight="1" x14ac:dyDescent="0.2">
      <c r="A249" s="210"/>
      <c r="B249" s="151"/>
      <c r="C249" s="208" t="s">
        <v>728</v>
      </c>
      <c r="D249" s="152"/>
      <c r="E249" s="153"/>
      <c r="F249" s="154"/>
      <c r="G249" s="155"/>
    </row>
    <row r="250" spans="1:141" s="299" customFormat="1" ht="24" customHeight="1" x14ac:dyDescent="0.2">
      <c r="A250" s="290" t="str">
        <f t="shared" ref="A250:A263" si="75">IFERROR(VLOOKUP(C250,Tabla_Insumos,4,FALSE),"")</f>
        <v/>
      </c>
      <c r="B250" s="291" t="str">
        <f>IFERROR(VLOOKUP(C250,Tabla_Insumos,5,FALSE),"")</f>
        <v/>
      </c>
      <c r="C250" s="292"/>
      <c r="D250" s="293" t="str">
        <f t="shared" ref="D250:D263" si="76">IFERROR(VLOOKUP(C250,Tabla_Insumos,2,FALSE),"")</f>
        <v/>
      </c>
      <c r="E250" s="294"/>
      <c r="F250" s="295">
        <f t="shared" ref="F250:F263" si="77">IFERROR(VLOOKUP(C250,Tabla_Insumos,3,FALSE),0)</f>
        <v>0</v>
      </c>
      <c r="G250" s="298">
        <f>ROUND(E250*F250,2)</f>
        <v>0</v>
      </c>
    </row>
    <row r="251" spans="1:141" s="299" customFormat="1" ht="24" customHeight="1" x14ac:dyDescent="0.2">
      <c r="A251" s="290" t="str">
        <f t="shared" si="75"/>
        <v/>
      </c>
      <c r="B251" s="291" t="str">
        <f t="shared" ref="B251:B263" si="78">IFERROR(VLOOKUP(C251,Tabla_Insumos,5,FALSE),"")</f>
        <v/>
      </c>
      <c r="C251" s="292"/>
      <c r="D251" s="293" t="str">
        <f t="shared" si="76"/>
        <v/>
      </c>
      <c r="E251" s="294"/>
      <c r="F251" s="295">
        <f t="shared" si="77"/>
        <v>0</v>
      </c>
      <c r="G251" s="298">
        <f t="shared" ref="G251:G263" si="79">ROUND(E251*F251,2)</f>
        <v>0</v>
      </c>
    </row>
    <row r="252" spans="1:141" s="299" customFormat="1" ht="24" customHeight="1" x14ac:dyDescent="0.2">
      <c r="A252" s="290" t="str">
        <f t="shared" si="75"/>
        <v/>
      </c>
      <c r="B252" s="291" t="str">
        <f t="shared" si="78"/>
        <v/>
      </c>
      <c r="C252" s="292"/>
      <c r="D252" s="293" t="str">
        <f t="shared" si="76"/>
        <v/>
      </c>
      <c r="E252" s="294"/>
      <c r="F252" s="295">
        <f t="shared" si="77"/>
        <v>0</v>
      </c>
      <c r="G252" s="298">
        <f t="shared" si="79"/>
        <v>0</v>
      </c>
    </row>
    <row r="253" spans="1:141" s="299" customFormat="1" ht="24" customHeight="1" x14ac:dyDescent="0.2">
      <c r="A253" s="290" t="str">
        <f t="shared" si="75"/>
        <v/>
      </c>
      <c r="B253" s="291" t="str">
        <f t="shared" si="78"/>
        <v/>
      </c>
      <c r="C253" s="292"/>
      <c r="D253" s="293" t="str">
        <f t="shared" si="76"/>
        <v/>
      </c>
      <c r="E253" s="294"/>
      <c r="F253" s="295">
        <f t="shared" si="77"/>
        <v>0</v>
      </c>
      <c r="G253" s="298">
        <f t="shared" si="79"/>
        <v>0</v>
      </c>
    </row>
    <row r="254" spans="1:141" s="299" customFormat="1" ht="24" customHeight="1" x14ac:dyDescent="0.2">
      <c r="A254" s="290" t="str">
        <f t="shared" si="75"/>
        <v/>
      </c>
      <c r="B254" s="291" t="str">
        <f t="shared" si="78"/>
        <v/>
      </c>
      <c r="C254" s="292"/>
      <c r="D254" s="293" t="str">
        <f t="shared" si="76"/>
        <v/>
      </c>
      <c r="E254" s="294"/>
      <c r="F254" s="295">
        <f t="shared" si="77"/>
        <v>0</v>
      </c>
      <c r="G254" s="298">
        <f t="shared" si="79"/>
        <v>0</v>
      </c>
    </row>
    <row r="255" spans="1:141" s="299" customFormat="1" ht="24" customHeight="1" x14ac:dyDescent="0.2">
      <c r="A255" s="290" t="str">
        <f t="shared" si="75"/>
        <v/>
      </c>
      <c r="B255" s="291" t="str">
        <f t="shared" si="78"/>
        <v/>
      </c>
      <c r="C255" s="292"/>
      <c r="D255" s="293" t="str">
        <f t="shared" si="76"/>
        <v/>
      </c>
      <c r="E255" s="294"/>
      <c r="F255" s="295">
        <f t="shared" si="77"/>
        <v>0</v>
      </c>
      <c r="G255" s="298">
        <f t="shared" si="79"/>
        <v>0</v>
      </c>
    </row>
    <row r="256" spans="1:141" s="299" customFormat="1" ht="24" customHeight="1" x14ac:dyDescent="0.2">
      <c r="A256" s="290" t="str">
        <f t="shared" si="75"/>
        <v/>
      </c>
      <c r="B256" s="291" t="str">
        <f t="shared" si="78"/>
        <v/>
      </c>
      <c r="C256" s="292"/>
      <c r="D256" s="293" t="str">
        <f t="shared" si="76"/>
        <v/>
      </c>
      <c r="E256" s="294"/>
      <c r="F256" s="295">
        <f t="shared" si="77"/>
        <v>0</v>
      </c>
      <c r="G256" s="298">
        <f t="shared" si="79"/>
        <v>0</v>
      </c>
    </row>
    <row r="257" spans="1:7" s="299" customFormat="1" ht="24" customHeight="1" x14ac:dyDescent="0.2">
      <c r="A257" s="290" t="str">
        <f t="shared" si="75"/>
        <v/>
      </c>
      <c r="B257" s="291" t="str">
        <f t="shared" si="78"/>
        <v/>
      </c>
      <c r="C257" s="292"/>
      <c r="D257" s="293" t="str">
        <f t="shared" si="76"/>
        <v/>
      </c>
      <c r="E257" s="294"/>
      <c r="F257" s="295">
        <f t="shared" si="77"/>
        <v>0</v>
      </c>
      <c r="G257" s="298">
        <f t="shared" si="79"/>
        <v>0</v>
      </c>
    </row>
    <row r="258" spans="1:7" s="299" customFormat="1" ht="24" customHeight="1" x14ac:dyDescent="0.2">
      <c r="A258" s="290" t="str">
        <f t="shared" si="75"/>
        <v/>
      </c>
      <c r="B258" s="291" t="str">
        <f t="shared" si="78"/>
        <v/>
      </c>
      <c r="C258" s="292"/>
      <c r="D258" s="293" t="str">
        <f t="shared" si="76"/>
        <v/>
      </c>
      <c r="E258" s="294"/>
      <c r="F258" s="295">
        <f t="shared" si="77"/>
        <v>0</v>
      </c>
      <c r="G258" s="298">
        <f t="shared" si="79"/>
        <v>0</v>
      </c>
    </row>
    <row r="259" spans="1:7" s="299" customFormat="1" ht="24" customHeight="1" x14ac:dyDescent="0.2">
      <c r="A259" s="290" t="str">
        <f t="shared" si="75"/>
        <v/>
      </c>
      <c r="B259" s="291" t="str">
        <f t="shared" si="78"/>
        <v/>
      </c>
      <c r="C259" s="292"/>
      <c r="D259" s="293" t="str">
        <f t="shared" si="76"/>
        <v/>
      </c>
      <c r="E259" s="294"/>
      <c r="F259" s="295">
        <f t="shared" si="77"/>
        <v>0</v>
      </c>
      <c r="G259" s="298">
        <f t="shared" si="79"/>
        <v>0</v>
      </c>
    </row>
    <row r="260" spans="1:7" s="299" customFormat="1" ht="24" customHeight="1" x14ac:dyDescent="0.2">
      <c r="A260" s="290" t="str">
        <f t="shared" si="75"/>
        <v/>
      </c>
      <c r="B260" s="291" t="str">
        <f t="shared" si="78"/>
        <v/>
      </c>
      <c r="C260" s="292"/>
      <c r="D260" s="293" t="str">
        <f t="shared" si="76"/>
        <v/>
      </c>
      <c r="E260" s="294"/>
      <c r="F260" s="295">
        <f t="shared" si="77"/>
        <v>0</v>
      </c>
      <c r="G260" s="298">
        <f t="shared" si="79"/>
        <v>0</v>
      </c>
    </row>
    <row r="261" spans="1:7" s="299" customFormat="1" ht="24" customHeight="1" x14ac:dyDescent="0.2">
      <c r="A261" s="290" t="str">
        <f t="shared" si="75"/>
        <v/>
      </c>
      <c r="B261" s="291" t="str">
        <f t="shared" si="78"/>
        <v/>
      </c>
      <c r="C261" s="292"/>
      <c r="D261" s="293" t="str">
        <f t="shared" si="76"/>
        <v/>
      </c>
      <c r="E261" s="294"/>
      <c r="F261" s="295">
        <f t="shared" si="77"/>
        <v>0</v>
      </c>
      <c r="G261" s="298">
        <f t="shared" si="79"/>
        <v>0</v>
      </c>
    </row>
    <row r="262" spans="1:7" s="299" customFormat="1" ht="24" customHeight="1" x14ac:dyDescent="0.2">
      <c r="A262" s="290" t="str">
        <f t="shared" si="75"/>
        <v/>
      </c>
      <c r="B262" s="291" t="str">
        <f t="shared" si="78"/>
        <v/>
      </c>
      <c r="C262" s="292"/>
      <c r="D262" s="293" t="str">
        <f t="shared" si="76"/>
        <v/>
      </c>
      <c r="E262" s="294"/>
      <c r="F262" s="295">
        <f t="shared" si="77"/>
        <v>0</v>
      </c>
      <c r="G262" s="298">
        <f t="shared" si="79"/>
        <v>0</v>
      </c>
    </row>
    <row r="263" spans="1:7" s="299" customFormat="1" ht="24" customHeight="1" x14ac:dyDescent="0.2">
      <c r="A263" s="290" t="str">
        <f t="shared" si="75"/>
        <v/>
      </c>
      <c r="B263" s="291" t="str">
        <f t="shared" si="78"/>
        <v/>
      </c>
      <c r="C263" s="292"/>
      <c r="D263" s="293" t="str">
        <f t="shared" si="76"/>
        <v/>
      </c>
      <c r="E263" s="294"/>
      <c r="F263" s="296">
        <f t="shared" si="77"/>
        <v>0</v>
      </c>
      <c r="G263" s="298">
        <f t="shared" si="79"/>
        <v>0</v>
      </c>
    </row>
    <row r="264" spans="1:7" ht="24" customHeight="1" x14ac:dyDescent="0.2">
      <c r="A264" s="156"/>
      <c r="D264" s="143"/>
      <c r="E264" s="144"/>
      <c r="F264" s="211" t="s">
        <v>33</v>
      </c>
      <c r="G264" s="157">
        <f>SUBTOTAL(9,G250:G263)</f>
        <v>0</v>
      </c>
    </row>
    <row r="265" spans="1:7" ht="24" customHeight="1" x14ac:dyDescent="0.2">
      <c r="A265" s="156"/>
      <c r="C265" s="158" t="s">
        <v>729</v>
      </c>
      <c r="D265" s="143"/>
      <c r="E265" s="144"/>
      <c r="G265" s="159"/>
    </row>
    <row r="266" spans="1:7" s="299" customFormat="1" ht="24" customHeight="1" x14ac:dyDescent="0.2">
      <c r="A266" s="290" t="str">
        <f t="shared" ref="A266:A273" si="80">IFERROR(VLOOKUP(C266,Tabla_Insumos,4,FALSE),"")</f>
        <v/>
      </c>
      <c r="B266" s="291" t="str">
        <f t="shared" ref="B266:B273" si="81">IFERROR(VLOOKUP(C266,Tabla_Insumos,5,FALSE),"")</f>
        <v/>
      </c>
      <c r="C266" s="292"/>
      <c r="D266" s="293" t="str">
        <f t="shared" ref="D266:D273" si="82">IFERROR(VLOOKUP(C266,Tabla_Insumos,2,FALSE),"")</f>
        <v/>
      </c>
      <c r="E266" s="294"/>
      <c r="F266" s="297">
        <f t="shared" ref="F266:F273" si="83">IFERROR(VLOOKUP(C266,Tabla_Insumos,3,FALSE),0)</f>
        <v>0</v>
      </c>
      <c r="G266" s="298">
        <f>ROUND(E266*F266,2)</f>
        <v>0</v>
      </c>
    </row>
    <row r="267" spans="1:7" s="299" customFormat="1" ht="24" customHeight="1" x14ac:dyDescent="0.2">
      <c r="A267" s="290" t="str">
        <f t="shared" si="80"/>
        <v/>
      </c>
      <c r="B267" s="291" t="str">
        <f t="shared" si="81"/>
        <v/>
      </c>
      <c r="C267" s="292"/>
      <c r="D267" s="293" t="str">
        <f t="shared" si="82"/>
        <v/>
      </c>
      <c r="E267" s="294"/>
      <c r="F267" s="297">
        <f t="shared" si="83"/>
        <v>0</v>
      </c>
      <c r="G267" s="298">
        <f>ROUND(E267*F267,2)</f>
        <v>0</v>
      </c>
    </row>
    <row r="268" spans="1:7" s="299" customFormat="1" ht="24" customHeight="1" x14ac:dyDescent="0.2">
      <c r="A268" s="290" t="str">
        <f t="shared" si="80"/>
        <v/>
      </c>
      <c r="B268" s="291" t="str">
        <f t="shared" si="81"/>
        <v/>
      </c>
      <c r="C268" s="292"/>
      <c r="D268" s="293" t="str">
        <f t="shared" si="82"/>
        <v/>
      </c>
      <c r="E268" s="294"/>
      <c r="F268" s="297">
        <f t="shared" si="83"/>
        <v>0</v>
      </c>
      <c r="G268" s="298">
        <f t="shared" ref="G268:G273" si="84">ROUND(E268*F268,2)</f>
        <v>0</v>
      </c>
    </row>
    <row r="269" spans="1:7" s="299" customFormat="1" ht="24" customHeight="1" x14ac:dyDescent="0.2">
      <c r="A269" s="290" t="str">
        <f t="shared" si="80"/>
        <v/>
      </c>
      <c r="B269" s="291" t="str">
        <f t="shared" si="81"/>
        <v/>
      </c>
      <c r="C269" s="292"/>
      <c r="D269" s="293" t="str">
        <f t="shared" si="82"/>
        <v/>
      </c>
      <c r="E269" s="294"/>
      <c r="F269" s="297">
        <f t="shared" si="83"/>
        <v>0</v>
      </c>
      <c r="G269" s="298">
        <f t="shared" si="84"/>
        <v>0</v>
      </c>
    </row>
    <row r="270" spans="1:7" s="299" customFormat="1" ht="24" customHeight="1" x14ac:dyDescent="0.2">
      <c r="A270" s="290" t="str">
        <f t="shared" si="80"/>
        <v/>
      </c>
      <c r="B270" s="291" t="str">
        <f t="shared" si="81"/>
        <v/>
      </c>
      <c r="C270" s="292"/>
      <c r="D270" s="293" t="str">
        <f t="shared" si="82"/>
        <v/>
      </c>
      <c r="E270" s="294"/>
      <c r="F270" s="295">
        <f t="shared" si="83"/>
        <v>0</v>
      </c>
      <c r="G270" s="298">
        <f t="shared" si="84"/>
        <v>0</v>
      </c>
    </row>
    <row r="271" spans="1:7" s="299" customFormat="1" ht="24" customHeight="1" x14ac:dyDescent="0.2">
      <c r="A271" s="290" t="str">
        <f t="shared" si="80"/>
        <v/>
      </c>
      <c r="B271" s="291" t="str">
        <f t="shared" si="81"/>
        <v/>
      </c>
      <c r="C271" s="292"/>
      <c r="D271" s="293" t="str">
        <f t="shared" si="82"/>
        <v/>
      </c>
      <c r="E271" s="294"/>
      <c r="F271" s="295">
        <f t="shared" si="83"/>
        <v>0</v>
      </c>
      <c r="G271" s="298">
        <f t="shared" si="84"/>
        <v>0</v>
      </c>
    </row>
    <row r="272" spans="1:7" s="299" customFormat="1" ht="24" customHeight="1" x14ac:dyDescent="0.2">
      <c r="A272" s="290" t="str">
        <f t="shared" si="80"/>
        <v/>
      </c>
      <c r="B272" s="291" t="str">
        <f t="shared" si="81"/>
        <v/>
      </c>
      <c r="C272" s="292"/>
      <c r="D272" s="293" t="str">
        <f t="shared" si="82"/>
        <v/>
      </c>
      <c r="E272" s="294"/>
      <c r="F272" s="295">
        <f t="shared" si="83"/>
        <v>0</v>
      </c>
      <c r="G272" s="298">
        <f t="shared" si="84"/>
        <v>0</v>
      </c>
    </row>
    <row r="273" spans="1:7" s="299" customFormat="1" ht="24" customHeight="1" x14ac:dyDescent="0.2">
      <c r="A273" s="290" t="str">
        <f t="shared" si="80"/>
        <v/>
      </c>
      <c r="B273" s="291" t="str">
        <f t="shared" si="81"/>
        <v/>
      </c>
      <c r="C273" s="292"/>
      <c r="D273" s="293" t="str">
        <f t="shared" si="82"/>
        <v/>
      </c>
      <c r="E273" s="294"/>
      <c r="F273" s="295">
        <f t="shared" si="83"/>
        <v>0</v>
      </c>
      <c r="G273" s="298">
        <f t="shared" si="84"/>
        <v>0</v>
      </c>
    </row>
    <row r="274" spans="1:7" ht="24" customHeight="1" x14ac:dyDescent="0.2">
      <c r="A274" s="156"/>
      <c r="D274" s="143"/>
      <c r="E274" s="144"/>
      <c r="F274" s="211" t="s">
        <v>34</v>
      </c>
      <c r="G274" s="157">
        <f>SUBTOTAL(9,G266:G273)</f>
        <v>0</v>
      </c>
    </row>
    <row r="275" spans="1:7" ht="24" customHeight="1" x14ac:dyDescent="0.2">
      <c r="A275" s="156"/>
      <c r="C275" s="158" t="s">
        <v>730</v>
      </c>
      <c r="D275" s="143"/>
      <c r="E275" s="144"/>
      <c r="G275" s="159"/>
    </row>
    <row r="276" spans="1:7" s="299" customFormat="1" ht="24" customHeight="1" x14ac:dyDescent="0.2">
      <c r="A276" s="290" t="str">
        <f t="shared" ref="A276:A284" si="85">IFERROR(VLOOKUP(C276,Tabla_Insumos,4,FALSE),"")</f>
        <v/>
      </c>
      <c r="B276" s="291" t="str">
        <f t="shared" ref="B276:B284" si="86">IFERROR(VLOOKUP(C276,Tabla_Insumos,5,FALSE),"")</f>
        <v/>
      </c>
      <c r="C276" s="292"/>
      <c r="D276" s="293" t="str">
        <f t="shared" ref="D276:D284" si="87">IFERROR(VLOOKUP(C276,Tabla_Insumos,2,FALSE),"")</f>
        <v/>
      </c>
      <c r="E276" s="294"/>
      <c r="F276" s="295">
        <f t="shared" ref="F276:F284" si="88">IFERROR(VLOOKUP(C276,Tabla_Insumos,3,FALSE),0)</f>
        <v>0</v>
      </c>
      <c r="G276" s="298">
        <f t="shared" ref="G276:G284" si="89">ROUND(E276*F276,2)</f>
        <v>0</v>
      </c>
    </row>
    <row r="277" spans="1:7" s="299" customFormat="1" ht="24" customHeight="1" x14ac:dyDescent="0.2">
      <c r="A277" s="290" t="str">
        <f t="shared" si="85"/>
        <v/>
      </c>
      <c r="B277" s="291" t="str">
        <f t="shared" si="86"/>
        <v/>
      </c>
      <c r="C277" s="292"/>
      <c r="D277" s="293" t="str">
        <f t="shared" si="87"/>
        <v/>
      </c>
      <c r="E277" s="294"/>
      <c r="F277" s="295">
        <f t="shared" si="88"/>
        <v>0</v>
      </c>
      <c r="G277" s="298">
        <f t="shared" si="89"/>
        <v>0</v>
      </c>
    </row>
    <row r="278" spans="1:7" s="299" customFormat="1" ht="24" customHeight="1" x14ac:dyDescent="0.2">
      <c r="A278" s="290" t="str">
        <f t="shared" si="85"/>
        <v/>
      </c>
      <c r="B278" s="291" t="str">
        <f t="shared" si="86"/>
        <v/>
      </c>
      <c r="C278" s="292"/>
      <c r="D278" s="293" t="str">
        <f t="shared" si="87"/>
        <v/>
      </c>
      <c r="E278" s="294"/>
      <c r="F278" s="295">
        <f t="shared" si="88"/>
        <v>0</v>
      </c>
      <c r="G278" s="298">
        <f t="shared" si="89"/>
        <v>0</v>
      </c>
    </row>
    <row r="279" spans="1:7" s="299" customFormat="1" ht="24" customHeight="1" x14ac:dyDescent="0.2">
      <c r="A279" s="290" t="str">
        <f t="shared" si="85"/>
        <v/>
      </c>
      <c r="B279" s="291" t="str">
        <f t="shared" si="86"/>
        <v/>
      </c>
      <c r="C279" s="292"/>
      <c r="D279" s="293" t="str">
        <f t="shared" si="87"/>
        <v/>
      </c>
      <c r="E279" s="294"/>
      <c r="F279" s="295">
        <f t="shared" si="88"/>
        <v>0</v>
      </c>
      <c r="G279" s="298">
        <f t="shared" si="89"/>
        <v>0</v>
      </c>
    </row>
    <row r="280" spans="1:7" s="299" customFormat="1" ht="24" customHeight="1" x14ac:dyDescent="0.2">
      <c r="A280" s="290" t="str">
        <f t="shared" si="85"/>
        <v/>
      </c>
      <c r="B280" s="291" t="str">
        <f t="shared" si="86"/>
        <v/>
      </c>
      <c r="C280" s="292"/>
      <c r="D280" s="293" t="str">
        <f t="shared" si="87"/>
        <v/>
      </c>
      <c r="E280" s="294"/>
      <c r="F280" s="295">
        <f t="shared" si="88"/>
        <v>0</v>
      </c>
      <c r="G280" s="298">
        <f t="shared" si="89"/>
        <v>0</v>
      </c>
    </row>
    <row r="281" spans="1:7" s="299" customFormat="1" ht="24" customHeight="1" x14ac:dyDescent="0.2">
      <c r="A281" s="290" t="str">
        <f t="shared" si="85"/>
        <v/>
      </c>
      <c r="B281" s="291" t="str">
        <f t="shared" si="86"/>
        <v/>
      </c>
      <c r="C281" s="292"/>
      <c r="D281" s="293" t="str">
        <f t="shared" si="87"/>
        <v/>
      </c>
      <c r="E281" s="294"/>
      <c r="F281" s="295">
        <f t="shared" si="88"/>
        <v>0</v>
      </c>
      <c r="G281" s="298">
        <f t="shared" si="89"/>
        <v>0</v>
      </c>
    </row>
    <row r="282" spans="1:7" s="299" customFormat="1" ht="24" customHeight="1" x14ac:dyDescent="0.2">
      <c r="A282" s="290" t="str">
        <f t="shared" si="85"/>
        <v/>
      </c>
      <c r="B282" s="291" t="str">
        <f t="shared" si="86"/>
        <v/>
      </c>
      <c r="C282" s="292"/>
      <c r="D282" s="293" t="str">
        <f t="shared" si="87"/>
        <v/>
      </c>
      <c r="E282" s="294"/>
      <c r="F282" s="295">
        <f t="shared" si="88"/>
        <v>0</v>
      </c>
      <c r="G282" s="298">
        <f t="shared" si="89"/>
        <v>0</v>
      </c>
    </row>
    <row r="283" spans="1:7" s="299" customFormat="1" ht="24" customHeight="1" x14ac:dyDescent="0.2">
      <c r="A283" s="290" t="str">
        <f t="shared" si="85"/>
        <v/>
      </c>
      <c r="B283" s="291" t="str">
        <f t="shared" si="86"/>
        <v/>
      </c>
      <c r="C283" s="292"/>
      <c r="D283" s="293" t="str">
        <f t="shared" si="87"/>
        <v/>
      </c>
      <c r="E283" s="294"/>
      <c r="F283" s="295">
        <f t="shared" si="88"/>
        <v>0</v>
      </c>
      <c r="G283" s="298">
        <f t="shared" si="89"/>
        <v>0</v>
      </c>
    </row>
    <row r="284" spans="1:7" s="299" customFormat="1" ht="24" customHeight="1" x14ac:dyDescent="0.2">
      <c r="A284" s="290" t="str">
        <f t="shared" si="85"/>
        <v/>
      </c>
      <c r="B284" s="291" t="str">
        <f t="shared" si="86"/>
        <v/>
      </c>
      <c r="C284" s="292"/>
      <c r="D284" s="293" t="str">
        <f t="shared" si="87"/>
        <v/>
      </c>
      <c r="E284" s="294"/>
      <c r="F284" s="295">
        <f t="shared" si="88"/>
        <v>0</v>
      </c>
      <c r="G284" s="298">
        <f t="shared" si="89"/>
        <v>0</v>
      </c>
    </row>
    <row r="285" spans="1:7" ht="24" customHeight="1" x14ac:dyDescent="0.2">
      <c r="A285" s="160"/>
      <c r="B285" s="143"/>
      <c r="D285" s="143"/>
      <c r="E285" s="144"/>
      <c r="F285" s="211" t="s">
        <v>35</v>
      </c>
      <c r="G285" s="157">
        <f>SUBTOTAL(9,G276:G284)</f>
        <v>0</v>
      </c>
    </row>
    <row r="286" spans="1:7" ht="24" customHeight="1" thickBot="1" x14ac:dyDescent="0.25">
      <c r="A286" s="161"/>
      <c r="B286" s="162"/>
      <c r="C286" s="163"/>
      <c r="D286" s="162"/>
      <c r="E286" s="164"/>
      <c r="F286" s="165"/>
      <c r="G286" s="166"/>
    </row>
    <row r="287" spans="1:7" ht="24" customHeight="1" thickBot="1" x14ac:dyDescent="0.25">
      <c r="A287" s="167" t="str">
        <f>B245</f>
        <v>2.3</v>
      </c>
      <c r="B287" s="168" t="str">
        <f>C245</f>
        <v/>
      </c>
      <c r="C287" s="169"/>
      <c r="D287" s="169" t="s">
        <v>36</v>
      </c>
      <c r="E287" s="170"/>
      <c r="F287" s="171" t="s">
        <v>37</v>
      </c>
      <c r="G287" s="172">
        <f>SUBTOTAL(9,G250:G286)</f>
        <v>0</v>
      </c>
    </row>
    <row r="288" spans="1:7" ht="24" customHeight="1" thickTop="1" thickBot="1" x14ac:dyDescent="0.25"/>
    <row r="289" spans="1:141" ht="24" customHeight="1" thickTop="1" x14ac:dyDescent="0.2">
      <c r="A289" s="199" t="s">
        <v>39</v>
      </c>
      <c r="B289" s="200"/>
      <c r="C289" s="200"/>
      <c r="D289" s="200"/>
      <c r="E289" s="200"/>
      <c r="F289" s="200"/>
      <c r="G289" s="201"/>
      <c r="H289" s="133">
        <f>COUNTIF($A$1:A295,"ANALISIS DE PRECIOS")</f>
        <v>7</v>
      </c>
    </row>
    <row r="290" spans="1:141" ht="24" customHeight="1" x14ac:dyDescent="0.2">
      <c r="A290" s="134" t="s">
        <v>726</v>
      </c>
      <c r="B290" s="135" t="str">
        <f>Comitente</f>
        <v>DIRECCIÓN PROVINCIAL RED DE GAS</v>
      </c>
      <c r="C290" s="130"/>
      <c r="D290" s="136"/>
      <c r="E290" s="136"/>
      <c r="F290" s="137"/>
      <c r="G290" s="138"/>
    </row>
    <row r="291" spans="1:141" ht="24" customHeight="1" x14ac:dyDescent="0.2">
      <c r="A291" s="134" t="s">
        <v>727</v>
      </c>
      <c r="B291" s="135">
        <f>Contratista</f>
        <v>0</v>
      </c>
      <c r="C291" s="131"/>
      <c r="D291" s="131"/>
      <c r="E291" s="131"/>
      <c r="F291" s="139"/>
      <c r="G291" s="140"/>
    </row>
    <row r="292" spans="1:141" ht="24" customHeight="1" x14ac:dyDescent="0.2">
      <c r="A292" s="134" t="s">
        <v>26</v>
      </c>
      <c r="B292" s="135" t="str">
        <f>Obra</f>
        <v>MANTENIMIENTO CALINGASTA- SECTOR 1</v>
      </c>
      <c r="C292" s="131"/>
      <c r="D292" s="131"/>
      <c r="E292" s="131"/>
      <c r="F292" s="139" t="s">
        <v>40</v>
      </c>
      <c r="G292" s="141">
        <f>Fecha_Base</f>
        <v>0</v>
      </c>
    </row>
    <row r="293" spans="1:141" ht="24" customHeight="1" x14ac:dyDescent="0.2">
      <c r="A293" s="142" t="s">
        <v>725</v>
      </c>
      <c r="B293" s="132" t="str">
        <f>Ubicación</f>
        <v>Departamento CALINGASTA</v>
      </c>
      <c r="C293" s="132"/>
      <c r="D293" s="143"/>
      <c r="E293" s="144"/>
      <c r="G293" s="146"/>
    </row>
    <row r="294" spans="1:141" ht="24" customHeight="1" x14ac:dyDescent="0.2">
      <c r="A294" s="142" t="s">
        <v>41</v>
      </c>
      <c r="B294" s="21">
        <f>IFERROR(VALUE(LEFT(B295,FIND(".",B295)-1)),"")</f>
        <v>2</v>
      </c>
      <c r="C294" s="133" t="str">
        <f>IFERROR(VLOOKUP(B294,Tabla_CyP,2,FALSE),"")</f>
        <v xml:space="preserve">Colegio Secundario de Barreal </v>
      </c>
      <c r="E294" s="144"/>
      <c r="G294" s="146"/>
    </row>
    <row r="295" spans="1:141" ht="24" customHeight="1" x14ac:dyDescent="0.2">
      <c r="A295" s="142" t="s">
        <v>27</v>
      </c>
      <c r="B295" s="147" t="s">
        <v>1391</v>
      </c>
      <c r="C295" s="133" t="str">
        <f>IFERROR(VLOOKUP(B295,Tabla_CyP,2,FALSE),"")</f>
        <v/>
      </c>
      <c r="D295" s="143"/>
      <c r="E295" s="144"/>
      <c r="F295" s="139" t="s">
        <v>28</v>
      </c>
      <c r="G295" s="148" t="str">
        <f>IFERROR(VLOOKUP(B295,Tabla_CyP,4,FALSE),"")</f>
        <v/>
      </c>
    </row>
    <row r="296" spans="1:141" ht="24" customHeight="1" x14ac:dyDescent="0.2">
      <c r="A296" s="142"/>
      <c r="B296" s="132"/>
      <c r="D296" s="143"/>
      <c r="E296" s="144"/>
      <c r="G296" s="146"/>
    </row>
    <row r="297" spans="1:141" ht="24" customHeight="1" x14ac:dyDescent="0.2">
      <c r="A297" s="406" t="s">
        <v>588</v>
      </c>
      <c r="B297" s="407"/>
      <c r="C297" s="408" t="s">
        <v>0</v>
      </c>
      <c r="D297" s="408" t="s">
        <v>29</v>
      </c>
      <c r="E297" s="410" t="s">
        <v>30</v>
      </c>
      <c r="F297" s="412" t="s">
        <v>31</v>
      </c>
      <c r="G297" s="414" t="s">
        <v>32</v>
      </c>
    </row>
    <row r="298" spans="1:141" s="143" customFormat="1" ht="24" customHeight="1" x14ac:dyDescent="0.2">
      <c r="A298" s="149" t="s">
        <v>589</v>
      </c>
      <c r="B298" s="150" t="s">
        <v>590</v>
      </c>
      <c r="C298" s="409"/>
      <c r="D298" s="409"/>
      <c r="E298" s="411"/>
      <c r="F298" s="413"/>
      <c r="G298" s="415"/>
      <c r="I298" s="300"/>
      <c r="J298" s="300"/>
      <c r="K298" s="300"/>
      <c r="L298" s="300"/>
      <c r="M298" s="300"/>
      <c r="N298" s="300"/>
      <c r="O298" s="300"/>
      <c r="P298" s="300"/>
      <c r="Q298" s="300"/>
      <c r="R298" s="300"/>
      <c r="S298" s="300"/>
      <c r="T298" s="300"/>
      <c r="U298" s="300"/>
      <c r="V298" s="300"/>
      <c r="W298" s="300"/>
      <c r="X298" s="300"/>
      <c r="Y298" s="300"/>
      <c r="Z298" s="300"/>
      <c r="AA298" s="300"/>
      <c r="AB298" s="300"/>
      <c r="AC298" s="300"/>
      <c r="AD298" s="300"/>
      <c r="AE298" s="300"/>
      <c r="AF298" s="300"/>
      <c r="AG298" s="300"/>
      <c r="AH298" s="300"/>
      <c r="AI298" s="300"/>
      <c r="AJ298" s="300"/>
      <c r="AK298" s="300"/>
      <c r="AL298" s="300"/>
      <c r="AM298" s="300"/>
      <c r="AN298" s="300"/>
      <c r="AO298" s="300"/>
      <c r="AP298" s="300"/>
      <c r="AQ298" s="300"/>
      <c r="AR298" s="300"/>
      <c r="AS298" s="300"/>
      <c r="AT298" s="300"/>
      <c r="AU298" s="300"/>
      <c r="AV298" s="300"/>
      <c r="AW298" s="300"/>
      <c r="AX298" s="300"/>
      <c r="AY298" s="300"/>
      <c r="AZ298" s="300"/>
      <c r="BA298" s="300"/>
      <c r="BB298" s="300"/>
      <c r="BC298" s="300"/>
      <c r="BD298" s="300"/>
      <c r="BE298" s="300"/>
      <c r="BF298" s="300"/>
      <c r="BG298" s="300"/>
      <c r="BH298" s="300"/>
      <c r="BI298" s="300"/>
      <c r="BJ298" s="300"/>
      <c r="BK298" s="300"/>
      <c r="BL298" s="300"/>
      <c r="BM298" s="300"/>
      <c r="BN298" s="300"/>
      <c r="BO298" s="300"/>
      <c r="BP298" s="300"/>
      <c r="BQ298" s="300"/>
      <c r="BR298" s="300"/>
      <c r="BS298" s="300"/>
      <c r="BT298" s="300"/>
      <c r="BU298" s="300"/>
      <c r="BV298" s="300"/>
      <c r="BW298" s="300"/>
      <c r="BX298" s="300"/>
      <c r="BY298" s="300"/>
      <c r="BZ298" s="300"/>
      <c r="CA298" s="300"/>
      <c r="CB298" s="300"/>
      <c r="CC298" s="300"/>
      <c r="CD298" s="300"/>
      <c r="CE298" s="300"/>
      <c r="CF298" s="300"/>
      <c r="CG298" s="300"/>
      <c r="CH298" s="300"/>
      <c r="CI298" s="300"/>
      <c r="CJ298" s="300"/>
      <c r="CK298" s="300"/>
      <c r="CL298" s="300"/>
      <c r="CM298" s="300"/>
      <c r="CN298" s="300"/>
      <c r="CO298" s="300"/>
      <c r="CP298" s="300"/>
      <c r="CQ298" s="300"/>
      <c r="CR298" s="300"/>
      <c r="CS298" s="300"/>
      <c r="CT298" s="300"/>
      <c r="CU298" s="300"/>
      <c r="CV298" s="300"/>
      <c r="CW298" s="300"/>
      <c r="CX298" s="300"/>
      <c r="CY298" s="300"/>
      <c r="CZ298" s="300"/>
      <c r="DA298" s="300"/>
      <c r="DB298" s="300"/>
      <c r="DC298" s="300"/>
      <c r="DD298" s="300"/>
      <c r="DE298" s="300"/>
      <c r="DF298" s="300"/>
      <c r="DG298" s="300"/>
      <c r="DH298" s="300"/>
      <c r="DI298" s="300"/>
      <c r="DJ298" s="300"/>
      <c r="DK298" s="300"/>
      <c r="DL298" s="300"/>
      <c r="DM298" s="300"/>
      <c r="DN298" s="300"/>
      <c r="DO298" s="300"/>
      <c r="DP298" s="300"/>
      <c r="DQ298" s="300"/>
      <c r="DR298" s="300"/>
      <c r="DS298" s="300"/>
      <c r="DT298" s="300"/>
      <c r="DU298" s="300"/>
      <c r="DV298" s="300"/>
      <c r="DW298" s="300"/>
      <c r="DX298" s="300"/>
      <c r="DY298" s="300"/>
      <c r="DZ298" s="300"/>
      <c r="EA298" s="300"/>
      <c r="EB298" s="300"/>
      <c r="EC298" s="300"/>
      <c r="ED298" s="300"/>
      <c r="EE298" s="300"/>
      <c r="EF298" s="300"/>
      <c r="EG298" s="300"/>
      <c r="EH298" s="300"/>
      <c r="EI298" s="300"/>
      <c r="EJ298" s="300"/>
      <c r="EK298" s="300"/>
    </row>
    <row r="299" spans="1:141" ht="24" customHeight="1" x14ac:dyDescent="0.2">
      <c r="A299" s="210"/>
      <c r="B299" s="151"/>
      <c r="C299" s="208" t="s">
        <v>728</v>
      </c>
      <c r="D299" s="152"/>
      <c r="E299" s="153"/>
      <c r="F299" s="154"/>
      <c r="G299" s="155"/>
    </row>
    <row r="300" spans="1:141" s="299" customFormat="1" ht="24" customHeight="1" x14ac:dyDescent="0.2">
      <c r="A300" s="290" t="str">
        <f t="shared" ref="A300:A313" si="90">IFERROR(VLOOKUP(C300,Tabla_Insumos,4,FALSE),"")</f>
        <v/>
      </c>
      <c r="B300" s="291" t="str">
        <f>IFERROR(VLOOKUP(C300,Tabla_Insumos,5,FALSE),"")</f>
        <v/>
      </c>
      <c r="C300" s="292"/>
      <c r="D300" s="293" t="str">
        <f t="shared" ref="D300:D313" si="91">IFERROR(VLOOKUP(C300,Tabla_Insumos,2,FALSE),"")</f>
        <v/>
      </c>
      <c r="E300" s="294"/>
      <c r="F300" s="295">
        <f t="shared" ref="F300:F313" si="92">IFERROR(VLOOKUP(C300,Tabla_Insumos,3,FALSE),0)</f>
        <v>0</v>
      </c>
      <c r="G300" s="298">
        <f>ROUND(E300*F300,2)</f>
        <v>0</v>
      </c>
    </row>
    <row r="301" spans="1:141" s="299" customFormat="1" ht="24" customHeight="1" x14ac:dyDescent="0.2">
      <c r="A301" s="290" t="str">
        <f t="shared" si="90"/>
        <v/>
      </c>
      <c r="B301" s="291" t="str">
        <f t="shared" ref="B301:B313" si="93">IFERROR(VLOOKUP(C301,Tabla_Insumos,5,FALSE),"")</f>
        <v/>
      </c>
      <c r="C301" s="292"/>
      <c r="D301" s="293" t="str">
        <f t="shared" si="91"/>
        <v/>
      </c>
      <c r="E301" s="294"/>
      <c r="F301" s="295">
        <f t="shared" si="92"/>
        <v>0</v>
      </c>
      <c r="G301" s="298">
        <f t="shared" ref="G301:G313" si="94">ROUND(E301*F301,2)</f>
        <v>0</v>
      </c>
    </row>
    <row r="302" spans="1:141" s="299" customFormat="1" ht="24" customHeight="1" x14ac:dyDescent="0.2">
      <c r="A302" s="290" t="str">
        <f t="shared" si="90"/>
        <v/>
      </c>
      <c r="B302" s="291" t="str">
        <f t="shared" si="93"/>
        <v/>
      </c>
      <c r="C302" s="292"/>
      <c r="D302" s="293" t="str">
        <f t="shared" si="91"/>
        <v/>
      </c>
      <c r="E302" s="294"/>
      <c r="F302" s="295">
        <f t="shared" si="92"/>
        <v>0</v>
      </c>
      <c r="G302" s="298">
        <f t="shared" si="94"/>
        <v>0</v>
      </c>
    </row>
    <row r="303" spans="1:141" s="299" customFormat="1" ht="24" customHeight="1" x14ac:dyDescent="0.2">
      <c r="A303" s="290" t="str">
        <f t="shared" si="90"/>
        <v/>
      </c>
      <c r="B303" s="291" t="str">
        <f t="shared" si="93"/>
        <v/>
      </c>
      <c r="C303" s="292"/>
      <c r="D303" s="293" t="str">
        <f t="shared" si="91"/>
        <v/>
      </c>
      <c r="E303" s="294"/>
      <c r="F303" s="295">
        <f t="shared" si="92"/>
        <v>0</v>
      </c>
      <c r="G303" s="298">
        <f t="shared" si="94"/>
        <v>0</v>
      </c>
    </row>
    <row r="304" spans="1:141" s="299" customFormat="1" ht="24" customHeight="1" x14ac:dyDescent="0.2">
      <c r="A304" s="290" t="str">
        <f t="shared" si="90"/>
        <v/>
      </c>
      <c r="B304" s="291" t="str">
        <f t="shared" si="93"/>
        <v/>
      </c>
      <c r="C304" s="292"/>
      <c r="D304" s="293" t="str">
        <f t="shared" si="91"/>
        <v/>
      </c>
      <c r="E304" s="294"/>
      <c r="F304" s="295">
        <f t="shared" si="92"/>
        <v>0</v>
      </c>
      <c r="G304" s="298">
        <f t="shared" si="94"/>
        <v>0</v>
      </c>
    </row>
    <row r="305" spans="1:7" s="299" customFormat="1" ht="24" customHeight="1" x14ac:dyDescent="0.2">
      <c r="A305" s="290" t="str">
        <f t="shared" si="90"/>
        <v/>
      </c>
      <c r="B305" s="291" t="str">
        <f t="shared" si="93"/>
        <v/>
      </c>
      <c r="C305" s="292"/>
      <c r="D305" s="293" t="str">
        <f t="shared" si="91"/>
        <v/>
      </c>
      <c r="E305" s="294"/>
      <c r="F305" s="295">
        <f t="shared" si="92"/>
        <v>0</v>
      </c>
      <c r="G305" s="298">
        <f t="shared" si="94"/>
        <v>0</v>
      </c>
    </row>
    <row r="306" spans="1:7" s="299" customFormat="1" ht="24" customHeight="1" x14ac:dyDescent="0.2">
      <c r="A306" s="290" t="str">
        <f t="shared" si="90"/>
        <v/>
      </c>
      <c r="B306" s="291" t="str">
        <f t="shared" si="93"/>
        <v/>
      </c>
      <c r="C306" s="292"/>
      <c r="D306" s="293" t="str">
        <f t="shared" si="91"/>
        <v/>
      </c>
      <c r="E306" s="294"/>
      <c r="F306" s="295">
        <f t="shared" si="92"/>
        <v>0</v>
      </c>
      <c r="G306" s="298">
        <f t="shared" si="94"/>
        <v>0</v>
      </c>
    </row>
    <row r="307" spans="1:7" s="299" customFormat="1" ht="24" customHeight="1" x14ac:dyDescent="0.2">
      <c r="A307" s="290" t="str">
        <f t="shared" si="90"/>
        <v/>
      </c>
      <c r="B307" s="291" t="str">
        <f t="shared" si="93"/>
        <v/>
      </c>
      <c r="C307" s="292"/>
      <c r="D307" s="293" t="str">
        <f t="shared" si="91"/>
        <v/>
      </c>
      <c r="E307" s="294"/>
      <c r="F307" s="295">
        <f t="shared" si="92"/>
        <v>0</v>
      </c>
      <c r="G307" s="298">
        <f t="shared" si="94"/>
        <v>0</v>
      </c>
    </row>
    <row r="308" spans="1:7" s="299" customFormat="1" ht="24" customHeight="1" x14ac:dyDescent="0.2">
      <c r="A308" s="290" t="str">
        <f t="shared" si="90"/>
        <v/>
      </c>
      <c r="B308" s="291" t="str">
        <f t="shared" si="93"/>
        <v/>
      </c>
      <c r="C308" s="292"/>
      <c r="D308" s="293" t="str">
        <f t="shared" si="91"/>
        <v/>
      </c>
      <c r="E308" s="294"/>
      <c r="F308" s="295">
        <f t="shared" si="92"/>
        <v>0</v>
      </c>
      <c r="G308" s="298">
        <f t="shared" si="94"/>
        <v>0</v>
      </c>
    </row>
    <row r="309" spans="1:7" s="299" customFormat="1" ht="24" customHeight="1" x14ac:dyDescent="0.2">
      <c r="A309" s="290" t="str">
        <f t="shared" si="90"/>
        <v/>
      </c>
      <c r="B309" s="291" t="str">
        <f t="shared" si="93"/>
        <v/>
      </c>
      <c r="C309" s="292"/>
      <c r="D309" s="293" t="str">
        <f t="shared" si="91"/>
        <v/>
      </c>
      <c r="E309" s="294"/>
      <c r="F309" s="295">
        <f t="shared" si="92"/>
        <v>0</v>
      </c>
      <c r="G309" s="298">
        <f t="shared" si="94"/>
        <v>0</v>
      </c>
    </row>
    <row r="310" spans="1:7" s="299" customFormat="1" ht="24" customHeight="1" x14ac:dyDescent="0.2">
      <c r="A310" s="290" t="str">
        <f t="shared" si="90"/>
        <v/>
      </c>
      <c r="B310" s="291" t="str">
        <f t="shared" si="93"/>
        <v/>
      </c>
      <c r="C310" s="292"/>
      <c r="D310" s="293" t="str">
        <f t="shared" si="91"/>
        <v/>
      </c>
      <c r="E310" s="294"/>
      <c r="F310" s="295">
        <f t="shared" si="92"/>
        <v>0</v>
      </c>
      <c r="G310" s="298">
        <f t="shared" si="94"/>
        <v>0</v>
      </c>
    </row>
    <row r="311" spans="1:7" s="299" customFormat="1" ht="24" customHeight="1" x14ac:dyDescent="0.2">
      <c r="A311" s="290" t="str">
        <f t="shared" si="90"/>
        <v/>
      </c>
      <c r="B311" s="291" t="str">
        <f t="shared" si="93"/>
        <v/>
      </c>
      <c r="C311" s="292"/>
      <c r="D311" s="293" t="str">
        <f t="shared" si="91"/>
        <v/>
      </c>
      <c r="E311" s="294"/>
      <c r="F311" s="295">
        <f t="shared" si="92"/>
        <v>0</v>
      </c>
      <c r="G311" s="298">
        <f t="shared" si="94"/>
        <v>0</v>
      </c>
    </row>
    <row r="312" spans="1:7" s="299" customFormat="1" ht="24" customHeight="1" x14ac:dyDescent="0.2">
      <c r="A312" s="290" t="str">
        <f t="shared" si="90"/>
        <v/>
      </c>
      <c r="B312" s="291" t="str">
        <f t="shared" si="93"/>
        <v/>
      </c>
      <c r="C312" s="292"/>
      <c r="D312" s="293" t="str">
        <f t="shared" si="91"/>
        <v/>
      </c>
      <c r="E312" s="294"/>
      <c r="F312" s="295">
        <f t="shared" si="92"/>
        <v>0</v>
      </c>
      <c r="G312" s="298">
        <f t="shared" si="94"/>
        <v>0</v>
      </c>
    </row>
    <row r="313" spans="1:7" s="299" customFormat="1" ht="24" customHeight="1" x14ac:dyDescent="0.2">
      <c r="A313" s="290" t="str">
        <f t="shared" si="90"/>
        <v/>
      </c>
      <c r="B313" s="291" t="str">
        <f t="shared" si="93"/>
        <v/>
      </c>
      <c r="C313" s="292"/>
      <c r="D313" s="293" t="str">
        <f t="shared" si="91"/>
        <v/>
      </c>
      <c r="E313" s="294"/>
      <c r="F313" s="296">
        <f t="shared" si="92"/>
        <v>0</v>
      </c>
      <c r="G313" s="298">
        <f t="shared" si="94"/>
        <v>0</v>
      </c>
    </row>
    <row r="314" spans="1:7" ht="24" customHeight="1" x14ac:dyDescent="0.2">
      <c r="A314" s="156"/>
      <c r="D314" s="143"/>
      <c r="E314" s="144"/>
      <c r="F314" s="211" t="s">
        <v>33</v>
      </c>
      <c r="G314" s="157">
        <f>SUBTOTAL(9,G300:G313)</f>
        <v>0</v>
      </c>
    </row>
    <row r="315" spans="1:7" ht="24" customHeight="1" x14ac:dyDescent="0.2">
      <c r="A315" s="156"/>
      <c r="C315" s="158" t="s">
        <v>729</v>
      </c>
      <c r="D315" s="143"/>
      <c r="E315" s="144"/>
      <c r="G315" s="159"/>
    </row>
    <row r="316" spans="1:7" s="299" customFormat="1" ht="24" customHeight="1" x14ac:dyDescent="0.2">
      <c r="A316" s="290" t="str">
        <f t="shared" ref="A316:A323" si="95">IFERROR(VLOOKUP(C316,Tabla_Insumos,4,FALSE),"")</f>
        <v/>
      </c>
      <c r="B316" s="291" t="str">
        <f t="shared" ref="B316:B323" si="96">IFERROR(VLOOKUP(C316,Tabla_Insumos,5,FALSE),"")</f>
        <v/>
      </c>
      <c r="C316" s="292"/>
      <c r="D316" s="293" t="str">
        <f t="shared" ref="D316:D323" si="97">IFERROR(VLOOKUP(C316,Tabla_Insumos,2,FALSE),"")</f>
        <v/>
      </c>
      <c r="E316" s="294"/>
      <c r="F316" s="297">
        <f t="shared" ref="F316:F323" si="98">IFERROR(VLOOKUP(C316,Tabla_Insumos,3,FALSE),0)</f>
        <v>0</v>
      </c>
      <c r="G316" s="298">
        <f>ROUND(E316*F316,2)</f>
        <v>0</v>
      </c>
    </row>
    <row r="317" spans="1:7" s="299" customFormat="1" ht="24" customHeight="1" x14ac:dyDescent="0.2">
      <c r="A317" s="290" t="str">
        <f t="shared" si="95"/>
        <v/>
      </c>
      <c r="B317" s="291" t="str">
        <f t="shared" si="96"/>
        <v/>
      </c>
      <c r="C317" s="292"/>
      <c r="D317" s="293" t="str">
        <f t="shared" si="97"/>
        <v/>
      </c>
      <c r="E317" s="294"/>
      <c r="F317" s="297">
        <f t="shared" si="98"/>
        <v>0</v>
      </c>
      <c r="G317" s="298">
        <f>ROUND(E317*F317,2)</f>
        <v>0</v>
      </c>
    </row>
    <row r="318" spans="1:7" s="299" customFormat="1" ht="24" customHeight="1" x14ac:dyDescent="0.2">
      <c r="A318" s="290" t="str">
        <f t="shared" si="95"/>
        <v/>
      </c>
      <c r="B318" s="291" t="str">
        <f t="shared" si="96"/>
        <v/>
      </c>
      <c r="C318" s="292"/>
      <c r="D318" s="293" t="str">
        <f t="shared" si="97"/>
        <v/>
      </c>
      <c r="E318" s="294"/>
      <c r="F318" s="297">
        <f t="shared" si="98"/>
        <v>0</v>
      </c>
      <c r="G318" s="298">
        <f t="shared" ref="G318:G323" si="99">ROUND(E318*F318,2)</f>
        <v>0</v>
      </c>
    </row>
    <row r="319" spans="1:7" s="299" customFormat="1" ht="24" customHeight="1" x14ac:dyDescent="0.2">
      <c r="A319" s="290" t="str">
        <f t="shared" si="95"/>
        <v/>
      </c>
      <c r="B319" s="291" t="str">
        <f t="shared" si="96"/>
        <v/>
      </c>
      <c r="C319" s="292"/>
      <c r="D319" s="293" t="str">
        <f t="shared" si="97"/>
        <v/>
      </c>
      <c r="E319" s="294"/>
      <c r="F319" s="297">
        <f t="shared" si="98"/>
        <v>0</v>
      </c>
      <c r="G319" s="298">
        <f t="shared" si="99"/>
        <v>0</v>
      </c>
    </row>
    <row r="320" spans="1:7" s="299" customFormat="1" ht="24" customHeight="1" x14ac:dyDescent="0.2">
      <c r="A320" s="290" t="str">
        <f t="shared" si="95"/>
        <v/>
      </c>
      <c r="B320" s="291" t="str">
        <f t="shared" si="96"/>
        <v/>
      </c>
      <c r="C320" s="292"/>
      <c r="D320" s="293" t="str">
        <f t="shared" si="97"/>
        <v/>
      </c>
      <c r="E320" s="294"/>
      <c r="F320" s="295">
        <f t="shared" si="98"/>
        <v>0</v>
      </c>
      <c r="G320" s="298">
        <f t="shared" si="99"/>
        <v>0</v>
      </c>
    </row>
    <row r="321" spans="1:7" s="299" customFormat="1" ht="24" customHeight="1" x14ac:dyDescent="0.2">
      <c r="A321" s="290" t="str">
        <f t="shared" si="95"/>
        <v/>
      </c>
      <c r="B321" s="291" t="str">
        <f t="shared" si="96"/>
        <v/>
      </c>
      <c r="C321" s="292"/>
      <c r="D321" s="293" t="str">
        <f t="shared" si="97"/>
        <v/>
      </c>
      <c r="E321" s="294"/>
      <c r="F321" s="295">
        <f t="shared" si="98"/>
        <v>0</v>
      </c>
      <c r="G321" s="298">
        <f t="shared" si="99"/>
        <v>0</v>
      </c>
    </row>
    <row r="322" spans="1:7" s="299" customFormat="1" ht="24" customHeight="1" x14ac:dyDescent="0.2">
      <c r="A322" s="290" t="str">
        <f t="shared" si="95"/>
        <v/>
      </c>
      <c r="B322" s="291" t="str">
        <f t="shared" si="96"/>
        <v/>
      </c>
      <c r="C322" s="292"/>
      <c r="D322" s="293" t="str">
        <f t="shared" si="97"/>
        <v/>
      </c>
      <c r="E322" s="294"/>
      <c r="F322" s="295">
        <f t="shared" si="98"/>
        <v>0</v>
      </c>
      <c r="G322" s="298">
        <f t="shared" si="99"/>
        <v>0</v>
      </c>
    </row>
    <row r="323" spans="1:7" s="299" customFormat="1" ht="24" customHeight="1" x14ac:dyDescent="0.2">
      <c r="A323" s="290" t="str">
        <f t="shared" si="95"/>
        <v/>
      </c>
      <c r="B323" s="291" t="str">
        <f t="shared" si="96"/>
        <v/>
      </c>
      <c r="C323" s="292"/>
      <c r="D323" s="293" t="str">
        <f t="shared" si="97"/>
        <v/>
      </c>
      <c r="E323" s="294"/>
      <c r="F323" s="295">
        <f t="shared" si="98"/>
        <v>0</v>
      </c>
      <c r="G323" s="298">
        <f t="shared" si="99"/>
        <v>0</v>
      </c>
    </row>
    <row r="324" spans="1:7" ht="24" customHeight="1" x14ac:dyDescent="0.2">
      <c r="A324" s="156"/>
      <c r="D324" s="143"/>
      <c r="E324" s="144"/>
      <c r="F324" s="211" t="s">
        <v>34</v>
      </c>
      <c r="G324" s="157">
        <f>SUBTOTAL(9,G316:G323)</f>
        <v>0</v>
      </c>
    </row>
    <row r="325" spans="1:7" ht="24" customHeight="1" x14ac:dyDescent="0.2">
      <c r="A325" s="156"/>
      <c r="C325" s="158" t="s">
        <v>730</v>
      </c>
      <c r="D325" s="143"/>
      <c r="E325" s="144"/>
      <c r="G325" s="159"/>
    </row>
    <row r="326" spans="1:7" s="299" customFormat="1" ht="24" customHeight="1" x14ac:dyDescent="0.2">
      <c r="A326" s="290" t="str">
        <f t="shared" ref="A326:A334" si="100">IFERROR(VLOOKUP(C326,Tabla_Insumos,4,FALSE),"")</f>
        <v/>
      </c>
      <c r="B326" s="291" t="str">
        <f t="shared" ref="B326:B334" si="101">IFERROR(VLOOKUP(C326,Tabla_Insumos,5,FALSE),"")</f>
        <v/>
      </c>
      <c r="C326" s="292"/>
      <c r="D326" s="293" t="str">
        <f t="shared" ref="D326:D334" si="102">IFERROR(VLOOKUP(C326,Tabla_Insumos,2,FALSE),"")</f>
        <v/>
      </c>
      <c r="E326" s="294"/>
      <c r="F326" s="295">
        <f t="shared" ref="F326:F334" si="103">IFERROR(VLOOKUP(C326,Tabla_Insumos,3,FALSE),0)</f>
        <v>0</v>
      </c>
      <c r="G326" s="298">
        <f t="shared" ref="G326:G334" si="104">ROUND(E326*F326,2)</f>
        <v>0</v>
      </c>
    </row>
    <row r="327" spans="1:7" s="299" customFormat="1" ht="24" customHeight="1" x14ac:dyDescent="0.2">
      <c r="A327" s="290" t="str">
        <f t="shared" si="100"/>
        <v/>
      </c>
      <c r="B327" s="291" t="str">
        <f t="shared" si="101"/>
        <v/>
      </c>
      <c r="C327" s="292"/>
      <c r="D327" s="293" t="str">
        <f t="shared" si="102"/>
        <v/>
      </c>
      <c r="E327" s="294"/>
      <c r="F327" s="295">
        <f t="shared" si="103"/>
        <v>0</v>
      </c>
      <c r="G327" s="298">
        <f t="shared" si="104"/>
        <v>0</v>
      </c>
    </row>
    <row r="328" spans="1:7" s="299" customFormat="1" ht="24" customHeight="1" x14ac:dyDescent="0.2">
      <c r="A328" s="290" t="str">
        <f t="shared" si="100"/>
        <v/>
      </c>
      <c r="B328" s="291" t="str">
        <f t="shared" si="101"/>
        <v/>
      </c>
      <c r="C328" s="292"/>
      <c r="D328" s="293" t="str">
        <f t="shared" si="102"/>
        <v/>
      </c>
      <c r="E328" s="294"/>
      <c r="F328" s="295">
        <f t="shared" si="103"/>
        <v>0</v>
      </c>
      <c r="G328" s="298">
        <f t="shared" si="104"/>
        <v>0</v>
      </c>
    </row>
    <row r="329" spans="1:7" s="299" customFormat="1" ht="24" customHeight="1" x14ac:dyDescent="0.2">
      <c r="A329" s="290" t="str">
        <f t="shared" si="100"/>
        <v/>
      </c>
      <c r="B329" s="291" t="str">
        <f t="shared" si="101"/>
        <v/>
      </c>
      <c r="C329" s="292"/>
      <c r="D329" s="293" t="str">
        <f t="shared" si="102"/>
        <v/>
      </c>
      <c r="E329" s="294"/>
      <c r="F329" s="295">
        <f t="shared" si="103"/>
        <v>0</v>
      </c>
      <c r="G329" s="298">
        <f t="shared" si="104"/>
        <v>0</v>
      </c>
    </row>
    <row r="330" spans="1:7" s="299" customFormat="1" ht="24" customHeight="1" x14ac:dyDescent="0.2">
      <c r="A330" s="290" t="str">
        <f t="shared" si="100"/>
        <v/>
      </c>
      <c r="B330" s="291" t="str">
        <f t="shared" si="101"/>
        <v/>
      </c>
      <c r="C330" s="292"/>
      <c r="D330" s="293" t="str">
        <f t="shared" si="102"/>
        <v/>
      </c>
      <c r="E330" s="294"/>
      <c r="F330" s="295">
        <f t="shared" si="103"/>
        <v>0</v>
      </c>
      <c r="G330" s="298">
        <f t="shared" si="104"/>
        <v>0</v>
      </c>
    </row>
    <row r="331" spans="1:7" s="299" customFormat="1" ht="24" customHeight="1" x14ac:dyDescent="0.2">
      <c r="A331" s="290" t="str">
        <f t="shared" si="100"/>
        <v/>
      </c>
      <c r="B331" s="291" t="str">
        <f t="shared" si="101"/>
        <v/>
      </c>
      <c r="C331" s="292"/>
      <c r="D331" s="293" t="str">
        <f t="shared" si="102"/>
        <v/>
      </c>
      <c r="E331" s="294"/>
      <c r="F331" s="295">
        <f t="shared" si="103"/>
        <v>0</v>
      </c>
      <c r="G331" s="298">
        <f t="shared" si="104"/>
        <v>0</v>
      </c>
    </row>
    <row r="332" spans="1:7" s="299" customFormat="1" ht="24" customHeight="1" x14ac:dyDescent="0.2">
      <c r="A332" s="290" t="str">
        <f t="shared" si="100"/>
        <v/>
      </c>
      <c r="B332" s="291" t="str">
        <f t="shared" si="101"/>
        <v/>
      </c>
      <c r="C332" s="292"/>
      <c r="D332" s="293" t="str">
        <f t="shared" si="102"/>
        <v/>
      </c>
      <c r="E332" s="294"/>
      <c r="F332" s="295">
        <f t="shared" si="103"/>
        <v>0</v>
      </c>
      <c r="G332" s="298">
        <f t="shared" si="104"/>
        <v>0</v>
      </c>
    </row>
    <row r="333" spans="1:7" s="299" customFormat="1" ht="24" customHeight="1" x14ac:dyDescent="0.2">
      <c r="A333" s="290" t="str">
        <f t="shared" si="100"/>
        <v/>
      </c>
      <c r="B333" s="291" t="str">
        <f t="shared" si="101"/>
        <v/>
      </c>
      <c r="C333" s="292"/>
      <c r="D333" s="293" t="str">
        <f t="shared" si="102"/>
        <v/>
      </c>
      <c r="E333" s="294"/>
      <c r="F333" s="295">
        <f t="shared" si="103"/>
        <v>0</v>
      </c>
      <c r="G333" s="298">
        <f t="shared" si="104"/>
        <v>0</v>
      </c>
    </row>
    <row r="334" spans="1:7" s="299" customFormat="1" ht="24" customHeight="1" x14ac:dyDescent="0.2">
      <c r="A334" s="290" t="str">
        <f t="shared" si="100"/>
        <v/>
      </c>
      <c r="B334" s="291" t="str">
        <f t="shared" si="101"/>
        <v/>
      </c>
      <c r="C334" s="292"/>
      <c r="D334" s="293" t="str">
        <f t="shared" si="102"/>
        <v/>
      </c>
      <c r="E334" s="294"/>
      <c r="F334" s="295">
        <f t="shared" si="103"/>
        <v>0</v>
      </c>
      <c r="G334" s="298">
        <f t="shared" si="104"/>
        <v>0</v>
      </c>
    </row>
    <row r="335" spans="1:7" ht="24" customHeight="1" x14ac:dyDescent="0.2">
      <c r="A335" s="160"/>
      <c r="B335" s="143"/>
      <c r="D335" s="143"/>
      <c r="E335" s="144"/>
      <c r="F335" s="211" t="s">
        <v>35</v>
      </c>
      <c r="G335" s="157">
        <f>SUBTOTAL(9,G326:G334)</f>
        <v>0</v>
      </c>
    </row>
    <row r="336" spans="1:7" ht="24" customHeight="1" thickBot="1" x14ac:dyDescent="0.25">
      <c r="A336" s="161"/>
      <c r="B336" s="162"/>
      <c r="C336" s="163"/>
      <c r="D336" s="162"/>
      <c r="E336" s="164"/>
      <c r="F336" s="165"/>
      <c r="G336" s="166"/>
    </row>
    <row r="337" spans="1:141" ht="24" customHeight="1" thickBot="1" x14ac:dyDescent="0.25">
      <c r="A337" s="167" t="str">
        <f>B295</f>
        <v>2.4</v>
      </c>
      <c r="B337" s="168" t="str">
        <f>C295</f>
        <v/>
      </c>
      <c r="C337" s="169"/>
      <c r="D337" s="169" t="s">
        <v>36</v>
      </c>
      <c r="E337" s="170"/>
      <c r="F337" s="171" t="s">
        <v>37</v>
      </c>
      <c r="G337" s="172">
        <f>SUBTOTAL(9,G300:G336)</f>
        <v>0</v>
      </c>
    </row>
    <row r="338" spans="1:141" ht="24" customHeight="1" thickTop="1" thickBot="1" x14ac:dyDescent="0.25"/>
    <row r="339" spans="1:141" ht="24" customHeight="1" thickTop="1" x14ac:dyDescent="0.2">
      <c r="A339" s="199" t="s">
        <v>39</v>
      </c>
      <c r="B339" s="200"/>
      <c r="C339" s="200"/>
      <c r="D339" s="200"/>
      <c r="E339" s="200"/>
      <c r="F339" s="200"/>
      <c r="G339" s="201"/>
      <c r="H339" s="133">
        <f>COUNTIF($A$1:A345,"ANALISIS DE PRECIOS")</f>
        <v>8</v>
      </c>
    </row>
    <row r="340" spans="1:141" ht="24" customHeight="1" x14ac:dyDescent="0.2">
      <c r="A340" s="134" t="s">
        <v>726</v>
      </c>
      <c r="B340" s="135" t="str">
        <f>Comitente</f>
        <v>DIRECCIÓN PROVINCIAL RED DE GAS</v>
      </c>
      <c r="C340" s="130"/>
      <c r="D340" s="136"/>
      <c r="E340" s="136"/>
      <c r="F340" s="137"/>
      <c r="G340" s="138"/>
    </row>
    <row r="341" spans="1:141" ht="24" customHeight="1" x14ac:dyDescent="0.2">
      <c r="A341" s="134" t="s">
        <v>727</v>
      </c>
      <c r="B341" s="135">
        <f>Contratista</f>
        <v>0</v>
      </c>
      <c r="C341" s="131"/>
      <c r="D341" s="131"/>
      <c r="E341" s="131"/>
      <c r="F341" s="139"/>
      <c r="G341" s="140"/>
    </row>
    <row r="342" spans="1:141" ht="24" customHeight="1" x14ac:dyDescent="0.2">
      <c r="A342" s="134" t="s">
        <v>26</v>
      </c>
      <c r="B342" s="135" t="str">
        <f>Obra</f>
        <v>MANTENIMIENTO CALINGASTA- SECTOR 1</v>
      </c>
      <c r="C342" s="131"/>
      <c r="D342" s="131"/>
      <c r="E342" s="131"/>
      <c r="F342" s="139" t="s">
        <v>40</v>
      </c>
      <c r="G342" s="141">
        <f>Fecha_Base</f>
        <v>0</v>
      </c>
    </row>
    <row r="343" spans="1:141" ht="24" customHeight="1" x14ac:dyDescent="0.2">
      <c r="A343" s="142" t="s">
        <v>725</v>
      </c>
      <c r="B343" s="132" t="str">
        <f>Ubicación</f>
        <v>Departamento CALINGASTA</v>
      </c>
      <c r="C343" s="132"/>
      <c r="D343" s="143"/>
      <c r="E343" s="144"/>
      <c r="G343" s="146"/>
    </row>
    <row r="344" spans="1:141" ht="24" customHeight="1" x14ac:dyDescent="0.2">
      <c r="A344" s="142" t="s">
        <v>41</v>
      </c>
      <c r="B344" s="21">
        <f>IFERROR(VALUE(LEFT(B345,FIND(".",B345)-1)),"")</f>
        <v>2</v>
      </c>
      <c r="C344" s="133" t="str">
        <f>IFERROR(VLOOKUP(B344,Tabla_CyP,2,FALSE),"")</f>
        <v xml:space="preserve">Colegio Secundario de Barreal </v>
      </c>
      <c r="E344" s="144"/>
      <c r="G344" s="146"/>
    </row>
    <row r="345" spans="1:141" ht="24" customHeight="1" x14ac:dyDescent="0.2">
      <c r="A345" s="142" t="s">
        <v>27</v>
      </c>
      <c r="B345" s="147" t="s">
        <v>1392</v>
      </c>
      <c r="C345" s="133" t="str">
        <f>IFERROR(VLOOKUP(B345,Tabla_CyP,2,FALSE),"")</f>
        <v/>
      </c>
      <c r="D345" s="143"/>
      <c r="E345" s="144"/>
      <c r="F345" s="139" t="s">
        <v>28</v>
      </c>
      <c r="G345" s="148" t="str">
        <f>IFERROR(VLOOKUP(B345,Tabla_CyP,4,FALSE),"")</f>
        <v/>
      </c>
    </row>
    <row r="346" spans="1:141" ht="24" customHeight="1" x14ac:dyDescent="0.2">
      <c r="A346" s="142"/>
      <c r="B346" s="132"/>
      <c r="D346" s="143"/>
      <c r="E346" s="144"/>
      <c r="G346" s="146"/>
    </row>
    <row r="347" spans="1:141" ht="24" customHeight="1" x14ac:dyDescent="0.2">
      <c r="A347" s="406" t="s">
        <v>588</v>
      </c>
      <c r="B347" s="407"/>
      <c r="C347" s="408" t="s">
        <v>0</v>
      </c>
      <c r="D347" s="408" t="s">
        <v>29</v>
      </c>
      <c r="E347" s="410" t="s">
        <v>30</v>
      </c>
      <c r="F347" s="412" t="s">
        <v>31</v>
      </c>
      <c r="G347" s="414" t="s">
        <v>32</v>
      </c>
    </row>
    <row r="348" spans="1:141" s="143" customFormat="1" ht="24" customHeight="1" x14ac:dyDescent="0.2">
      <c r="A348" s="149" t="s">
        <v>589</v>
      </c>
      <c r="B348" s="150" t="s">
        <v>590</v>
      </c>
      <c r="C348" s="409"/>
      <c r="D348" s="409"/>
      <c r="E348" s="411"/>
      <c r="F348" s="413"/>
      <c r="G348" s="415"/>
      <c r="I348" s="300"/>
      <c r="J348" s="300"/>
      <c r="K348" s="300"/>
      <c r="L348" s="300"/>
      <c r="M348" s="300"/>
      <c r="N348" s="300"/>
      <c r="O348" s="300"/>
      <c r="P348" s="300"/>
      <c r="Q348" s="300"/>
      <c r="R348" s="300"/>
      <c r="S348" s="300"/>
      <c r="T348" s="300"/>
      <c r="U348" s="300"/>
      <c r="V348" s="300"/>
      <c r="W348" s="300"/>
      <c r="X348" s="300"/>
      <c r="Y348" s="300"/>
      <c r="Z348" s="300"/>
      <c r="AA348" s="300"/>
      <c r="AB348" s="300"/>
      <c r="AC348" s="300"/>
      <c r="AD348" s="300"/>
      <c r="AE348" s="300"/>
      <c r="AF348" s="300"/>
      <c r="AG348" s="300"/>
      <c r="AH348" s="300"/>
      <c r="AI348" s="300"/>
      <c r="AJ348" s="300"/>
      <c r="AK348" s="300"/>
      <c r="AL348" s="300"/>
      <c r="AM348" s="300"/>
      <c r="AN348" s="300"/>
      <c r="AO348" s="300"/>
      <c r="AP348" s="300"/>
      <c r="AQ348" s="300"/>
      <c r="AR348" s="300"/>
      <c r="AS348" s="300"/>
      <c r="AT348" s="300"/>
      <c r="AU348" s="300"/>
      <c r="AV348" s="300"/>
      <c r="AW348" s="300"/>
      <c r="AX348" s="300"/>
      <c r="AY348" s="300"/>
      <c r="AZ348" s="300"/>
      <c r="BA348" s="300"/>
      <c r="BB348" s="300"/>
      <c r="BC348" s="300"/>
      <c r="BD348" s="300"/>
      <c r="BE348" s="300"/>
      <c r="BF348" s="300"/>
      <c r="BG348" s="300"/>
      <c r="BH348" s="300"/>
      <c r="BI348" s="300"/>
      <c r="BJ348" s="300"/>
      <c r="BK348" s="300"/>
      <c r="BL348" s="300"/>
      <c r="BM348" s="300"/>
      <c r="BN348" s="300"/>
      <c r="BO348" s="300"/>
      <c r="BP348" s="300"/>
      <c r="BQ348" s="300"/>
      <c r="BR348" s="300"/>
      <c r="BS348" s="300"/>
      <c r="BT348" s="300"/>
      <c r="BU348" s="300"/>
      <c r="BV348" s="300"/>
      <c r="BW348" s="300"/>
      <c r="BX348" s="300"/>
      <c r="BY348" s="300"/>
      <c r="BZ348" s="300"/>
      <c r="CA348" s="300"/>
      <c r="CB348" s="300"/>
      <c r="CC348" s="300"/>
      <c r="CD348" s="300"/>
      <c r="CE348" s="300"/>
      <c r="CF348" s="300"/>
      <c r="CG348" s="300"/>
      <c r="CH348" s="300"/>
      <c r="CI348" s="300"/>
      <c r="CJ348" s="300"/>
      <c r="CK348" s="300"/>
      <c r="CL348" s="300"/>
      <c r="CM348" s="300"/>
      <c r="CN348" s="300"/>
      <c r="CO348" s="300"/>
      <c r="CP348" s="300"/>
      <c r="CQ348" s="300"/>
      <c r="CR348" s="300"/>
      <c r="CS348" s="300"/>
      <c r="CT348" s="300"/>
      <c r="CU348" s="300"/>
      <c r="CV348" s="300"/>
      <c r="CW348" s="300"/>
      <c r="CX348" s="300"/>
      <c r="CY348" s="300"/>
      <c r="CZ348" s="300"/>
      <c r="DA348" s="300"/>
      <c r="DB348" s="300"/>
      <c r="DC348" s="300"/>
      <c r="DD348" s="300"/>
      <c r="DE348" s="300"/>
      <c r="DF348" s="300"/>
      <c r="DG348" s="300"/>
      <c r="DH348" s="300"/>
      <c r="DI348" s="300"/>
      <c r="DJ348" s="300"/>
      <c r="DK348" s="300"/>
      <c r="DL348" s="300"/>
      <c r="DM348" s="300"/>
      <c r="DN348" s="300"/>
      <c r="DO348" s="300"/>
      <c r="DP348" s="300"/>
      <c r="DQ348" s="300"/>
      <c r="DR348" s="300"/>
      <c r="DS348" s="300"/>
      <c r="DT348" s="300"/>
      <c r="DU348" s="300"/>
      <c r="DV348" s="300"/>
      <c r="DW348" s="300"/>
      <c r="DX348" s="300"/>
      <c r="DY348" s="300"/>
      <c r="DZ348" s="300"/>
      <c r="EA348" s="300"/>
      <c r="EB348" s="300"/>
      <c r="EC348" s="300"/>
      <c r="ED348" s="300"/>
      <c r="EE348" s="300"/>
      <c r="EF348" s="300"/>
      <c r="EG348" s="300"/>
      <c r="EH348" s="300"/>
      <c r="EI348" s="300"/>
      <c r="EJ348" s="300"/>
      <c r="EK348" s="300"/>
    </row>
    <row r="349" spans="1:141" ht="24" customHeight="1" x14ac:dyDescent="0.2">
      <c r="A349" s="210"/>
      <c r="B349" s="151"/>
      <c r="C349" s="208" t="s">
        <v>728</v>
      </c>
      <c r="D349" s="152"/>
      <c r="E349" s="153"/>
      <c r="F349" s="154"/>
      <c r="G349" s="155"/>
    </row>
    <row r="350" spans="1:141" s="299" customFormat="1" ht="24" customHeight="1" x14ac:dyDescent="0.2">
      <c r="A350" s="290" t="str">
        <f t="shared" ref="A350:A363" si="105">IFERROR(VLOOKUP(C350,Tabla_Insumos,4,FALSE),"")</f>
        <v/>
      </c>
      <c r="B350" s="291" t="str">
        <f>IFERROR(VLOOKUP(C350,Tabla_Insumos,5,FALSE),"")</f>
        <v/>
      </c>
      <c r="C350" s="292"/>
      <c r="D350" s="293" t="str">
        <f t="shared" ref="D350:D363" si="106">IFERROR(VLOOKUP(C350,Tabla_Insumos,2,FALSE),"")</f>
        <v/>
      </c>
      <c r="E350" s="294"/>
      <c r="F350" s="295">
        <f t="shared" ref="F350:F363" si="107">IFERROR(VLOOKUP(C350,Tabla_Insumos,3,FALSE),0)</f>
        <v>0</v>
      </c>
      <c r="G350" s="298">
        <f>ROUND(E350*F350,2)</f>
        <v>0</v>
      </c>
    </row>
    <row r="351" spans="1:141" s="299" customFormat="1" ht="24" customHeight="1" x14ac:dyDescent="0.2">
      <c r="A351" s="290" t="str">
        <f t="shared" si="105"/>
        <v/>
      </c>
      <c r="B351" s="291" t="str">
        <f t="shared" ref="B351:B363" si="108">IFERROR(VLOOKUP(C351,Tabla_Insumos,5,FALSE),"")</f>
        <v/>
      </c>
      <c r="C351" s="292"/>
      <c r="D351" s="293" t="str">
        <f t="shared" si="106"/>
        <v/>
      </c>
      <c r="E351" s="294"/>
      <c r="F351" s="295">
        <f t="shared" si="107"/>
        <v>0</v>
      </c>
      <c r="G351" s="298">
        <f t="shared" ref="G351:G363" si="109">ROUND(E351*F351,2)</f>
        <v>0</v>
      </c>
    </row>
    <row r="352" spans="1:141" s="299" customFormat="1" ht="24" customHeight="1" x14ac:dyDescent="0.2">
      <c r="A352" s="290" t="str">
        <f t="shared" si="105"/>
        <v/>
      </c>
      <c r="B352" s="291" t="str">
        <f t="shared" si="108"/>
        <v/>
      </c>
      <c r="C352" s="292"/>
      <c r="D352" s="293" t="str">
        <f t="shared" si="106"/>
        <v/>
      </c>
      <c r="E352" s="294"/>
      <c r="F352" s="295">
        <f t="shared" si="107"/>
        <v>0</v>
      </c>
      <c r="G352" s="298">
        <f t="shared" si="109"/>
        <v>0</v>
      </c>
    </row>
    <row r="353" spans="1:7" s="299" customFormat="1" ht="24" customHeight="1" x14ac:dyDescent="0.2">
      <c r="A353" s="290" t="str">
        <f t="shared" si="105"/>
        <v/>
      </c>
      <c r="B353" s="291" t="str">
        <f t="shared" si="108"/>
        <v/>
      </c>
      <c r="C353" s="292"/>
      <c r="D353" s="293" t="str">
        <f t="shared" si="106"/>
        <v/>
      </c>
      <c r="E353" s="294"/>
      <c r="F353" s="295">
        <f t="shared" si="107"/>
        <v>0</v>
      </c>
      <c r="G353" s="298">
        <f t="shared" si="109"/>
        <v>0</v>
      </c>
    </row>
    <row r="354" spans="1:7" s="299" customFormat="1" ht="24" customHeight="1" x14ac:dyDescent="0.2">
      <c r="A354" s="290" t="str">
        <f t="shared" si="105"/>
        <v/>
      </c>
      <c r="B354" s="291" t="str">
        <f t="shared" si="108"/>
        <v/>
      </c>
      <c r="C354" s="292"/>
      <c r="D354" s="293" t="str">
        <f t="shared" si="106"/>
        <v/>
      </c>
      <c r="E354" s="294"/>
      <c r="F354" s="295">
        <f t="shared" si="107"/>
        <v>0</v>
      </c>
      <c r="G354" s="298">
        <f t="shared" si="109"/>
        <v>0</v>
      </c>
    </row>
    <row r="355" spans="1:7" s="299" customFormat="1" ht="24" customHeight="1" x14ac:dyDescent="0.2">
      <c r="A355" s="290" t="str">
        <f t="shared" si="105"/>
        <v/>
      </c>
      <c r="B355" s="291" t="str">
        <f t="shared" si="108"/>
        <v/>
      </c>
      <c r="C355" s="292"/>
      <c r="D355" s="293" t="str">
        <f t="shared" si="106"/>
        <v/>
      </c>
      <c r="E355" s="294"/>
      <c r="F355" s="295">
        <f t="shared" si="107"/>
        <v>0</v>
      </c>
      <c r="G355" s="298">
        <f t="shared" si="109"/>
        <v>0</v>
      </c>
    </row>
    <row r="356" spans="1:7" s="299" customFormat="1" ht="24" customHeight="1" x14ac:dyDescent="0.2">
      <c r="A356" s="290" t="str">
        <f t="shared" si="105"/>
        <v/>
      </c>
      <c r="B356" s="291" t="str">
        <f t="shared" si="108"/>
        <v/>
      </c>
      <c r="C356" s="292"/>
      <c r="D356" s="293" t="str">
        <f t="shared" si="106"/>
        <v/>
      </c>
      <c r="E356" s="294"/>
      <c r="F356" s="295">
        <f t="shared" si="107"/>
        <v>0</v>
      </c>
      <c r="G356" s="298">
        <f t="shared" si="109"/>
        <v>0</v>
      </c>
    </row>
    <row r="357" spans="1:7" s="299" customFormat="1" ht="24" customHeight="1" x14ac:dyDescent="0.2">
      <c r="A357" s="290" t="str">
        <f t="shared" si="105"/>
        <v/>
      </c>
      <c r="B357" s="291" t="str">
        <f t="shared" si="108"/>
        <v/>
      </c>
      <c r="C357" s="292"/>
      <c r="D357" s="293" t="str">
        <f t="shared" si="106"/>
        <v/>
      </c>
      <c r="E357" s="294"/>
      <c r="F357" s="295">
        <f t="shared" si="107"/>
        <v>0</v>
      </c>
      <c r="G357" s="298">
        <f t="shared" si="109"/>
        <v>0</v>
      </c>
    </row>
    <row r="358" spans="1:7" s="299" customFormat="1" ht="24" customHeight="1" x14ac:dyDescent="0.2">
      <c r="A358" s="290" t="str">
        <f t="shared" si="105"/>
        <v/>
      </c>
      <c r="B358" s="291" t="str">
        <f t="shared" si="108"/>
        <v/>
      </c>
      <c r="C358" s="292"/>
      <c r="D358" s="293" t="str">
        <f t="shared" si="106"/>
        <v/>
      </c>
      <c r="E358" s="294"/>
      <c r="F358" s="295">
        <f t="shared" si="107"/>
        <v>0</v>
      </c>
      <c r="G358" s="298">
        <f t="shared" si="109"/>
        <v>0</v>
      </c>
    </row>
    <row r="359" spans="1:7" s="299" customFormat="1" ht="24" customHeight="1" x14ac:dyDescent="0.2">
      <c r="A359" s="290" t="str">
        <f t="shared" si="105"/>
        <v/>
      </c>
      <c r="B359" s="291" t="str">
        <f t="shared" si="108"/>
        <v/>
      </c>
      <c r="C359" s="292"/>
      <c r="D359" s="293" t="str">
        <f t="shared" si="106"/>
        <v/>
      </c>
      <c r="E359" s="294"/>
      <c r="F359" s="295">
        <f t="shared" si="107"/>
        <v>0</v>
      </c>
      <c r="G359" s="298">
        <f t="shared" si="109"/>
        <v>0</v>
      </c>
    </row>
    <row r="360" spans="1:7" s="299" customFormat="1" ht="24" customHeight="1" x14ac:dyDescent="0.2">
      <c r="A360" s="290" t="str">
        <f t="shared" si="105"/>
        <v/>
      </c>
      <c r="B360" s="291" t="str">
        <f t="shared" si="108"/>
        <v/>
      </c>
      <c r="C360" s="292"/>
      <c r="D360" s="293" t="str">
        <f t="shared" si="106"/>
        <v/>
      </c>
      <c r="E360" s="294"/>
      <c r="F360" s="295">
        <f t="shared" si="107"/>
        <v>0</v>
      </c>
      <c r="G360" s="298">
        <f t="shared" si="109"/>
        <v>0</v>
      </c>
    </row>
    <row r="361" spans="1:7" s="299" customFormat="1" ht="24" customHeight="1" x14ac:dyDescent="0.2">
      <c r="A361" s="290" t="str">
        <f t="shared" si="105"/>
        <v/>
      </c>
      <c r="B361" s="291" t="str">
        <f t="shared" si="108"/>
        <v/>
      </c>
      <c r="C361" s="292"/>
      <c r="D361" s="293" t="str">
        <f t="shared" si="106"/>
        <v/>
      </c>
      <c r="E361" s="294"/>
      <c r="F361" s="295">
        <f t="shared" si="107"/>
        <v>0</v>
      </c>
      <c r="G361" s="298">
        <f t="shared" si="109"/>
        <v>0</v>
      </c>
    </row>
    <row r="362" spans="1:7" s="299" customFormat="1" ht="24" customHeight="1" x14ac:dyDescent="0.2">
      <c r="A362" s="290" t="str">
        <f t="shared" si="105"/>
        <v/>
      </c>
      <c r="B362" s="291" t="str">
        <f t="shared" si="108"/>
        <v/>
      </c>
      <c r="C362" s="292"/>
      <c r="D362" s="293" t="str">
        <f t="shared" si="106"/>
        <v/>
      </c>
      <c r="E362" s="294"/>
      <c r="F362" s="295">
        <f t="shared" si="107"/>
        <v>0</v>
      </c>
      <c r="G362" s="298">
        <f t="shared" si="109"/>
        <v>0</v>
      </c>
    </row>
    <row r="363" spans="1:7" s="299" customFormat="1" ht="24" customHeight="1" x14ac:dyDescent="0.2">
      <c r="A363" s="290" t="str">
        <f t="shared" si="105"/>
        <v/>
      </c>
      <c r="B363" s="291" t="str">
        <f t="shared" si="108"/>
        <v/>
      </c>
      <c r="C363" s="292"/>
      <c r="D363" s="293" t="str">
        <f t="shared" si="106"/>
        <v/>
      </c>
      <c r="E363" s="294"/>
      <c r="F363" s="296">
        <f t="shared" si="107"/>
        <v>0</v>
      </c>
      <c r="G363" s="298">
        <f t="shared" si="109"/>
        <v>0</v>
      </c>
    </row>
    <row r="364" spans="1:7" ht="24" customHeight="1" x14ac:dyDescent="0.2">
      <c r="A364" s="156"/>
      <c r="D364" s="143"/>
      <c r="E364" s="144"/>
      <c r="F364" s="211" t="s">
        <v>33</v>
      </c>
      <c r="G364" s="157">
        <f>SUBTOTAL(9,G350:G363)</f>
        <v>0</v>
      </c>
    </row>
    <row r="365" spans="1:7" ht="24" customHeight="1" x14ac:dyDescent="0.2">
      <c r="A365" s="156"/>
      <c r="C365" s="158" t="s">
        <v>729</v>
      </c>
      <c r="D365" s="143"/>
      <c r="E365" s="144"/>
      <c r="G365" s="159"/>
    </row>
    <row r="366" spans="1:7" s="299" customFormat="1" ht="24" customHeight="1" x14ac:dyDescent="0.2">
      <c r="A366" s="290" t="str">
        <f t="shared" ref="A366:A373" si="110">IFERROR(VLOOKUP(C366,Tabla_Insumos,4,FALSE),"")</f>
        <v/>
      </c>
      <c r="B366" s="291" t="str">
        <f t="shared" ref="B366:B373" si="111">IFERROR(VLOOKUP(C366,Tabla_Insumos,5,FALSE),"")</f>
        <v/>
      </c>
      <c r="C366" s="292"/>
      <c r="D366" s="293" t="str">
        <f t="shared" ref="D366:D373" si="112">IFERROR(VLOOKUP(C366,Tabla_Insumos,2,FALSE),"")</f>
        <v/>
      </c>
      <c r="E366" s="294"/>
      <c r="F366" s="297">
        <f t="shared" ref="F366:F373" si="113">IFERROR(VLOOKUP(C366,Tabla_Insumos,3,FALSE),0)</f>
        <v>0</v>
      </c>
      <c r="G366" s="298">
        <f>ROUND(E366*F366,2)</f>
        <v>0</v>
      </c>
    </row>
    <row r="367" spans="1:7" s="299" customFormat="1" ht="24" customHeight="1" x14ac:dyDescent="0.2">
      <c r="A367" s="290" t="str">
        <f t="shared" si="110"/>
        <v/>
      </c>
      <c r="B367" s="291" t="str">
        <f t="shared" si="111"/>
        <v/>
      </c>
      <c r="C367" s="292"/>
      <c r="D367" s="293" t="str">
        <f t="shared" si="112"/>
        <v/>
      </c>
      <c r="E367" s="294"/>
      <c r="F367" s="297">
        <f t="shared" si="113"/>
        <v>0</v>
      </c>
      <c r="G367" s="298">
        <f>ROUND(E367*F367,2)</f>
        <v>0</v>
      </c>
    </row>
    <row r="368" spans="1:7" s="299" customFormat="1" ht="24" customHeight="1" x14ac:dyDescent="0.2">
      <c r="A368" s="290" t="str">
        <f t="shared" si="110"/>
        <v/>
      </c>
      <c r="B368" s="291" t="str">
        <f t="shared" si="111"/>
        <v/>
      </c>
      <c r="C368" s="292"/>
      <c r="D368" s="293" t="str">
        <f t="shared" si="112"/>
        <v/>
      </c>
      <c r="E368" s="294"/>
      <c r="F368" s="297">
        <f t="shared" si="113"/>
        <v>0</v>
      </c>
      <c r="G368" s="298">
        <f t="shared" ref="G368:G373" si="114">ROUND(E368*F368,2)</f>
        <v>0</v>
      </c>
    </row>
    <row r="369" spans="1:7" s="299" customFormat="1" ht="24" customHeight="1" x14ac:dyDescent="0.2">
      <c r="A369" s="290" t="str">
        <f t="shared" si="110"/>
        <v/>
      </c>
      <c r="B369" s="291" t="str">
        <f t="shared" si="111"/>
        <v/>
      </c>
      <c r="C369" s="292"/>
      <c r="D369" s="293" t="str">
        <f t="shared" si="112"/>
        <v/>
      </c>
      <c r="E369" s="294"/>
      <c r="F369" s="297">
        <f t="shared" si="113"/>
        <v>0</v>
      </c>
      <c r="G369" s="298">
        <f t="shared" si="114"/>
        <v>0</v>
      </c>
    </row>
    <row r="370" spans="1:7" s="299" customFormat="1" ht="24" customHeight="1" x14ac:dyDescent="0.2">
      <c r="A370" s="290" t="str">
        <f t="shared" si="110"/>
        <v/>
      </c>
      <c r="B370" s="291" t="str">
        <f t="shared" si="111"/>
        <v/>
      </c>
      <c r="C370" s="292"/>
      <c r="D370" s="293" t="str">
        <f t="shared" si="112"/>
        <v/>
      </c>
      <c r="E370" s="294"/>
      <c r="F370" s="295">
        <f t="shared" si="113"/>
        <v>0</v>
      </c>
      <c r="G370" s="298">
        <f t="shared" si="114"/>
        <v>0</v>
      </c>
    </row>
    <row r="371" spans="1:7" s="299" customFormat="1" ht="24" customHeight="1" x14ac:dyDescent="0.2">
      <c r="A371" s="290" t="str">
        <f t="shared" si="110"/>
        <v/>
      </c>
      <c r="B371" s="291" t="str">
        <f t="shared" si="111"/>
        <v/>
      </c>
      <c r="C371" s="292"/>
      <c r="D371" s="293" t="str">
        <f t="shared" si="112"/>
        <v/>
      </c>
      <c r="E371" s="294"/>
      <c r="F371" s="295">
        <f t="shared" si="113"/>
        <v>0</v>
      </c>
      <c r="G371" s="298">
        <f t="shared" si="114"/>
        <v>0</v>
      </c>
    </row>
    <row r="372" spans="1:7" s="299" customFormat="1" ht="24" customHeight="1" x14ac:dyDescent="0.2">
      <c r="A372" s="290" t="str">
        <f t="shared" si="110"/>
        <v/>
      </c>
      <c r="B372" s="291" t="str">
        <f t="shared" si="111"/>
        <v/>
      </c>
      <c r="C372" s="292"/>
      <c r="D372" s="293" t="str">
        <f t="shared" si="112"/>
        <v/>
      </c>
      <c r="E372" s="294"/>
      <c r="F372" s="295">
        <f t="shared" si="113"/>
        <v>0</v>
      </c>
      <c r="G372" s="298">
        <f t="shared" si="114"/>
        <v>0</v>
      </c>
    </row>
    <row r="373" spans="1:7" s="299" customFormat="1" ht="24" customHeight="1" x14ac:dyDescent="0.2">
      <c r="A373" s="290" t="str">
        <f t="shared" si="110"/>
        <v/>
      </c>
      <c r="B373" s="291" t="str">
        <f t="shared" si="111"/>
        <v/>
      </c>
      <c r="C373" s="292"/>
      <c r="D373" s="293" t="str">
        <f t="shared" si="112"/>
        <v/>
      </c>
      <c r="E373" s="294"/>
      <c r="F373" s="295">
        <f t="shared" si="113"/>
        <v>0</v>
      </c>
      <c r="G373" s="298">
        <f t="shared" si="114"/>
        <v>0</v>
      </c>
    </row>
    <row r="374" spans="1:7" ht="24" customHeight="1" x14ac:dyDescent="0.2">
      <c r="A374" s="156"/>
      <c r="D374" s="143"/>
      <c r="E374" s="144"/>
      <c r="F374" s="211" t="s">
        <v>34</v>
      </c>
      <c r="G374" s="157">
        <f>SUBTOTAL(9,G366:G373)</f>
        <v>0</v>
      </c>
    </row>
    <row r="375" spans="1:7" ht="24" customHeight="1" x14ac:dyDescent="0.2">
      <c r="A375" s="156"/>
      <c r="C375" s="158" t="s">
        <v>730</v>
      </c>
      <c r="D375" s="143"/>
      <c r="E375" s="144"/>
      <c r="G375" s="159"/>
    </row>
    <row r="376" spans="1:7" s="299" customFormat="1" ht="24" customHeight="1" x14ac:dyDescent="0.2">
      <c r="A376" s="290" t="str">
        <f t="shared" ref="A376:A384" si="115">IFERROR(VLOOKUP(C376,Tabla_Insumos,4,FALSE),"")</f>
        <v/>
      </c>
      <c r="B376" s="291" t="str">
        <f t="shared" ref="B376:B384" si="116">IFERROR(VLOOKUP(C376,Tabla_Insumos,5,FALSE),"")</f>
        <v/>
      </c>
      <c r="C376" s="292"/>
      <c r="D376" s="293" t="str">
        <f t="shared" ref="D376:D384" si="117">IFERROR(VLOOKUP(C376,Tabla_Insumos,2,FALSE),"")</f>
        <v/>
      </c>
      <c r="E376" s="294"/>
      <c r="F376" s="295">
        <f t="shared" ref="F376:F384" si="118">IFERROR(VLOOKUP(C376,Tabla_Insumos,3,FALSE),0)</f>
        <v>0</v>
      </c>
      <c r="G376" s="298">
        <f t="shared" ref="G376:G384" si="119">ROUND(E376*F376,2)</f>
        <v>0</v>
      </c>
    </row>
    <row r="377" spans="1:7" s="299" customFormat="1" ht="24" customHeight="1" x14ac:dyDescent="0.2">
      <c r="A377" s="290" t="str">
        <f t="shared" si="115"/>
        <v/>
      </c>
      <c r="B377" s="291" t="str">
        <f t="shared" si="116"/>
        <v/>
      </c>
      <c r="C377" s="292"/>
      <c r="D377" s="293" t="str">
        <f t="shared" si="117"/>
        <v/>
      </c>
      <c r="E377" s="294"/>
      <c r="F377" s="295">
        <f t="shared" si="118"/>
        <v>0</v>
      </c>
      <c r="G377" s="298">
        <f t="shared" si="119"/>
        <v>0</v>
      </c>
    </row>
    <row r="378" spans="1:7" s="299" customFormat="1" ht="24" customHeight="1" x14ac:dyDescent="0.2">
      <c r="A378" s="290" t="str">
        <f t="shared" si="115"/>
        <v/>
      </c>
      <c r="B378" s="291" t="str">
        <f t="shared" si="116"/>
        <v/>
      </c>
      <c r="C378" s="292"/>
      <c r="D378" s="293" t="str">
        <f t="shared" si="117"/>
        <v/>
      </c>
      <c r="E378" s="294"/>
      <c r="F378" s="295">
        <f t="shared" si="118"/>
        <v>0</v>
      </c>
      <c r="G378" s="298">
        <f t="shared" si="119"/>
        <v>0</v>
      </c>
    </row>
    <row r="379" spans="1:7" s="299" customFormat="1" ht="24" customHeight="1" x14ac:dyDescent="0.2">
      <c r="A379" s="290" t="str">
        <f t="shared" si="115"/>
        <v/>
      </c>
      <c r="B379" s="291" t="str">
        <f t="shared" si="116"/>
        <v/>
      </c>
      <c r="C379" s="292"/>
      <c r="D379" s="293" t="str">
        <f t="shared" si="117"/>
        <v/>
      </c>
      <c r="E379" s="294"/>
      <c r="F379" s="295">
        <f t="shared" si="118"/>
        <v>0</v>
      </c>
      <c r="G379" s="298">
        <f t="shared" si="119"/>
        <v>0</v>
      </c>
    </row>
    <row r="380" spans="1:7" s="299" customFormat="1" ht="24" customHeight="1" x14ac:dyDescent="0.2">
      <c r="A380" s="290" t="str">
        <f t="shared" si="115"/>
        <v/>
      </c>
      <c r="B380" s="291" t="str">
        <f t="shared" si="116"/>
        <v/>
      </c>
      <c r="C380" s="292"/>
      <c r="D380" s="293" t="str">
        <f t="shared" si="117"/>
        <v/>
      </c>
      <c r="E380" s="294"/>
      <c r="F380" s="295">
        <f t="shared" si="118"/>
        <v>0</v>
      </c>
      <c r="G380" s="298">
        <f t="shared" si="119"/>
        <v>0</v>
      </c>
    </row>
    <row r="381" spans="1:7" s="299" customFormat="1" ht="24" customHeight="1" x14ac:dyDescent="0.2">
      <c r="A381" s="290" t="str">
        <f t="shared" si="115"/>
        <v/>
      </c>
      <c r="B381" s="291" t="str">
        <f t="shared" si="116"/>
        <v/>
      </c>
      <c r="C381" s="292"/>
      <c r="D381" s="293" t="str">
        <f t="shared" si="117"/>
        <v/>
      </c>
      <c r="E381" s="294"/>
      <c r="F381" s="295">
        <f t="shared" si="118"/>
        <v>0</v>
      </c>
      <c r="G381" s="298">
        <f t="shared" si="119"/>
        <v>0</v>
      </c>
    </row>
    <row r="382" spans="1:7" s="299" customFormat="1" ht="24" customHeight="1" x14ac:dyDescent="0.2">
      <c r="A382" s="290" t="str">
        <f t="shared" si="115"/>
        <v/>
      </c>
      <c r="B382" s="291" t="str">
        <f t="shared" si="116"/>
        <v/>
      </c>
      <c r="C382" s="292"/>
      <c r="D382" s="293" t="str">
        <f t="shared" si="117"/>
        <v/>
      </c>
      <c r="E382" s="294"/>
      <c r="F382" s="295">
        <f t="shared" si="118"/>
        <v>0</v>
      </c>
      <c r="G382" s="298">
        <f t="shared" si="119"/>
        <v>0</v>
      </c>
    </row>
    <row r="383" spans="1:7" s="299" customFormat="1" ht="24" customHeight="1" x14ac:dyDescent="0.2">
      <c r="A383" s="290" t="str">
        <f t="shared" si="115"/>
        <v/>
      </c>
      <c r="B383" s="291" t="str">
        <f t="shared" si="116"/>
        <v/>
      </c>
      <c r="C383" s="292"/>
      <c r="D383" s="293" t="str">
        <f t="shared" si="117"/>
        <v/>
      </c>
      <c r="E383" s="294"/>
      <c r="F383" s="295">
        <f t="shared" si="118"/>
        <v>0</v>
      </c>
      <c r="G383" s="298">
        <f t="shared" si="119"/>
        <v>0</v>
      </c>
    </row>
    <row r="384" spans="1:7" s="299" customFormat="1" ht="24" customHeight="1" x14ac:dyDescent="0.2">
      <c r="A384" s="290" t="str">
        <f t="shared" si="115"/>
        <v/>
      </c>
      <c r="B384" s="291" t="str">
        <f t="shared" si="116"/>
        <v/>
      </c>
      <c r="C384" s="292"/>
      <c r="D384" s="293" t="str">
        <f t="shared" si="117"/>
        <v/>
      </c>
      <c r="E384" s="294"/>
      <c r="F384" s="295">
        <f t="shared" si="118"/>
        <v>0</v>
      </c>
      <c r="G384" s="298">
        <f t="shared" si="119"/>
        <v>0</v>
      </c>
    </row>
    <row r="385" spans="1:141" ht="24" customHeight="1" x14ac:dyDescent="0.2">
      <c r="A385" s="160"/>
      <c r="B385" s="143"/>
      <c r="D385" s="143"/>
      <c r="E385" s="144"/>
      <c r="F385" s="211" t="s">
        <v>35</v>
      </c>
      <c r="G385" s="157">
        <f>SUBTOTAL(9,G376:G384)</f>
        <v>0</v>
      </c>
    </row>
    <row r="386" spans="1:141" ht="24" customHeight="1" thickBot="1" x14ac:dyDescent="0.25">
      <c r="A386" s="161"/>
      <c r="B386" s="162"/>
      <c r="C386" s="163"/>
      <c r="D386" s="162"/>
      <c r="E386" s="164"/>
      <c r="F386" s="165"/>
      <c r="G386" s="166"/>
    </row>
    <row r="387" spans="1:141" ht="24" customHeight="1" thickBot="1" x14ac:dyDescent="0.25">
      <c r="A387" s="167" t="str">
        <f>B345</f>
        <v>2.5</v>
      </c>
      <c r="B387" s="168" t="str">
        <f>C345</f>
        <v/>
      </c>
      <c r="C387" s="169"/>
      <c r="D387" s="169" t="s">
        <v>36</v>
      </c>
      <c r="E387" s="170"/>
      <c r="F387" s="171" t="s">
        <v>37</v>
      </c>
      <c r="G387" s="172">
        <f>SUBTOTAL(9,G350:G386)</f>
        <v>0</v>
      </c>
    </row>
    <row r="388" spans="1:141" ht="24" customHeight="1" thickTop="1" thickBot="1" x14ac:dyDescent="0.25"/>
    <row r="389" spans="1:141" ht="24" customHeight="1" thickTop="1" x14ac:dyDescent="0.2">
      <c r="A389" s="199" t="s">
        <v>39</v>
      </c>
      <c r="B389" s="200"/>
      <c r="C389" s="200"/>
      <c r="D389" s="200"/>
      <c r="E389" s="200"/>
      <c r="F389" s="200"/>
      <c r="G389" s="201"/>
      <c r="H389" s="133">
        <f>COUNTIF($A$1:A395,"ANALISIS DE PRECIOS")</f>
        <v>9</v>
      </c>
    </row>
    <row r="390" spans="1:141" ht="24" customHeight="1" x14ac:dyDescent="0.2">
      <c r="A390" s="134" t="s">
        <v>726</v>
      </c>
      <c r="B390" s="135" t="str">
        <f>Comitente</f>
        <v>DIRECCIÓN PROVINCIAL RED DE GAS</v>
      </c>
      <c r="C390" s="130"/>
      <c r="D390" s="136"/>
      <c r="E390" s="136"/>
      <c r="F390" s="137"/>
      <c r="G390" s="138"/>
    </row>
    <row r="391" spans="1:141" ht="24" customHeight="1" x14ac:dyDescent="0.2">
      <c r="A391" s="134" t="s">
        <v>727</v>
      </c>
      <c r="B391" s="135">
        <f>Contratista</f>
        <v>0</v>
      </c>
      <c r="C391" s="131"/>
      <c r="D391" s="131"/>
      <c r="E391" s="131"/>
      <c r="F391" s="139"/>
      <c r="G391" s="140"/>
    </row>
    <row r="392" spans="1:141" ht="24" customHeight="1" x14ac:dyDescent="0.2">
      <c r="A392" s="134" t="s">
        <v>26</v>
      </c>
      <c r="B392" s="135" t="str">
        <f>Obra</f>
        <v>MANTENIMIENTO CALINGASTA- SECTOR 1</v>
      </c>
      <c r="C392" s="131"/>
      <c r="D392" s="131"/>
      <c r="E392" s="131"/>
      <c r="F392" s="139" t="s">
        <v>40</v>
      </c>
      <c r="G392" s="141">
        <f>Fecha_Base</f>
        <v>0</v>
      </c>
    </row>
    <row r="393" spans="1:141" ht="24" customHeight="1" x14ac:dyDescent="0.2">
      <c r="A393" s="142" t="s">
        <v>725</v>
      </c>
      <c r="B393" s="132" t="str">
        <f>Ubicación</f>
        <v>Departamento CALINGASTA</v>
      </c>
      <c r="C393" s="132"/>
      <c r="D393" s="143"/>
      <c r="E393" s="144"/>
      <c r="G393" s="146"/>
    </row>
    <row r="394" spans="1:141" ht="24" customHeight="1" x14ac:dyDescent="0.2">
      <c r="A394" s="142" t="s">
        <v>41</v>
      </c>
      <c r="B394" s="21">
        <f>IFERROR(VALUE(LEFT(B395,FIND(".",B395)-1)),"")</f>
        <v>2</v>
      </c>
      <c r="C394" s="133" t="str">
        <f>IFERROR(VLOOKUP(B394,Tabla_CyP,2,FALSE),"")</f>
        <v xml:space="preserve">Colegio Secundario de Barreal </v>
      </c>
      <c r="E394" s="144"/>
      <c r="G394" s="146"/>
    </row>
    <row r="395" spans="1:141" ht="24" customHeight="1" x14ac:dyDescent="0.2">
      <c r="A395" s="142" t="s">
        <v>27</v>
      </c>
      <c r="B395" s="147" t="s">
        <v>1393</v>
      </c>
      <c r="C395" s="133" t="str">
        <f>IFERROR(VLOOKUP(B395,Tabla_CyP,2,FALSE),"")</f>
        <v/>
      </c>
      <c r="D395" s="143"/>
      <c r="E395" s="144"/>
      <c r="F395" s="139" t="s">
        <v>28</v>
      </c>
      <c r="G395" s="148" t="str">
        <f>IFERROR(VLOOKUP(B395,Tabla_CyP,4,FALSE),"")</f>
        <v/>
      </c>
    </row>
    <row r="396" spans="1:141" ht="24" customHeight="1" x14ac:dyDescent="0.2">
      <c r="A396" s="142"/>
      <c r="B396" s="132"/>
      <c r="D396" s="143"/>
      <c r="E396" s="144"/>
      <c r="G396" s="146"/>
    </row>
    <row r="397" spans="1:141" ht="24" customHeight="1" x14ac:dyDescent="0.2">
      <c r="A397" s="406" t="s">
        <v>588</v>
      </c>
      <c r="B397" s="407"/>
      <c r="C397" s="408" t="s">
        <v>0</v>
      </c>
      <c r="D397" s="408" t="s">
        <v>29</v>
      </c>
      <c r="E397" s="410" t="s">
        <v>30</v>
      </c>
      <c r="F397" s="412" t="s">
        <v>31</v>
      </c>
      <c r="G397" s="414" t="s">
        <v>32</v>
      </c>
    </row>
    <row r="398" spans="1:141" s="143" customFormat="1" ht="24" customHeight="1" x14ac:dyDescent="0.2">
      <c r="A398" s="149" t="s">
        <v>589</v>
      </c>
      <c r="B398" s="150" t="s">
        <v>590</v>
      </c>
      <c r="C398" s="409"/>
      <c r="D398" s="409"/>
      <c r="E398" s="411"/>
      <c r="F398" s="413"/>
      <c r="G398" s="415"/>
      <c r="I398" s="300"/>
      <c r="J398" s="300"/>
      <c r="K398" s="300"/>
      <c r="L398" s="300"/>
      <c r="M398" s="300"/>
      <c r="N398" s="300"/>
      <c r="O398" s="300"/>
      <c r="P398" s="300"/>
      <c r="Q398" s="300"/>
      <c r="R398" s="300"/>
      <c r="S398" s="300"/>
      <c r="T398" s="300"/>
      <c r="U398" s="300"/>
      <c r="V398" s="300"/>
      <c r="W398" s="300"/>
      <c r="X398" s="300"/>
      <c r="Y398" s="300"/>
      <c r="Z398" s="300"/>
      <c r="AA398" s="300"/>
      <c r="AB398" s="300"/>
      <c r="AC398" s="300"/>
      <c r="AD398" s="300"/>
      <c r="AE398" s="300"/>
      <c r="AF398" s="300"/>
      <c r="AG398" s="300"/>
      <c r="AH398" s="300"/>
      <c r="AI398" s="300"/>
      <c r="AJ398" s="300"/>
      <c r="AK398" s="300"/>
      <c r="AL398" s="300"/>
      <c r="AM398" s="300"/>
      <c r="AN398" s="300"/>
      <c r="AO398" s="300"/>
      <c r="AP398" s="300"/>
      <c r="AQ398" s="300"/>
      <c r="AR398" s="300"/>
      <c r="AS398" s="300"/>
      <c r="AT398" s="300"/>
      <c r="AU398" s="300"/>
      <c r="AV398" s="300"/>
      <c r="AW398" s="300"/>
      <c r="AX398" s="300"/>
      <c r="AY398" s="300"/>
      <c r="AZ398" s="300"/>
      <c r="BA398" s="300"/>
      <c r="BB398" s="300"/>
      <c r="BC398" s="300"/>
      <c r="BD398" s="300"/>
      <c r="BE398" s="300"/>
      <c r="BF398" s="300"/>
      <c r="BG398" s="300"/>
      <c r="BH398" s="300"/>
      <c r="BI398" s="300"/>
      <c r="BJ398" s="300"/>
      <c r="BK398" s="300"/>
      <c r="BL398" s="300"/>
      <c r="BM398" s="300"/>
      <c r="BN398" s="300"/>
      <c r="BO398" s="300"/>
      <c r="BP398" s="300"/>
      <c r="BQ398" s="300"/>
      <c r="BR398" s="300"/>
      <c r="BS398" s="300"/>
      <c r="BT398" s="300"/>
      <c r="BU398" s="300"/>
      <c r="BV398" s="300"/>
      <c r="BW398" s="300"/>
      <c r="BX398" s="300"/>
      <c r="BY398" s="300"/>
      <c r="BZ398" s="300"/>
      <c r="CA398" s="300"/>
      <c r="CB398" s="300"/>
      <c r="CC398" s="300"/>
      <c r="CD398" s="300"/>
      <c r="CE398" s="300"/>
      <c r="CF398" s="300"/>
      <c r="CG398" s="300"/>
      <c r="CH398" s="300"/>
      <c r="CI398" s="300"/>
      <c r="CJ398" s="300"/>
      <c r="CK398" s="300"/>
      <c r="CL398" s="300"/>
      <c r="CM398" s="300"/>
      <c r="CN398" s="300"/>
      <c r="CO398" s="300"/>
      <c r="CP398" s="300"/>
      <c r="CQ398" s="300"/>
      <c r="CR398" s="300"/>
      <c r="CS398" s="300"/>
      <c r="CT398" s="300"/>
      <c r="CU398" s="300"/>
      <c r="CV398" s="300"/>
      <c r="CW398" s="300"/>
      <c r="CX398" s="300"/>
      <c r="CY398" s="300"/>
      <c r="CZ398" s="300"/>
      <c r="DA398" s="300"/>
      <c r="DB398" s="300"/>
      <c r="DC398" s="300"/>
      <c r="DD398" s="300"/>
      <c r="DE398" s="300"/>
      <c r="DF398" s="300"/>
      <c r="DG398" s="300"/>
      <c r="DH398" s="300"/>
      <c r="DI398" s="300"/>
      <c r="DJ398" s="300"/>
      <c r="DK398" s="300"/>
      <c r="DL398" s="300"/>
      <c r="DM398" s="300"/>
      <c r="DN398" s="300"/>
      <c r="DO398" s="300"/>
      <c r="DP398" s="300"/>
      <c r="DQ398" s="300"/>
      <c r="DR398" s="300"/>
      <c r="DS398" s="300"/>
      <c r="DT398" s="300"/>
      <c r="DU398" s="300"/>
      <c r="DV398" s="300"/>
      <c r="DW398" s="300"/>
      <c r="DX398" s="300"/>
      <c r="DY398" s="300"/>
      <c r="DZ398" s="300"/>
      <c r="EA398" s="300"/>
      <c r="EB398" s="300"/>
      <c r="EC398" s="300"/>
      <c r="ED398" s="300"/>
      <c r="EE398" s="300"/>
      <c r="EF398" s="300"/>
      <c r="EG398" s="300"/>
      <c r="EH398" s="300"/>
      <c r="EI398" s="300"/>
      <c r="EJ398" s="300"/>
      <c r="EK398" s="300"/>
    </row>
    <row r="399" spans="1:141" ht="24" customHeight="1" x14ac:dyDescent="0.2">
      <c r="A399" s="210"/>
      <c r="B399" s="151"/>
      <c r="C399" s="208" t="s">
        <v>728</v>
      </c>
      <c r="D399" s="152"/>
      <c r="E399" s="153"/>
      <c r="F399" s="154"/>
      <c r="G399" s="155"/>
    </row>
    <row r="400" spans="1:141" s="299" customFormat="1" ht="24" customHeight="1" x14ac:dyDescent="0.2">
      <c r="A400" s="290" t="str">
        <f t="shared" ref="A400:A413" si="120">IFERROR(VLOOKUP(C400,Tabla_Insumos,4,FALSE),"")</f>
        <v/>
      </c>
      <c r="B400" s="291" t="str">
        <f>IFERROR(VLOOKUP(C400,Tabla_Insumos,5,FALSE),"")</f>
        <v/>
      </c>
      <c r="C400" s="292"/>
      <c r="D400" s="293" t="str">
        <f t="shared" ref="D400:D413" si="121">IFERROR(VLOOKUP(C400,Tabla_Insumos,2,FALSE),"")</f>
        <v/>
      </c>
      <c r="E400" s="294"/>
      <c r="F400" s="295">
        <f t="shared" ref="F400:F413" si="122">IFERROR(VLOOKUP(C400,Tabla_Insumos,3,FALSE),0)</f>
        <v>0</v>
      </c>
      <c r="G400" s="298">
        <f>ROUND(E400*F400,2)</f>
        <v>0</v>
      </c>
    </row>
    <row r="401" spans="1:7" s="299" customFormat="1" ht="24" customHeight="1" x14ac:dyDescent="0.2">
      <c r="A401" s="290" t="str">
        <f t="shared" si="120"/>
        <v/>
      </c>
      <c r="B401" s="291" t="str">
        <f t="shared" ref="B401:B413" si="123">IFERROR(VLOOKUP(C401,Tabla_Insumos,5,FALSE),"")</f>
        <v/>
      </c>
      <c r="C401" s="292"/>
      <c r="D401" s="293" t="str">
        <f t="shared" si="121"/>
        <v/>
      </c>
      <c r="E401" s="294"/>
      <c r="F401" s="295">
        <f t="shared" si="122"/>
        <v>0</v>
      </c>
      <c r="G401" s="298">
        <f t="shared" ref="G401:G413" si="124">ROUND(E401*F401,2)</f>
        <v>0</v>
      </c>
    </row>
    <row r="402" spans="1:7" s="299" customFormat="1" ht="24" customHeight="1" x14ac:dyDescent="0.2">
      <c r="A402" s="290" t="str">
        <f t="shared" si="120"/>
        <v/>
      </c>
      <c r="B402" s="291" t="str">
        <f t="shared" si="123"/>
        <v/>
      </c>
      <c r="C402" s="292"/>
      <c r="D402" s="293" t="str">
        <f t="shared" si="121"/>
        <v/>
      </c>
      <c r="E402" s="294"/>
      <c r="F402" s="295">
        <f t="shared" si="122"/>
        <v>0</v>
      </c>
      <c r="G402" s="298">
        <f t="shared" si="124"/>
        <v>0</v>
      </c>
    </row>
    <row r="403" spans="1:7" s="299" customFormat="1" ht="24" customHeight="1" x14ac:dyDescent="0.2">
      <c r="A403" s="290" t="str">
        <f t="shared" si="120"/>
        <v/>
      </c>
      <c r="B403" s="291" t="str">
        <f t="shared" si="123"/>
        <v/>
      </c>
      <c r="C403" s="292"/>
      <c r="D403" s="293" t="str">
        <f t="shared" si="121"/>
        <v/>
      </c>
      <c r="E403" s="294"/>
      <c r="F403" s="295">
        <f t="shared" si="122"/>
        <v>0</v>
      </c>
      <c r="G403" s="298">
        <f t="shared" si="124"/>
        <v>0</v>
      </c>
    </row>
    <row r="404" spans="1:7" s="299" customFormat="1" ht="24" customHeight="1" x14ac:dyDescent="0.2">
      <c r="A404" s="290" t="str">
        <f t="shared" si="120"/>
        <v/>
      </c>
      <c r="B404" s="291" t="str">
        <f t="shared" si="123"/>
        <v/>
      </c>
      <c r="C404" s="292"/>
      <c r="D404" s="293" t="str">
        <f t="shared" si="121"/>
        <v/>
      </c>
      <c r="E404" s="294"/>
      <c r="F404" s="295">
        <f t="shared" si="122"/>
        <v>0</v>
      </c>
      <c r="G404" s="298">
        <f t="shared" si="124"/>
        <v>0</v>
      </c>
    </row>
    <row r="405" spans="1:7" s="299" customFormat="1" ht="24" customHeight="1" x14ac:dyDescent="0.2">
      <c r="A405" s="290" t="str">
        <f t="shared" si="120"/>
        <v/>
      </c>
      <c r="B405" s="291" t="str">
        <f t="shared" si="123"/>
        <v/>
      </c>
      <c r="C405" s="292"/>
      <c r="D405" s="293" t="str">
        <f t="shared" si="121"/>
        <v/>
      </c>
      <c r="E405" s="294"/>
      <c r="F405" s="295">
        <f t="shared" si="122"/>
        <v>0</v>
      </c>
      <c r="G405" s="298">
        <f t="shared" si="124"/>
        <v>0</v>
      </c>
    </row>
    <row r="406" spans="1:7" s="299" customFormat="1" ht="24" customHeight="1" x14ac:dyDescent="0.2">
      <c r="A406" s="290" t="str">
        <f t="shared" si="120"/>
        <v/>
      </c>
      <c r="B406" s="291" t="str">
        <f t="shared" si="123"/>
        <v/>
      </c>
      <c r="C406" s="292"/>
      <c r="D406" s="293" t="str">
        <f t="shared" si="121"/>
        <v/>
      </c>
      <c r="E406" s="294"/>
      <c r="F406" s="295">
        <f t="shared" si="122"/>
        <v>0</v>
      </c>
      <c r="G406" s="298">
        <f t="shared" si="124"/>
        <v>0</v>
      </c>
    </row>
    <row r="407" spans="1:7" s="299" customFormat="1" ht="24" customHeight="1" x14ac:dyDescent="0.2">
      <c r="A407" s="290" t="str">
        <f t="shared" si="120"/>
        <v/>
      </c>
      <c r="B407" s="291" t="str">
        <f t="shared" si="123"/>
        <v/>
      </c>
      <c r="C407" s="292"/>
      <c r="D407" s="293" t="str">
        <f t="shared" si="121"/>
        <v/>
      </c>
      <c r="E407" s="294"/>
      <c r="F407" s="295">
        <f t="shared" si="122"/>
        <v>0</v>
      </c>
      <c r="G407" s="298">
        <f t="shared" si="124"/>
        <v>0</v>
      </c>
    </row>
    <row r="408" spans="1:7" s="299" customFormat="1" ht="24" customHeight="1" x14ac:dyDescent="0.2">
      <c r="A408" s="290" t="str">
        <f t="shared" si="120"/>
        <v/>
      </c>
      <c r="B408" s="291" t="str">
        <f t="shared" si="123"/>
        <v/>
      </c>
      <c r="C408" s="292"/>
      <c r="D408" s="293" t="str">
        <f t="shared" si="121"/>
        <v/>
      </c>
      <c r="E408" s="294"/>
      <c r="F408" s="295">
        <f t="shared" si="122"/>
        <v>0</v>
      </c>
      <c r="G408" s="298">
        <f t="shared" si="124"/>
        <v>0</v>
      </c>
    </row>
    <row r="409" spans="1:7" s="299" customFormat="1" ht="24" customHeight="1" x14ac:dyDescent="0.2">
      <c r="A409" s="290" t="str">
        <f t="shared" si="120"/>
        <v/>
      </c>
      <c r="B409" s="291" t="str">
        <f t="shared" si="123"/>
        <v/>
      </c>
      <c r="C409" s="292"/>
      <c r="D409" s="293" t="str">
        <f t="shared" si="121"/>
        <v/>
      </c>
      <c r="E409" s="294"/>
      <c r="F409" s="295">
        <f t="shared" si="122"/>
        <v>0</v>
      </c>
      <c r="G409" s="298">
        <f t="shared" si="124"/>
        <v>0</v>
      </c>
    </row>
    <row r="410" spans="1:7" s="299" customFormat="1" ht="24" customHeight="1" x14ac:dyDescent="0.2">
      <c r="A410" s="290" t="str">
        <f t="shared" si="120"/>
        <v/>
      </c>
      <c r="B410" s="291" t="str">
        <f t="shared" si="123"/>
        <v/>
      </c>
      <c r="C410" s="292"/>
      <c r="D410" s="293" t="str">
        <f t="shared" si="121"/>
        <v/>
      </c>
      <c r="E410" s="294"/>
      <c r="F410" s="295">
        <f t="shared" si="122"/>
        <v>0</v>
      </c>
      <c r="G410" s="298">
        <f t="shared" si="124"/>
        <v>0</v>
      </c>
    </row>
    <row r="411" spans="1:7" s="299" customFormat="1" ht="24" customHeight="1" x14ac:dyDescent="0.2">
      <c r="A411" s="290" t="str">
        <f t="shared" si="120"/>
        <v/>
      </c>
      <c r="B411" s="291" t="str">
        <f t="shared" si="123"/>
        <v/>
      </c>
      <c r="C411" s="292"/>
      <c r="D411" s="293" t="str">
        <f t="shared" si="121"/>
        <v/>
      </c>
      <c r="E411" s="294"/>
      <c r="F411" s="295">
        <f t="shared" si="122"/>
        <v>0</v>
      </c>
      <c r="G411" s="298">
        <f t="shared" si="124"/>
        <v>0</v>
      </c>
    </row>
    <row r="412" spans="1:7" s="299" customFormat="1" ht="24" customHeight="1" x14ac:dyDescent="0.2">
      <c r="A412" s="290" t="str">
        <f t="shared" si="120"/>
        <v/>
      </c>
      <c r="B412" s="291" t="str">
        <f t="shared" si="123"/>
        <v/>
      </c>
      <c r="C412" s="292"/>
      <c r="D412" s="293" t="str">
        <f t="shared" si="121"/>
        <v/>
      </c>
      <c r="E412" s="294"/>
      <c r="F412" s="295">
        <f t="shared" si="122"/>
        <v>0</v>
      </c>
      <c r="G412" s="298">
        <f t="shared" si="124"/>
        <v>0</v>
      </c>
    </row>
    <row r="413" spans="1:7" s="299" customFormat="1" ht="24" customHeight="1" x14ac:dyDescent="0.2">
      <c r="A413" s="290" t="str">
        <f t="shared" si="120"/>
        <v/>
      </c>
      <c r="B413" s="291" t="str">
        <f t="shared" si="123"/>
        <v/>
      </c>
      <c r="C413" s="292"/>
      <c r="D413" s="293" t="str">
        <f t="shared" si="121"/>
        <v/>
      </c>
      <c r="E413" s="294"/>
      <c r="F413" s="296">
        <f t="shared" si="122"/>
        <v>0</v>
      </c>
      <c r="G413" s="298">
        <f t="shared" si="124"/>
        <v>0</v>
      </c>
    </row>
    <row r="414" spans="1:7" ht="24" customHeight="1" x14ac:dyDescent="0.2">
      <c r="A414" s="156"/>
      <c r="D414" s="143"/>
      <c r="E414" s="144"/>
      <c r="F414" s="211" t="s">
        <v>33</v>
      </c>
      <c r="G414" s="157">
        <f>SUBTOTAL(9,G400:G413)</f>
        <v>0</v>
      </c>
    </row>
    <row r="415" spans="1:7" ht="24" customHeight="1" x14ac:dyDescent="0.2">
      <c r="A415" s="156"/>
      <c r="C415" s="158" t="s">
        <v>729</v>
      </c>
      <c r="D415" s="143"/>
      <c r="E415" s="144"/>
      <c r="G415" s="159"/>
    </row>
    <row r="416" spans="1:7" s="299" customFormat="1" ht="24" customHeight="1" x14ac:dyDescent="0.2">
      <c r="A416" s="290" t="str">
        <f t="shared" ref="A416:A423" si="125">IFERROR(VLOOKUP(C416,Tabla_Insumos,4,FALSE),"")</f>
        <v/>
      </c>
      <c r="B416" s="291" t="str">
        <f t="shared" ref="B416:B423" si="126">IFERROR(VLOOKUP(C416,Tabla_Insumos,5,FALSE),"")</f>
        <v/>
      </c>
      <c r="C416" s="292"/>
      <c r="D416" s="293" t="str">
        <f t="shared" ref="D416:D423" si="127">IFERROR(VLOOKUP(C416,Tabla_Insumos,2,FALSE),"")</f>
        <v/>
      </c>
      <c r="E416" s="294"/>
      <c r="F416" s="297">
        <f t="shared" ref="F416:F423" si="128">IFERROR(VLOOKUP(C416,Tabla_Insumos,3,FALSE),0)</f>
        <v>0</v>
      </c>
      <c r="G416" s="298">
        <f>ROUND(E416*F416,2)</f>
        <v>0</v>
      </c>
    </row>
    <row r="417" spans="1:7" s="299" customFormat="1" ht="24" customHeight="1" x14ac:dyDescent="0.2">
      <c r="A417" s="290" t="str">
        <f t="shared" si="125"/>
        <v/>
      </c>
      <c r="B417" s="291" t="str">
        <f t="shared" si="126"/>
        <v/>
      </c>
      <c r="C417" s="292"/>
      <c r="D417" s="293" t="str">
        <f t="shared" si="127"/>
        <v/>
      </c>
      <c r="E417" s="294"/>
      <c r="F417" s="297">
        <f t="shared" si="128"/>
        <v>0</v>
      </c>
      <c r="G417" s="298">
        <f>ROUND(E417*F417,2)</f>
        <v>0</v>
      </c>
    </row>
    <row r="418" spans="1:7" s="299" customFormat="1" ht="24" customHeight="1" x14ac:dyDescent="0.2">
      <c r="A418" s="290" t="str">
        <f t="shared" si="125"/>
        <v/>
      </c>
      <c r="B418" s="291" t="str">
        <f t="shared" si="126"/>
        <v/>
      </c>
      <c r="C418" s="292"/>
      <c r="D418" s="293" t="str">
        <f t="shared" si="127"/>
        <v/>
      </c>
      <c r="E418" s="294"/>
      <c r="F418" s="297">
        <f t="shared" si="128"/>
        <v>0</v>
      </c>
      <c r="G418" s="298">
        <f t="shared" ref="G418:G423" si="129">ROUND(E418*F418,2)</f>
        <v>0</v>
      </c>
    </row>
    <row r="419" spans="1:7" s="299" customFormat="1" ht="24" customHeight="1" x14ac:dyDescent="0.2">
      <c r="A419" s="290" t="str">
        <f t="shared" si="125"/>
        <v/>
      </c>
      <c r="B419" s="291" t="str">
        <f t="shared" si="126"/>
        <v/>
      </c>
      <c r="C419" s="292"/>
      <c r="D419" s="293" t="str">
        <f t="shared" si="127"/>
        <v/>
      </c>
      <c r="E419" s="294"/>
      <c r="F419" s="297">
        <f t="shared" si="128"/>
        <v>0</v>
      </c>
      <c r="G419" s="298">
        <f t="shared" si="129"/>
        <v>0</v>
      </c>
    </row>
    <row r="420" spans="1:7" s="299" customFormat="1" ht="24" customHeight="1" x14ac:dyDescent="0.2">
      <c r="A420" s="290" t="str">
        <f t="shared" si="125"/>
        <v/>
      </c>
      <c r="B420" s="291" t="str">
        <f t="shared" si="126"/>
        <v/>
      </c>
      <c r="C420" s="292"/>
      <c r="D420" s="293" t="str">
        <f t="shared" si="127"/>
        <v/>
      </c>
      <c r="E420" s="294"/>
      <c r="F420" s="295">
        <f t="shared" si="128"/>
        <v>0</v>
      </c>
      <c r="G420" s="298">
        <f t="shared" si="129"/>
        <v>0</v>
      </c>
    </row>
    <row r="421" spans="1:7" s="299" customFormat="1" ht="24" customHeight="1" x14ac:dyDescent="0.2">
      <c r="A421" s="290" t="str">
        <f t="shared" si="125"/>
        <v/>
      </c>
      <c r="B421" s="291" t="str">
        <f t="shared" si="126"/>
        <v/>
      </c>
      <c r="C421" s="292"/>
      <c r="D421" s="293" t="str">
        <f t="shared" si="127"/>
        <v/>
      </c>
      <c r="E421" s="294"/>
      <c r="F421" s="295">
        <f t="shared" si="128"/>
        <v>0</v>
      </c>
      <c r="G421" s="298">
        <f t="shared" si="129"/>
        <v>0</v>
      </c>
    </row>
    <row r="422" spans="1:7" s="299" customFormat="1" ht="24" customHeight="1" x14ac:dyDescent="0.2">
      <c r="A422" s="290" t="str">
        <f t="shared" si="125"/>
        <v/>
      </c>
      <c r="B422" s="291" t="str">
        <f t="shared" si="126"/>
        <v/>
      </c>
      <c r="C422" s="292"/>
      <c r="D422" s="293" t="str">
        <f t="shared" si="127"/>
        <v/>
      </c>
      <c r="E422" s="294"/>
      <c r="F422" s="295">
        <f t="shared" si="128"/>
        <v>0</v>
      </c>
      <c r="G422" s="298">
        <f t="shared" si="129"/>
        <v>0</v>
      </c>
    </row>
    <row r="423" spans="1:7" s="299" customFormat="1" ht="24" customHeight="1" x14ac:dyDescent="0.2">
      <c r="A423" s="290" t="str">
        <f t="shared" si="125"/>
        <v/>
      </c>
      <c r="B423" s="291" t="str">
        <f t="shared" si="126"/>
        <v/>
      </c>
      <c r="C423" s="292"/>
      <c r="D423" s="293" t="str">
        <f t="shared" si="127"/>
        <v/>
      </c>
      <c r="E423" s="294"/>
      <c r="F423" s="295">
        <f t="shared" si="128"/>
        <v>0</v>
      </c>
      <c r="G423" s="298">
        <f t="shared" si="129"/>
        <v>0</v>
      </c>
    </row>
    <row r="424" spans="1:7" ht="24" customHeight="1" x14ac:dyDescent="0.2">
      <c r="A424" s="156"/>
      <c r="D424" s="143"/>
      <c r="E424" s="144"/>
      <c r="F424" s="211" t="s">
        <v>34</v>
      </c>
      <c r="G424" s="157">
        <f>SUBTOTAL(9,G416:G423)</f>
        <v>0</v>
      </c>
    </row>
    <row r="425" spans="1:7" ht="24" customHeight="1" x14ac:dyDescent="0.2">
      <c r="A425" s="156"/>
      <c r="C425" s="158" t="s">
        <v>730</v>
      </c>
      <c r="D425" s="143"/>
      <c r="E425" s="144"/>
      <c r="G425" s="159"/>
    </row>
    <row r="426" spans="1:7" s="299" customFormat="1" ht="24" customHeight="1" x14ac:dyDescent="0.2">
      <c r="A426" s="290" t="str">
        <f t="shared" ref="A426:A434" si="130">IFERROR(VLOOKUP(C426,Tabla_Insumos,4,FALSE),"")</f>
        <v/>
      </c>
      <c r="B426" s="291" t="str">
        <f t="shared" ref="B426:B434" si="131">IFERROR(VLOOKUP(C426,Tabla_Insumos,5,FALSE),"")</f>
        <v/>
      </c>
      <c r="C426" s="292"/>
      <c r="D426" s="293" t="str">
        <f t="shared" ref="D426:D434" si="132">IFERROR(VLOOKUP(C426,Tabla_Insumos,2,FALSE),"")</f>
        <v/>
      </c>
      <c r="E426" s="294"/>
      <c r="F426" s="295">
        <f t="shared" ref="F426:F434" si="133">IFERROR(VLOOKUP(C426,Tabla_Insumos,3,FALSE),0)</f>
        <v>0</v>
      </c>
      <c r="G426" s="298">
        <f t="shared" ref="G426:G434" si="134">ROUND(E426*F426,2)</f>
        <v>0</v>
      </c>
    </row>
    <row r="427" spans="1:7" s="299" customFormat="1" ht="24" customHeight="1" x14ac:dyDescent="0.2">
      <c r="A427" s="290" t="str">
        <f t="shared" si="130"/>
        <v/>
      </c>
      <c r="B427" s="291" t="str">
        <f t="shared" si="131"/>
        <v/>
      </c>
      <c r="C427" s="292"/>
      <c r="D427" s="293" t="str">
        <f t="shared" si="132"/>
        <v/>
      </c>
      <c r="E427" s="294"/>
      <c r="F427" s="295">
        <f t="shared" si="133"/>
        <v>0</v>
      </c>
      <c r="G427" s="298">
        <f t="shared" si="134"/>
        <v>0</v>
      </c>
    </row>
    <row r="428" spans="1:7" s="299" customFormat="1" ht="24" customHeight="1" x14ac:dyDescent="0.2">
      <c r="A428" s="290" t="str">
        <f t="shared" si="130"/>
        <v/>
      </c>
      <c r="B428" s="291" t="str">
        <f t="shared" si="131"/>
        <v/>
      </c>
      <c r="C428" s="292"/>
      <c r="D428" s="293" t="str">
        <f t="shared" si="132"/>
        <v/>
      </c>
      <c r="E428" s="294"/>
      <c r="F428" s="295">
        <f t="shared" si="133"/>
        <v>0</v>
      </c>
      <c r="G428" s="298">
        <f t="shared" si="134"/>
        <v>0</v>
      </c>
    </row>
    <row r="429" spans="1:7" s="299" customFormat="1" ht="24" customHeight="1" x14ac:dyDescent="0.2">
      <c r="A429" s="290" t="str">
        <f t="shared" si="130"/>
        <v/>
      </c>
      <c r="B429" s="291" t="str">
        <f t="shared" si="131"/>
        <v/>
      </c>
      <c r="C429" s="292"/>
      <c r="D429" s="293" t="str">
        <f t="shared" si="132"/>
        <v/>
      </c>
      <c r="E429" s="294"/>
      <c r="F429" s="295">
        <f t="shared" si="133"/>
        <v>0</v>
      </c>
      <c r="G429" s="298">
        <f t="shared" si="134"/>
        <v>0</v>
      </c>
    </row>
    <row r="430" spans="1:7" s="299" customFormat="1" ht="24" customHeight="1" x14ac:dyDescent="0.2">
      <c r="A430" s="290" t="str">
        <f t="shared" si="130"/>
        <v/>
      </c>
      <c r="B430" s="291" t="str">
        <f t="shared" si="131"/>
        <v/>
      </c>
      <c r="C430" s="292"/>
      <c r="D430" s="293" t="str">
        <f t="shared" si="132"/>
        <v/>
      </c>
      <c r="E430" s="294"/>
      <c r="F430" s="295">
        <f t="shared" si="133"/>
        <v>0</v>
      </c>
      <c r="G430" s="298">
        <f t="shared" si="134"/>
        <v>0</v>
      </c>
    </row>
    <row r="431" spans="1:7" s="299" customFormat="1" ht="24" customHeight="1" x14ac:dyDescent="0.2">
      <c r="A431" s="290" t="str">
        <f t="shared" si="130"/>
        <v/>
      </c>
      <c r="B431" s="291" t="str">
        <f t="shared" si="131"/>
        <v/>
      </c>
      <c r="C431" s="292"/>
      <c r="D431" s="293" t="str">
        <f t="shared" si="132"/>
        <v/>
      </c>
      <c r="E431" s="294"/>
      <c r="F431" s="295">
        <f t="shared" si="133"/>
        <v>0</v>
      </c>
      <c r="G431" s="298">
        <f t="shared" si="134"/>
        <v>0</v>
      </c>
    </row>
    <row r="432" spans="1:7" s="299" customFormat="1" ht="24" customHeight="1" x14ac:dyDescent="0.2">
      <c r="A432" s="290" t="str">
        <f t="shared" si="130"/>
        <v/>
      </c>
      <c r="B432" s="291" t="str">
        <f t="shared" si="131"/>
        <v/>
      </c>
      <c r="C432" s="292"/>
      <c r="D432" s="293" t="str">
        <f t="shared" si="132"/>
        <v/>
      </c>
      <c r="E432" s="294"/>
      <c r="F432" s="295">
        <f t="shared" si="133"/>
        <v>0</v>
      </c>
      <c r="G432" s="298">
        <f t="shared" si="134"/>
        <v>0</v>
      </c>
    </row>
    <row r="433" spans="1:141" s="299" customFormat="1" ht="24" customHeight="1" x14ac:dyDescent="0.2">
      <c r="A433" s="290" t="str">
        <f t="shared" si="130"/>
        <v/>
      </c>
      <c r="B433" s="291" t="str">
        <f t="shared" si="131"/>
        <v/>
      </c>
      <c r="C433" s="292"/>
      <c r="D433" s="293" t="str">
        <f t="shared" si="132"/>
        <v/>
      </c>
      <c r="E433" s="294"/>
      <c r="F433" s="295">
        <f t="shared" si="133"/>
        <v>0</v>
      </c>
      <c r="G433" s="298">
        <f t="shared" si="134"/>
        <v>0</v>
      </c>
    </row>
    <row r="434" spans="1:141" s="299" customFormat="1" ht="24" customHeight="1" x14ac:dyDescent="0.2">
      <c r="A434" s="290" t="str">
        <f t="shared" si="130"/>
        <v/>
      </c>
      <c r="B434" s="291" t="str">
        <f t="shared" si="131"/>
        <v/>
      </c>
      <c r="C434" s="292"/>
      <c r="D434" s="293" t="str">
        <f t="shared" si="132"/>
        <v/>
      </c>
      <c r="E434" s="294"/>
      <c r="F434" s="295">
        <f t="shared" si="133"/>
        <v>0</v>
      </c>
      <c r="G434" s="298">
        <f t="shared" si="134"/>
        <v>0</v>
      </c>
    </row>
    <row r="435" spans="1:141" ht="24" customHeight="1" x14ac:dyDescent="0.2">
      <c r="A435" s="160"/>
      <c r="B435" s="143"/>
      <c r="D435" s="143"/>
      <c r="E435" s="144"/>
      <c r="F435" s="211" t="s">
        <v>35</v>
      </c>
      <c r="G435" s="157">
        <f>SUBTOTAL(9,G426:G434)</f>
        <v>0</v>
      </c>
    </row>
    <row r="436" spans="1:141" ht="24" customHeight="1" thickBot="1" x14ac:dyDescent="0.25">
      <c r="A436" s="161"/>
      <c r="B436" s="162"/>
      <c r="C436" s="163"/>
      <c r="D436" s="162"/>
      <c r="E436" s="164"/>
      <c r="F436" s="165"/>
      <c r="G436" s="166"/>
    </row>
    <row r="437" spans="1:141" ht="24" customHeight="1" thickBot="1" x14ac:dyDescent="0.25">
      <c r="A437" s="167" t="str">
        <f>B395</f>
        <v>2.6</v>
      </c>
      <c r="B437" s="168" t="str">
        <f>C395</f>
        <v/>
      </c>
      <c r="C437" s="169"/>
      <c r="D437" s="169" t="s">
        <v>36</v>
      </c>
      <c r="E437" s="170"/>
      <c r="F437" s="171" t="s">
        <v>37</v>
      </c>
      <c r="G437" s="172">
        <f>SUBTOTAL(9,G400:G436)</f>
        <v>0</v>
      </c>
    </row>
    <row r="438" spans="1:141" ht="24" customHeight="1" thickTop="1" thickBot="1" x14ac:dyDescent="0.25"/>
    <row r="439" spans="1:141" ht="24" customHeight="1" thickTop="1" x14ac:dyDescent="0.2">
      <c r="A439" s="199" t="s">
        <v>39</v>
      </c>
      <c r="B439" s="200"/>
      <c r="C439" s="200"/>
      <c r="D439" s="200"/>
      <c r="E439" s="200"/>
      <c r="F439" s="200"/>
      <c r="G439" s="201"/>
      <c r="H439" s="133">
        <f>COUNTIF($A$1:A445,"ANALISIS DE PRECIOS")</f>
        <v>10</v>
      </c>
    </row>
    <row r="440" spans="1:141" ht="24" customHeight="1" x14ac:dyDescent="0.2">
      <c r="A440" s="134" t="s">
        <v>726</v>
      </c>
      <c r="B440" s="135" t="str">
        <f>Comitente</f>
        <v>DIRECCIÓN PROVINCIAL RED DE GAS</v>
      </c>
      <c r="C440" s="130"/>
      <c r="D440" s="136"/>
      <c r="E440" s="136"/>
      <c r="F440" s="137"/>
      <c r="G440" s="138"/>
    </row>
    <row r="441" spans="1:141" ht="24" customHeight="1" x14ac:dyDescent="0.2">
      <c r="A441" s="134" t="s">
        <v>727</v>
      </c>
      <c r="B441" s="135">
        <f>Contratista</f>
        <v>0</v>
      </c>
      <c r="C441" s="131"/>
      <c r="D441" s="131"/>
      <c r="E441" s="131"/>
      <c r="F441" s="139"/>
      <c r="G441" s="140"/>
    </row>
    <row r="442" spans="1:141" ht="24" customHeight="1" x14ac:dyDescent="0.2">
      <c r="A442" s="134" t="s">
        <v>26</v>
      </c>
      <c r="B442" s="135" t="str">
        <f>Obra</f>
        <v>MANTENIMIENTO CALINGASTA- SECTOR 1</v>
      </c>
      <c r="C442" s="131"/>
      <c r="D442" s="131"/>
      <c r="E442" s="131"/>
      <c r="F442" s="139" t="s">
        <v>40</v>
      </c>
      <c r="G442" s="141">
        <f>Fecha_Base</f>
        <v>0</v>
      </c>
    </row>
    <row r="443" spans="1:141" ht="24" customHeight="1" x14ac:dyDescent="0.2">
      <c r="A443" s="142" t="s">
        <v>725</v>
      </c>
      <c r="B443" s="132" t="str">
        <f>Ubicación</f>
        <v>Departamento CALINGASTA</v>
      </c>
      <c r="C443" s="132"/>
      <c r="D443" s="143"/>
      <c r="E443" s="144"/>
      <c r="G443" s="146"/>
    </row>
    <row r="444" spans="1:141" ht="24" customHeight="1" x14ac:dyDescent="0.2">
      <c r="A444" s="142" t="s">
        <v>41</v>
      </c>
      <c r="B444" s="21">
        <f>IFERROR(VALUE(LEFT(B445,FIND(".",B445)-1)),"")</f>
        <v>2</v>
      </c>
      <c r="C444" s="133" t="str">
        <f>IFERROR(VLOOKUP(B444,Tabla_CyP,2,FALSE),"")</f>
        <v xml:space="preserve">Colegio Secundario de Barreal </v>
      </c>
      <c r="E444" s="144"/>
      <c r="G444" s="146"/>
    </row>
    <row r="445" spans="1:141" ht="24" customHeight="1" x14ac:dyDescent="0.2">
      <c r="A445" s="142" t="s">
        <v>27</v>
      </c>
      <c r="B445" s="147" t="s">
        <v>1394</v>
      </c>
      <c r="C445" s="133" t="str">
        <f>IFERROR(VLOOKUP(B445,Tabla_CyP,2,FALSE),"")</f>
        <v/>
      </c>
      <c r="D445" s="143"/>
      <c r="E445" s="144"/>
      <c r="F445" s="139" t="s">
        <v>28</v>
      </c>
      <c r="G445" s="148" t="str">
        <f>IFERROR(VLOOKUP(B445,Tabla_CyP,4,FALSE),"")</f>
        <v/>
      </c>
    </row>
    <row r="446" spans="1:141" ht="24" customHeight="1" x14ac:dyDescent="0.2">
      <c r="A446" s="142"/>
      <c r="B446" s="132"/>
      <c r="D446" s="143"/>
      <c r="E446" s="144"/>
      <c r="G446" s="146"/>
    </row>
    <row r="447" spans="1:141" ht="24" customHeight="1" x14ac:dyDescent="0.2">
      <c r="A447" s="406" t="s">
        <v>588</v>
      </c>
      <c r="B447" s="407"/>
      <c r="C447" s="408" t="s">
        <v>0</v>
      </c>
      <c r="D447" s="408" t="s">
        <v>29</v>
      </c>
      <c r="E447" s="410" t="s">
        <v>30</v>
      </c>
      <c r="F447" s="412" t="s">
        <v>31</v>
      </c>
      <c r="G447" s="414" t="s">
        <v>32</v>
      </c>
    </row>
    <row r="448" spans="1:141" s="143" customFormat="1" ht="24" customHeight="1" x14ac:dyDescent="0.2">
      <c r="A448" s="149" t="s">
        <v>589</v>
      </c>
      <c r="B448" s="150" t="s">
        <v>590</v>
      </c>
      <c r="C448" s="409"/>
      <c r="D448" s="409"/>
      <c r="E448" s="411"/>
      <c r="F448" s="413"/>
      <c r="G448" s="415"/>
      <c r="I448" s="300"/>
      <c r="J448" s="300"/>
      <c r="K448" s="300"/>
      <c r="L448" s="300"/>
      <c r="M448" s="300"/>
      <c r="N448" s="300"/>
      <c r="O448" s="300"/>
      <c r="P448" s="300"/>
      <c r="Q448" s="300"/>
      <c r="R448" s="300"/>
      <c r="S448" s="300"/>
      <c r="T448" s="300"/>
      <c r="U448" s="300"/>
      <c r="V448" s="300"/>
      <c r="W448" s="300"/>
      <c r="X448" s="300"/>
      <c r="Y448" s="300"/>
      <c r="Z448" s="300"/>
      <c r="AA448" s="300"/>
      <c r="AB448" s="300"/>
      <c r="AC448" s="300"/>
      <c r="AD448" s="300"/>
      <c r="AE448" s="300"/>
      <c r="AF448" s="300"/>
      <c r="AG448" s="300"/>
      <c r="AH448" s="300"/>
      <c r="AI448" s="300"/>
      <c r="AJ448" s="300"/>
      <c r="AK448" s="300"/>
      <c r="AL448" s="300"/>
      <c r="AM448" s="300"/>
      <c r="AN448" s="300"/>
      <c r="AO448" s="300"/>
      <c r="AP448" s="300"/>
      <c r="AQ448" s="300"/>
      <c r="AR448" s="300"/>
      <c r="AS448" s="300"/>
      <c r="AT448" s="300"/>
      <c r="AU448" s="300"/>
      <c r="AV448" s="300"/>
      <c r="AW448" s="300"/>
      <c r="AX448" s="300"/>
      <c r="AY448" s="300"/>
      <c r="AZ448" s="300"/>
      <c r="BA448" s="300"/>
      <c r="BB448" s="300"/>
      <c r="BC448" s="300"/>
      <c r="BD448" s="300"/>
      <c r="BE448" s="300"/>
      <c r="BF448" s="300"/>
      <c r="BG448" s="300"/>
      <c r="BH448" s="300"/>
      <c r="BI448" s="300"/>
      <c r="BJ448" s="300"/>
      <c r="BK448" s="300"/>
      <c r="BL448" s="300"/>
      <c r="BM448" s="300"/>
      <c r="BN448" s="300"/>
      <c r="BO448" s="300"/>
      <c r="BP448" s="300"/>
      <c r="BQ448" s="300"/>
      <c r="BR448" s="300"/>
      <c r="BS448" s="300"/>
      <c r="BT448" s="300"/>
      <c r="BU448" s="300"/>
      <c r="BV448" s="300"/>
      <c r="BW448" s="300"/>
      <c r="BX448" s="300"/>
      <c r="BY448" s="300"/>
      <c r="BZ448" s="300"/>
      <c r="CA448" s="300"/>
      <c r="CB448" s="300"/>
      <c r="CC448" s="300"/>
      <c r="CD448" s="300"/>
      <c r="CE448" s="300"/>
      <c r="CF448" s="300"/>
      <c r="CG448" s="300"/>
      <c r="CH448" s="300"/>
      <c r="CI448" s="300"/>
      <c r="CJ448" s="300"/>
      <c r="CK448" s="300"/>
      <c r="CL448" s="300"/>
      <c r="CM448" s="300"/>
      <c r="CN448" s="300"/>
      <c r="CO448" s="300"/>
      <c r="CP448" s="300"/>
      <c r="CQ448" s="300"/>
      <c r="CR448" s="300"/>
      <c r="CS448" s="300"/>
      <c r="CT448" s="300"/>
      <c r="CU448" s="300"/>
      <c r="CV448" s="300"/>
      <c r="CW448" s="300"/>
      <c r="CX448" s="300"/>
      <c r="CY448" s="300"/>
      <c r="CZ448" s="300"/>
      <c r="DA448" s="300"/>
      <c r="DB448" s="300"/>
      <c r="DC448" s="300"/>
      <c r="DD448" s="300"/>
      <c r="DE448" s="300"/>
      <c r="DF448" s="300"/>
      <c r="DG448" s="300"/>
      <c r="DH448" s="300"/>
      <c r="DI448" s="300"/>
      <c r="DJ448" s="300"/>
      <c r="DK448" s="300"/>
      <c r="DL448" s="300"/>
      <c r="DM448" s="300"/>
      <c r="DN448" s="300"/>
      <c r="DO448" s="300"/>
      <c r="DP448" s="300"/>
      <c r="DQ448" s="300"/>
      <c r="DR448" s="300"/>
      <c r="DS448" s="300"/>
      <c r="DT448" s="300"/>
      <c r="DU448" s="300"/>
      <c r="DV448" s="300"/>
      <c r="DW448" s="300"/>
      <c r="DX448" s="300"/>
      <c r="DY448" s="300"/>
      <c r="DZ448" s="300"/>
      <c r="EA448" s="300"/>
      <c r="EB448" s="300"/>
      <c r="EC448" s="300"/>
      <c r="ED448" s="300"/>
      <c r="EE448" s="300"/>
      <c r="EF448" s="300"/>
      <c r="EG448" s="300"/>
      <c r="EH448" s="300"/>
      <c r="EI448" s="300"/>
      <c r="EJ448" s="300"/>
      <c r="EK448" s="300"/>
    </row>
    <row r="449" spans="1:7" ht="24" customHeight="1" x14ac:dyDescent="0.2">
      <c r="A449" s="210"/>
      <c r="B449" s="151"/>
      <c r="C449" s="208" t="s">
        <v>728</v>
      </c>
      <c r="D449" s="152"/>
      <c r="E449" s="153"/>
      <c r="F449" s="154"/>
      <c r="G449" s="155"/>
    </row>
    <row r="450" spans="1:7" s="299" customFormat="1" ht="24" customHeight="1" x14ac:dyDescent="0.2">
      <c r="A450" s="290" t="str">
        <f t="shared" ref="A450:A463" si="135">IFERROR(VLOOKUP(C450,Tabla_Insumos,4,FALSE),"")</f>
        <v/>
      </c>
      <c r="B450" s="291" t="str">
        <f>IFERROR(VLOOKUP(C450,Tabla_Insumos,5,FALSE),"")</f>
        <v/>
      </c>
      <c r="C450" s="292"/>
      <c r="D450" s="293" t="str">
        <f t="shared" ref="D450:D463" si="136">IFERROR(VLOOKUP(C450,Tabla_Insumos,2,FALSE),"")</f>
        <v/>
      </c>
      <c r="E450" s="294"/>
      <c r="F450" s="295">
        <f t="shared" ref="F450:F463" si="137">IFERROR(VLOOKUP(C450,Tabla_Insumos,3,FALSE),0)</f>
        <v>0</v>
      </c>
      <c r="G450" s="298">
        <f>ROUND(E450*F450,2)</f>
        <v>0</v>
      </c>
    </row>
    <row r="451" spans="1:7" s="299" customFormat="1" ht="24" customHeight="1" x14ac:dyDescent="0.2">
      <c r="A451" s="290" t="str">
        <f t="shared" si="135"/>
        <v/>
      </c>
      <c r="B451" s="291" t="str">
        <f t="shared" ref="B451:B463" si="138">IFERROR(VLOOKUP(C451,Tabla_Insumos,5,FALSE),"")</f>
        <v/>
      </c>
      <c r="C451" s="292"/>
      <c r="D451" s="293" t="str">
        <f t="shared" si="136"/>
        <v/>
      </c>
      <c r="E451" s="294"/>
      <c r="F451" s="295">
        <f t="shared" si="137"/>
        <v>0</v>
      </c>
      <c r="G451" s="298">
        <f t="shared" ref="G451:G463" si="139">ROUND(E451*F451,2)</f>
        <v>0</v>
      </c>
    </row>
    <row r="452" spans="1:7" s="299" customFormat="1" ht="24" customHeight="1" x14ac:dyDescent="0.2">
      <c r="A452" s="290" t="str">
        <f t="shared" si="135"/>
        <v/>
      </c>
      <c r="B452" s="291" t="str">
        <f t="shared" si="138"/>
        <v/>
      </c>
      <c r="C452" s="292"/>
      <c r="D452" s="293" t="str">
        <f t="shared" si="136"/>
        <v/>
      </c>
      <c r="E452" s="294"/>
      <c r="F452" s="295">
        <f t="shared" si="137"/>
        <v>0</v>
      </c>
      <c r="G452" s="298">
        <f t="shared" si="139"/>
        <v>0</v>
      </c>
    </row>
    <row r="453" spans="1:7" s="299" customFormat="1" ht="24" customHeight="1" x14ac:dyDescent="0.2">
      <c r="A453" s="290" t="str">
        <f t="shared" si="135"/>
        <v/>
      </c>
      <c r="B453" s="291" t="str">
        <f t="shared" si="138"/>
        <v/>
      </c>
      <c r="C453" s="292"/>
      <c r="D453" s="293" t="str">
        <f t="shared" si="136"/>
        <v/>
      </c>
      <c r="E453" s="294"/>
      <c r="F453" s="295">
        <f t="shared" si="137"/>
        <v>0</v>
      </c>
      <c r="G453" s="298">
        <f t="shared" si="139"/>
        <v>0</v>
      </c>
    </row>
    <row r="454" spans="1:7" s="299" customFormat="1" ht="24" customHeight="1" x14ac:dyDescent="0.2">
      <c r="A454" s="290" t="str">
        <f t="shared" si="135"/>
        <v/>
      </c>
      <c r="B454" s="291" t="str">
        <f t="shared" si="138"/>
        <v/>
      </c>
      <c r="C454" s="292"/>
      <c r="D454" s="293" t="str">
        <f t="shared" si="136"/>
        <v/>
      </c>
      <c r="E454" s="294"/>
      <c r="F454" s="295">
        <f t="shared" si="137"/>
        <v>0</v>
      </c>
      <c r="G454" s="298">
        <f t="shared" si="139"/>
        <v>0</v>
      </c>
    </row>
    <row r="455" spans="1:7" s="299" customFormat="1" ht="24" customHeight="1" x14ac:dyDescent="0.2">
      <c r="A455" s="290" t="str">
        <f t="shared" si="135"/>
        <v/>
      </c>
      <c r="B455" s="291" t="str">
        <f t="shared" si="138"/>
        <v/>
      </c>
      <c r="C455" s="292"/>
      <c r="D455" s="293" t="str">
        <f t="shared" si="136"/>
        <v/>
      </c>
      <c r="E455" s="294"/>
      <c r="F455" s="295">
        <f t="shared" si="137"/>
        <v>0</v>
      </c>
      <c r="G455" s="298">
        <f t="shared" si="139"/>
        <v>0</v>
      </c>
    </row>
    <row r="456" spans="1:7" s="299" customFormat="1" ht="24" customHeight="1" x14ac:dyDescent="0.2">
      <c r="A456" s="290" t="str">
        <f t="shared" si="135"/>
        <v/>
      </c>
      <c r="B456" s="291" t="str">
        <f t="shared" si="138"/>
        <v/>
      </c>
      <c r="C456" s="292"/>
      <c r="D456" s="293" t="str">
        <f t="shared" si="136"/>
        <v/>
      </c>
      <c r="E456" s="294"/>
      <c r="F456" s="295">
        <f t="shared" si="137"/>
        <v>0</v>
      </c>
      <c r="G456" s="298">
        <f t="shared" si="139"/>
        <v>0</v>
      </c>
    </row>
    <row r="457" spans="1:7" s="299" customFormat="1" ht="24" customHeight="1" x14ac:dyDescent="0.2">
      <c r="A457" s="290" t="str">
        <f t="shared" si="135"/>
        <v/>
      </c>
      <c r="B457" s="291" t="str">
        <f t="shared" si="138"/>
        <v/>
      </c>
      <c r="C457" s="292"/>
      <c r="D457" s="293" t="str">
        <f t="shared" si="136"/>
        <v/>
      </c>
      <c r="E457" s="294"/>
      <c r="F457" s="295">
        <f t="shared" si="137"/>
        <v>0</v>
      </c>
      <c r="G457" s="298">
        <f t="shared" si="139"/>
        <v>0</v>
      </c>
    </row>
    <row r="458" spans="1:7" s="299" customFormat="1" ht="24" customHeight="1" x14ac:dyDescent="0.2">
      <c r="A458" s="290" t="str">
        <f t="shared" si="135"/>
        <v/>
      </c>
      <c r="B458" s="291" t="str">
        <f t="shared" si="138"/>
        <v/>
      </c>
      <c r="C458" s="292"/>
      <c r="D458" s="293" t="str">
        <f t="shared" si="136"/>
        <v/>
      </c>
      <c r="E458" s="294"/>
      <c r="F458" s="295">
        <f t="shared" si="137"/>
        <v>0</v>
      </c>
      <c r="G458" s="298">
        <f t="shared" si="139"/>
        <v>0</v>
      </c>
    </row>
    <row r="459" spans="1:7" s="299" customFormat="1" ht="24" customHeight="1" x14ac:dyDescent="0.2">
      <c r="A459" s="290" t="str">
        <f t="shared" si="135"/>
        <v/>
      </c>
      <c r="B459" s="291" t="str">
        <f t="shared" si="138"/>
        <v/>
      </c>
      <c r="C459" s="292"/>
      <c r="D459" s="293" t="str">
        <f t="shared" si="136"/>
        <v/>
      </c>
      <c r="E459" s="294"/>
      <c r="F459" s="295">
        <f t="shared" si="137"/>
        <v>0</v>
      </c>
      <c r="G459" s="298">
        <f t="shared" si="139"/>
        <v>0</v>
      </c>
    </row>
    <row r="460" spans="1:7" s="299" customFormat="1" ht="24" customHeight="1" x14ac:dyDescent="0.2">
      <c r="A460" s="290" t="str">
        <f t="shared" si="135"/>
        <v/>
      </c>
      <c r="B460" s="291" t="str">
        <f t="shared" si="138"/>
        <v/>
      </c>
      <c r="C460" s="292"/>
      <c r="D460" s="293" t="str">
        <f t="shared" si="136"/>
        <v/>
      </c>
      <c r="E460" s="294"/>
      <c r="F460" s="295">
        <f t="shared" si="137"/>
        <v>0</v>
      </c>
      <c r="G460" s="298">
        <f t="shared" si="139"/>
        <v>0</v>
      </c>
    </row>
    <row r="461" spans="1:7" s="299" customFormat="1" ht="24" customHeight="1" x14ac:dyDescent="0.2">
      <c r="A461" s="290" t="str">
        <f t="shared" si="135"/>
        <v/>
      </c>
      <c r="B461" s="291" t="str">
        <f t="shared" si="138"/>
        <v/>
      </c>
      <c r="C461" s="292"/>
      <c r="D461" s="293" t="str">
        <f t="shared" si="136"/>
        <v/>
      </c>
      <c r="E461" s="294"/>
      <c r="F461" s="295">
        <f t="shared" si="137"/>
        <v>0</v>
      </c>
      <c r="G461" s="298">
        <f t="shared" si="139"/>
        <v>0</v>
      </c>
    </row>
    <row r="462" spans="1:7" s="299" customFormat="1" ht="24" customHeight="1" x14ac:dyDescent="0.2">
      <c r="A462" s="290" t="str">
        <f t="shared" si="135"/>
        <v/>
      </c>
      <c r="B462" s="291" t="str">
        <f t="shared" si="138"/>
        <v/>
      </c>
      <c r="C462" s="292"/>
      <c r="D462" s="293" t="str">
        <f t="shared" si="136"/>
        <v/>
      </c>
      <c r="E462" s="294"/>
      <c r="F462" s="295">
        <f t="shared" si="137"/>
        <v>0</v>
      </c>
      <c r="G462" s="298">
        <f t="shared" si="139"/>
        <v>0</v>
      </c>
    </row>
    <row r="463" spans="1:7" s="299" customFormat="1" ht="24" customHeight="1" x14ac:dyDescent="0.2">
      <c r="A463" s="290" t="str">
        <f t="shared" si="135"/>
        <v/>
      </c>
      <c r="B463" s="291" t="str">
        <f t="shared" si="138"/>
        <v/>
      </c>
      <c r="C463" s="292"/>
      <c r="D463" s="293" t="str">
        <f t="shared" si="136"/>
        <v/>
      </c>
      <c r="E463" s="294"/>
      <c r="F463" s="296">
        <f t="shared" si="137"/>
        <v>0</v>
      </c>
      <c r="G463" s="298">
        <f t="shared" si="139"/>
        <v>0</v>
      </c>
    </row>
    <row r="464" spans="1:7" ht="24" customHeight="1" x14ac:dyDescent="0.2">
      <c r="A464" s="156"/>
      <c r="D464" s="143"/>
      <c r="E464" s="144"/>
      <c r="F464" s="211" t="s">
        <v>33</v>
      </c>
      <c r="G464" s="157">
        <f>SUBTOTAL(9,G450:G463)</f>
        <v>0</v>
      </c>
    </row>
    <row r="465" spans="1:7" ht="24" customHeight="1" x14ac:dyDescent="0.2">
      <c r="A465" s="156"/>
      <c r="C465" s="158" t="s">
        <v>729</v>
      </c>
      <c r="D465" s="143"/>
      <c r="E465" s="144"/>
      <c r="G465" s="159"/>
    </row>
    <row r="466" spans="1:7" s="299" customFormat="1" ht="24" customHeight="1" x14ac:dyDescent="0.2">
      <c r="A466" s="290" t="str">
        <f t="shared" ref="A466:A473" si="140">IFERROR(VLOOKUP(C466,Tabla_Insumos,4,FALSE),"")</f>
        <v/>
      </c>
      <c r="B466" s="291" t="str">
        <f t="shared" ref="B466:B473" si="141">IFERROR(VLOOKUP(C466,Tabla_Insumos,5,FALSE),"")</f>
        <v/>
      </c>
      <c r="C466" s="292"/>
      <c r="D466" s="293" t="str">
        <f t="shared" ref="D466:D473" si="142">IFERROR(VLOOKUP(C466,Tabla_Insumos,2,FALSE),"")</f>
        <v/>
      </c>
      <c r="E466" s="294"/>
      <c r="F466" s="297">
        <f t="shared" ref="F466:F473" si="143">IFERROR(VLOOKUP(C466,Tabla_Insumos,3,FALSE),0)</f>
        <v>0</v>
      </c>
      <c r="G466" s="298">
        <f>ROUND(E466*F466,2)</f>
        <v>0</v>
      </c>
    </row>
    <row r="467" spans="1:7" s="299" customFormat="1" ht="24" customHeight="1" x14ac:dyDescent="0.2">
      <c r="A467" s="290" t="str">
        <f t="shared" si="140"/>
        <v/>
      </c>
      <c r="B467" s="291" t="str">
        <f t="shared" si="141"/>
        <v/>
      </c>
      <c r="C467" s="292"/>
      <c r="D467" s="293" t="str">
        <f t="shared" si="142"/>
        <v/>
      </c>
      <c r="E467" s="294"/>
      <c r="F467" s="297">
        <f t="shared" si="143"/>
        <v>0</v>
      </c>
      <c r="G467" s="298">
        <f>ROUND(E467*F467,2)</f>
        <v>0</v>
      </c>
    </row>
    <row r="468" spans="1:7" s="299" customFormat="1" ht="24" customHeight="1" x14ac:dyDescent="0.2">
      <c r="A468" s="290" t="str">
        <f t="shared" si="140"/>
        <v/>
      </c>
      <c r="B468" s="291" t="str">
        <f t="shared" si="141"/>
        <v/>
      </c>
      <c r="C468" s="292"/>
      <c r="D468" s="293" t="str">
        <f t="shared" si="142"/>
        <v/>
      </c>
      <c r="E468" s="294"/>
      <c r="F468" s="297">
        <f t="shared" si="143"/>
        <v>0</v>
      </c>
      <c r="G468" s="298">
        <f t="shared" ref="G468:G473" si="144">ROUND(E468*F468,2)</f>
        <v>0</v>
      </c>
    </row>
    <row r="469" spans="1:7" s="299" customFormat="1" ht="24" customHeight="1" x14ac:dyDescent="0.2">
      <c r="A469" s="290" t="str">
        <f t="shared" si="140"/>
        <v/>
      </c>
      <c r="B469" s="291" t="str">
        <f t="shared" si="141"/>
        <v/>
      </c>
      <c r="C469" s="292"/>
      <c r="D469" s="293" t="str">
        <f t="shared" si="142"/>
        <v/>
      </c>
      <c r="E469" s="294"/>
      <c r="F469" s="297">
        <f t="shared" si="143"/>
        <v>0</v>
      </c>
      <c r="G469" s="298">
        <f t="shared" si="144"/>
        <v>0</v>
      </c>
    </row>
    <row r="470" spans="1:7" s="299" customFormat="1" ht="24" customHeight="1" x14ac:dyDescent="0.2">
      <c r="A470" s="290" t="str">
        <f t="shared" si="140"/>
        <v/>
      </c>
      <c r="B470" s="291" t="str">
        <f t="shared" si="141"/>
        <v/>
      </c>
      <c r="C470" s="292"/>
      <c r="D470" s="293" t="str">
        <f t="shared" si="142"/>
        <v/>
      </c>
      <c r="E470" s="294"/>
      <c r="F470" s="295">
        <f t="shared" si="143"/>
        <v>0</v>
      </c>
      <c r="G470" s="298">
        <f t="shared" si="144"/>
        <v>0</v>
      </c>
    </row>
    <row r="471" spans="1:7" s="299" customFormat="1" ht="24" customHeight="1" x14ac:dyDescent="0.2">
      <c r="A471" s="290" t="str">
        <f t="shared" si="140"/>
        <v/>
      </c>
      <c r="B471" s="291" t="str">
        <f t="shared" si="141"/>
        <v/>
      </c>
      <c r="C471" s="292"/>
      <c r="D471" s="293" t="str">
        <f t="shared" si="142"/>
        <v/>
      </c>
      <c r="E471" s="294"/>
      <c r="F471" s="295">
        <f t="shared" si="143"/>
        <v>0</v>
      </c>
      <c r="G471" s="298">
        <f t="shared" si="144"/>
        <v>0</v>
      </c>
    </row>
    <row r="472" spans="1:7" s="299" customFormat="1" ht="24" customHeight="1" x14ac:dyDescent="0.2">
      <c r="A472" s="290" t="str">
        <f t="shared" si="140"/>
        <v/>
      </c>
      <c r="B472" s="291" t="str">
        <f t="shared" si="141"/>
        <v/>
      </c>
      <c r="C472" s="292"/>
      <c r="D472" s="293" t="str">
        <f t="shared" si="142"/>
        <v/>
      </c>
      <c r="E472" s="294"/>
      <c r="F472" s="295">
        <f t="shared" si="143"/>
        <v>0</v>
      </c>
      <c r="G472" s="298">
        <f t="shared" si="144"/>
        <v>0</v>
      </c>
    </row>
    <row r="473" spans="1:7" s="299" customFormat="1" ht="24" customHeight="1" x14ac:dyDescent="0.2">
      <c r="A473" s="290" t="str">
        <f t="shared" si="140"/>
        <v/>
      </c>
      <c r="B473" s="291" t="str">
        <f t="shared" si="141"/>
        <v/>
      </c>
      <c r="C473" s="292"/>
      <c r="D473" s="293" t="str">
        <f t="shared" si="142"/>
        <v/>
      </c>
      <c r="E473" s="294"/>
      <c r="F473" s="295">
        <f t="shared" si="143"/>
        <v>0</v>
      </c>
      <c r="G473" s="298">
        <f t="shared" si="144"/>
        <v>0</v>
      </c>
    </row>
    <row r="474" spans="1:7" ht="24" customHeight="1" x14ac:dyDescent="0.2">
      <c r="A474" s="156"/>
      <c r="D474" s="143"/>
      <c r="E474" s="144"/>
      <c r="F474" s="211" t="s">
        <v>34</v>
      </c>
      <c r="G474" s="157">
        <f>SUBTOTAL(9,G466:G473)</f>
        <v>0</v>
      </c>
    </row>
    <row r="475" spans="1:7" ht="24" customHeight="1" x14ac:dyDescent="0.2">
      <c r="A475" s="156"/>
      <c r="C475" s="158" t="s">
        <v>730</v>
      </c>
      <c r="D475" s="143"/>
      <c r="E475" s="144"/>
      <c r="G475" s="159"/>
    </row>
    <row r="476" spans="1:7" s="299" customFormat="1" ht="24" customHeight="1" x14ac:dyDescent="0.2">
      <c r="A476" s="290" t="str">
        <f t="shared" ref="A476:A484" si="145">IFERROR(VLOOKUP(C476,Tabla_Insumos,4,FALSE),"")</f>
        <v/>
      </c>
      <c r="B476" s="291" t="str">
        <f t="shared" ref="B476:B484" si="146">IFERROR(VLOOKUP(C476,Tabla_Insumos,5,FALSE),"")</f>
        <v/>
      </c>
      <c r="C476" s="292"/>
      <c r="D476" s="293" t="str">
        <f t="shared" ref="D476:D484" si="147">IFERROR(VLOOKUP(C476,Tabla_Insumos,2,FALSE),"")</f>
        <v/>
      </c>
      <c r="E476" s="294"/>
      <c r="F476" s="295">
        <f t="shared" ref="F476:F484" si="148">IFERROR(VLOOKUP(C476,Tabla_Insumos,3,FALSE),0)</f>
        <v>0</v>
      </c>
      <c r="G476" s="298">
        <f t="shared" ref="G476:G484" si="149">ROUND(E476*F476,2)</f>
        <v>0</v>
      </c>
    </row>
    <row r="477" spans="1:7" s="299" customFormat="1" ht="24" customHeight="1" x14ac:dyDescent="0.2">
      <c r="A477" s="290" t="str">
        <f t="shared" si="145"/>
        <v/>
      </c>
      <c r="B477" s="291" t="str">
        <f t="shared" si="146"/>
        <v/>
      </c>
      <c r="C477" s="292"/>
      <c r="D477" s="293" t="str">
        <f t="shared" si="147"/>
        <v/>
      </c>
      <c r="E477" s="294"/>
      <c r="F477" s="295">
        <f t="shared" si="148"/>
        <v>0</v>
      </c>
      <c r="G477" s="298">
        <f t="shared" si="149"/>
        <v>0</v>
      </c>
    </row>
    <row r="478" spans="1:7" s="299" customFormat="1" ht="24" customHeight="1" x14ac:dyDescent="0.2">
      <c r="A478" s="290" t="str">
        <f t="shared" si="145"/>
        <v/>
      </c>
      <c r="B478" s="291" t="str">
        <f t="shared" si="146"/>
        <v/>
      </c>
      <c r="C478" s="292"/>
      <c r="D478" s="293" t="str">
        <f t="shared" si="147"/>
        <v/>
      </c>
      <c r="E478" s="294"/>
      <c r="F478" s="295">
        <f t="shared" si="148"/>
        <v>0</v>
      </c>
      <c r="G478" s="298">
        <f t="shared" si="149"/>
        <v>0</v>
      </c>
    </row>
    <row r="479" spans="1:7" s="299" customFormat="1" ht="24" customHeight="1" x14ac:dyDescent="0.2">
      <c r="A479" s="290" t="str">
        <f t="shared" si="145"/>
        <v/>
      </c>
      <c r="B479" s="291" t="str">
        <f t="shared" si="146"/>
        <v/>
      </c>
      <c r="C479" s="292"/>
      <c r="D479" s="293" t="str">
        <f t="shared" si="147"/>
        <v/>
      </c>
      <c r="E479" s="294"/>
      <c r="F479" s="295">
        <f t="shared" si="148"/>
        <v>0</v>
      </c>
      <c r="G479" s="298">
        <f t="shared" si="149"/>
        <v>0</v>
      </c>
    </row>
    <row r="480" spans="1:7" s="299" customFormat="1" ht="24" customHeight="1" x14ac:dyDescent="0.2">
      <c r="A480" s="290" t="str">
        <f t="shared" si="145"/>
        <v/>
      </c>
      <c r="B480" s="291" t="str">
        <f t="shared" si="146"/>
        <v/>
      </c>
      <c r="C480" s="292"/>
      <c r="D480" s="293" t="str">
        <f t="shared" si="147"/>
        <v/>
      </c>
      <c r="E480" s="294"/>
      <c r="F480" s="295">
        <f t="shared" si="148"/>
        <v>0</v>
      </c>
      <c r="G480" s="298">
        <f t="shared" si="149"/>
        <v>0</v>
      </c>
    </row>
    <row r="481" spans="1:8" s="299" customFormat="1" ht="24" customHeight="1" x14ac:dyDescent="0.2">
      <c r="A481" s="290" t="str">
        <f t="shared" si="145"/>
        <v/>
      </c>
      <c r="B481" s="291" t="str">
        <f t="shared" si="146"/>
        <v/>
      </c>
      <c r="C481" s="292"/>
      <c r="D481" s="293" t="str">
        <f t="shared" si="147"/>
        <v/>
      </c>
      <c r="E481" s="294"/>
      <c r="F481" s="295">
        <f t="shared" si="148"/>
        <v>0</v>
      </c>
      <c r="G481" s="298">
        <f t="shared" si="149"/>
        <v>0</v>
      </c>
    </row>
    <row r="482" spans="1:8" s="299" customFormat="1" ht="24" customHeight="1" x14ac:dyDescent="0.2">
      <c r="A482" s="290" t="str">
        <f t="shared" si="145"/>
        <v/>
      </c>
      <c r="B482" s="291" t="str">
        <f t="shared" si="146"/>
        <v/>
      </c>
      <c r="C482" s="292"/>
      <c r="D482" s="293" t="str">
        <f t="shared" si="147"/>
        <v/>
      </c>
      <c r="E482" s="294"/>
      <c r="F482" s="295">
        <f t="shared" si="148"/>
        <v>0</v>
      </c>
      <c r="G482" s="298">
        <f t="shared" si="149"/>
        <v>0</v>
      </c>
    </row>
    <row r="483" spans="1:8" s="299" customFormat="1" ht="24" customHeight="1" x14ac:dyDescent="0.2">
      <c r="A483" s="290" t="str">
        <f t="shared" si="145"/>
        <v/>
      </c>
      <c r="B483" s="291" t="str">
        <f t="shared" si="146"/>
        <v/>
      </c>
      <c r="C483" s="292"/>
      <c r="D483" s="293" t="str">
        <f t="shared" si="147"/>
        <v/>
      </c>
      <c r="E483" s="294"/>
      <c r="F483" s="295">
        <f t="shared" si="148"/>
        <v>0</v>
      </c>
      <c r="G483" s="298">
        <f t="shared" si="149"/>
        <v>0</v>
      </c>
    </row>
    <row r="484" spans="1:8" s="299" customFormat="1" ht="24" customHeight="1" x14ac:dyDescent="0.2">
      <c r="A484" s="290" t="str">
        <f t="shared" si="145"/>
        <v/>
      </c>
      <c r="B484" s="291" t="str">
        <f t="shared" si="146"/>
        <v/>
      </c>
      <c r="C484" s="292"/>
      <c r="D484" s="293" t="str">
        <f t="shared" si="147"/>
        <v/>
      </c>
      <c r="E484" s="294"/>
      <c r="F484" s="295">
        <f t="shared" si="148"/>
        <v>0</v>
      </c>
      <c r="G484" s="298">
        <f t="shared" si="149"/>
        <v>0</v>
      </c>
    </row>
    <row r="485" spans="1:8" ht="24" customHeight="1" x14ac:dyDescent="0.2">
      <c r="A485" s="160"/>
      <c r="B485" s="143"/>
      <c r="D485" s="143"/>
      <c r="E485" s="144"/>
      <c r="F485" s="211" t="s">
        <v>35</v>
      </c>
      <c r="G485" s="157">
        <f>SUBTOTAL(9,G476:G484)</f>
        <v>0</v>
      </c>
    </row>
    <row r="486" spans="1:8" ht="24" customHeight="1" thickBot="1" x14ac:dyDescent="0.25">
      <c r="A486" s="161"/>
      <c r="B486" s="162"/>
      <c r="C486" s="163"/>
      <c r="D486" s="162"/>
      <c r="E486" s="164"/>
      <c r="F486" s="165"/>
      <c r="G486" s="166"/>
    </row>
    <row r="487" spans="1:8" ht="24" customHeight="1" thickBot="1" x14ac:dyDescent="0.25">
      <c r="A487" s="167" t="str">
        <f>B445</f>
        <v>2.7</v>
      </c>
      <c r="B487" s="168" t="str">
        <f>C445</f>
        <v/>
      </c>
      <c r="C487" s="169"/>
      <c r="D487" s="169" t="s">
        <v>36</v>
      </c>
      <c r="E487" s="170"/>
      <c r="F487" s="171" t="s">
        <v>37</v>
      </c>
      <c r="G487" s="172">
        <f>SUBTOTAL(9,G450:G486)</f>
        <v>0</v>
      </c>
    </row>
    <row r="488" spans="1:8" ht="24" customHeight="1" thickTop="1" thickBot="1" x14ac:dyDescent="0.25"/>
    <row r="489" spans="1:8" ht="24" customHeight="1" thickTop="1" x14ac:dyDescent="0.2">
      <c r="A489" s="199" t="s">
        <v>39</v>
      </c>
      <c r="B489" s="200"/>
      <c r="C489" s="200"/>
      <c r="D489" s="200"/>
      <c r="E489" s="200"/>
      <c r="F489" s="200"/>
      <c r="G489" s="201"/>
      <c r="H489" s="133">
        <f>COUNTIF($A$1:A495,"ANALISIS DE PRECIOS")</f>
        <v>11</v>
      </c>
    </row>
    <row r="490" spans="1:8" ht="24" customHeight="1" x14ac:dyDescent="0.2">
      <c r="A490" s="134" t="s">
        <v>726</v>
      </c>
      <c r="B490" s="135" t="str">
        <f>Comitente</f>
        <v>DIRECCIÓN PROVINCIAL RED DE GAS</v>
      </c>
      <c r="C490" s="130"/>
      <c r="D490" s="136"/>
      <c r="E490" s="136"/>
      <c r="F490" s="137"/>
      <c r="G490" s="138"/>
    </row>
    <row r="491" spans="1:8" ht="24" customHeight="1" x14ac:dyDescent="0.2">
      <c r="A491" s="134" t="s">
        <v>727</v>
      </c>
      <c r="B491" s="135">
        <f>Contratista</f>
        <v>0</v>
      </c>
      <c r="C491" s="131"/>
      <c r="D491" s="131"/>
      <c r="E491" s="131"/>
      <c r="F491" s="139"/>
      <c r="G491" s="140"/>
    </row>
    <row r="492" spans="1:8" ht="24" customHeight="1" x14ac:dyDescent="0.2">
      <c r="A492" s="134" t="s">
        <v>26</v>
      </c>
      <c r="B492" s="135" t="str">
        <f>Obra</f>
        <v>MANTENIMIENTO CALINGASTA- SECTOR 1</v>
      </c>
      <c r="C492" s="131"/>
      <c r="D492" s="131"/>
      <c r="E492" s="131"/>
      <c r="F492" s="139" t="s">
        <v>40</v>
      </c>
      <c r="G492" s="141">
        <f>Fecha_Base</f>
        <v>0</v>
      </c>
    </row>
    <row r="493" spans="1:8" ht="24" customHeight="1" x14ac:dyDescent="0.2">
      <c r="A493" s="142" t="s">
        <v>725</v>
      </c>
      <c r="B493" s="132" t="str">
        <f>Ubicación</f>
        <v>Departamento CALINGASTA</v>
      </c>
      <c r="C493" s="132"/>
      <c r="D493" s="143"/>
      <c r="E493" s="144"/>
      <c r="G493" s="146"/>
    </row>
    <row r="494" spans="1:8" ht="24" customHeight="1" x14ac:dyDescent="0.2">
      <c r="A494" s="142" t="s">
        <v>41</v>
      </c>
      <c r="B494" s="21">
        <f>IFERROR(VALUE(LEFT(B495,FIND(".",B495)-1)),"")</f>
        <v>2</v>
      </c>
      <c r="C494" s="133" t="str">
        <f>IFERROR(VLOOKUP(B494,Tabla_CyP,2,FALSE),"")</f>
        <v xml:space="preserve">Colegio Secundario de Barreal </v>
      </c>
      <c r="E494" s="144"/>
      <c r="G494" s="146"/>
    </row>
    <row r="495" spans="1:8" ht="24" customHeight="1" x14ac:dyDescent="0.2">
      <c r="A495" s="142" t="s">
        <v>27</v>
      </c>
      <c r="B495" s="147" t="s">
        <v>1395</v>
      </c>
      <c r="C495" s="133" t="str">
        <f>IFERROR(VLOOKUP(B495,Tabla_CyP,2,FALSE),"")</f>
        <v/>
      </c>
      <c r="D495" s="143"/>
      <c r="E495" s="144"/>
      <c r="F495" s="139" t="s">
        <v>28</v>
      </c>
      <c r="G495" s="148" t="str">
        <f>IFERROR(VLOOKUP(B495,Tabla_CyP,4,FALSE),"")</f>
        <v/>
      </c>
    </row>
    <row r="496" spans="1:8" ht="24" customHeight="1" x14ac:dyDescent="0.2">
      <c r="A496" s="142"/>
      <c r="B496" s="132"/>
      <c r="D496" s="143"/>
      <c r="E496" s="144"/>
      <c r="G496" s="146"/>
    </row>
    <row r="497" spans="1:141" ht="24" customHeight="1" x14ac:dyDescent="0.2">
      <c r="A497" s="406" t="s">
        <v>588</v>
      </c>
      <c r="B497" s="407"/>
      <c r="C497" s="408" t="s">
        <v>0</v>
      </c>
      <c r="D497" s="408" t="s">
        <v>29</v>
      </c>
      <c r="E497" s="410" t="s">
        <v>30</v>
      </c>
      <c r="F497" s="412" t="s">
        <v>31</v>
      </c>
      <c r="G497" s="414" t="s">
        <v>32</v>
      </c>
    </row>
    <row r="498" spans="1:141" s="143" customFormat="1" ht="24" customHeight="1" x14ac:dyDescent="0.2">
      <c r="A498" s="149" t="s">
        <v>589</v>
      </c>
      <c r="B498" s="150" t="s">
        <v>590</v>
      </c>
      <c r="C498" s="409"/>
      <c r="D498" s="409"/>
      <c r="E498" s="411"/>
      <c r="F498" s="413"/>
      <c r="G498" s="415"/>
      <c r="I498" s="300"/>
      <c r="J498" s="300"/>
      <c r="K498" s="300"/>
      <c r="L498" s="300"/>
      <c r="M498" s="300"/>
      <c r="N498" s="300"/>
      <c r="O498" s="300"/>
      <c r="P498" s="300"/>
      <c r="Q498" s="300"/>
      <c r="R498" s="300"/>
      <c r="S498" s="300"/>
      <c r="T498" s="300"/>
      <c r="U498" s="300"/>
      <c r="V498" s="300"/>
      <c r="W498" s="300"/>
      <c r="X498" s="300"/>
      <c r="Y498" s="300"/>
      <c r="Z498" s="300"/>
      <c r="AA498" s="300"/>
      <c r="AB498" s="300"/>
      <c r="AC498" s="300"/>
      <c r="AD498" s="300"/>
      <c r="AE498" s="300"/>
      <c r="AF498" s="300"/>
      <c r="AG498" s="300"/>
      <c r="AH498" s="300"/>
      <c r="AI498" s="300"/>
      <c r="AJ498" s="300"/>
      <c r="AK498" s="300"/>
      <c r="AL498" s="300"/>
      <c r="AM498" s="300"/>
      <c r="AN498" s="300"/>
      <c r="AO498" s="300"/>
      <c r="AP498" s="300"/>
      <c r="AQ498" s="300"/>
      <c r="AR498" s="300"/>
      <c r="AS498" s="300"/>
      <c r="AT498" s="300"/>
      <c r="AU498" s="300"/>
      <c r="AV498" s="300"/>
      <c r="AW498" s="300"/>
      <c r="AX498" s="300"/>
      <c r="AY498" s="300"/>
      <c r="AZ498" s="300"/>
      <c r="BA498" s="300"/>
      <c r="BB498" s="300"/>
      <c r="BC498" s="300"/>
      <c r="BD498" s="300"/>
      <c r="BE498" s="300"/>
      <c r="BF498" s="300"/>
      <c r="BG498" s="300"/>
      <c r="BH498" s="300"/>
      <c r="BI498" s="300"/>
      <c r="BJ498" s="300"/>
      <c r="BK498" s="300"/>
      <c r="BL498" s="300"/>
      <c r="BM498" s="300"/>
      <c r="BN498" s="300"/>
      <c r="BO498" s="300"/>
      <c r="BP498" s="300"/>
      <c r="BQ498" s="300"/>
      <c r="BR498" s="300"/>
      <c r="BS498" s="300"/>
      <c r="BT498" s="300"/>
      <c r="BU498" s="300"/>
      <c r="BV498" s="300"/>
      <c r="BW498" s="300"/>
      <c r="BX498" s="300"/>
      <c r="BY498" s="300"/>
      <c r="BZ498" s="300"/>
      <c r="CA498" s="300"/>
      <c r="CB498" s="300"/>
      <c r="CC498" s="300"/>
      <c r="CD498" s="300"/>
      <c r="CE498" s="300"/>
      <c r="CF498" s="300"/>
      <c r="CG498" s="300"/>
      <c r="CH498" s="300"/>
      <c r="CI498" s="300"/>
      <c r="CJ498" s="300"/>
      <c r="CK498" s="300"/>
      <c r="CL498" s="300"/>
      <c r="CM498" s="300"/>
      <c r="CN498" s="300"/>
      <c r="CO498" s="300"/>
      <c r="CP498" s="300"/>
      <c r="CQ498" s="300"/>
      <c r="CR498" s="300"/>
      <c r="CS498" s="300"/>
      <c r="CT498" s="300"/>
      <c r="CU498" s="300"/>
      <c r="CV498" s="300"/>
      <c r="CW498" s="300"/>
      <c r="CX498" s="300"/>
      <c r="CY498" s="300"/>
      <c r="CZ498" s="300"/>
      <c r="DA498" s="300"/>
      <c r="DB498" s="300"/>
      <c r="DC498" s="300"/>
      <c r="DD498" s="300"/>
      <c r="DE498" s="300"/>
      <c r="DF498" s="300"/>
      <c r="DG498" s="300"/>
      <c r="DH498" s="300"/>
      <c r="DI498" s="300"/>
      <c r="DJ498" s="300"/>
      <c r="DK498" s="300"/>
      <c r="DL498" s="300"/>
      <c r="DM498" s="300"/>
      <c r="DN498" s="300"/>
      <c r="DO498" s="300"/>
      <c r="DP498" s="300"/>
      <c r="DQ498" s="300"/>
      <c r="DR498" s="300"/>
      <c r="DS498" s="300"/>
      <c r="DT498" s="300"/>
      <c r="DU498" s="300"/>
      <c r="DV498" s="300"/>
      <c r="DW498" s="300"/>
      <c r="DX498" s="300"/>
      <c r="DY498" s="300"/>
      <c r="DZ498" s="300"/>
      <c r="EA498" s="300"/>
      <c r="EB498" s="300"/>
      <c r="EC498" s="300"/>
      <c r="ED498" s="300"/>
      <c r="EE498" s="300"/>
      <c r="EF498" s="300"/>
      <c r="EG498" s="300"/>
      <c r="EH498" s="300"/>
      <c r="EI498" s="300"/>
      <c r="EJ498" s="300"/>
      <c r="EK498" s="300"/>
    </row>
    <row r="499" spans="1:141" ht="24" customHeight="1" x14ac:dyDescent="0.2">
      <c r="A499" s="210"/>
      <c r="B499" s="151"/>
      <c r="C499" s="208" t="s">
        <v>728</v>
      </c>
      <c r="D499" s="152"/>
      <c r="E499" s="153"/>
      <c r="F499" s="154"/>
      <c r="G499" s="155"/>
    </row>
    <row r="500" spans="1:141" s="299" customFormat="1" ht="24" customHeight="1" x14ac:dyDescent="0.2">
      <c r="A500" s="290" t="str">
        <f t="shared" ref="A500:A513" si="150">IFERROR(VLOOKUP(C500,Tabla_Insumos,4,FALSE),"")</f>
        <v/>
      </c>
      <c r="B500" s="291" t="str">
        <f>IFERROR(VLOOKUP(C500,Tabla_Insumos,5,FALSE),"")</f>
        <v/>
      </c>
      <c r="C500" s="292"/>
      <c r="D500" s="293" t="str">
        <f t="shared" ref="D500:D513" si="151">IFERROR(VLOOKUP(C500,Tabla_Insumos,2,FALSE),"")</f>
        <v/>
      </c>
      <c r="E500" s="294"/>
      <c r="F500" s="295">
        <f t="shared" ref="F500:F513" si="152">IFERROR(VLOOKUP(C500,Tabla_Insumos,3,FALSE),0)</f>
        <v>0</v>
      </c>
      <c r="G500" s="298">
        <f>ROUND(E500*F500,2)</f>
        <v>0</v>
      </c>
    </row>
    <row r="501" spans="1:141" s="299" customFormat="1" ht="24" customHeight="1" x14ac:dyDescent="0.2">
      <c r="A501" s="290" t="str">
        <f t="shared" si="150"/>
        <v/>
      </c>
      <c r="B501" s="291" t="str">
        <f t="shared" ref="B501:B513" si="153">IFERROR(VLOOKUP(C501,Tabla_Insumos,5,FALSE),"")</f>
        <v/>
      </c>
      <c r="C501" s="292"/>
      <c r="D501" s="293" t="str">
        <f t="shared" si="151"/>
        <v/>
      </c>
      <c r="E501" s="294"/>
      <c r="F501" s="295">
        <f t="shared" si="152"/>
        <v>0</v>
      </c>
      <c r="G501" s="298">
        <f t="shared" ref="G501:G513" si="154">ROUND(E501*F501,2)</f>
        <v>0</v>
      </c>
    </row>
    <row r="502" spans="1:141" s="299" customFormat="1" ht="24" customHeight="1" x14ac:dyDescent="0.2">
      <c r="A502" s="290" t="str">
        <f t="shared" si="150"/>
        <v/>
      </c>
      <c r="B502" s="291" t="str">
        <f t="shared" si="153"/>
        <v/>
      </c>
      <c r="C502" s="292"/>
      <c r="D502" s="293" t="str">
        <f t="shared" si="151"/>
        <v/>
      </c>
      <c r="E502" s="294"/>
      <c r="F502" s="295">
        <f t="shared" si="152"/>
        <v>0</v>
      </c>
      <c r="G502" s="298">
        <f t="shared" si="154"/>
        <v>0</v>
      </c>
    </row>
    <row r="503" spans="1:141" s="299" customFormat="1" ht="24" customHeight="1" x14ac:dyDescent="0.2">
      <c r="A503" s="290" t="str">
        <f t="shared" si="150"/>
        <v/>
      </c>
      <c r="B503" s="291" t="str">
        <f t="shared" si="153"/>
        <v/>
      </c>
      <c r="C503" s="292"/>
      <c r="D503" s="293" t="str">
        <f t="shared" si="151"/>
        <v/>
      </c>
      <c r="E503" s="294"/>
      <c r="F503" s="295">
        <f t="shared" si="152"/>
        <v>0</v>
      </c>
      <c r="G503" s="298">
        <f t="shared" si="154"/>
        <v>0</v>
      </c>
    </row>
    <row r="504" spans="1:141" s="299" customFormat="1" ht="24" customHeight="1" x14ac:dyDescent="0.2">
      <c r="A504" s="290" t="str">
        <f t="shared" si="150"/>
        <v/>
      </c>
      <c r="B504" s="291" t="str">
        <f t="shared" si="153"/>
        <v/>
      </c>
      <c r="C504" s="292"/>
      <c r="D504" s="293" t="str">
        <f t="shared" si="151"/>
        <v/>
      </c>
      <c r="E504" s="294"/>
      <c r="F504" s="295">
        <f t="shared" si="152"/>
        <v>0</v>
      </c>
      <c r="G504" s="298">
        <f t="shared" si="154"/>
        <v>0</v>
      </c>
    </row>
    <row r="505" spans="1:141" s="299" customFormat="1" ht="24" customHeight="1" x14ac:dyDescent="0.2">
      <c r="A505" s="290" t="str">
        <f t="shared" si="150"/>
        <v/>
      </c>
      <c r="B505" s="291" t="str">
        <f t="shared" si="153"/>
        <v/>
      </c>
      <c r="C505" s="292"/>
      <c r="D505" s="293" t="str">
        <f t="shared" si="151"/>
        <v/>
      </c>
      <c r="E505" s="294"/>
      <c r="F505" s="295">
        <f t="shared" si="152"/>
        <v>0</v>
      </c>
      <c r="G505" s="298">
        <f t="shared" si="154"/>
        <v>0</v>
      </c>
    </row>
    <row r="506" spans="1:141" s="299" customFormat="1" ht="24" customHeight="1" x14ac:dyDescent="0.2">
      <c r="A506" s="290" t="str">
        <f t="shared" si="150"/>
        <v/>
      </c>
      <c r="B506" s="291" t="str">
        <f t="shared" si="153"/>
        <v/>
      </c>
      <c r="C506" s="292"/>
      <c r="D506" s="293" t="str">
        <f t="shared" si="151"/>
        <v/>
      </c>
      <c r="E506" s="294"/>
      <c r="F506" s="295">
        <f t="shared" si="152"/>
        <v>0</v>
      </c>
      <c r="G506" s="298">
        <f t="shared" si="154"/>
        <v>0</v>
      </c>
    </row>
    <row r="507" spans="1:141" s="299" customFormat="1" ht="24" customHeight="1" x14ac:dyDescent="0.2">
      <c r="A507" s="290" t="str">
        <f t="shared" si="150"/>
        <v/>
      </c>
      <c r="B507" s="291" t="str">
        <f t="shared" si="153"/>
        <v/>
      </c>
      <c r="C507" s="292"/>
      <c r="D507" s="293" t="str">
        <f t="shared" si="151"/>
        <v/>
      </c>
      <c r="E507" s="294"/>
      <c r="F507" s="295">
        <f t="shared" si="152"/>
        <v>0</v>
      </c>
      <c r="G507" s="298">
        <f t="shared" si="154"/>
        <v>0</v>
      </c>
    </row>
    <row r="508" spans="1:141" s="299" customFormat="1" ht="24" customHeight="1" x14ac:dyDescent="0.2">
      <c r="A508" s="290" t="str">
        <f t="shared" si="150"/>
        <v/>
      </c>
      <c r="B508" s="291" t="str">
        <f t="shared" si="153"/>
        <v/>
      </c>
      <c r="C508" s="292"/>
      <c r="D508" s="293" t="str">
        <f t="shared" si="151"/>
        <v/>
      </c>
      <c r="E508" s="294"/>
      <c r="F508" s="295">
        <f t="shared" si="152"/>
        <v>0</v>
      </c>
      <c r="G508" s="298">
        <f t="shared" si="154"/>
        <v>0</v>
      </c>
    </row>
    <row r="509" spans="1:141" s="299" customFormat="1" ht="24" customHeight="1" x14ac:dyDescent="0.2">
      <c r="A509" s="290" t="str">
        <f t="shared" si="150"/>
        <v/>
      </c>
      <c r="B509" s="291" t="str">
        <f t="shared" si="153"/>
        <v/>
      </c>
      <c r="C509" s="292"/>
      <c r="D509" s="293" t="str">
        <f t="shared" si="151"/>
        <v/>
      </c>
      <c r="E509" s="294"/>
      <c r="F509" s="295">
        <f t="shared" si="152"/>
        <v>0</v>
      </c>
      <c r="G509" s="298">
        <f t="shared" si="154"/>
        <v>0</v>
      </c>
    </row>
    <row r="510" spans="1:141" s="299" customFormat="1" ht="24" customHeight="1" x14ac:dyDescent="0.2">
      <c r="A510" s="290" t="str">
        <f t="shared" si="150"/>
        <v/>
      </c>
      <c r="B510" s="291" t="str">
        <f t="shared" si="153"/>
        <v/>
      </c>
      <c r="C510" s="292"/>
      <c r="D510" s="293" t="str">
        <f t="shared" si="151"/>
        <v/>
      </c>
      <c r="E510" s="294"/>
      <c r="F510" s="295">
        <f t="shared" si="152"/>
        <v>0</v>
      </c>
      <c r="G510" s="298">
        <f t="shared" si="154"/>
        <v>0</v>
      </c>
    </row>
    <row r="511" spans="1:141" s="299" customFormat="1" ht="24" customHeight="1" x14ac:dyDescent="0.2">
      <c r="A511" s="290" t="str">
        <f t="shared" si="150"/>
        <v/>
      </c>
      <c r="B511" s="291" t="str">
        <f t="shared" si="153"/>
        <v/>
      </c>
      <c r="C511" s="292"/>
      <c r="D511" s="293" t="str">
        <f t="shared" si="151"/>
        <v/>
      </c>
      <c r="E511" s="294"/>
      <c r="F511" s="295">
        <f t="shared" si="152"/>
        <v>0</v>
      </c>
      <c r="G511" s="298">
        <f t="shared" si="154"/>
        <v>0</v>
      </c>
    </row>
    <row r="512" spans="1:141" s="299" customFormat="1" ht="24" customHeight="1" x14ac:dyDescent="0.2">
      <c r="A512" s="290" t="str">
        <f t="shared" si="150"/>
        <v/>
      </c>
      <c r="B512" s="291" t="str">
        <f t="shared" si="153"/>
        <v/>
      </c>
      <c r="C512" s="292"/>
      <c r="D512" s="293" t="str">
        <f t="shared" si="151"/>
        <v/>
      </c>
      <c r="E512" s="294"/>
      <c r="F512" s="295">
        <f t="shared" si="152"/>
        <v>0</v>
      </c>
      <c r="G512" s="298">
        <f t="shared" si="154"/>
        <v>0</v>
      </c>
    </row>
    <row r="513" spans="1:7" s="299" customFormat="1" ht="24" customHeight="1" x14ac:dyDescent="0.2">
      <c r="A513" s="290" t="str">
        <f t="shared" si="150"/>
        <v/>
      </c>
      <c r="B513" s="291" t="str">
        <f t="shared" si="153"/>
        <v/>
      </c>
      <c r="C513" s="292"/>
      <c r="D513" s="293" t="str">
        <f t="shared" si="151"/>
        <v/>
      </c>
      <c r="E513" s="294"/>
      <c r="F513" s="296">
        <f t="shared" si="152"/>
        <v>0</v>
      </c>
      <c r="G513" s="298">
        <f t="shared" si="154"/>
        <v>0</v>
      </c>
    </row>
    <row r="514" spans="1:7" ht="24" customHeight="1" x14ac:dyDescent="0.2">
      <c r="A514" s="156"/>
      <c r="D514" s="143"/>
      <c r="E514" s="144"/>
      <c r="F514" s="211" t="s">
        <v>33</v>
      </c>
      <c r="G514" s="157">
        <f>SUBTOTAL(9,G500:G513)</f>
        <v>0</v>
      </c>
    </row>
    <row r="515" spans="1:7" ht="24" customHeight="1" x14ac:dyDescent="0.2">
      <c r="A515" s="156"/>
      <c r="C515" s="158" t="s">
        <v>729</v>
      </c>
      <c r="D515" s="143"/>
      <c r="E515" s="144"/>
      <c r="G515" s="159"/>
    </row>
    <row r="516" spans="1:7" s="299" customFormat="1" ht="24" customHeight="1" x14ac:dyDescent="0.2">
      <c r="A516" s="290" t="str">
        <f t="shared" ref="A516:A523" si="155">IFERROR(VLOOKUP(C516,Tabla_Insumos,4,FALSE),"")</f>
        <v/>
      </c>
      <c r="B516" s="291" t="str">
        <f t="shared" ref="B516:B523" si="156">IFERROR(VLOOKUP(C516,Tabla_Insumos,5,FALSE),"")</f>
        <v/>
      </c>
      <c r="C516" s="292"/>
      <c r="D516" s="293" t="str">
        <f t="shared" ref="D516:D523" si="157">IFERROR(VLOOKUP(C516,Tabla_Insumos,2,FALSE),"")</f>
        <v/>
      </c>
      <c r="E516" s="294"/>
      <c r="F516" s="297">
        <f t="shared" ref="F516:F523" si="158">IFERROR(VLOOKUP(C516,Tabla_Insumos,3,FALSE),0)</f>
        <v>0</v>
      </c>
      <c r="G516" s="298">
        <f>ROUND(E516*F516,2)</f>
        <v>0</v>
      </c>
    </row>
    <row r="517" spans="1:7" s="299" customFormat="1" ht="24" customHeight="1" x14ac:dyDescent="0.2">
      <c r="A517" s="290" t="str">
        <f t="shared" si="155"/>
        <v/>
      </c>
      <c r="B517" s="291" t="str">
        <f t="shared" si="156"/>
        <v/>
      </c>
      <c r="C517" s="292"/>
      <c r="D517" s="293" t="str">
        <f t="shared" si="157"/>
        <v/>
      </c>
      <c r="E517" s="294"/>
      <c r="F517" s="297">
        <f t="shared" si="158"/>
        <v>0</v>
      </c>
      <c r="G517" s="298">
        <f>ROUND(E517*F517,2)</f>
        <v>0</v>
      </c>
    </row>
    <row r="518" spans="1:7" s="299" customFormat="1" ht="24" customHeight="1" x14ac:dyDescent="0.2">
      <c r="A518" s="290" t="str">
        <f t="shared" si="155"/>
        <v/>
      </c>
      <c r="B518" s="291" t="str">
        <f t="shared" si="156"/>
        <v/>
      </c>
      <c r="C518" s="292"/>
      <c r="D518" s="293" t="str">
        <f t="shared" si="157"/>
        <v/>
      </c>
      <c r="E518" s="294"/>
      <c r="F518" s="297">
        <f t="shared" si="158"/>
        <v>0</v>
      </c>
      <c r="G518" s="298">
        <f t="shared" ref="G518:G523" si="159">ROUND(E518*F518,2)</f>
        <v>0</v>
      </c>
    </row>
    <row r="519" spans="1:7" s="299" customFormat="1" ht="24" customHeight="1" x14ac:dyDescent="0.2">
      <c r="A519" s="290" t="str">
        <f t="shared" si="155"/>
        <v/>
      </c>
      <c r="B519" s="291" t="str">
        <f t="shared" si="156"/>
        <v/>
      </c>
      <c r="C519" s="292"/>
      <c r="D519" s="293" t="str">
        <f t="shared" si="157"/>
        <v/>
      </c>
      <c r="E519" s="294"/>
      <c r="F519" s="297">
        <f t="shared" si="158"/>
        <v>0</v>
      </c>
      <c r="G519" s="298">
        <f t="shared" si="159"/>
        <v>0</v>
      </c>
    </row>
    <row r="520" spans="1:7" s="299" customFormat="1" ht="24" customHeight="1" x14ac:dyDescent="0.2">
      <c r="A520" s="290" t="str">
        <f t="shared" si="155"/>
        <v/>
      </c>
      <c r="B520" s="291" t="str">
        <f t="shared" si="156"/>
        <v/>
      </c>
      <c r="C520" s="292"/>
      <c r="D520" s="293" t="str">
        <f t="shared" si="157"/>
        <v/>
      </c>
      <c r="E520" s="294"/>
      <c r="F520" s="295">
        <f t="shared" si="158"/>
        <v>0</v>
      </c>
      <c r="G520" s="298">
        <f t="shared" si="159"/>
        <v>0</v>
      </c>
    </row>
    <row r="521" spans="1:7" s="299" customFormat="1" ht="24" customHeight="1" x14ac:dyDescent="0.2">
      <c r="A521" s="290" t="str">
        <f t="shared" si="155"/>
        <v/>
      </c>
      <c r="B521" s="291" t="str">
        <f t="shared" si="156"/>
        <v/>
      </c>
      <c r="C521" s="292"/>
      <c r="D521" s="293" t="str">
        <f t="shared" si="157"/>
        <v/>
      </c>
      <c r="E521" s="294"/>
      <c r="F521" s="295">
        <f t="shared" si="158"/>
        <v>0</v>
      </c>
      <c r="G521" s="298">
        <f t="shared" si="159"/>
        <v>0</v>
      </c>
    </row>
    <row r="522" spans="1:7" s="299" customFormat="1" ht="24" customHeight="1" x14ac:dyDescent="0.2">
      <c r="A522" s="290" t="str">
        <f t="shared" si="155"/>
        <v/>
      </c>
      <c r="B522" s="291" t="str">
        <f t="shared" si="156"/>
        <v/>
      </c>
      <c r="C522" s="292"/>
      <c r="D522" s="293" t="str">
        <f t="shared" si="157"/>
        <v/>
      </c>
      <c r="E522" s="294"/>
      <c r="F522" s="295">
        <f t="shared" si="158"/>
        <v>0</v>
      </c>
      <c r="G522" s="298">
        <f t="shared" si="159"/>
        <v>0</v>
      </c>
    </row>
    <row r="523" spans="1:7" s="299" customFormat="1" ht="24" customHeight="1" x14ac:dyDescent="0.2">
      <c r="A523" s="290" t="str">
        <f t="shared" si="155"/>
        <v/>
      </c>
      <c r="B523" s="291" t="str">
        <f t="shared" si="156"/>
        <v/>
      </c>
      <c r="C523" s="292"/>
      <c r="D523" s="293" t="str">
        <f t="shared" si="157"/>
        <v/>
      </c>
      <c r="E523" s="294"/>
      <c r="F523" s="295">
        <f t="shared" si="158"/>
        <v>0</v>
      </c>
      <c r="G523" s="298">
        <f t="shared" si="159"/>
        <v>0</v>
      </c>
    </row>
    <row r="524" spans="1:7" ht="24" customHeight="1" x14ac:dyDescent="0.2">
      <c r="A524" s="156"/>
      <c r="D524" s="143"/>
      <c r="E524" s="144"/>
      <c r="F524" s="211" t="s">
        <v>34</v>
      </c>
      <c r="G524" s="157">
        <f>SUBTOTAL(9,G516:G523)</f>
        <v>0</v>
      </c>
    </row>
    <row r="525" spans="1:7" ht="24" customHeight="1" x14ac:dyDescent="0.2">
      <c r="A525" s="156"/>
      <c r="C525" s="158" t="s">
        <v>730</v>
      </c>
      <c r="D525" s="143"/>
      <c r="E525" s="144"/>
      <c r="G525" s="159"/>
    </row>
    <row r="526" spans="1:7" s="299" customFormat="1" ht="24" customHeight="1" x14ac:dyDescent="0.2">
      <c r="A526" s="290" t="str">
        <f t="shared" ref="A526:A534" si="160">IFERROR(VLOOKUP(C526,Tabla_Insumos,4,FALSE),"")</f>
        <v/>
      </c>
      <c r="B526" s="291" t="str">
        <f t="shared" ref="B526:B534" si="161">IFERROR(VLOOKUP(C526,Tabla_Insumos,5,FALSE),"")</f>
        <v/>
      </c>
      <c r="C526" s="292"/>
      <c r="D526" s="293" t="str">
        <f t="shared" ref="D526:D534" si="162">IFERROR(VLOOKUP(C526,Tabla_Insumos,2,FALSE),"")</f>
        <v/>
      </c>
      <c r="E526" s="294"/>
      <c r="F526" s="295">
        <f t="shared" ref="F526:F534" si="163">IFERROR(VLOOKUP(C526,Tabla_Insumos,3,FALSE),0)</f>
        <v>0</v>
      </c>
      <c r="G526" s="298">
        <f t="shared" ref="G526:G534" si="164">ROUND(E526*F526,2)</f>
        <v>0</v>
      </c>
    </row>
    <row r="527" spans="1:7" s="299" customFormat="1" ht="24" customHeight="1" x14ac:dyDescent="0.2">
      <c r="A527" s="290" t="str">
        <f t="shared" si="160"/>
        <v/>
      </c>
      <c r="B527" s="291" t="str">
        <f t="shared" si="161"/>
        <v/>
      </c>
      <c r="C527" s="292"/>
      <c r="D527" s="293" t="str">
        <f t="shared" si="162"/>
        <v/>
      </c>
      <c r="E527" s="294"/>
      <c r="F527" s="295">
        <f t="shared" si="163"/>
        <v>0</v>
      </c>
      <c r="G527" s="298">
        <f t="shared" si="164"/>
        <v>0</v>
      </c>
    </row>
    <row r="528" spans="1:7" s="299" customFormat="1" ht="24" customHeight="1" x14ac:dyDescent="0.2">
      <c r="A528" s="290" t="str">
        <f t="shared" si="160"/>
        <v/>
      </c>
      <c r="B528" s="291" t="str">
        <f t="shared" si="161"/>
        <v/>
      </c>
      <c r="C528" s="292"/>
      <c r="D528" s="293" t="str">
        <f t="shared" si="162"/>
        <v/>
      </c>
      <c r="E528" s="294"/>
      <c r="F528" s="295">
        <f t="shared" si="163"/>
        <v>0</v>
      </c>
      <c r="G528" s="298">
        <f t="shared" si="164"/>
        <v>0</v>
      </c>
    </row>
    <row r="529" spans="1:8" s="299" customFormat="1" ht="24" customHeight="1" x14ac:dyDescent="0.2">
      <c r="A529" s="290" t="str">
        <f t="shared" si="160"/>
        <v/>
      </c>
      <c r="B529" s="291" t="str">
        <f t="shared" si="161"/>
        <v/>
      </c>
      <c r="C529" s="292"/>
      <c r="D529" s="293" t="str">
        <f t="shared" si="162"/>
        <v/>
      </c>
      <c r="E529" s="294"/>
      <c r="F529" s="295">
        <f t="shared" si="163"/>
        <v>0</v>
      </c>
      <c r="G529" s="298">
        <f t="shared" si="164"/>
        <v>0</v>
      </c>
    </row>
    <row r="530" spans="1:8" s="299" customFormat="1" ht="24" customHeight="1" x14ac:dyDescent="0.2">
      <c r="A530" s="290" t="str">
        <f t="shared" si="160"/>
        <v/>
      </c>
      <c r="B530" s="291" t="str">
        <f t="shared" si="161"/>
        <v/>
      </c>
      <c r="C530" s="292"/>
      <c r="D530" s="293" t="str">
        <f t="shared" si="162"/>
        <v/>
      </c>
      <c r="E530" s="294"/>
      <c r="F530" s="295">
        <f t="shared" si="163"/>
        <v>0</v>
      </c>
      <c r="G530" s="298">
        <f t="shared" si="164"/>
        <v>0</v>
      </c>
    </row>
    <row r="531" spans="1:8" s="299" customFormat="1" ht="24" customHeight="1" x14ac:dyDescent="0.2">
      <c r="A531" s="290" t="str">
        <f t="shared" si="160"/>
        <v/>
      </c>
      <c r="B531" s="291" t="str">
        <f t="shared" si="161"/>
        <v/>
      </c>
      <c r="C531" s="292"/>
      <c r="D531" s="293" t="str">
        <f t="shared" si="162"/>
        <v/>
      </c>
      <c r="E531" s="294"/>
      <c r="F531" s="295">
        <f t="shared" si="163"/>
        <v>0</v>
      </c>
      <c r="G531" s="298">
        <f t="shared" si="164"/>
        <v>0</v>
      </c>
    </row>
    <row r="532" spans="1:8" s="299" customFormat="1" ht="24" customHeight="1" x14ac:dyDescent="0.2">
      <c r="A532" s="290" t="str">
        <f t="shared" si="160"/>
        <v/>
      </c>
      <c r="B532" s="291" t="str">
        <f t="shared" si="161"/>
        <v/>
      </c>
      <c r="C532" s="292"/>
      <c r="D532" s="293" t="str">
        <f t="shared" si="162"/>
        <v/>
      </c>
      <c r="E532" s="294"/>
      <c r="F532" s="295">
        <f t="shared" si="163"/>
        <v>0</v>
      </c>
      <c r="G532" s="298">
        <f t="shared" si="164"/>
        <v>0</v>
      </c>
    </row>
    <row r="533" spans="1:8" s="299" customFormat="1" ht="24" customHeight="1" x14ac:dyDescent="0.2">
      <c r="A533" s="290" t="str">
        <f t="shared" si="160"/>
        <v/>
      </c>
      <c r="B533" s="291" t="str">
        <f t="shared" si="161"/>
        <v/>
      </c>
      <c r="C533" s="292"/>
      <c r="D533" s="293" t="str">
        <f t="shared" si="162"/>
        <v/>
      </c>
      <c r="E533" s="294"/>
      <c r="F533" s="295">
        <f t="shared" si="163"/>
        <v>0</v>
      </c>
      <c r="G533" s="298">
        <f t="shared" si="164"/>
        <v>0</v>
      </c>
    </row>
    <row r="534" spans="1:8" s="299" customFormat="1" ht="24" customHeight="1" x14ac:dyDescent="0.2">
      <c r="A534" s="290" t="str">
        <f t="shared" si="160"/>
        <v/>
      </c>
      <c r="B534" s="291" t="str">
        <f t="shared" si="161"/>
        <v/>
      </c>
      <c r="C534" s="292"/>
      <c r="D534" s="293" t="str">
        <f t="shared" si="162"/>
        <v/>
      </c>
      <c r="E534" s="294"/>
      <c r="F534" s="295">
        <f t="shared" si="163"/>
        <v>0</v>
      </c>
      <c r="G534" s="298">
        <f t="shared" si="164"/>
        <v>0</v>
      </c>
    </row>
    <row r="535" spans="1:8" ht="24" customHeight="1" x14ac:dyDescent="0.2">
      <c r="A535" s="160"/>
      <c r="B535" s="143"/>
      <c r="D535" s="143"/>
      <c r="E535" s="144"/>
      <c r="F535" s="211" t="s">
        <v>35</v>
      </c>
      <c r="G535" s="157">
        <f>SUBTOTAL(9,G526:G534)</f>
        <v>0</v>
      </c>
    </row>
    <row r="536" spans="1:8" ht="24" customHeight="1" thickBot="1" x14ac:dyDescent="0.25">
      <c r="A536" s="161"/>
      <c r="B536" s="162"/>
      <c r="C536" s="163"/>
      <c r="D536" s="162"/>
      <c r="E536" s="164"/>
      <c r="F536" s="165"/>
      <c r="G536" s="166"/>
    </row>
    <row r="537" spans="1:8" ht="24" customHeight="1" thickBot="1" x14ac:dyDescent="0.25">
      <c r="A537" s="167" t="str">
        <f>B495</f>
        <v>2.8</v>
      </c>
      <c r="B537" s="168" t="str">
        <f>C495</f>
        <v/>
      </c>
      <c r="C537" s="169"/>
      <c r="D537" s="169" t="s">
        <v>36</v>
      </c>
      <c r="E537" s="170"/>
      <c r="F537" s="171" t="s">
        <v>37</v>
      </c>
      <c r="G537" s="172">
        <f>SUBTOTAL(9,G500:G536)</f>
        <v>0</v>
      </c>
    </row>
    <row r="538" spans="1:8" ht="24" customHeight="1" thickTop="1" thickBot="1" x14ac:dyDescent="0.25"/>
    <row r="539" spans="1:8" ht="24" customHeight="1" thickTop="1" x14ac:dyDescent="0.2">
      <c r="A539" s="199" t="s">
        <v>39</v>
      </c>
      <c r="B539" s="200"/>
      <c r="C539" s="200"/>
      <c r="D539" s="200"/>
      <c r="E539" s="200"/>
      <c r="F539" s="200"/>
      <c r="G539" s="201"/>
      <c r="H539" s="133">
        <f>COUNTIF($A$1:A545,"ANALISIS DE PRECIOS")</f>
        <v>12</v>
      </c>
    </row>
    <row r="540" spans="1:8" ht="24" customHeight="1" x14ac:dyDescent="0.2">
      <c r="A540" s="134" t="s">
        <v>726</v>
      </c>
      <c r="B540" s="135" t="str">
        <f>Comitente</f>
        <v>DIRECCIÓN PROVINCIAL RED DE GAS</v>
      </c>
      <c r="C540" s="130"/>
      <c r="D540" s="136"/>
      <c r="E540" s="136"/>
      <c r="F540" s="137"/>
      <c r="G540" s="138"/>
    </row>
    <row r="541" spans="1:8" ht="24" customHeight="1" x14ac:dyDescent="0.2">
      <c r="A541" s="134" t="s">
        <v>727</v>
      </c>
      <c r="B541" s="135">
        <f>Contratista</f>
        <v>0</v>
      </c>
      <c r="C541" s="131"/>
      <c r="D541" s="131"/>
      <c r="E541" s="131"/>
      <c r="F541" s="139"/>
      <c r="G541" s="140"/>
    </row>
    <row r="542" spans="1:8" ht="24" customHeight="1" x14ac:dyDescent="0.2">
      <c r="A542" s="134" t="s">
        <v>26</v>
      </c>
      <c r="B542" s="135" t="str">
        <f>Obra</f>
        <v>MANTENIMIENTO CALINGASTA- SECTOR 1</v>
      </c>
      <c r="C542" s="131"/>
      <c r="D542" s="131"/>
      <c r="E542" s="131"/>
      <c r="F542" s="139" t="s">
        <v>40</v>
      </c>
      <c r="G542" s="141">
        <f>Fecha_Base</f>
        <v>0</v>
      </c>
    </row>
    <row r="543" spans="1:8" ht="24" customHeight="1" x14ac:dyDescent="0.2">
      <c r="A543" s="142" t="s">
        <v>725</v>
      </c>
      <c r="B543" s="132" t="str">
        <f>Ubicación</f>
        <v>Departamento CALINGASTA</v>
      </c>
      <c r="C543" s="132"/>
      <c r="D543" s="143"/>
      <c r="E543" s="144"/>
      <c r="G543" s="146"/>
    </row>
    <row r="544" spans="1:8" ht="24" customHeight="1" x14ac:dyDescent="0.2">
      <c r="A544" s="142" t="s">
        <v>41</v>
      </c>
      <c r="B544" s="21">
        <f>IFERROR(VALUE(LEFT(B545,FIND(".",B545)-1)),"")</f>
        <v>2</v>
      </c>
      <c r="C544" s="133" t="str">
        <f>IFERROR(VLOOKUP(B544,Tabla_CyP,2,FALSE),"")</f>
        <v xml:space="preserve">Colegio Secundario de Barreal </v>
      </c>
      <c r="E544" s="144"/>
      <c r="G544" s="146"/>
    </row>
    <row r="545" spans="1:141" ht="24" customHeight="1" x14ac:dyDescent="0.2">
      <c r="A545" s="142" t="s">
        <v>27</v>
      </c>
      <c r="B545" s="147" t="s">
        <v>1396</v>
      </c>
      <c r="C545" s="133" t="str">
        <f>IFERROR(VLOOKUP(B545,Tabla_CyP,2,FALSE),"")</f>
        <v/>
      </c>
      <c r="D545" s="143"/>
      <c r="E545" s="144"/>
      <c r="F545" s="139" t="s">
        <v>28</v>
      </c>
      <c r="G545" s="148" t="str">
        <f>IFERROR(VLOOKUP(B545,Tabla_CyP,4,FALSE),"")</f>
        <v/>
      </c>
    </row>
    <row r="546" spans="1:141" ht="24" customHeight="1" x14ac:dyDescent="0.2">
      <c r="A546" s="142"/>
      <c r="B546" s="132"/>
      <c r="D546" s="143"/>
      <c r="E546" s="144"/>
      <c r="G546" s="146"/>
    </row>
    <row r="547" spans="1:141" ht="24" customHeight="1" x14ac:dyDescent="0.2">
      <c r="A547" s="406" t="s">
        <v>588</v>
      </c>
      <c r="B547" s="407"/>
      <c r="C547" s="408" t="s">
        <v>0</v>
      </c>
      <c r="D547" s="408" t="s">
        <v>29</v>
      </c>
      <c r="E547" s="410" t="s">
        <v>30</v>
      </c>
      <c r="F547" s="412" t="s">
        <v>31</v>
      </c>
      <c r="G547" s="414" t="s">
        <v>32</v>
      </c>
    </row>
    <row r="548" spans="1:141" s="143" customFormat="1" ht="24" customHeight="1" x14ac:dyDescent="0.2">
      <c r="A548" s="149" t="s">
        <v>589</v>
      </c>
      <c r="B548" s="150" t="s">
        <v>590</v>
      </c>
      <c r="C548" s="409"/>
      <c r="D548" s="409"/>
      <c r="E548" s="411"/>
      <c r="F548" s="413"/>
      <c r="G548" s="415"/>
      <c r="I548" s="300"/>
      <c r="J548" s="300"/>
      <c r="K548" s="300"/>
      <c r="L548" s="300"/>
      <c r="M548" s="300"/>
      <c r="N548" s="300"/>
      <c r="O548" s="300"/>
      <c r="P548" s="300"/>
      <c r="Q548" s="300"/>
      <c r="R548" s="300"/>
      <c r="S548" s="300"/>
      <c r="T548" s="300"/>
      <c r="U548" s="300"/>
      <c r="V548" s="300"/>
      <c r="W548" s="300"/>
      <c r="X548" s="300"/>
      <c r="Y548" s="300"/>
      <c r="Z548" s="300"/>
      <c r="AA548" s="300"/>
      <c r="AB548" s="300"/>
      <c r="AC548" s="300"/>
      <c r="AD548" s="300"/>
      <c r="AE548" s="300"/>
      <c r="AF548" s="300"/>
      <c r="AG548" s="300"/>
      <c r="AH548" s="300"/>
      <c r="AI548" s="300"/>
      <c r="AJ548" s="300"/>
      <c r="AK548" s="300"/>
      <c r="AL548" s="300"/>
      <c r="AM548" s="300"/>
      <c r="AN548" s="300"/>
      <c r="AO548" s="300"/>
      <c r="AP548" s="300"/>
      <c r="AQ548" s="300"/>
      <c r="AR548" s="300"/>
      <c r="AS548" s="300"/>
      <c r="AT548" s="300"/>
      <c r="AU548" s="300"/>
      <c r="AV548" s="300"/>
      <c r="AW548" s="300"/>
      <c r="AX548" s="300"/>
      <c r="AY548" s="300"/>
      <c r="AZ548" s="300"/>
      <c r="BA548" s="300"/>
      <c r="BB548" s="300"/>
      <c r="BC548" s="300"/>
      <c r="BD548" s="300"/>
      <c r="BE548" s="300"/>
      <c r="BF548" s="300"/>
      <c r="BG548" s="300"/>
      <c r="BH548" s="300"/>
      <c r="BI548" s="300"/>
      <c r="BJ548" s="300"/>
      <c r="BK548" s="300"/>
      <c r="BL548" s="300"/>
      <c r="BM548" s="300"/>
      <c r="BN548" s="300"/>
      <c r="BO548" s="300"/>
      <c r="BP548" s="300"/>
      <c r="BQ548" s="300"/>
      <c r="BR548" s="300"/>
      <c r="BS548" s="300"/>
      <c r="BT548" s="300"/>
      <c r="BU548" s="300"/>
      <c r="BV548" s="300"/>
      <c r="BW548" s="300"/>
      <c r="BX548" s="300"/>
      <c r="BY548" s="300"/>
      <c r="BZ548" s="300"/>
      <c r="CA548" s="300"/>
      <c r="CB548" s="300"/>
      <c r="CC548" s="300"/>
      <c r="CD548" s="300"/>
      <c r="CE548" s="300"/>
      <c r="CF548" s="300"/>
      <c r="CG548" s="300"/>
      <c r="CH548" s="300"/>
      <c r="CI548" s="300"/>
      <c r="CJ548" s="300"/>
      <c r="CK548" s="300"/>
      <c r="CL548" s="300"/>
      <c r="CM548" s="300"/>
      <c r="CN548" s="300"/>
      <c r="CO548" s="300"/>
      <c r="CP548" s="300"/>
      <c r="CQ548" s="300"/>
      <c r="CR548" s="300"/>
      <c r="CS548" s="300"/>
      <c r="CT548" s="300"/>
      <c r="CU548" s="300"/>
      <c r="CV548" s="300"/>
      <c r="CW548" s="300"/>
      <c r="CX548" s="300"/>
      <c r="CY548" s="300"/>
      <c r="CZ548" s="300"/>
      <c r="DA548" s="300"/>
      <c r="DB548" s="300"/>
      <c r="DC548" s="300"/>
      <c r="DD548" s="300"/>
      <c r="DE548" s="300"/>
      <c r="DF548" s="300"/>
      <c r="DG548" s="300"/>
      <c r="DH548" s="300"/>
      <c r="DI548" s="300"/>
      <c r="DJ548" s="300"/>
      <c r="DK548" s="300"/>
      <c r="DL548" s="300"/>
      <c r="DM548" s="300"/>
      <c r="DN548" s="300"/>
      <c r="DO548" s="300"/>
      <c r="DP548" s="300"/>
      <c r="DQ548" s="300"/>
      <c r="DR548" s="300"/>
      <c r="DS548" s="300"/>
      <c r="DT548" s="300"/>
      <c r="DU548" s="300"/>
      <c r="DV548" s="300"/>
      <c r="DW548" s="300"/>
      <c r="DX548" s="300"/>
      <c r="DY548" s="300"/>
      <c r="DZ548" s="300"/>
      <c r="EA548" s="300"/>
      <c r="EB548" s="300"/>
      <c r="EC548" s="300"/>
      <c r="ED548" s="300"/>
      <c r="EE548" s="300"/>
      <c r="EF548" s="300"/>
      <c r="EG548" s="300"/>
      <c r="EH548" s="300"/>
      <c r="EI548" s="300"/>
      <c r="EJ548" s="300"/>
      <c r="EK548" s="300"/>
    </row>
    <row r="549" spans="1:141" ht="24" customHeight="1" x14ac:dyDescent="0.2">
      <c r="A549" s="210"/>
      <c r="B549" s="151"/>
      <c r="C549" s="208" t="s">
        <v>728</v>
      </c>
      <c r="D549" s="152"/>
      <c r="E549" s="153"/>
      <c r="F549" s="154"/>
      <c r="G549" s="155"/>
    </row>
    <row r="550" spans="1:141" s="299" customFormat="1" ht="24" customHeight="1" x14ac:dyDescent="0.2">
      <c r="A550" s="290" t="str">
        <f t="shared" ref="A550:A563" si="165">IFERROR(VLOOKUP(C550,Tabla_Insumos,4,FALSE),"")</f>
        <v/>
      </c>
      <c r="B550" s="291" t="str">
        <f>IFERROR(VLOOKUP(C550,Tabla_Insumos,5,FALSE),"")</f>
        <v/>
      </c>
      <c r="C550" s="292"/>
      <c r="D550" s="293" t="str">
        <f t="shared" ref="D550:D563" si="166">IFERROR(VLOOKUP(C550,Tabla_Insumos,2,FALSE),"")</f>
        <v/>
      </c>
      <c r="E550" s="294"/>
      <c r="F550" s="295">
        <f t="shared" ref="F550:F563" si="167">IFERROR(VLOOKUP(C550,Tabla_Insumos,3,FALSE),0)</f>
        <v>0</v>
      </c>
      <c r="G550" s="298">
        <f>ROUND(E550*F550,2)</f>
        <v>0</v>
      </c>
    </row>
    <row r="551" spans="1:141" s="299" customFormat="1" ht="24" customHeight="1" x14ac:dyDescent="0.2">
      <c r="A551" s="290" t="str">
        <f t="shared" si="165"/>
        <v/>
      </c>
      <c r="B551" s="291" t="str">
        <f t="shared" ref="B551:B563" si="168">IFERROR(VLOOKUP(C551,Tabla_Insumos,5,FALSE),"")</f>
        <v/>
      </c>
      <c r="C551" s="292"/>
      <c r="D551" s="293" t="str">
        <f t="shared" si="166"/>
        <v/>
      </c>
      <c r="E551" s="294"/>
      <c r="F551" s="295">
        <f t="shared" si="167"/>
        <v>0</v>
      </c>
      <c r="G551" s="298">
        <f t="shared" ref="G551:G563" si="169">ROUND(E551*F551,2)</f>
        <v>0</v>
      </c>
    </row>
    <row r="552" spans="1:141" s="299" customFormat="1" ht="24" customHeight="1" x14ac:dyDescent="0.2">
      <c r="A552" s="290" t="str">
        <f t="shared" si="165"/>
        <v/>
      </c>
      <c r="B552" s="291" t="str">
        <f t="shared" si="168"/>
        <v/>
      </c>
      <c r="C552" s="292"/>
      <c r="D552" s="293" t="str">
        <f t="shared" si="166"/>
        <v/>
      </c>
      <c r="E552" s="294"/>
      <c r="F552" s="295">
        <f t="shared" si="167"/>
        <v>0</v>
      </c>
      <c r="G552" s="298">
        <f t="shared" si="169"/>
        <v>0</v>
      </c>
    </row>
    <row r="553" spans="1:141" s="299" customFormat="1" ht="24" customHeight="1" x14ac:dyDescent="0.2">
      <c r="A553" s="290" t="str">
        <f t="shared" si="165"/>
        <v/>
      </c>
      <c r="B553" s="291" t="str">
        <f t="shared" si="168"/>
        <v/>
      </c>
      <c r="C553" s="292"/>
      <c r="D553" s="293" t="str">
        <f t="shared" si="166"/>
        <v/>
      </c>
      <c r="E553" s="294"/>
      <c r="F553" s="295">
        <f t="shared" si="167"/>
        <v>0</v>
      </c>
      <c r="G553" s="298">
        <f t="shared" si="169"/>
        <v>0</v>
      </c>
    </row>
    <row r="554" spans="1:141" s="299" customFormat="1" ht="24" customHeight="1" x14ac:dyDescent="0.2">
      <c r="A554" s="290" t="str">
        <f t="shared" si="165"/>
        <v/>
      </c>
      <c r="B554" s="291" t="str">
        <f t="shared" si="168"/>
        <v/>
      </c>
      <c r="C554" s="292"/>
      <c r="D554" s="293" t="str">
        <f t="shared" si="166"/>
        <v/>
      </c>
      <c r="E554" s="294"/>
      <c r="F554" s="295">
        <f t="shared" si="167"/>
        <v>0</v>
      </c>
      <c r="G554" s="298">
        <f t="shared" si="169"/>
        <v>0</v>
      </c>
    </row>
    <row r="555" spans="1:141" s="299" customFormat="1" ht="24" customHeight="1" x14ac:dyDescent="0.2">
      <c r="A555" s="290" t="str">
        <f t="shared" si="165"/>
        <v/>
      </c>
      <c r="B555" s="291" t="str">
        <f t="shared" si="168"/>
        <v/>
      </c>
      <c r="C555" s="292"/>
      <c r="D555" s="293" t="str">
        <f t="shared" si="166"/>
        <v/>
      </c>
      <c r="E555" s="294"/>
      <c r="F555" s="295">
        <f t="shared" si="167"/>
        <v>0</v>
      </c>
      <c r="G555" s="298">
        <f t="shared" si="169"/>
        <v>0</v>
      </c>
    </row>
    <row r="556" spans="1:141" s="299" customFormat="1" ht="24" customHeight="1" x14ac:dyDescent="0.2">
      <c r="A556" s="290" t="str">
        <f t="shared" si="165"/>
        <v/>
      </c>
      <c r="B556" s="291" t="str">
        <f t="shared" si="168"/>
        <v/>
      </c>
      <c r="C556" s="292"/>
      <c r="D556" s="293" t="str">
        <f t="shared" si="166"/>
        <v/>
      </c>
      <c r="E556" s="294"/>
      <c r="F556" s="295">
        <f t="shared" si="167"/>
        <v>0</v>
      </c>
      <c r="G556" s="298">
        <f t="shared" si="169"/>
        <v>0</v>
      </c>
    </row>
    <row r="557" spans="1:141" s="299" customFormat="1" ht="24" customHeight="1" x14ac:dyDescent="0.2">
      <c r="A557" s="290" t="str">
        <f t="shared" si="165"/>
        <v/>
      </c>
      <c r="B557" s="291" t="str">
        <f t="shared" si="168"/>
        <v/>
      </c>
      <c r="C557" s="292"/>
      <c r="D557" s="293" t="str">
        <f t="shared" si="166"/>
        <v/>
      </c>
      <c r="E557" s="294"/>
      <c r="F557" s="295">
        <f t="shared" si="167"/>
        <v>0</v>
      </c>
      <c r="G557" s="298">
        <f t="shared" si="169"/>
        <v>0</v>
      </c>
    </row>
    <row r="558" spans="1:141" s="299" customFormat="1" ht="24" customHeight="1" x14ac:dyDescent="0.2">
      <c r="A558" s="290" t="str">
        <f t="shared" si="165"/>
        <v/>
      </c>
      <c r="B558" s="291" t="str">
        <f t="shared" si="168"/>
        <v/>
      </c>
      <c r="C558" s="292"/>
      <c r="D558" s="293" t="str">
        <f t="shared" si="166"/>
        <v/>
      </c>
      <c r="E558" s="294"/>
      <c r="F558" s="295">
        <f t="shared" si="167"/>
        <v>0</v>
      </c>
      <c r="G558" s="298">
        <f t="shared" si="169"/>
        <v>0</v>
      </c>
    </row>
    <row r="559" spans="1:141" s="299" customFormat="1" ht="24" customHeight="1" x14ac:dyDescent="0.2">
      <c r="A559" s="290" t="str">
        <f t="shared" si="165"/>
        <v/>
      </c>
      <c r="B559" s="291" t="str">
        <f t="shared" si="168"/>
        <v/>
      </c>
      <c r="C559" s="292"/>
      <c r="D559" s="293" t="str">
        <f t="shared" si="166"/>
        <v/>
      </c>
      <c r="E559" s="294"/>
      <c r="F559" s="295">
        <f t="shared" si="167"/>
        <v>0</v>
      </c>
      <c r="G559" s="298">
        <f t="shared" si="169"/>
        <v>0</v>
      </c>
    </row>
    <row r="560" spans="1:141" s="299" customFormat="1" ht="24" customHeight="1" x14ac:dyDescent="0.2">
      <c r="A560" s="290" t="str">
        <f t="shared" si="165"/>
        <v/>
      </c>
      <c r="B560" s="291" t="str">
        <f t="shared" si="168"/>
        <v/>
      </c>
      <c r="C560" s="292"/>
      <c r="D560" s="293" t="str">
        <f t="shared" si="166"/>
        <v/>
      </c>
      <c r="E560" s="294"/>
      <c r="F560" s="295">
        <f t="shared" si="167"/>
        <v>0</v>
      </c>
      <c r="G560" s="298">
        <f t="shared" si="169"/>
        <v>0</v>
      </c>
    </row>
    <row r="561" spans="1:7" s="299" customFormat="1" ht="24" customHeight="1" x14ac:dyDescent="0.2">
      <c r="A561" s="290" t="str">
        <f t="shared" si="165"/>
        <v/>
      </c>
      <c r="B561" s="291" t="str">
        <f t="shared" si="168"/>
        <v/>
      </c>
      <c r="C561" s="292"/>
      <c r="D561" s="293" t="str">
        <f t="shared" si="166"/>
        <v/>
      </c>
      <c r="E561" s="294"/>
      <c r="F561" s="295">
        <f t="shared" si="167"/>
        <v>0</v>
      </c>
      <c r="G561" s="298">
        <f t="shared" si="169"/>
        <v>0</v>
      </c>
    </row>
    <row r="562" spans="1:7" s="299" customFormat="1" ht="24" customHeight="1" x14ac:dyDescent="0.2">
      <c r="A562" s="290" t="str">
        <f t="shared" si="165"/>
        <v/>
      </c>
      <c r="B562" s="291" t="str">
        <f t="shared" si="168"/>
        <v/>
      </c>
      <c r="C562" s="292"/>
      <c r="D562" s="293" t="str">
        <f t="shared" si="166"/>
        <v/>
      </c>
      <c r="E562" s="294"/>
      <c r="F562" s="295">
        <f t="shared" si="167"/>
        <v>0</v>
      </c>
      <c r="G562" s="298">
        <f t="shared" si="169"/>
        <v>0</v>
      </c>
    </row>
    <row r="563" spans="1:7" s="299" customFormat="1" ht="24" customHeight="1" x14ac:dyDescent="0.2">
      <c r="A563" s="290" t="str">
        <f t="shared" si="165"/>
        <v/>
      </c>
      <c r="B563" s="291" t="str">
        <f t="shared" si="168"/>
        <v/>
      </c>
      <c r="C563" s="292"/>
      <c r="D563" s="293" t="str">
        <f t="shared" si="166"/>
        <v/>
      </c>
      <c r="E563" s="294"/>
      <c r="F563" s="296">
        <f t="shared" si="167"/>
        <v>0</v>
      </c>
      <c r="G563" s="298">
        <f t="shared" si="169"/>
        <v>0</v>
      </c>
    </row>
    <row r="564" spans="1:7" ht="24" customHeight="1" x14ac:dyDescent="0.2">
      <c r="A564" s="156"/>
      <c r="D564" s="143"/>
      <c r="E564" s="144"/>
      <c r="F564" s="211" t="s">
        <v>33</v>
      </c>
      <c r="G564" s="157">
        <f>SUBTOTAL(9,G550:G563)</f>
        <v>0</v>
      </c>
    </row>
    <row r="565" spans="1:7" ht="24" customHeight="1" x14ac:dyDescent="0.2">
      <c r="A565" s="156"/>
      <c r="C565" s="158" t="s">
        <v>729</v>
      </c>
      <c r="D565" s="143"/>
      <c r="E565" s="144"/>
      <c r="G565" s="159"/>
    </row>
    <row r="566" spans="1:7" s="299" customFormat="1" ht="24" customHeight="1" x14ac:dyDescent="0.2">
      <c r="A566" s="290" t="str">
        <f t="shared" ref="A566:A573" si="170">IFERROR(VLOOKUP(C566,Tabla_Insumos,4,FALSE),"")</f>
        <v/>
      </c>
      <c r="B566" s="291" t="str">
        <f t="shared" ref="B566:B573" si="171">IFERROR(VLOOKUP(C566,Tabla_Insumos,5,FALSE),"")</f>
        <v/>
      </c>
      <c r="C566" s="292"/>
      <c r="D566" s="293" t="str">
        <f t="shared" ref="D566:D573" si="172">IFERROR(VLOOKUP(C566,Tabla_Insumos,2,FALSE),"")</f>
        <v/>
      </c>
      <c r="E566" s="294"/>
      <c r="F566" s="297">
        <f t="shared" ref="F566:F573" si="173">IFERROR(VLOOKUP(C566,Tabla_Insumos,3,FALSE),0)</f>
        <v>0</v>
      </c>
      <c r="G566" s="298">
        <f>ROUND(E566*F566,2)</f>
        <v>0</v>
      </c>
    </row>
    <row r="567" spans="1:7" s="299" customFormat="1" ht="24" customHeight="1" x14ac:dyDescent="0.2">
      <c r="A567" s="290" t="str">
        <f t="shared" si="170"/>
        <v/>
      </c>
      <c r="B567" s="291" t="str">
        <f t="shared" si="171"/>
        <v/>
      </c>
      <c r="C567" s="292"/>
      <c r="D567" s="293" t="str">
        <f t="shared" si="172"/>
        <v/>
      </c>
      <c r="E567" s="294"/>
      <c r="F567" s="297">
        <f t="shared" si="173"/>
        <v>0</v>
      </c>
      <c r="G567" s="298">
        <f>ROUND(E567*F567,2)</f>
        <v>0</v>
      </c>
    </row>
    <row r="568" spans="1:7" s="299" customFormat="1" ht="24" customHeight="1" x14ac:dyDescent="0.2">
      <c r="A568" s="290" t="str">
        <f t="shared" si="170"/>
        <v/>
      </c>
      <c r="B568" s="291" t="str">
        <f t="shared" si="171"/>
        <v/>
      </c>
      <c r="C568" s="292"/>
      <c r="D568" s="293" t="str">
        <f t="shared" si="172"/>
        <v/>
      </c>
      <c r="E568" s="294"/>
      <c r="F568" s="297">
        <f t="shared" si="173"/>
        <v>0</v>
      </c>
      <c r="G568" s="298">
        <f t="shared" ref="G568:G573" si="174">ROUND(E568*F568,2)</f>
        <v>0</v>
      </c>
    </row>
    <row r="569" spans="1:7" s="299" customFormat="1" ht="24" customHeight="1" x14ac:dyDescent="0.2">
      <c r="A569" s="290" t="str">
        <f t="shared" si="170"/>
        <v/>
      </c>
      <c r="B569" s="291" t="str">
        <f t="shared" si="171"/>
        <v/>
      </c>
      <c r="C569" s="292"/>
      <c r="D569" s="293" t="str">
        <f t="shared" si="172"/>
        <v/>
      </c>
      <c r="E569" s="294"/>
      <c r="F569" s="297">
        <f t="shared" si="173"/>
        <v>0</v>
      </c>
      <c r="G569" s="298">
        <f t="shared" si="174"/>
        <v>0</v>
      </c>
    </row>
    <row r="570" spans="1:7" s="299" customFormat="1" ht="24" customHeight="1" x14ac:dyDescent="0.2">
      <c r="A570" s="290" t="str">
        <f t="shared" si="170"/>
        <v/>
      </c>
      <c r="B570" s="291" t="str">
        <f t="shared" si="171"/>
        <v/>
      </c>
      <c r="C570" s="292"/>
      <c r="D570" s="293" t="str">
        <f t="shared" si="172"/>
        <v/>
      </c>
      <c r="E570" s="294"/>
      <c r="F570" s="295">
        <f t="shared" si="173"/>
        <v>0</v>
      </c>
      <c r="G570" s="298">
        <f t="shared" si="174"/>
        <v>0</v>
      </c>
    </row>
    <row r="571" spans="1:7" s="299" customFormat="1" ht="24" customHeight="1" x14ac:dyDescent="0.2">
      <c r="A571" s="290" t="str">
        <f t="shared" si="170"/>
        <v/>
      </c>
      <c r="B571" s="291" t="str">
        <f t="shared" si="171"/>
        <v/>
      </c>
      <c r="C571" s="292"/>
      <c r="D571" s="293" t="str">
        <f t="shared" si="172"/>
        <v/>
      </c>
      <c r="E571" s="294"/>
      <c r="F571" s="295">
        <f t="shared" si="173"/>
        <v>0</v>
      </c>
      <c r="G571" s="298">
        <f t="shared" si="174"/>
        <v>0</v>
      </c>
    </row>
    <row r="572" spans="1:7" s="299" customFormat="1" ht="24" customHeight="1" x14ac:dyDescent="0.2">
      <c r="A572" s="290" t="str">
        <f t="shared" si="170"/>
        <v/>
      </c>
      <c r="B572" s="291" t="str">
        <f t="shared" si="171"/>
        <v/>
      </c>
      <c r="C572" s="292"/>
      <c r="D572" s="293" t="str">
        <f t="shared" si="172"/>
        <v/>
      </c>
      <c r="E572" s="294"/>
      <c r="F572" s="295">
        <f t="shared" si="173"/>
        <v>0</v>
      </c>
      <c r="G572" s="298">
        <f t="shared" si="174"/>
        <v>0</v>
      </c>
    </row>
    <row r="573" spans="1:7" s="299" customFormat="1" ht="24" customHeight="1" x14ac:dyDescent="0.2">
      <c r="A573" s="290" t="str">
        <f t="shared" si="170"/>
        <v/>
      </c>
      <c r="B573" s="291" t="str">
        <f t="shared" si="171"/>
        <v/>
      </c>
      <c r="C573" s="292"/>
      <c r="D573" s="293" t="str">
        <f t="shared" si="172"/>
        <v/>
      </c>
      <c r="E573" s="294"/>
      <c r="F573" s="295">
        <f t="shared" si="173"/>
        <v>0</v>
      </c>
      <c r="G573" s="298">
        <f t="shared" si="174"/>
        <v>0</v>
      </c>
    </row>
    <row r="574" spans="1:7" ht="24" customHeight="1" x14ac:dyDescent="0.2">
      <c r="A574" s="156"/>
      <c r="D574" s="143"/>
      <c r="E574" s="144"/>
      <c r="F574" s="211" t="s">
        <v>34</v>
      </c>
      <c r="G574" s="157">
        <f>SUBTOTAL(9,G566:G573)</f>
        <v>0</v>
      </c>
    </row>
    <row r="575" spans="1:7" ht="24" customHeight="1" x14ac:dyDescent="0.2">
      <c r="A575" s="156"/>
      <c r="C575" s="158" t="s">
        <v>730</v>
      </c>
      <c r="D575" s="143"/>
      <c r="E575" s="144"/>
      <c r="G575" s="159"/>
    </row>
    <row r="576" spans="1:7" s="299" customFormat="1" ht="24" customHeight="1" x14ac:dyDescent="0.2">
      <c r="A576" s="290" t="str">
        <f t="shared" ref="A576:A584" si="175">IFERROR(VLOOKUP(C576,Tabla_Insumos,4,FALSE),"")</f>
        <v/>
      </c>
      <c r="B576" s="291" t="str">
        <f t="shared" ref="B576:B584" si="176">IFERROR(VLOOKUP(C576,Tabla_Insumos,5,FALSE),"")</f>
        <v/>
      </c>
      <c r="C576" s="292"/>
      <c r="D576" s="293" t="str">
        <f t="shared" ref="D576:D584" si="177">IFERROR(VLOOKUP(C576,Tabla_Insumos,2,FALSE),"")</f>
        <v/>
      </c>
      <c r="E576" s="294"/>
      <c r="F576" s="295">
        <f t="shared" ref="F576:F584" si="178">IFERROR(VLOOKUP(C576,Tabla_Insumos,3,FALSE),0)</f>
        <v>0</v>
      </c>
      <c r="G576" s="298">
        <f t="shared" ref="G576:G584" si="179">ROUND(E576*F576,2)</f>
        <v>0</v>
      </c>
    </row>
    <row r="577" spans="1:8" s="299" customFormat="1" ht="24" customHeight="1" x14ac:dyDescent="0.2">
      <c r="A577" s="290" t="str">
        <f t="shared" si="175"/>
        <v/>
      </c>
      <c r="B577" s="291" t="str">
        <f t="shared" si="176"/>
        <v/>
      </c>
      <c r="C577" s="292"/>
      <c r="D577" s="293" t="str">
        <f t="shared" si="177"/>
        <v/>
      </c>
      <c r="E577" s="294"/>
      <c r="F577" s="295">
        <f t="shared" si="178"/>
        <v>0</v>
      </c>
      <c r="G577" s="298">
        <f t="shared" si="179"/>
        <v>0</v>
      </c>
    </row>
    <row r="578" spans="1:8" s="299" customFormat="1" ht="24" customHeight="1" x14ac:dyDescent="0.2">
      <c r="A578" s="290" t="str">
        <f t="shared" si="175"/>
        <v/>
      </c>
      <c r="B578" s="291" t="str">
        <f t="shared" si="176"/>
        <v/>
      </c>
      <c r="C578" s="292"/>
      <c r="D578" s="293" t="str">
        <f t="shared" si="177"/>
        <v/>
      </c>
      <c r="E578" s="294"/>
      <c r="F578" s="295">
        <f t="shared" si="178"/>
        <v>0</v>
      </c>
      <c r="G578" s="298">
        <f t="shared" si="179"/>
        <v>0</v>
      </c>
    </row>
    <row r="579" spans="1:8" s="299" customFormat="1" ht="24" customHeight="1" x14ac:dyDescent="0.2">
      <c r="A579" s="290" t="str">
        <f t="shared" si="175"/>
        <v/>
      </c>
      <c r="B579" s="291" t="str">
        <f t="shared" si="176"/>
        <v/>
      </c>
      <c r="C579" s="292"/>
      <c r="D579" s="293" t="str">
        <f t="shared" si="177"/>
        <v/>
      </c>
      <c r="E579" s="294"/>
      <c r="F579" s="295">
        <f t="shared" si="178"/>
        <v>0</v>
      </c>
      <c r="G579" s="298">
        <f t="shared" si="179"/>
        <v>0</v>
      </c>
    </row>
    <row r="580" spans="1:8" s="299" customFormat="1" ht="24" customHeight="1" x14ac:dyDescent="0.2">
      <c r="A580" s="290" t="str">
        <f t="shared" si="175"/>
        <v/>
      </c>
      <c r="B580" s="291" t="str">
        <f t="shared" si="176"/>
        <v/>
      </c>
      <c r="C580" s="292"/>
      <c r="D580" s="293" t="str">
        <f t="shared" si="177"/>
        <v/>
      </c>
      <c r="E580" s="294"/>
      <c r="F580" s="295">
        <f t="shared" si="178"/>
        <v>0</v>
      </c>
      <c r="G580" s="298">
        <f t="shared" si="179"/>
        <v>0</v>
      </c>
    </row>
    <row r="581" spans="1:8" s="299" customFormat="1" ht="24" customHeight="1" x14ac:dyDescent="0.2">
      <c r="A581" s="290" t="str">
        <f t="shared" si="175"/>
        <v/>
      </c>
      <c r="B581" s="291" t="str">
        <f t="shared" si="176"/>
        <v/>
      </c>
      <c r="C581" s="292"/>
      <c r="D581" s="293" t="str">
        <f t="shared" si="177"/>
        <v/>
      </c>
      <c r="E581" s="294"/>
      <c r="F581" s="295">
        <f t="shared" si="178"/>
        <v>0</v>
      </c>
      <c r="G581" s="298">
        <f t="shared" si="179"/>
        <v>0</v>
      </c>
    </row>
    <row r="582" spans="1:8" s="299" customFormat="1" ht="24" customHeight="1" x14ac:dyDescent="0.2">
      <c r="A582" s="290" t="str">
        <f t="shared" si="175"/>
        <v/>
      </c>
      <c r="B582" s="291" t="str">
        <f t="shared" si="176"/>
        <v/>
      </c>
      <c r="C582" s="292"/>
      <c r="D582" s="293" t="str">
        <f t="shared" si="177"/>
        <v/>
      </c>
      <c r="E582" s="294"/>
      <c r="F582" s="295">
        <f t="shared" si="178"/>
        <v>0</v>
      </c>
      <c r="G582" s="298">
        <f t="shared" si="179"/>
        <v>0</v>
      </c>
    </row>
    <row r="583" spans="1:8" s="299" customFormat="1" ht="24" customHeight="1" x14ac:dyDescent="0.2">
      <c r="A583" s="290" t="str">
        <f t="shared" si="175"/>
        <v/>
      </c>
      <c r="B583" s="291" t="str">
        <f t="shared" si="176"/>
        <v/>
      </c>
      <c r="C583" s="292"/>
      <c r="D583" s="293" t="str">
        <f t="shared" si="177"/>
        <v/>
      </c>
      <c r="E583" s="294"/>
      <c r="F583" s="295">
        <f t="shared" si="178"/>
        <v>0</v>
      </c>
      <c r="G583" s="298">
        <f t="shared" si="179"/>
        <v>0</v>
      </c>
    </row>
    <row r="584" spans="1:8" s="299" customFormat="1" ht="24" customHeight="1" x14ac:dyDescent="0.2">
      <c r="A584" s="290" t="str">
        <f t="shared" si="175"/>
        <v/>
      </c>
      <c r="B584" s="291" t="str">
        <f t="shared" si="176"/>
        <v/>
      </c>
      <c r="C584" s="292"/>
      <c r="D584" s="293" t="str">
        <f t="shared" si="177"/>
        <v/>
      </c>
      <c r="E584" s="294"/>
      <c r="F584" s="295">
        <f t="shared" si="178"/>
        <v>0</v>
      </c>
      <c r="G584" s="298">
        <f t="shared" si="179"/>
        <v>0</v>
      </c>
    </row>
    <row r="585" spans="1:8" ht="24" customHeight="1" x14ac:dyDescent="0.2">
      <c r="A585" s="160"/>
      <c r="B585" s="143"/>
      <c r="D585" s="143"/>
      <c r="E585" s="144"/>
      <c r="F585" s="211" t="s">
        <v>35</v>
      </c>
      <c r="G585" s="157">
        <f>SUBTOTAL(9,G576:G584)</f>
        <v>0</v>
      </c>
    </row>
    <row r="586" spans="1:8" ht="24" customHeight="1" thickBot="1" x14ac:dyDescent="0.25">
      <c r="A586" s="161"/>
      <c r="B586" s="162"/>
      <c r="C586" s="163"/>
      <c r="D586" s="162"/>
      <c r="E586" s="164"/>
      <c r="F586" s="165"/>
      <c r="G586" s="166"/>
    </row>
    <row r="587" spans="1:8" ht="24" customHeight="1" thickBot="1" x14ac:dyDescent="0.25">
      <c r="A587" s="167" t="str">
        <f>B545</f>
        <v>2.9</v>
      </c>
      <c r="B587" s="168" t="str">
        <f>C545</f>
        <v/>
      </c>
      <c r="C587" s="169"/>
      <c r="D587" s="169" t="s">
        <v>36</v>
      </c>
      <c r="E587" s="170"/>
      <c r="F587" s="171" t="s">
        <v>37</v>
      </c>
      <c r="G587" s="172">
        <f>SUBTOTAL(9,G550:G586)</f>
        <v>0</v>
      </c>
    </row>
    <row r="588" spans="1:8" ht="24" customHeight="1" thickTop="1" thickBot="1" x14ac:dyDescent="0.25"/>
    <row r="589" spans="1:8" ht="24" customHeight="1" thickTop="1" x14ac:dyDescent="0.2">
      <c r="A589" s="199" t="s">
        <v>39</v>
      </c>
      <c r="B589" s="200"/>
      <c r="C589" s="200"/>
      <c r="D589" s="200"/>
      <c r="E589" s="200"/>
      <c r="F589" s="200"/>
      <c r="G589" s="201"/>
      <c r="H589" s="133">
        <f>COUNTIF($A$1:A595,"ANALISIS DE PRECIOS")</f>
        <v>13</v>
      </c>
    </row>
    <row r="590" spans="1:8" ht="24" customHeight="1" x14ac:dyDescent="0.2">
      <c r="A590" s="134" t="s">
        <v>726</v>
      </c>
      <c r="B590" s="135" t="str">
        <f>Comitente</f>
        <v>DIRECCIÓN PROVINCIAL RED DE GAS</v>
      </c>
      <c r="C590" s="130"/>
      <c r="D590" s="136"/>
      <c r="E590" s="136"/>
      <c r="F590" s="137"/>
      <c r="G590" s="138"/>
    </row>
    <row r="591" spans="1:8" ht="24" customHeight="1" x14ac:dyDescent="0.2">
      <c r="A591" s="134" t="s">
        <v>727</v>
      </c>
      <c r="B591" s="135">
        <f>Contratista</f>
        <v>0</v>
      </c>
      <c r="C591" s="131"/>
      <c r="D591" s="131"/>
      <c r="E591" s="131"/>
      <c r="F591" s="139"/>
      <c r="G591" s="140"/>
    </row>
    <row r="592" spans="1:8" ht="24" customHeight="1" x14ac:dyDescent="0.2">
      <c r="A592" s="134" t="s">
        <v>26</v>
      </c>
      <c r="B592" s="135" t="str">
        <f>Obra</f>
        <v>MANTENIMIENTO CALINGASTA- SECTOR 1</v>
      </c>
      <c r="C592" s="131"/>
      <c r="D592" s="131"/>
      <c r="E592" s="131"/>
      <c r="F592" s="139" t="s">
        <v>40</v>
      </c>
      <c r="G592" s="141">
        <f>Fecha_Base</f>
        <v>0</v>
      </c>
    </row>
    <row r="593" spans="1:141" ht="24" customHeight="1" x14ac:dyDescent="0.2">
      <c r="A593" s="142" t="s">
        <v>725</v>
      </c>
      <c r="B593" s="132" t="str">
        <f>Ubicación</f>
        <v>Departamento CALINGASTA</v>
      </c>
      <c r="C593" s="132"/>
      <c r="D593" s="143"/>
      <c r="E593" s="144"/>
      <c r="G593" s="146"/>
    </row>
    <row r="594" spans="1:141" ht="24" customHeight="1" x14ac:dyDescent="0.2">
      <c r="A594" s="142" t="s">
        <v>41</v>
      </c>
      <c r="B594" s="21">
        <f>IFERROR(VALUE(LEFT(B595,FIND(".",B595)-1)),"")</f>
        <v>2</v>
      </c>
      <c r="C594" s="133" t="str">
        <f>IFERROR(VLOOKUP(B594,Tabla_CyP,2,FALSE),"")</f>
        <v xml:space="preserve">Colegio Secundario de Barreal </v>
      </c>
      <c r="E594" s="144"/>
      <c r="G594" s="146"/>
    </row>
    <row r="595" spans="1:141" ht="24" customHeight="1" x14ac:dyDescent="0.2">
      <c r="A595" s="142" t="s">
        <v>27</v>
      </c>
      <c r="B595" s="147" t="s">
        <v>1397</v>
      </c>
      <c r="C595" s="133" t="str">
        <f>IFERROR(VLOOKUP(B595,Tabla_CyP,2,FALSE),"")</f>
        <v/>
      </c>
      <c r="D595" s="143"/>
      <c r="E595" s="144"/>
      <c r="F595" s="139" t="s">
        <v>28</v>
      </c>
      <c r="G595" s="148" t="str">
        <f>IFERROR(VLOOKUP(B595,Tabla_CyP,4,FALSE),"")</f>
        <v/>
      </c>
    </row>
    <row r="596" spans="1:141" ht="24" customHeight="1" x14ac:dyDescent="0.2">
      <c r="A596" s="142"/>
      <c r="B596" s="132"/>
      <c r="D596" s="143"/>
      <c r="E596" s="144"/>
      <c r="G596" s="146"/>
    </row>
    <row r="597" spans="1:141" ht="24" customHeight="1" x14ac:dyDescent="0.2">
      <c r="A597" s="406" t="s">
        <v>588</v>
      </c>
      <c r="B597" s="407"/>
      <c r="C597" s="408" t="s">
        <v>0</v>
      </c>
      <c r="D597" s="408" t="s">
        <v>29</v>
      </c>
      <c r="E597" s="410" t="s">
        <v>30</v>
      </c>
      <c r="F597" s="412" t="s">
        <v>31</v>
      </c>
      <c r="G597" s="414" t="s">
        <v>32</v>
      </c>
    </row>
    <row r="598" spans="1:141" s="143" customFormat="1" ht="24" customHeight="1" x14ac:dyDescent="0.2">
      <c r="A598" s="149" t="s">
        <v>589</v>
      </c>
      <c r="B598" s="150" t="s">
        <v>590</v>
      </c>
      <c r="C598" s="409"/>
      <c r="D598" s="409"/>
      <c r="E598" s="411"/>
      <c r="F598" s="413"/>
      <c r="G598" s="415"/>
      <c r="I598" s="300"/>
      <c r="J598" s="300"/>
      <c r="K598" s="300"/>
      <c r="L598" s="300"/>
      <c r="M598" s="300"/>
      <c r="N598" s="300"/>
      <c r="O598" s="300"/>
      <c r="P598" s="300"/>
      <c r="Q598" s="300"/>
      <c r="R598" s="300"/>
      <c r="S598" s="300"/>
      <c r="T598" s="300"/>
      <c r="U598" s="300"/>
      <c r="V598" s="300"/>
      <c r="W598" s="300"/>
      <c r="X598" s="300"/>
      <c r="Y598" s="300"/>
      <c r="Z598" s="300"/>
      <c r="AA598" s="300"/>
      <c r="AB598" s="300"/>
      <c r="AC598" s="300"/>
      <c r="AD598" s="300"/>
      <c r="AE598" s="300"/>
      <c r="AF598" s="300"/>
      <c r="AG598" s="300"/>
      <c r="AH598" s="300"/>
      <c r="AI598" s="300"/>
      <c r="AJ598" s="300"/>
      <c r="AK598" s="300"/>
      <c r="AL598" s="300"/>
      <c r="AM598" s="300"/>
      <c r="AN598" s="300"/>
      <c r="AO598" s="300"/>
      <c r="AP598" s="300"/>
      <c r="AQ598" s="300"/>
      <c r="AR598" s="300"/>
      <c r="AS598" s="300"/>
      <c r="AT598" s="300"/>
      <c r="AU598" s="300"/>
      <c r="AV598" s="300"/>
      <c r="AW598" s="300"/>
      <c r="AX598" s="300"/>
      <c r="AY598" s="300"/>
      <c r="AZ598" s="300"/>
      <c r="BA598" s="300"/>
      <c r="BB598" s="300"/>
      <c r="BC598" s="300"/>
      <c r="BD598" s="300"/>
      <c r="BE598" s="300"/>
      <c r="BF598" s="300"/>
      <c r="BG598" s="300"/>
      <c r="BH598" s="300"/>
      <c r="BI598" s="300"/>
      <c r="BJ598" s="300"/>
      <c r="BK598" s="300"/>
      <c r="BL598" s="300"/>
      <c r="BM598" s="300"/>
      <c r="BN598" s="300"/>
      <c r="BO598" s="300"/>
      <c r="BP598" s="300"/>
      <c r="BQ598" s="300"/>
      <c r="BR598" s="300"/>
      <c r="BS598" s="300"/>
      <c r="BT598" s="300"/>
      <c r="BU598" s="300"/>
      <c r="BV598" s="300"/>
      <c r="BW598" s="300"/>
      <c r="BX598" s="300"/>
      <c r="BY598" s="300"/>
      <c r="BZ598" s="300"/>
      <c r="CA598" s="300"/>
      <c r="CB598" s="300"/>
      <c r="CC598" s="300"/>
      <c r="CD598" s="300"/>
      <c r="CE598" s="300"/>
      <c r="CF598" s="300"/>
      <c r="CG598" s="300"/>
      <c r="CH598" s="300"/>
      <c r="CI598" s="300"/>
      <c r="CJ598" s="300"/>
      <c r="CK598" s="300"/>
      <c r="CL598" s="300"/>
      <c r="CM598" s="300"/>
      <c r="CN598" s="300"/>
      <c r="CO598" s="300"/>
      <c r="CP598" s="300"/>
      <c r="CQ598" s="300"/>
      <c r="CR598" s="300"/>
      <c r="CS598" s="300"/>
      <c r="CT598" s="300"/>
      <c r="CU598" s="300"/>
      <c r="CV598" s="300"/>
      <c r="CW598" s="300"/>
      <c r="CX598" s="300"/>
      <c r="CY598" s="300"/>
      <c r="CZ598" s="300"/>
      <c r="DA598" s="300"/>
      <c r="DB598" s="300"/>
      <c r="DC598" s="300"/>
      <c r="DD598" s="300"/>
      <c r="DE598" s="300"/>
      <c r="DF598" s="300"/>
      <c r="DG598" s="300"/>
      <c r="DH598" s="300"/>
      <c r="DI598" s="300"/>
      <c r="DJ598" s="300"/>
      <c r="DK598" s="300"/>
      <c r="DL598" s="300"/>
      <c r="DM598" s="300"/>
      <c r="DN598" s="300"/>
      <c r="DO598" s="300"/>
      <c r="DP598" s="300"/>
      <c r="DQ598" s="300"/>
      <c r="DR598" s="300"/>
      <c r="DS598" s="300"/>
      <c r="DT598" s="300"/>
      <c r="DU598" s="300"/>
      <c r="DV598" s="300"/>
      <c r="DW598" s="300"/>
      <c r="DX598" s="300"/>
      <c r="DY598" s="300"/>
      <c r="DZ598" s="300"/>
      <c r="EA598" s="300"/>
      <c r="EB598" s="300"/>
      <c r="EC598" s="300"/>
      <c r="ED598" s="300"/>
      <c r="EE598" s="300"/>
      <c r="EF598" s="300"/>
      <c r="EG598" s="300"/>
      <c r="EH598" s="300"/>
      <c r="EI598" s="300"/>
      <c r="EJ598" s="300"/>
      <c r="EK598" s="300"/>
    </row>
    <row r="599" spans="1:141" ht="24" customHeight="1" x14ac:dyDescent="0.2">
      <c r="A599" s="210"/>
      <c r="B599" s="151"/>
      <c r="C599" s="208" t="s">
        <v>728</v>
      </c>
      <c r="D599" s="152"/>
      <c r="E599" s="153"/>
      <c r="F599" s="154"/>
      <c r="G599" s="155"/>
    </row>
    <row r="600" spans="1:141" s="299" customFormat="1" ht="24" customHeight="1" x14ac:dyDescent="0.2">
      <c r="A600" s="290" t="str">
        <f t="shared" ref="A600:A613" si="180">IFERROR(VLOOKUP(C600,Tabla_Insumos,4,FALSE),"")</f>
        <v/>
      </c>
      <c r="B600" s="291" t="str">
        <f>IFERROR(VLOOKUP(C600,Tabla_Insumos,5,FALSE),"")</f>
        <v/>
      </c>
      <c r="C600" s="292"/>
      <c r="D600" s="293" t="str">
        <f t="shared" ref="D600:D613" si="181">IFERROR(VLOOKUP(C600,Tabla_Insumos,2,FALSE),"")</f>
        <v/>
      </c>
      <c r="E600" s="294"/>
      <c r="F600" s="295">
        <f t="shared" ref="F600:F613" si="182">IFERROR(VLOOKUP(C600,Tabla_Insumos,3,FALSE),0)</f>
        <v>0</v>
      </c>
      <c r="G600" s="298">
        <f>ROUND(E600*F600,2)</f>
        <v>0</v>
      </c>
    </row>
    <row r="601" spans="1:141" s="299" customFormat="1" ht="24" customHeight="1" x14ac:dyDescent="0.2">
      <c r="A601" s="290" t="str">
        <f t="shared" si="180"/>
        <v/>
      </c>
      <c r="B601" s="291" t="str">
        <f t="shared" ref="B601:B613" si="183">IFERROR(VLOOKUP(C601,Tabla_Insumos,5,FALSE),"")</f>
        <v/>
      </c>
      <c r="C601" s="292"/>
      <c r="D601" s="293" t="str">
        <f t="shared" si="181"/>
        <v/>
      </c>
      <c r="E601" s="294"/>
      <c r="F601" s="295">
        <f t="shared" si="182"/>
        <v>0</v>
      </c>
      <c r="G601" s="298">
        <f t="shared" ref="G601:G613" si="184">ROUND(E601*F601,2)</f>
        <v>0</v>
      </c>
    </row>
    <row r="602" spans="1:141" s="299" customFormat="1" ht="24" customHeight="1" x14ac:dyDescent="0.2">
      <c r="A602" s="290" t="str">
        <f t="shared" si="180"/>
        <v/>
      </c>
      <c r="B602" s="291" t="str">
        <f t="shared" si="183"/>
        <v/>
      </c>
      <c r="C602" s="292"/>
      <c r="D602" s="293" t="str">
        <f t="shared" si="181"/>
        <v/>
      </c>
      <c r="E602" s="294"/>
      <c r="F602" s="295">
        <f t="shared" si="182"/>
        <v>0</v>
      </c>
      <c r="G602" s="298">
        <f t="shared" si="184"/>
        <v>0</v>
      </c>
    </row>
    <row r="603" spans="1:141" s="299" customFormat="1" ht="24" customHeight="1" x14ac:dyDescent="0.2">
      <c r="A603" s="290" t="str">
        <f t="shared" si="180"/>
        <v/>
      </c>
      <c r="B603" s="291" t="str">
        <f t="shared" si="183"/>
        <v/>
      </c>
      <c r="C603" s="292"/>
      <c r="D603" s="293" t="str">
        <f t="shared" si="181"/>
        <v/>
      </c>
      <c r="E603" s="294"/>
      <c r="F603" s="295">
        <f t="shared" si="182"/>
        <v>0</v>
      </c>
      <c r="G603" s="298">
        <f t="shared" si="184"/>
        <v>0</v>
      </c>
    </row>
    <row r="604" spans="1:141" s="299" customFormat="1" ht="24" customHeight="1" x14ac:dyDescent="0.2">
      <c r="A604" s="290" t="str">
        <f t="shared" si="180"/>
        <v/>
      </c>
      <c r="B604" s="291" t="str">
        <f t="shared" si="183"/>
        <v/>
      </c>
      <c r="C604" s="292"/>
      <c r="D604" s="293" t="str">
        <f t="shared" si="181"/>
        <v/>
      </c>
      <c r="E604" s="294"/>
      <c r="F604" s="295">
        <f t="shared" si="182"/>
        <v>0</v>
      </c>
      <c r="G604" s="298">
        <f t="shared" si="184"/>
        <v>0</v>
      </c>
    </row>
    <row r="605" spans="1:141" s="299" customFormat="1" ht="24" customHeight="1" x14ac:dyDescent="0.2">
      <c r="A605" s="290" t="str">
        <f t="shared" si="180"/>
        <v/>
      </c>
      <c r="B605" s="291" t="str">
        <f t="shared" si="183"/>
        <v/>
      </c>
      <c r="C605" s="292"/>
      <c r="D605" s="293" t="str">
        <f t="shared" si="181"/>
        <v/>
      </c>
      <c r="E605" s="294"/>
      <c r="F605" s="295">
        <f t="shared" si="182"/>
        <v>0</v>
      </c>
      <c r="G605" s="298">
        <f t="shared" si="184"/>
        <v>0</v>
      </c>
    </row>
    <row r="606" spans="1:141" s="299" customFormat="1" ht="24" customHeight="1" x14ac:dyDescent="0.2">
      <c r="A606" s="290" t="str">
        <f t="shared" si="180"/>
        <v/>
      </c>
      <c r="B606" s="291" t="str">
        <f t="shared" si="183"/>
        <v/>
      </c>
      <c r="C606" s="292"/>
      <c r="D606" s="293" t="str">
        <f t="shared" si="181"/>
        <v/>
      </c>
      <c r="E606" s="294"/>
      <c r="F606" s="295">
        <f t="shared" si="182"/>
        <v>0</v>
      </c>
      <c r="G606" s="298">
        <f t="shared" si="184"/>
        <v>0</v>
      </c>
    </row>
    <row r="607" spans="1:141" s="299" customFormat="1" ht="24" customHeight="1" x14ac:dyDescent="0.2">
      <c r="A607" s="290" t="str">
        <f t="shared" si="180"/>
        <v/>
      </c>
      <c r="B607" s="291" t="str">
        <f t="shared" si="183"/>
        <v/>
      </c>
      <c r="C607" s="292"/>
      <c r="D607" s="293" t="str">
        <f t="shared" si="181"/>
        <v/>
      </c>
      <c r="E607" s="294"/>
      <c r="F607" s="295">
        <f t="shared" si="182"/>
        <v>0</v>
      </c>
      <c r="G607" s="298">
        <f t="shared" si="184"/>
        <v>0</v>
      </c>
    </row>
    <row r="608" spans="1:141" s="299" customFormat="1" ht="24" customHeight="1" x14ac:dyDescent="0.2">
      <c r="A608" s="290" t="str">
        <f t="shared" si="180"/>
        <v/>
      </c>
      <c r="B608" s="291" t="str">
        <f t="shared" si="183"/>
        <v/>
      </c>
      <c r="C608" s="292"/>
      <c r="D608" s="293" t="str">
        <f t="shared" si="181"/>
        <v/>
      </c>
      <c r="E608" s="294"/>
      <c r="F608" s="295">
        <f t="shared" si="182"/>
        <v>0</v>
      </c>
      <c r="G608" s="298">
        <f t="shared" si="184"/>
        <v>0</v>
      </c>
    </row>
    <row r="609" spans="1:7" s="299" customFormat="1" ht="24" customHeight="1" x14ac:dyDescent="0.2">
      <c r="A609" s="290" t="str">
        <f t="shared" si="180"/>
        <v/>
      </c>
      <c r="B609" s="291" t="str">
        <f t="shared" si="183"/>
        <v/>
      </c>
      <c r="C609" s="292"/>
      <c r="D609" s="293" t="str">
        <f t="shared" si="181"/>
        <v/>
      </c>
      <c r="E609" s="294"/>
      <c r="F609" s="295">
        <f t="shared" si="182"/>
        <v>0</v>
      </c>
      <c r="G609" s="298">
        <f t="shared" si="184"/>
        <v>0</v>
      </c>
    </row>
    <row r="610" spans="1:7" s="299" customFormat="1" ht="24" customHeight="1" x14ac:dyDescent="0.2">
      <c r="A610" s="290" t="str">
        <f t="shared" si="180"/>
        <v/>
      </c>
      <c r="B610" s="291" t="str">
        <f t="shared" si="183"/>
        <v/>
      </c>
      <c r="C610" s="292"/>
      <c r="D610" s="293" t="str">
        <f t="shared" si="181"/>
        <v/>
      </c>
      <c r="E610" s="294"/>
      <c r="F610" s="295">
        <f t="shared" si="182"/>
        <v>0</v>
      </c>
      <c r="G610" s="298">
        <f t="shared" si="184"/>
        <v>0</v>
      </c>
    </row>
    <row r="611" spans="1:7" s="299" customFormat="1" ht="24" customHeight="1" x14ac:dyDescent="0.2">
      <c r="A611" s="290" t="str">
        <f t="shared" si="180"/>
        <v/>
      </c>
      <c r="B611" s="291" t="str">
        <f t="shared" si="183"/>
        <v/>
      </c>
      <c r="C611" s="292"/>
      <c r="D611" s="293" t="str">
        <f t="shared" si="181"/>
        <v/>
      </c>
      <c r="E611" s="294"/>
      <c r="F611" s="295">
        <f t="shared" si="182"/>
        <v>0</v>
      </c>
      <c r="G611" s="298">
        <f t="shared" si="184"/>
        <v>0</v>
      </c>
    </row>
    <row r="612" spans="1:7" s="299" customFormat="1" ht="24" customHeight="1" x14ac:dyDescent="0.2">
      <c r="A612" s="290" t="str">
        <f t="shared" si="180"/>
        <v/>
      </c>
      <c r="B612" s="291" t="str">
        <f t="shared" si="183"/>
        <v/>
      </c>
      <c r="C612" s="292"/>
      <c r="D612" s="293" t="str">
        <f t="shared" si="181"/>
        <v/>
      </c>
      <c r="E612" s="294"/>
      <c r="F612" s="295">
        <f t="shared" si="182"/>
        <v>0</v>
      </c>
      <c r="G612" s="298">
        <f t="shared" si="184"/>
        <v>0</v>
      </c>
    </row>
    <row r="613" spans="1:7" s="299" customFormat="1" ht="24" customHeight="1" x14ac:dyDescent="0.2">
      <c r="A613" s="290" t="str">
        <f t="shared" si="180"/>
        <v/>
      </c>
      <c r="B613" s="291" t="str">
        <f t="shared" si="183"/>
        <v/>
      </c>
      <c r="C613" s="292"/>
      <c r="D613" s="293" t="str">
        <f t="shared" si="181"/>
        <v/>
      </c>
      <c r="E613" s="294"/>
      <c r="F613" s="296">
        <f t="shared" si="182"/>
        <v>0</v>
      </c>
      <c r="G613" s="298">
        <f t="shared" si="184"/>
        <v>0</v>
      </c>
    </row>
    <row r="614" spans="1:7" ht="24" customHeight="1" x14ac:dyDescent="0.2">
      <c r="A614" s="156"/>
      <c r="D614" s="143"/>
      <c r="E614" s="144"/>
      <c r="F614" s="211" t="s">
        <v>33</v>
      </c>
      <c r="G614" s="157">
        <f>SUBTOTAL(9,G600:G613)</f>
        <v>0</v>
      </c>
    </row>
    <row r="615" spans="1:7" ht="24" customHeight="1" x14ac:dyDescent="0.2">
      <c r="A615" s="156"/>
      <c r="C615" s="158" t="s">
        <v>729</v>
      </c>
      <c r="D615" s="143"/>
      <c r="E615" s="144"/>
      <c r="G615" s="159"/>
    </row>
    <row r="616" spans="1:7" s="299" customFormat="1" ht="24" customHeight="1" x14ac:dyDescent="0.2">
      <c r="A616" s="290" t="str">
        <f t="shared" ref="A616:A623" si="185">IFERROR(VLOOKUP(C616,Tabla_Insumos,4,FALSE),"")</f>
        <v/>
      </c>
      <c r="B616" s="291" t="str">
        <f t="shared" ref="B616:B623" si="186">IFERROR(VLOOKUP(C616,Tabla_Insumos,5,FALSE),"")</f>
        <v/>
      </c>
      <c r="C616" s="292"/>
      <c r="D616" s="293" t="str">
        <f t="shared" ref="D616:D623" si="187">IFERROR(VLOOKUP(C616,Tabla_Insumos,2,FALSE),"")</f>
        <v/>
      </c>
      <c r="E616" s="294"/>
      <c r="F616" s="297">
        <f t="shared" ref="F616:F623" si="188">IFERROR(VLOOKUP(C616,Tabla_Insumos,3,FALSE),0)</f>
        <v>0</v>
      </c>
      <c r="G616" s="298">
        <f>ROUND(E616*F616,2)</f>
        <v>0</v>
      </c>
    </row>
    <row r="617" spans="1:7" s="299" customFormat="1" ht="24" customHeight="1" x14ac:dyDescent="0.2">
      <c r="A617" s="290" t="str">
        <f t="shared" si="185"/>
        <v/>
      </c>
      <c r="B617" s="291" t="str">
        <f t="shared" si="186"/>
        <v/>
      </c>
      <c r="C617" s="292"/>
      <c r="D617" s="293" t="str">
        <f t="shared" si="187"/>
        <v/>
      </c>
      <c r="E617" s="294"/>
      <c r="F617" s="297">
        <f t="shared" si="188"/>
        <v>0</v>
      </c>
      <c r="G617" s="298">
        <f>ROUND(E617*F617,2)</f>
        <v>0</v>
      </c>
    </row>
    <row r="618" spans="1:7" s="299" customFormat="1" ht="24" customHeight="1" x14ac:dyDescent="0.2">
      <c r="A618" s="290" t="str">
        <f t="shared" si="185"/>
        <v/>
      </c>
      <c r="B618" s="291" t="str">
        <f t="shared" si="186"/>
        <v/>
      </c>
      <c r="C618" s="292"/>
      <c r="D618" s="293" t="str">
        <f t="shared" si="187"/>
        <v/>
      </c>
      <c r="E618" s="294"/>
      <c r="F618" s="297">
        <f t="shared" si="188"/>
        <v>0</v>
      </c>
      <c r="G618" s="298">
        <f t="shared" ref="G618:G623" si="189">ROUND(E618*F618,2)</f>
        <v>0</v>
      </c>
    </row>
    <row r="619" spans="1:7" s="299" customFormat="1" ht="24" customHeight="1" x14ac:dyDescent="0.2">
      <c r="A619" s="290" t="str">
        <f t="shared" si="185"/>
        <v/>
      </c>
      <c r="B619" s="291" t="str">
        <f t="shared" si="186"/>
        <v/>
      </c>
      <c r="C619" s="292"/>
      <c r="D619" s="293" t="str">
        <f t="shared" si="187"/>
        <v/>
      </c>
      <c r="E619" s="294"/>
      <c r="F619" s="297">
        <f t="shared" si="188"/>
        <v>0</v>
      </c>
      <c r="G619" s="298">
        <f t="shared" si="189"/>
        <v>0</v>
      </c>
    </row>
    <row r="620" spans="1:7" s="299" customFormat="1" ht="24" customHeight="1" x14ac:dyDescent="0.2">
      <c r="A620" s="290" t="str">
        <f t="shared" si="185"/>
        <v/>
      </c>
      <c r="B620" s="291" t="str">
        <f t="shared" si="186"/>
        <v/>
      </c>
      <c r="C620" s="292"/>
      <c r="D620" s="293" t="str">
        <f t="shared" si="187"/>
        <v/>
      </c>
      <c r="E620" s="294"/>
      <c r="F620" s="295">
        <f t="shared" si="188"/>
        <v>0</v>
      </c>
      <c r="G620" s="298">
        <f t="shared" si="189"/>
        <v>0</v>
      </c>
    </row>
    <row r="621" spans="1:7" s="299" customFormat="1" ht="24" customHeight="1" x14ac:dyDescent="0.2">
      <c r="A621" s="290" t="str">
        <f t="shared" si="185"/>
        <v/>
      </c>
      <c r="B621" s="291" t="str">
        <f t="shared" si="186"/>
        <v/>
      </c>
      <c r="C621" s="292"/>
      <c r="D621" s="293" t="str">
        <f t="shared" si="187"/>
        <v/>
      </c>
      <c r="E621" s="294"/>
      <c r="F621" s="295">
        <f t="shared" si="188"/>
        <v>0</v>
      </c>
      <c r="G621" s="298">
        <f t="shared" si="189"/>
        <v>0</v>
      </c>
    </row>
    <row r="622" spans="1:7" s="299" customFormat="1" ht="24" customHeight="1" x14ac:dyDescent="0.2">
      <c r="A622" s="290" t="str">
        <f t="shared" si="185"/>
        <v/>
      </c>
      <c r="B622" s="291" t="str">
        <f t="shared" si="186"/>
        <v/>
      </c>
      <c r="C622" s="292"/>
      <c r="D622" s="293" t="str">
        <f t="shared" si="187"/>
        <v/>
      </c>
      <c r="E622" s="294"/>
      <c r="F622" s="295">
        <f t="shared" si="188"/>
        <v>0</v>
      </c>
      <c r="G622" s="298">
        <f t="shared" si="189"/>
        <v>0</v>
      </c>
    </row>
    <row r="623" spans="1:7" s="299" customFormat="1" ht="24" customHeight="1" x14ac:dyDescent="0.2">
      <c r="A623" s="290" t="str">
        <f t="shared" si="185"/>
        <v/>
      </c>
      <c r="B623" s="291" t="str">
        <f t="shared" si="186"/>
        <v/>
      </c>
      <c r="C623" s="292"/>
      <c r="D623" s="293" t="str">
        <f t="shared" si="187"/>
        <v/>
      </c>
      <c r="E623" s="294"/>
      <c r="F623" s="295">
        <f t="shared" si="188"/>
        <v>0</v>
      </c>
      <c r="G623" s="298">
        <f t="shared" si="189"/>
        <v>0</v>
      </c>
    </row>
    <row r="624" spans="1:7" ht="24" customHeight="1" x14ac:dyDescent="0.2">
      <c r="A624" s="156"/>
      <c r="D624" s="143"/>
      <c r="E624" s="144"/>
      <c r="F624" s="211" t="s">
        <v>34</v>
      </c>
      <c r="G624" s="157">
        <f>SUBTOTAL(9,G616:G623)</f>
        <v>0</v>
      </c>
    </row>
    <row r="625" spans="1:8" ht="24" customHeight="1" x14ac:dyDescent="0.2">
      <c r="A625" s="156"/>
      <c r="C625" s="158" t="s">
        <v>730</v>
      </c>
      <c r="D625" s="143"/>
      <c r="E625" s="144"/>
      <c r="G625" s="159"/>
    </row>
    <row r="626" spans="1:8" s="299" customFormat="1" ht="24" customHeight="1" x14ac:dyDescent="0.2">
      <c r="A626" s="290" t="str">
        <f t="shared" ref="A626:A634" si="190">IFERROR(VLOOKUP(C626,Tabla_Insumos,4,FALSE),"")</f>
        <v/>
      </c>
      <c r="B626" s="291" t="str">
        <f t="shared" ref="B626:B634" si="191">IFERROR(VLOOKUP(C626,Tabla_Insumos,5,FALSE),"")</f>
        <v/>
      </c>
      <c r="C626" s="292"/>
      <c r="D626" s="293" t="str">
        <f t="shared" ref="D626:D634" si="192">IFERROR(VLOOKUP(C626,Tabla_Insumos,2,FALSE),"")</f>
        <v/>
      </c>
      <c r="E626" s="294"/>
      <c r="F626" s="295">
        <f t="shared" ref="F626:F634" si="193">IFERROR(VLOOKUP(C626,Tabla_Insumos,3,FALSE),0)</f>
        <v>0</v>
      </c>
      <c r="G626" s="298">
        <f t="shared" ref="G626:G634" si="194">ROUND(E626*F626,2)</f>
        <v>0</v>
      </c>
    </row>
    <row r="627" spans="1:8" s="299" customFormat="1" ht="24" customHeight="1" x14ac:dyDescent="0.2">
      <c r="A627" s="290" t="str">
        <f t="shared" si="190"/>
        <v/>
      </c>
      <c r="B627" s="291" t="str">
        <f t="shared" si="191"/>
        <v/>
      </c>
      <c r="C627" s="292"/>
      <c r="D627" s="293" t="str">
        <f t="shared" si="192"/>
        <v/>
      </c>
      <c r="E627" s="294"/>
      <c r="F627" s="295">
        <f t="shared" si="193"/>
        <v>0</v>
      </c>
      <c r="G627" s="298">
        <f t="shared" si="194"/>
        <v>0</v>
      </c>
    </row>
    <row r="628" spans="1:8" s="299" customFormat="1" ht="24" customHeight="1" x14ac:dyDescent="0.2">
      <c r="A628" s="290" t="str">
        <f t="shared" si="190"/>
        <v/>
      </c>
      <c r="B628" s="291" t="str">
        <f t="shared" si="191"/>
        <v/>
      </c>
      <c r="C628" s="292"/>
      <c r="D628" s="293" t="str">
        <f t="shared" si="192"/>
        <v/>
      </c>
      <c r="E628" s="294"/>
      <c r="F628" s="295">
        <f t="shared" si="193"/>
        <v>0</v>
      </c>
      <c r="G628" s="298">
        <f t="shared" si="194"/>
        <v>0</v>
      </c>
    </row>
    <row r="629" spans="1:8" s="299" customFormat="1" ht="24" customHeight="1" x14ac:dyDescent="0.2">
      <c r="A629" s="290" t="str">
        <f t="shared" si="190"/>
        <v/>
      </c>
      <c r="B629" s="291" t="str">
        <f t="shared" si="191"/>
        <v/>
      </c>
      <c r="C629" s="292"/>
      <c r="D629" s="293" t="str">
        <f t="shared" si="192"/>
        <v/>
      </c>
      <c r="E629" s="294"/>
      <c r="F629" s="295">
        <f t="shared" si="193"/>
        <v>0</v>
      </c>
      <c r="G629" s="298">
        <f t="shared" si="194"/>
        <v>0</v>
      </c>
    </row>
    <row r="630" spans="1:8" s="299" customFormat="1" ht="24" customHeight="1" x14ac:dyDescent="0.2">
      <c r="A630" s="290" t="str">
        <f t="shared" si="190"/>
        <v/>
      </c>
      <c r="B630" s="291" t="str">
        <f t="shared" si="191"/>
        <v/>
      </c>
      <c r="C630" s="292"/>
      <c r="D630" s="293" t="str">
        <f t="shared" si="192"/>
        <v/>
      </c>
      <c r="E630" s="294"/>
      <c r="F630" s="295">
        <f t="shared" si="193"/>
        <v>0</v>
      </c>
      <c r="G630" s="298">
        <f t="shared" si="194"/>
        <v>0</v>
      </c>
    </row>
    <row r="631" spans="1:8" s="299" customFormat="1" ht="24" customHeight="1" x14ac:dyDescent="0.2">
      <c r="A631" s="290" t="str">
        <f t="shared" si="190"/>
        <v/>
      </c>
      <c r="B631" s="291" t="str">
        <f t="shared" si="191"/>
        <v/>
      </c>
      <c r="C631" s="292"/>
      <c r="D631" s="293" t="str">
        <f t="shared" si="192"/>
        <v/>
      </c>
      <c r="E631" s="294"/>
      <c r="F631" s="295">
        <f t="shared" si="193"/>
        <v>0</v>
      </c>
      <c r="G631" s="298">
        <f t="shared" si="194"/>
        <v>0</v>
      </c>
    </row>
    <row r="632" spans="1:8" s="299" customFormat="1" ht="24" customHeight="1" x14ac:dyDescent="0.2">
      <c r="A632" s="290" t="str">
        <f t="shared" si="190"/>
        <v/>
      </c>
      <c r="B632" s="291" t="str">
        <f t="shared" si="191"/>
        <v/>
      </c>
      <c r="C632" s="292"/>
      <c r="D632" s="293" t="str">
        <f t="shared" si="192"/>
        <v/>
      </c>
      <c r="E632" s="294"/>
      <c r="F632" s="295">
        <f t="shared" si="193"/>
        <v>0</v>
      </c>
      <c r="G632" s="298">
        <f t="shared" si="194"/>
        <v>0</v>
      </c>
    </row>
    <row r="633" spans="1:8" s="299" customFormat="1" ht="24" customHeight="1" x14ac:dyDescent="0.2">
      <c r="A633" s="290" t="str">
        <f t="shared" si="190"/>
        <v/>
      </c>
      <c r="B633" s="291" t="str">
        <f t="shared" si="191"/>
        <v/>
      </c>
      <c r="C633" s="292"/>
      <c r="D633" s="293" t="str">
        <f t="shared" si="192"/>
        <v/>
      </c>
      <c r="E633" s="294"/>
      <c r="F633" s="295">
        <f t="shared" si="193"/>
        <v>0</v>
      </c>
      <c r="G633" s="298">
        <f t="shared" si="194"/>
        <v>0</v>
      </c>
    </row>
    <row r="634" spans="1:8" s="299" customFormat="1" ht="24" customHeight="1" x14ac:dyDescent="0.2">
      <c r="A634" s="290" t="str">
        <f t="shared" si="190"/>
        <v/>
      </c>
      <c r="B634" s="291" t="str">
        <f t="shared" si="191"/>
        <v/>
      </c>
      <c r="C634" s="292"/>
      <c r="D634" s="293" t="str">
        <f t="shared" si="192"/>
        <v/>
      </c>
      <c r="E634" s="294"/>
      <c r="F634" s="295">
        <f t="shared" si="193"/>
        <v>0</v>
      </c>
      <c r="G634" s="298">
        <f t="shared" si="194"/>
        <v>0</v>
      </c>
    </row>
    <row r="635" spans="1:8" ht="24" customHeight="1" x14ac:dyDescent="0.2">
      <c r="A635" s="160"/>
      <c r="B635" s="143"/>
      <c r="D635" s="143"/>
      <c r="E635" s="144"/>
      <c r="F635" s="211" t="s">
        <v>35</v>
      </c>
      <c r="G635" s="157">
        <f>SUBTOTAL(9,G626:G634)</f>
        <v>0</v>
      </c>
    </row>
    <row r="636" spans="1:8" ht="24" customHeight="1" thickBot="1" x14ac:dyDescent="0.25">
      <c r="A636" s="161"/>
      <c r="B636" s="162"/>
      <c r="C636" s="163"/>
      <c r="D636" s="162"/>
      <c r="E636" s="164"/>
      <c r="F636" s="165"/>
      <c r="G636" s="166"/>
    </row>
    <row r="637" spans="1:8" ht="24" customHeight="1" thickBot="1" x14ac:dyDescent="0.25">
      <c r="A637" s="167" t="str">
        <f>B595</f>
        <v>2.10</v>
      </c>
      <c r="B637" s="168" t="str">
        <f>C595</f>
        <v/>
      </c>
      <c r="C637" s="169"/>
      <c r="D637" s="169" t="s">
        <v>36</v>
      </c>
      <c r="E637" s="170"/>
      <c r="F637" s="171" t="s">
        <v>37</v>
      </c>
      <c r="G637" s="172">
        <f>SUBTOTAL(9,G600:G636)</f>
        <v>0</v>
      </c>
    </row>
    <row r="638" spans="1:8" ht="24" customHeight="1" thickTop="1" thickBot="1" x14ac:dyDescent="0.25"/>
    <row r="639" spans="1:8" ht="24" customHeight="1" thickTop="1" x14ac:dyDescent="0.2">
      <c r="A639" s="199" t="s">
        <v>39</v>
      </c>
      <c r="B639" s="200"/>
      <c r="C639" s="200"/>
      <c r="D639" s="200"/>
      <c r="E639" s="200"/>
      <c r="F639" s="200"/>
      <c r="G639" s="201"/>
      <c r="H639" s="133">
        <f>COUNTIF($A$1:A645,"ANALISIS DE PRECIOS")</f>
        <v>14</v>
      </c>
    </row>
    <row r="640" spans="1:8" ht="24" customHeight="1" x14ac:dyDescent="0.2">
      <c r="A640" s="134" t="s">
        <v>726</v>
      </c>
      <c r="B640" s="135" t="str">
        <f>Comitente</f>
        <v>DIRECCIÓN PROVINCIAL RED DE GAS</v>
      </c>
      <c r="C640" s="130"/>
      <c r="D640" s="136"/>
      <c r="E640" s="136"/>
      <c r="F640" s="137"/>
      <c r="G640" s="138"/>
    </row>
    <row r="641" spans="1:141" ht="24" customHeight="1" x14ac:dyDescent="0.2">
      <c r="A641" s="134" t="s">
        <v>727</v>
      </c>
      <c r="B641" s="135">
        <f>Contratista</f>
        <v>0</v>
      </c>
      <c r="C641" s="131"/>
      <c r="D641" s="131"/>
      <c r="E641" s="131"/>
      <c r="F641" s="139"/>
      <c r="G641" s="140"/>
    </row>
    <row r="642" spans="1:141" ht="24" customHeight="1" x14ac:dyDescent="0.2">
      <c r="A642" s="134" t="s">
        <v>26</v>
      </c>
      <c r="B642" s="135" t="str">
        <f>Obra</f>
        <v>MANTENIMIENTO CALINGASTA- SECTOR 1</v>
      </c>
      <c r="C642" s="131"/>
      <c r="D642" s="131"/>
      <c r="E642" s="131"/>
      <c r="F642" s="139" t="s">
        <v>40</v>
      </c>
      <c r="G642" s="141">
        <f>Fecha_Base</f>
        <v>0</v>
      </c>
    </row>
    <row r="643" spans="1:141" ht="24" customHeight="1" x14ac:dyDescent="0.2">
      <c r="A643" s="142" t="s">
        <v>725</v>
      </c>
      <c r="B643" s="132" t="str">
        <f>Ubicación</f>
        <v>Departamento CALINGASTA</v>
      </c>
      <c r="C643" s="132"/>
      <c r="D643" s="143"/>
      <c r="E643" s="144"/>
      <c r="G643" s="146"/>
    </row>
    <row r="644" spans="1:141" ht="24" customHeight="1" x14ac:dyDescent="0.2">
      <c r="A644" s="142" t="s">
        <v>41</v>
      </c>
      <c r="B644" s="21">
        <f>IFERROR(VALUE(LEFT(B645,FIND(".",B645)-1)),"")</f>
        <v>2</v>
      </c>
      <c r="C644" s="133" t="str">
        <f>IFERROR(VLOOKUP(B644,Tabla_CyP,2,FALSE),"")</f>
        <v xml:space="preserve">Colegio Secundario de Barreal </v>
      </c>
      <c r="E644" s="144"/>
      <c r="G644" s="146"/>
    </row>
    <row r="645" spans="1:141" ht="24" customHeight="1" x14ac:dyDescent="0.2">
      <c r="A645" s="142" t="s">
        <v>27</v>
      </c>
      <c r="B645" s="147" t="s">
        <v>1398</v>
      </c>
      <c r="C645" s="133" t="str">
        <f>IFERROR(VLOOKUP(B645,Tabla_CyP,2,FALSE),"")</f>
        <v/>
      </c>
      <c r="D645" s="143"/>
      <c r="E645" s="144"/>
      <c r="F645" s="139" t="s">
        <v>28</v>
      </c>
      <c r="G645" s="148" t="str">
        <f>IFERROR(VLOOKUP(B645,Tabla_CyP,4,FALSE),"")</f>
        <v/>
      </c>
    </row>
    <row r="646" spans="1:141" ht="24" customHeight="1" x14ac:dyDescent="0.2">
      <c r="A646" s="142"/>
      <c r="B646" s="132"/>
      <c r="D646" s="143"/>
      <c r="E646" s="144"/>
      <c r="G646" s="146"/>
    </row>
    <row r="647" spans="1:141" ht="24" customHeight="1" x14ac:dyDescent="0.2">
      <c r="A647" s="406" t="s">
        <v>588</v>
      </c>
      <c r="B647" s="407"/>
      <c r="C647" s="408" t="s">
        <v>0</v>
      </c>
      <c r="D647" s="408" t="s">
        <v>29</v>
      </c>
      <c r="E647" s="410" t="s">
        <v>30</v>
      </c>
      <c r="F647" s="412" t="s">
        <v>31</v>
      </c>
      <c r="G647" s="414" t="s">
        <v>32</v>
      </c>
    </row>
    <row r="648" spans="1:141" s="143" customFormat="1" ht="24" customHeight="1" x14ac:dyDescent="0.2">
      <c r="A648" s="149" t="s">
        <v>589</v>
      </c>
      <c r="B648" s="150" t="s">
        <v>590</v>
      </c>
      <c r="C648" s="409"/>
      <c r="D648" s="409"/>
      <c r="E648" s="411"/>
      <c r="F648" s="413"/>
      <c r="G648" s="415"/>
      <c r="I648" s="300"/>
      <c r="J648" s="300"/>
      <c r="K648" s="300"/>
      <c r="L648" s="300"/>
      <c r="M648" s="300"/>
      <c r="N648" s="300"/>
      <c r="O648" s="300"/>
      <c r="P648" s="300"/>
      <c r="Q648" s="300"/>
      <c r="R648" s="300"/>
      <c r="S648" s="300"/>
      <c r="T648" s="300"/>
      <c r="U648" s="300"/>
      <c r="V648" s="300"/>
      <c r="W648" s="300"/>
      <c r="X648" s="300"/>
      <c r="Y648" s="300"/>
      <c r="Z648" s="300"/>
      <c r="AA648" s="300"/>
      <c r="AB648" s="300"/>
      <c r="AC648" s="300"/>
      <c r="AD648" s="300"/>
      <c r="AE648" s="300"/>
      <c r="AF648" s="300"/>
      <c r="AG648" s="300"/>
      <c r="AH648" s="300"/>
      <c r="AI648" s="300"/>
      <c r="AJ648" s="300"/>
      <c r="AK648" s="300"/>
      <c r="AL648" s="300"/>
      <c r="AM648" s="300"/>
      <c r="AN648" s="300"/>
      <c r="AO648" s="300"/>
      <c r="AP648" s="300"/>
      <c r="AQ648" s="300"/>
      <c r="AR648" s="300"/>
      <c r="AS648" s="300"/>
      <c r="AT648" s="300"/>
      <c r="AU648" s="300"/>
      <c r="AV648" s="300"/>
      <c r="AW648" s="300"/>
      <c r="AX648" s="300"/>
      <c r="AY648" s="300"/>
      <c r="AZ648" s="300"/>
      <c r="BA648" s="300"/>
      <c r="BB648" s="300"/>
      <c r="BC648" s="300"/>
      <c r="BD648" s="300"/>
      <c r="BE648" s="300"/>
      <c r="BF648" s="300"/>
      <c r="BG648" s="300"/>
      <c r="BH648" s="300"/>
      <c r="BI648" s="300"/>
      <c r="BJ648" s="300"/>
      <c r="BK648" s="300"/>
      <c r="BL648" s="300"/>
      <c r="BM648" s="300"/>
      <c r="BN648" s="300"/>
      <c r="BO648" s="300"/>
      <c r="BP648" s="300"/>
      <c r="BQ648" s="300"/>
      <c r="BR648" s="300"/>
      <c r="BS648" s="300"/>
      <c r="BT648" s="300"/>
      <c r="BU648" s="300"/>
      <c r="BV648" s="300"/>
      <c r="BW648" s="300"/>
      <c r="BX648" s="300"/>
      <c r="BY648" s="300"/>
      <c r="BZ648" s="300"/>
      <c r="CA648" s="300"/>
      <c r="CB648" s="300"/>
      <c r="CC648" s="300"/>
      <c r="CD648" s="300"/>
      <c r="CE648" s="300"/>
      <c r="CF648" s="300"/>
      <c r="CG648" s="300"/>
      <c r="CH648" s="300"/>
      <c r="CI648" s="300"/>
      <c r="CJ648" s="300"/>
      <c r="CK648" s="300"/>
      <c r="CL648" s="300"/>
      <c r="CM648" s="300"/>
      <c r="CN648" s="300"/>
      <c r="CO648" s="300"/>
      <c r="CP648" s="300"/>
      <c r="CQ648" s="300"/>
      <c r="CR648" s="300"/>
      <c r="CS648" s="300"/>
      <c r="CT648" s="300"/>
      <c r="CU648" s="300"/>
      <c r="CV648" s="300"/>
      <c r="CW648" s="300"/>
      <c r="CX648" s="300"/>
      <c r="CY648" s="300"/>
      <c r="CZ648" s="300"/>
      <c r="DA648" s="300"/>
      <c r="DB648" s="300"/>
      <c r="DC648" s="300"/>
      <c r="DD648" s="300"/>
      <c r="DE648" s="300"/>
      <c r="DF648" s="300"/>
      <c r="DG648" s="300"/>
      <c r="DH648" s="300"/>
      <c r="DI648" s="300"/>
      <c r="DJ648" s="300"/>
      <c r="DK648" s="300"/>
      <c r="DL648" s="300"/>
      <c r="DM648" s="300"/>
      <c r="DN648" s="300"/>
      <c r="DO648" s="300"/>
      <c r="DP648" s="300"/>
      <c r="DQ648" s="300"/>
      <c r="DR648" s="300"/>
      <c r="DS648" s="300"/>
      <c r="DT648" s="300"/>
      <c r="DU648" s="300"/>
      <c r="DV648" s="300"/>
      <c r="DW648" s="300"/>
      <c r="DX648" s="300"/>
      <c r="DY648" s="300"/>
      <c r="DZ648" s="300"/>
      <c r="EA648" s="300"/>
      <c r="EB648" s="300"/>
      <c r="EC648" s="300"/>
      <c r="ED648" s="300"/>
      <c r="EE648" s="300"/>
      <c r="EF648" s="300"/>
      <c r="EG648" s="300"/>
      <c r="EH648" s="300"/>
      <c r="EI648" s="300"/>
      <c r="EJ648" s="300"/>
      <c r="EK648" s="300"/>
    </row>
    <row r="649" spans="1:141" ht="24" customHeight="1" x14ac:dyDescent="0.2">
      <c r="A649" s="210"/>
      <c r="B649" s="151"/>
      <c r="C649" s="208" t="s">
        <v>728</v>
      </c>
      <c r="D649" s="152"/>
      <c r="E649" s="153"/>
      <c r="F649" s="154"/>
      <c r="G649" s="155"/>
    </row>
    <row r="650" spans="1:141" s="299" customFormat="1" ht="24" customHeight="1" x14ac:dyDescent="0.2">
      <c r="A650" s="290" t="str">
        <f t="shared" ref="A650:A663" si="195">IFERROR(VLOOKUP(C650,Tabla_Insumos,4,FALSE),"")</f>
        <v/>
      </c>
      <c r="B650" s="291" t="str">
        <f>IFERROR(VLOOKUP(C650,Tabla_Insumos,5,FALSE),"")</f>
        <v/>
      </c>
      <c r="C650" s="292"/>
      <c r="D650" s="293" t="str">
        <f t="shared" ref="D650:D663" si="196">IFERROR(VLOOKUP(C650,Tabla_Insumos,2,FALSE),"")</f>
        <v/>
      </c>
      <c r="E650" s="294"/>
      <c r="F650" s="295">
        <f t="shared" ref="F650:F663" si="197">IFERROR(VLOOKUP(C650,Tabla_Insumos,3,FALSE),0)</f>
        <v>0</v>
      </c>
      <c r="G650" s="298">
        <f>ROUND(E650*F650,2)</f>
        <v>0</v>
      </c>
    </row>
    <row r="651" spans="1:141" s="299" customFormat="1" ht="24" customHeight="1" x14ac:dyDescent="0.2">
      <c r="A651" s="290" t="str">
        <f t="shared" si="195"/>
        <v/>
      </c>
      <c r="B651" s="291" t="str">
        <f t="shared" ref="B651:B663" si="198">IFERROR(VLOOKUP(C651,Tabla_Insumos,5,FALSE),"")</f>
        <v/>
      </c>
      <c r="C651" s="292"/>
      <c r="D651" s="293" t="str">
        <f t="shared" si="196"/>
        <v/>
      </c>
      <c r="E651" s="294"/>
      <c r="F651" s="295">
        <f t="shared" si="197"/>
        <v>0</v>
      </c>
      <c r="G651" s="298">
        <f t="shared" ref="G651:G663" si="199">ROUND(E651*F651,2)</f>
        <v>0</v>
      </c>
    </row>
    <row r="652" spans="1:141" s="299" customFormat="1" ht="24" customHeight="1" x14ac:dyDescent="0.2">
      <c r="A652" s="290" t="str">
        <f t="shared" si="195"/>
        <v/>
      </c>
      <c r="B652" s="291" t="str">
        <f t="shared" si="198"/>
        <v/>
      </c>
      <c r="C652" s="292"/>
      <c r="D652" s="293" t="str">
        <f t="shared" si="196"/>
        <v/>
      </c>
      <c r="E652" s="294"/>
      <c r="F652" s="295">
        <f t="shared" si="197"/>
        <v>0</v>
      </c>
      <c r="G652" s="298">
        <f t="shared" si="199"/>
        <v>0</v>
      </c>
    </row>
    <row r="653" spans="1:141" s="299" customFormat="1" ht="24" customHeight="1" x14ac:dyDescent="0.2">
      <c r="A653" s="290" t="str">
        <f t="shared" si="195"/>
        <v/>
      </c>
      <c r="B653" s="291" t="str">
        <f t="shared" si="198"/>
        <v/>
      </c>
      <c r="C653" s="292"/>
      <c r="D653" s="293" t="str">
        <f t="shared" si="196"/>
        <v/>
      </c>
      <c r="E653" s="294"/>
      <c r="F653" s="295">
        <f t="shared" si="197"/>
        <v>0</v>
      </c>
      <c r="G653" s="298">
        <f t="shared" si="199"/>
        <v>0</v>
      </c>
    </row>
    <row r="654" spans="1:141" s="299" customFormat="1" ht="24" customHeight="1" x14ac:dyDescent="0.2">
      <c r="A654" s="290" t="str">
        <f t="shared" si="195"/>
        <v/>
      </c>
      <c r="B654" s="291" t="str">
        <f t="shared" si="198"/>
        <v/>
      </c>
      <c r="C654" s="292"/>
      <c r="D654" s="293" t="str">
        <f t="shared" si="196"/>
        <v/>
      </c>
      <c r="E654" s="294"/>
      <c r="F654" s="295">
        <f t="shared" si="197"/>
        <v>0</v>
      </c>
      <c r="G654" s="298">
        <f t="shared" si="199"/>
        <v>0</v>
      </c>
    </row>
    <row r="655" spans="1:141" s="299" customFormat="1" ht="24" customHeight="1" x14ac:dyDescent="0.2">
      <c r="A655" s="290" t="str">
        <f t="shared" si="195"/>
        <v/>
      </c>
      <c r="B655" s="291" t="str">
        <f t="shared" si="198"/>
        <v/>
      </c>
      <c r="C655" s="292"/>
      <c r="D655" s="293" t="str">
        <f t="shared" si="196"/>
        <v/>
      </c>
      <c r="E655" s="294"/>
      <c r="F655" s="295">
        <f t="shared" si="197"/>
        <v>0</v>
      </c>
      <c r="G655" s="298">
        <f t="shared" si="199"/>
        <v>0</v>
      </c>
    </row>
    <row r="656" spans="1:141" s="299" customFormat="1" ht="24" customHeight="1" x14ac:dyDescent="0.2">
      <c r="A656" s="290" t="str">
        <f t="shared" si="195"/>
        <v/>
      </c>
      <c r="B656" s="291" t="str">
        <f t="shared" si="198"/>
        <v/>
      </c>
      <c r="C656" s="292"/>
      <c r="D656" s="293" t="str">
        <f t="shared" si="196"/>
        <v/>
      </c>
      <c r="E656" s="294"/>
      <c r="F656" s="295">
        <f t="shared" si="197"/>
        <v>0</v>
      </c>
      <c r="G656" s="298">
        <f t="shared" si="199"/>
        <v>0</v>
      </c>
    </row>
    <row r="657" spans="1:7" s="299" customFormat="1" ht="24" customHeight="1" x14ac:dyDescent="0.2">
      <c r="A657" s="290" t="str">
        <f t="shared" si="195"/>
        <v/>
      </c>
      <c r="B657" s="291" t="str">
        <f t="shared" si="198"/>
        <v/>
      </c>
      <c r="C657" s="292"/>
      <c r="D657" s="293" t="str">
        <f t="shared" si="196"/>
        <v/>
      </c>
      <c r="E657" s="294"/>
      <c r="F657" s="295">
        <f t="shared" si="197"/>
        <v>0</v>
      </c>
      <c r="G657" s="298">
        <f t="shared" si="199"/>
        <v>0</v>
      </c>
    </row>
    <row r="658" spans="1:7" s="299" customFormat="1" ht="24" customHeight="1" x14ac:dyDescent="0.2">
      <c r="A658" s="290" t="str">
        <f t="shared" si="195"/>
        <v/>
      </c>
      <c r="B658" s="291" t="str">
        <f t="shared" si="198"/>
        <v/>
      </c>
      <c r="C658" s="292"/>
      <c r="D658" s="293" t="str">
        <f t="shared" si="196"/>
        <v/>
      </c>
      <c r="E658" s="294"/>
      <c r="F658" s="295">
        <f t="shared" si="197"/>
        <v>0</v>
      </c>
      <c r="G658" s="298">
        <f t="shared" si="199"/>
        <v>0</v>
      </c>
    </row>
    <row r="659" spans="1:7" s="299" customFormat="1" ht="24" customHeight="1" x14ac:dyDescent="0.2">
      <c r="A659" s="290" t="str">
        <f t="shared" si="195"/>
        <v/>
      </c>
      <c r="B659" s="291" t="str">
        <f t="shared" si="198"/>
        <v/>
      </c>
      <c r="C659" s="292"/>
      <c r="D659" s="293" t="str">
        <f t="shared" si="196"/>
        <v/>
      </c>
      <c r="E659" s="294"/>
      <c r="F659" s="295">
        <f t="shared" si="197"/>
        <v>0</v>
      </c>
      <c r="G659" s="298">
        <f t="shared" si="199"/>
        <v>0</v>
      </c>
    </row>
    <row r="660" spans="1:7" s="299" customFormat="1" ht="24" customHeight="1" x14ac:dyDescent="0.2">
      <c r="A660" s="290" t="str">
        <f t="shared" si="195"/>
        <v/>
      </c>
      <c r="B660" s="291" t="str">
        <f t="shared" si="198"/>
        <v/>
      </c>
      <c r="C660" s="292"/>
      <c r="D660" s="293" t="str">
        <f t="shared" si="196"/>
        <v/>
      </c>
      <c r="E660" s="294"/>
      <c r="F660" s="295">
        <f t="shared" si="197"/>
        <v>0</v>
      </c>
      <c r="G660" s="298">
        <f t="shared" si="199"/>
        <v>0</v>
      </c>
    </row>
    <row r="661" spans="1:7" s="299" customFormat="1" ht="24" customHeight="1" x14ac:dyDescent="0.2">
      <c r="A661" s="290" t="str">
        <f t="shared" si="195"/>
        <v/>
      </c>
      <c r="B661" s="291" t="str">
        <f t="shared" si="198"/>
        <v/>
      </c>
      <c r="C661" s="292"/>
      <c r="D661" s="293" t="str">
        <f t="shared" si="196"/>
        <v/>
      </c>
      <c r="E661" s="294"/>
      <c r="F661" s="295">
        <f t="shared" si="197"/>
        <v>0</v>
      </c>
      <c r="G661" s="298">
        <f t="shared" si="199"/>
        <v>0</v>
      </c>
    </row>
    <row r="662" spans="1:7" s="299" customFormat="1" ht="24" customHeight="1" x14ac:dyDescent="0.2">
      <c r="A662" s="290" t="str">
        <f t="shared" si="195"/>
        <v/>
      </c>
      <c r="B662" s="291" t="str">
        <f t="shared" si="198"/>
        <v/>
      </c>
      <c r="C662" s="292"/>
      <c r="D662" s="293" t="str">
        <f t="shared" si="196"/>
        <v/>
      </c>
      <c r="E662" s="294"/>
      <c r="F662" s="295">
        <f t="shared" si="197"/>
        <v>0</v>
      </c>
      <c r="G662" s="298">
        <f t="shared" si="199"/>
        <v>0</v>
      </c>
    </row>
    <row r="663" spans="1:7" s="299" customFormat="1" ht="24" customHeight="1" x14ac:dyDescent="0.2">
      <c r="A663" s="290" t="str">
        <f t="shared" si="195"/>
        <v/>
      </c>
      <c r="B663" s="291" t="str">
        <f t="shared" si="198"/>
        <v/>
      </c>
      <c r="C663" s="292"/>
      <c r="D663" s="293" t="str">
        <f t="shared" si="196"/>
        <v/>
      </c>
      <c r="E663" s="294"/>
      <c r="F663" s="296">
        <f t="shared" si="197"/>
        <v>0</v>
      </c>
      <c r="G663" s="298">
        <f t="shared" si="199"/>
        <v>0</v>
      </c>
    </row>
    <row r="664" spans="1:7" ht="24" customHeight="1" x14ac:dyDescent="0.2">
      <c r="A664" s="156"/>
      <c r="D664" s="143"/>
      <c r="E664" s="144"/>
      <c r="F664" s="211" t="s">
        <v>33</v>
      </c>
      <c r="G664" s="157">
        <f>SUBTOTAL(9,G650:G663)</f>
        <v>0</v>
      </c>
    </row>
    <row r="665" spans="1:7" ht="24" customHeight="1" x14ac:dyDescent="0.2">
      <c r="A665" s="156"/>
      <c r="C665" s="158" t="s">
        <v>729</v>
      </c>
      <c r="D665" s="143"/>
      <c r="E665" s="144"/>
      <c r="G665" s="159"/>
    </row>
    <row r="666" spans="1:7" s="299" customFormat="1" ht="24" customHeight="1" x14ac:dyDescent="0.2">
      <c r="A666" s="290" t="str">
        <f t="shared" ref="A666:A673" si="200">IFERROR(VLOOKUP(C666,Tabla_Insumos,4,FALSE),"")</f>
        <v/>
      </c>
      <c r="B666" s="291" t="str">
        <f t="shared" ref="B666:B673" si="201">IFERROR(VLOOKUP(C666,Tabla_Insumos,5,FALSE),"")</f>
        <v/>
      </c>
      <c r="C666" s="292"/>
      <c r="D666" s="293" t="str">
        <f t="shared" ref="D666:D673" si="202">IFERROR(VLOOKUP(C666,Tabla_Insumos,2,FALSE),"")</f>
        <v/>
      </c>
      <c r="E666" s="294"/>
      <c r="F666" s="297">
        <f t="shared" ref="F666:F673" si="203">IFERROR(VLOOKUP(C666,Tabla_Insumos,3,FALSE),0)</f>
        <v>0</v>
      </c>
      <c r="G666" s="298">
        <f>ROUND(E666*F666,2)</f>
        <v>0</v>
      </c>
    </row>
    <row r="667" spans="1:7" s="299" customFormat="1" ht="24" customHeight="1" x14ac:dyDescent="0.2">
      <c r="A667" s="290" t="str">
        <f t="shared" si="200"/>
        <v/>
      </c>
      <c r="B667" s="291" t="str">
        <f t="shared" si="201"/>
        <v/>
      </c>
      <c r="C667" s="292"/>
      <c r="D667" s="293" t="str">
        <f t="shared" si="202"/>
        <v/>
      </c>
      <c r="E667" s="294"/>
      <c r="F667" s="297">
        <f t="shared" si="203"/>
        <v>0</v>
      </c>
      <c r="G667" s="298">
        <f>ROUND(E667*F667,2)</f>
        <v>0</v>
      </c>
    </row>
    <row r="668" spans="1:7" s="299" customFormat="1" ht="24" customHeight="1" x14ac:dyDescent="0.2">
      <c r="A668" s="290" t="str">
        <f t="shared" si="200"/>
        <v/>
      </c>
      <c r="B668" s="291" t="str">
        <f t="shared" si="201"/>
        <v/>
      </c>
      <c r="C668" s="292"/>
      <c r="D668" s="293" t="str">
        <f t="shared" si="202"/>
        <v/>
      </c>
      <c r="E668" s="294"/>
      <c r="F668" s="297">
        <f t="shared" si="203"/>
        <v>0</v>
      </c>
      <c r="G668" s="298">
        <f t="shared" ref="G668:G673" si="204">ROUND(E668*F668,2)</f>
        <v>0</v>
      </c>
    </row>
    <row r="669" spans="1:7" s="299" customFormat="1" ht="24" customHeight="1" x14ac:dyDescent="0.2">
      <c r="A669" s="290" t="str">
        <f t="shared" si="200"/>
        <v/>
      </c>
      <c r="B669" s="291" t="str">
        <f t="shared" si="201"/>
        <v/>
      </c>
      <c r="C669" s="292"/>
      <c r="D669" s="293" t="str">
        <f t="shared" si="202"/>
        <v/>
      </c>
      <c r="E669" s="294"/>
      <c r="F669" s="297">
        <f t="shared" si="203"/>
        <v>0</v>
      </c>
      <c r="G669" s="298">
        <f t="shared" si="204"/>
        <v>0</v>
      </c>
    </row>
    <row r="670" spans="1:7" s="299" customFormat="1" ht="24" customHeight="1" x14ac:dyDescent="0.2">
      <c r="A670" s="290" t="str">
        <f t="shared" si="200"/>
        <v/>
      </c>
      <c r="B670" s="291" t="str">
        <f t="shared" si="201"/>
        <v/>
      </c>
      <c r="C670" s="292"/>
      <c r="D670" s="293" t="str">
        <f t="shared" si="202"/>
        <v/>
      </c>
      <c r="E670" s="294"/>
      <c r="F670" s="295">
        <f t="shared" si="203"/>
        <v>0</v>
      </c>
      <c r="G670" s="298">
        <f t="shared" si="204"/>
        <v>0</v>
      </c>
    </row>
    <row r="671" spans="1:7" s="299" customFormat="1" ht="24" customHeight="1" x14ac:dyDescent="0.2">
      <c r="A671" s="290" t="str">
        <f t="shared" si="200"/>
        <v/>
      </c>
      <c r="B671" s="291" t="str">
        <f t="shared" si="201"/>
        <v/>
      </c>
      <c r="C671" s="292"/>
      <c r="D671" s="293" t="str">
        <f t="shared" si="202"/>
        <v/>
      </c>
      <c r="E671" s="294"/>
      <c r="F671" s="295">
        <f t="shared" si="203"/>
        <v>0</v>
      </c>
      <c r="G671" s="298">
        <f t="shared" si="204"/>
        <v>0</v>
      </c>
    </row>
    <row r="672" spans="1:7" s="299" customFormat="1" ht="24" customHeight="1" x14ac:dyDescent="0.2">
      <c r="A672" s="290" t="str">
        <f t="shared" si="200"/>
        <v/>
      </c>
      <c r="B672" s="291" t="str">
        <f t="shared" si="201"/>
        <v/>
      </c>
      <c r="C672" s="292"/>
      <c r="D672" s="293" t="str">
        <f t="shared" si="202"/>
        <v/>
      </c>
      <c r="E672" s="294"/>
      <c r="F672" s="295">
        <f t="shared" si="203"/>
        <v>0</v>
      </c>
      <c r="G672" s="298">
        <f t="shared" si="204"/>
        <v>0</v>
      </c>
    </row>
    <row r="673" spans="1:7" s="299" customFormat="1" ht="24" customHeight="1" x14ac:dyDescent="0.2">
      <c r="A673" s="290" t="str">
        <f t="shared" si="200"/>
        <v/>
      </c>
      <c r="B673" s="291" t="str">
        <f t="shared" si="201"/>
        <v/>
      </c>
      <c r="C673" s="292"/>
      <c r="D673" s="293" t="str">
        <f t="shared" si="202"/>
        <v/>
      </c>
      <c r="E673" s="294"/>
      <c r="F673" s="295">
        <f t="shared" si="203"/>
        <v>0</v>
      </c>
      <c r="G673" s="298">
        <f t="shared" si="204"/>
        <v>0</v>
      </c>
    </row>
    <row r="674" spans="1:7" ht="24" customHeight="1" x14ac:dyDescent="0.2">
      <c r="A674" s="156"/>
      <c r="D674" s="143"/>
      <c r="E674" s="144"/>
      <c r="F674" s="211" t="s">
        <v>34</v>
      </c>
      <c r="G674" s="157">
        <f>SUBTOTAL(9,G666:G673)</f>
        <v>0</v>
      </c>
    </row>
    <row r="675" spans="1:7" ht="24" customHeight="1" x14ac:dyDescent="0.2">
      <c r="A675" s="156"/>
      <c r="C675" s="158" t="s">
        <v>730</v>
      </c>
      <c r="D675" s="143"/>
      <c r="E675" s="144"/>
      <c r="G675" s="159"/>
    </row>
    <row r="676" spans="1:7" s="299" customFormat="1" ht="24" customHeight="1" x14ac:dyDescent="0.2">
      <c r="A676" s="290" t="str">
        <f t="shared" ref="A676:A684" si="205">IFERROR(VLOOKUP(C676,Tabla_Insumos,4,FALSE),"")</f>
        <v/>
      </c>
      <c r="B676" s="291" t="str">
        <f t="shared" ref="B676:B684" si="206">IFERROR(VLOOKUP(C676,Tabla_Insumos,5,FALSE),"")</f>
        <v/>
      </c>
      <c r="C676" s="292"/>
      <c r="D676" s="293" t="str">
        <f t="shared" ref="D676:D684" si="207">IFERROR(VLOOKUP(C676,Tabla_Insumos,2,FALSE),"")</f>
        <v/>
      </c>
      <c r="E676" s="294"/>
      <c r="F676" s="295">
        <f t="shared" ref="F676:F684" si="208">IFERROR(VLOOKUP(C676,Tabla_Insumos,3,FALSE),0)</f>
        <v>0</v>
      </c>
      <c r="G676" s="298">
        <f t="shared" ref="G676:G684" si="209">ROUND(E676*F676,2)</f>
        <v>0</v>
      </c>
    </row>
    <row r="677" spans="1:7" s="299" customFormat="1" ht="24" customHeight="1" x14ac:dyDescent="0.2">
      <c r="A677" s="290" t="str">
        <f t="shared" si="205"/>
        <v/>
      </c>
      <c r="B677" s="291" t="str">
        <f t="shared" si="206"/>
        <v/>
      </c>
      <c r="C677" s="292"/>
      <c r="D677" s="293" t="str">
        <f t="shared" si="207"/>
        <v/>
      </c>
      <c r="E677" s="294"/>
      <c r="F677" s="295">
        <f t="shared" si="208"/>
        <v>0</v>
      </c>
      <c r="G677" s="298">
        <f t="shared" si="209"/>
        <v>0</v>
      </c>
    </row>
    <row r="678" spans="1:7" s="299" customFormat="1" ht="24" customHeight="1" x14ac:dyDescent="0.2">
      <c r="A678" s="290" t="str">
        <f t="shared" si="205"/>
        <v/>
      </c>
      <c r="B678" s="291" t="str">
        <f t="shared" si="206"/>
        <v/>
      </c>
      <c r="C678" s="292"/>
      <c r="D678" s="293" t="str">
        <f t="shared" si="207"/>
        <v/>
      </c>
      <c r="E678" s="294"/>
      <c r="F678" s="295">
        <f t="shared" si="208"/>
        <v>0</v>
      </c>
      <c r="G678" s="298">
        <f t="shared" si="209"/>
        <v>0</v>
      </c>
    </row>
    <row r="679" spans="1:7" s="299" customFormat="1" ht="24" customHeight="1" x14ac:dyDescent="0.2">
      <c r="A679" s="290" t="str">
        <f t="shared" si="205"/>
        <v/>
      </c>
      <c r="B679" s="291" t="str">
        <f t="shared" si="206"/>
        <v/>
      </c>
      <c r="C679" s="292"/>
      <c r="D679" s="293" t="str">
        <f t="shared" si="207"/>
        <v/>
      </c>
      <c r="E679" s="294"/>
      <c r="F679" s="295">
        <f t="shared" si="208"/>
        <v>0</v>
      </c>
      <c r="G679" s="298">
        <f t="shared" si="209"/>
        <v>0</v>
      </c>
    </row>
    <row r="680" spans="1:7" s="299" customFormat="1" ht="24" customHeight="1" x14ac:dyDescent="0.2">
      <c r="A680" s="290" t="str">
        <f t="shared" si="205"/>
        <v/>
      </c>
      <c r="B680" s="291" t="str">
        <f t="shared" si="206"/>
        <v/>
      </c>
      <c r="C680" s="292"/>
      <c r="D680" s="293" t="str">
        <f t="shared" si="207"/>
        <v/>
      </c>
      <c r="E680" s="294"/>
      <c r="F680" s="295">
        <f t="shared" si="208"/>
        <v>0</v>
      </c>
      <c r="G680" s="298">
        <f t="shared" si="209"/>
        <v>0</v>
      </c>
    </row>
    <row r="681" spans="1:7" s="299" customFormat="1" ht="24" customHeight="1" x14ac:dyDescent="0.2">
      <c r="A681" s="290" t="str">
        <f t="shared" si="205"/>
        <v/>
      </c>
      <c r="B681" s="291" t="str">
        <f t="shared" si="206"/>
        <v/>
      </c>
      <c r="C681" s="292"/>
      <c r="D681" s="293" t="str">
        <f t="shared" si="207"/>
        <v/>
      </c>
      <c r="E681" s="294"/>
      <c r="F681" s="295">
        <f t="shared" si="208"/>
        <v>0</v>
      </c>
      <c r="G681" s="298">
        <f t="shared" si="209"/>
        <v>0</v>
      </c>
    </row>
    <row r="682" spans="1:7" s="299" customFormat="1" ht="24" customHeight="1" x14ac:dyDescent="0.2">
      <c r="A682" s="290" t="str">
        <f t="shared" si="205"/>
        <v/>
      </c>
      <c r="B682" s="291" t="str">
        <f t="shared" si="206"/>
        <v/>
      </c>
      <c r="C682" s="292"/>
      <c r="D682" s="293" t="str">
        <f t="shared" si="207"/>
        <v/>
      </c>
      <c r="E682" s="294"/>
      <c r="F682" s="295">
        <f t="shared" si="208"/>
        <v>0</v>
      </c>
      <c r="G682" s="298">
        <f t="shared" si="209"/>
        <v>0</v>
      </c>
    </row>
    <row r="683" spans="1:7" s="299" customFormat="1" ht="24" customHeight="1" x14ac:dyDescent="0.2">
      <c r="A683" s="290" t="str">
        <f t="shared" si="205"/>
        <v/>
      </c>
      <c r="B683" s="291" t="str">
        <f t="shared" si="206"/>
        <v/>
      </c>
      <c r="C683" s="292"/>
      <c r="D683" s="293" t="str">
        <f t="shared" si="207"/>
        <v/>
      </c>
      <c r="E683" s="294"/>
      <c r="F683" s="295">
        <f t="shared" si="208"/>
        <v>0</v>
      </c>
      <c r="G683" s="298">
        <f t="shared" si="209"/>
        <v>0</v>
      </c>
    </row>
    <row r="684" spans="1:7" s="299" customFormat="1" ht="24" customHeight="1" x14ac:dyDescent="0.2">
      <c r="A684" s="290" t="str">
        <f t="shared" si="205"/>
        <v/>
      </c>
      <c r="B684" s="291" t="str">
        <f t="shared" si="206"/>
        <v/>
      </c>
      <c r="C684" s="292"/>
      <c r="D684" s="293" t="str">
        <f t="shared" si="207"/>
        <v/>
      </c>
      <c r="E684" s="294"/>
      <c r="F684" s="295">
        <f t="shared" si="208"/>
        <v>0</v>
      </c>
      <c r="G684" s="298">
        <f t="shared" si="209"/>
        <v>0</v>
      </c>
    </row>
    <row r="685" spans="1:7" ht="24" customHeight="1" x14ac:dyDescent="0.2">
      <c r="A685" s="160"/>
      <c r="B685" s="143"/>
      <c r="D685" s="143"/>
      <c r="E685" s="144"/>
      <c r="F685" s="211" t="s">
        <v>35</v>
      </c>
      <c r="G685" s="157">
        <f>SUBTOTAL(9,G676:G684)</f>
        <v>0</v>
      </c>
    </row>
    <row r="686" spans="1:7" ht="24" customHeight="1" thickBot="1" x14ac:dyDescent="0.25">
      <c r="A686" s="161"/>
      <c r="B686" s="162"/>
      <c r="C686" s="163"/>
      <c r="D686" s="162"/>
      <c r="E686" s="164"/>
      <c r="F686" s="165"/>
      <c r="G686" s="166"/>
    </row>
    <row r="687" spans="1:7" ht="24" customHeight="1" thickBot="1" x14ac:dyDescent="0.25">
      <c r="A687" s="167" t="str">
        <f>B645</f>
        <v>2.11</v>
      </c>
      <c r="B687" s="168" t="str">
        <f>C645</f>
        <v/>
      </c>
      <c r="C687" s="169"/>
      <c r="D687" s="169" t="s">
        <v>36</v>
      </c>
      <c r="E687" s="170"/>
      <c r="F687" s="171" t="s">
        <v>37</v>
      </c>
      <c r="G687" s="172">
        <f>SUBTOTAL(9,G650:G686)</f>
        <v>0</v>
      </c>
    </row>
    <row r="688" spans="1:7" ht="24" customHeight="1" thickTop="1" thickBot="1" x14ac:dyDescent="0.25"/>
    <row r="689" spans="1:141" ht="24" customHeight="1" thickTop="1" x14ac:dyDescent="0.2">
      <c r="A689" s="199" t="s">
        <v>39</v>
      </c>
      <c r="B689" s="200"/>
      <c r="C689" s="200"/>
      <c r="D689" s="200"/>
      <c r="E689" s="200"/>
      <c r="F689" s="200"/>
      <c r="G689" s="201"/>
      <c r="H689" s="133">
        <f>COUNTIF($A$1:A695,"ANALISIS DE PRECIOS")</f>
        <v>15</v>
      </c>
    </row>
    <row r="690" spans="1:141" ht="24" customHeight="1" x14ac:dyDescent="0.2">
      <c r="A690" s="134" t="s">
        <v>726</v>
      </c>
      <c r="B690" s="135" t="str">
        <f>Comitente</f>
        <v>DIRECCIÓN PROVINCIAL RED DE GAS</v>
      </c>
      <c r="C690" s="130"/>
      <c r="D690" s="136"/>
      <c r="E690" s="136"/>
      <c r="F690" s="137"/>
      <c r="G690" s="138"/>
    </row>
    <row r="691" spans="1:141" ht="24" customHeight="1" x14ac:dyDescent="0.2">
      <c r="A691" s="134" t="s">
        <v>727</v>
      </c>
      <c r="B691" s="135">
        <f>Contratista</f>
        <v>0</v>
      </c>
      <c r="C691" s="131"/>
      <c r="D691" s="131"/>
      <c r="E691" s="131"/>
      <c r="F691" s="139"/>
      <c r="G691" s="140"/>
    </row>
    <row r="692" spans="1:141" ht="24" customHeight="1" x14ac:dyDescent="0.2">
      <c r="A692" s="134" t="s">
        <v>26</v>
      </c>
      <c r="B692" s="135" t="str">
        <f>Obra</f>
        <v>MANTENIMIENTO CALINGASTA- SECTOR 1</v>
      </c>
      <c r="C692" s="131"/>
      <c r="D692" s="131"/>
      <c r="E692" s="131"/>
      <c r="F692" s="139" t="s">
        <v>40</v>
      </c>
      <c r="G692" s="141">
        <f>Fecha_Base</f>
        <v>0</v>
      </c>
    </row>
    <row r="693" spans="1:141" ht="24" customHeight="1" x14ac:dyDescent="0.2">
      <c r="A693" s="142" t="s">
        <v>725</v>
      </c>
      <c r="B693" s="132" t="str">
        <f>Ubicación</f>
        <v>Departamento CALINGASTA</v>
      </c>
      <c r="C693" s="132"/>
      <c r="D693" s="143"/>
      <c r="E693" s="144"/>
      <c r="G693" s="146"/>
    </row>
    <row r="694" spans="1:141" ht="24" customHeight="1" x14ac:dyDescent="0.2">
      <c r="A694" s="142" t="s">
        <v>41</v>
      </c>
      <c r="B694" s="21">
        <f>IFERROR(VALUE(LEFT(B695,FIND(".",B695)-1)),"")</f>
        <v>2</v>
      </c>
      <c r="C694" s="133" t="str">
        <f>IFERROR(VLOOKUP(B694,Tabla_CyP,2,FALSE),"")</f>
        <v xml:space="preserve">Colegio Secundario de Barreal </v>
      </c>
      <c r="E694" s="144"/>
      <c r="G694" s="146"/>
    </row>
    <row r="695" spans="1:141" ht="24" customHeight="1" x14ac:dyDescent="0.2">
      <c r="A695" s="142" t="s">
        <v>27</v>
      </c>
      <c r="B695" s="147" t="s">
        <v>1406</v>
      </c>
      <c r="C695" s="133" t="str">
        <f>IFERROR(VLOOKUP(B695,Tabla_CyP,2,FALSE),"")</f>
        <v/>
      </c>
      <c r="D695" s="143"/>
      <c r="E695" s="144"/>
      <c r="F695" s="139" t="s">
        <v>28</v>
      </c>
      <c r="G695" s="148" t="str">
        <f>IFERROR(VLOOKUP(B695,Tabla_CyP,4,FALSE),"")</f>
        <v/>
      </c>
    </row>
    <row r="696" spans="1:141" ht="24" customHeight="1" x14ac:dyDescent="0.2">
      <c r="A696" s="142"/>
      <c r="B696" s="132"/>
      <c r="D696" s="143"/>
      <c r="E696" s="144"/>
      <c r="G696" s="146"/>
    </row>
    <row r="697" spans="1:141" ht="24" customHeight="1" x14ac:dyDescent="0.2">
      <c r="A697" s="406" t="s">
        <v>588</v>
      </c>
      <c r="B697" s="407"/>
      <c r="C697" s="408" t="s">
        <v>0</v>
      </c>
      <c r="D697" s="408" t="s">
        <v>29</v>
      </c>
      <c r="E697" s="410" t="s">
        <v>30</v>
      </c>
      <c r="F697" s="412" t="s">
        <v>31</v>
      </c>
      <c r="G697" s="414" t="s">
        <v>32</v>
      </c>
    </row>
    <row r="698" spans="1:141" s="143" customFormat="1" ht="24" customHeight="1" x14ac:dyDescent="0.2">
      <c r="A698" s="149" t="s">
        <v>589</v>
      </c>
      <c r="B698" s="150" t="s">
        <v>590</v>
      </c>
      <c r="C698" s="409"/>
      <c r="D698" s="409"/>
      <c r="E698" s="411"/>
      <c r="F698" s="413"/>
      <c r="G698" s="415"/>
      <c r="I698" s="300"/>
      <c r="J698" s="300"/>
      <c r="K698" s="300"/>
      <c r="L698" s="300"/>
      <c r="M698" s="300"/>
      <c r="N698" s="300"/>
      <c r="O698" s="300"/>
      <c r="P698" s="300"/>
      <c r="Q698" s="300"/>
      <c r="R698" s="300"/>
      <c r="S698" s="300"/>
      <c r="T698" s="300"/>
      <c r="U698" s="300"/>
      <c r="V698" s="300"/>
      <c r="W698" s="300"/>
      <c r="X698" s="300"/>
      <c r="Y698" s="300"/>
      <c r="Z698" s="300"/>
      <c r="AA698" s="300"/>
      <c r="AB698" s="300"/>
      <c r="AC698" s="300"/>
      <c r="AD698" s="300"/>
      <c r="AE698" s="300"/>
      <c r="AF698" s="300"/>
      <c r="AG698" s="300"/>
      <c r="AH698" s="300"/>
      <c r="AI698" s="300"/>
      <c r="AJ698" s="300"/>
      <c r="AK698" s="300"/>
      <c r="AL698" s="300"/>
      <c r="AM698" s="300"/>
      <c r="AN698" s="300"/>
      <c r="AO698" s="300"/>
      <c r="AP698" s="300"/>
      <c r="AQ698" s="300"/>
      <c r="AR698" s="300"/>
      <c r="AS698" s="300"/>
      <c r="AT698" s="300"/>
      <c r="AU698" s="300"/>
      <c r="AV698" s="300"/>
      <c r="AW698" s="300"/>
      <c r="AX698" s="300"/>
      <c r="AY698" s="300"/>
      <c r="AZ698" s="300"/>
      <c r="BA698" s="300"/>
      <c r="BB698" s="300"/>
      <c r="BC698" s="300"/>
      <c r="BD698" s="300"/>
      <c r="BE698" s="300"/>
      <c r="BF698" s="300"/>
      <c r="BG698" s="300"/>
      <c r="BH698" s="300"/>
      <c r="BI698" s="300"/>
      <c r="BJ698" s="300"/>
      <c r="BK698" s="300"/>
      <c r="BL698" s="300"/>
      <c r="BM698" s="300"/>
      <c r="BN698" s="300"/>
      <c r="BO698" s="300"/>
      <c r="BP698" s="300"/>
      <c r="BQ698" s="300"/>
      <c r="BR698" s="300"/>
      <c r="BS698" s="300"/>
      <c r="BT698" s="300"/>
      <c r="BU698" s="300"/>
      <c r="BV698" s="300"/>
      <c r="BW698" s="300"/>
      <c r="BX698" s="300"/>
      <c r="BY698" s="300"/>
      <c r="BZ698" s="300"/>
      <c r="CA698" s="300"/>
      <c r="CB698" s="300"/>
      <c r="CC698" s="300"/>
      <c r="CD698" s="300"/>
      <c r="CE698" s="300"/>
      <c r="CF698" s="300"/>
      <c r="CG698" s="300"/>
      <c r="CH698" s="300"/>
      <c r="CI698" s="300"/>
      <c r="CJ698" s="300"/>
      <c r="CK698" s="300"/>
      <c r="CL698" s="300"/>
      <c r="CM698" s="300"/>
      <c r="CN698" s="300"/>
      <c r="CO698" s="300"/>
      <c r="CP698" s="300"/>
      <c r="CQ698" s="300"/>
      <c r="CR698" s="300"/>
      <c r="CS698" s="300"/>
      <c r="CT698" s="300"/>
      <c r="CU698" s="300"/>
      <c r="CV698" s="300"/>
      <c r="CW698" s="300"/>
      <c r="CX698" s="300"/>
      <c r="CY698" s="300"/>
      <c r="CZ698" s="300"/>
      <c r="DA698" s="300"/>
      <c r="DB698" s="300"/>
      <c r="DC698" s="300"/>
      <c r="DD698" s="300"/>
      <c r="DE698" s="300"/>
      <c r="DF698" s="300"/>
      <c r="DG698" s="300"/>
      <c r="DH698" s="300"/>
      <c r="DI698" s="300"/>
      <c r="DJ698" s="300"/>
      <c r="DK698" s="300"/>
      <c r="DL698" s="300"/>
      <c r="DM698" s="300"/>
      <c r="DN698" s="300"/>
      <c r="DO698" s="300"/>
      <c r="DP698" s="300"/>
      <c r="DQ698" s="300"/>
      <c r="DR698" s="300"/>
      <c r="DS698" s="300"/>
      <c r="DT698" s="300"/>
      <c r="DU698" s="300"/>
      <c r="DV698" s="300"/>
      <c r="DW698" s="300"/>
      <c r="DX698" s="300"/>
      <c r="DY698" s="300"/>
      <c r="DZ698" s="300"/>
      <c r="EA698" s="300"/>
      <c r="EB698" s="300"/>
      <c r="EC698" s="300"/>
      <c r="ED698" s="300"/>
      <c r="EE698" s="300"/>
      <c r="EF698" s="300"/>
      <c r="EG698" s="300"/>
      <c r="EH698" s="300"/>
      <c r="EI698" s="300"/>
      <c r="EJ698" s="300"/>
      <c r="EK698" s="300"/>
    </row>
    <row r="699" spans="1:141" ht="24" customHeight="1" x14ac:dyDescent="0.2">
      <c r="A699" s="210"/>
      <c r="B699" s="151"/>
      <c r="C699" s="208" t="s">
        <v>728</v>
      </c>
      <c r="D699" s="152"/>
      <c r="E699" s="153"/>
      <c r="F699" s="154"/>
      <c r="G699" s="155"/>
    </row>
    <row r="700" spans="1:141" s="299" customFormat="1" ht="24" customHeight="1" x14ac:dyDescent="0.2">
      <c r="A700" s="290" t="str">
        <f t="shared" ref="A700:A713" si="210">IFERROR(VLOOKUP(C700,Tabla_Insumos,4,FALSE),"")</f>
        <v/>
      </c>
      <c r="B700" s="291" t="str">
        <f>IFERROR(VLOOKUP(C700,Tabla_Insumos,5,FALSE),"")</f>
        <v/>
      </c>
      <c r="C700" s="292"/>
      <c r="D700" s="293" t="str">
        <f t="shared" ref="D700:D713" si="211">IFERROR(VLOOKUP(C700,Tabla_Insumos,2,FALSE),"")</f>
        <v/>
      </c>
      <c r="E700" s="294"/>
      <c r="F700" s="295">
        <f t="shared" ref="F700:F713" si="212">IFERROR(VLOOKUP(C700,Tabla_Insumos,3,FALSE),0)</f>
        <v>0</v>
      </c>
      <c r="G700" s="298">
        <f>ROUND(E700*F700,2)</f>
        <v>0</v>
      </c>
    </row>
    <row r="701" spans="1:141" s="299" customFormat="1" ht="24" customHeight="1" x14ac:dyDescent="0.2">
      <c r="A701" s="290" t="str">
        <f t="shared" si="210"/>
        <v/>
      </c>
      <c r="B701" s="291" t="str">
        <f t="shared" ref="B701:B713" si="213">IFERROR(VLOOKUP(C701,Tabla_Insumos,5,FALSE),"")</f>
        <v/>
      </c>
      <c r="C701" s="292"/>
      <c r="D701" s="293" t="str">
        <f t="shared" si="211"/>
        <v/>
      </c>
      <c r="E701" s="294"/>
      <c r="F701" s="295">
        <f t="shared" si="212"/>
        <v>0</v>
      </c>
      <c r="G701" s="298">
        <f t="shared" ref="G701:G713" si="214">ROUND(E701*F701,2)</f>
        <v>0</v>
      </c>
    </row>
    <row r="702" spans="1:141" s="299" customFormat="1" ht="24" customHeight="1" x14ac:dyDescent="0.2">
      <c r="A702" s="290" t="str">
        <f t="shared" si="210"/>
        <v/>
      </c>
      <c r="B702" s="291" t="str">
        <f t="shared" si="213"/>
        <v/>
      </c>
      <c r="C702" s="292"/>
      <c r="D702" s="293" t="str">
        <f t="shared" si="211"/>
        <v/>
      </c>
      <c r="E702" s="294"/>
      <c r="F702" s="295">
        <f t="shared" si="212"/>
        <v>0</v>
      </c>
      <c r="G702" s="298">
        <f t="shared" si="214"/>
        <v>0</v>
      </c>
    </row>
    <row r="703" spans="1:141" s="299" customFormat="1" ht="24" customHeight="1" x14ac:dyDescent="0.2">
      <c r="A703" s="290" t="str">
        <f t="shared" si="210"/>
        <v/>
      </c>
      <c r="B703" s="291" t="str">
        <f t="shared" si="213"/>
        <v/>
      </c>
      <c r="C703" s="292"/>
      <c r="D703" s="293" t="str">
        <f t="shared" si="211"/>
        <v/>
      </c>
      <c r="E703" s="294"/>
      <c r="F703" s="295">
        <f t="shared" si="212"/>
        <v>0</v>
      </c>
      <c r="G703" s="298">
        <f t="shared" si="214"/>
        <v>0</v>
      </c>
    </row>
    <row r="704" spans="1:141" s="299" customFormat="1" ht="24" customHeight="1" x14ac:dyDescent="0.2">
      <c r="A704" s="290" t="str">
        <f t="shared" si="210"/>
        <v/>
      </c>
      <c r="B704" s="291" t="str">
        <f t="shared" si="213"/>
        <v/>
      </c>
      <c r="C704" s="292"/>
      <c r="D704" s="293" t="str">
        <f t="shared" si="211"/>
        <v/>
      </c>
      <c r="E704" s="294"/>
      <c r="F704" s="295">
        <f t="shared" si="212"/>
        <v>0</v>
      </c>
      <c r="G704" s="298">
        <f t="shared" si="214"/>
        <v>0</v>
      </c>
    </row>
    <row r="705" spans="1:7" s="299" customFormat="1" ht="24" customHeight="1" x14ac:dyDescent="0.2">
      <c r="A705" s="290" t="str">
        <f t="shared" si="210"/>
        <v/>
      </c>
      <c r="B705" s="291" t="str">
        <f t="shared" si="213"/>
        <v/>
      </c>
      <c r="C705" s="292"/>
      <c r="D705" s="293" t="str">
        <f t="shared" si="211"/>
        <v/>
      </c>
      <c r="E705" s="294"/>
      <c r="F705" s="295">
        <f t="shared" si="212"/>
        <v>0</v>
      </c>
      <c r="G705" s="298">
        <f t="shared" si="214"/>
        <v>0</v>
      </c>
    </row>
    <row r="706" spans="1:7" s="299" customFormat="1" ht="24" customHeight="1" x14ac:dyDescent="0.2">
      <c r="A706" s="290" t="str">
        <f t="shared" si="210"/>
        <v/>
      </c>
      <c r="B706" s="291" t="str">
        <f t="shared" si="213"/>
        <v/>
      </c>
      <c r="C706" s="292"/>
      <c r="D706" s="293" t="str">
        <f t="shared" si="211"/>
        <v/>
      </c>
      <c r="E706" s="294"/>
      <c r="F706" s="295">
        <f t="shared" si="212"/>
        <v>0</v>
      </c>
      <c r="G706" s="298">
        <f t="shared" si="214"/>
        <v>0</v>
      </c>
    </row>
    <row r="707" spans="1:7" s="299" customFormat="1" ht="24" customHeight="1" x14ac:dyDescent="0.2">
      <c r="A707" s="290" t="str">
        <f t="shared" si="210"/>
        <v/>
      </c>
      <c r="B707" s="291" t="str">
        <f t="shared" si="213"/>
        <v/>
      </c>
      <c r="C707" s="292"/>
      <c r="D707" s="293" t="str">
        <f t="shared" si="211"/>
        <v/>
      </c>
      <c r="E707" s="294"/>
      <c r="F707" s="295">
        <f t="shared" si="212"/>
        <v>0</v>
      </c>
      <c r="G707" s="298">
        <f t="shared" si="214"/>
        <v>0</v>
      </c>
    </row>
    <row r="708" spans="1:7" s="299" customFormat="1" ht="24" customHeight="1" x14ac:dyDescent="0.2">
      <c r="A708" s="290" t="str">
        <f t="shared" si="210"/>
        <v/>
      </c>
      <c r="B708" s="291" t="str">
        <f t="shared" si="213"/>
        <v/>
      </c>
      <c r="C708" s="292"/>
      <c r="D708" s="293" t="str">
        <f t="shared" si="211"/>
        <v/>
      </c>
      <c r="E708" s="294"/>
      <c r="F708" s="295">
        <f t="shared" si="212"/>
        <v>0</v>
      </c>
      <c r="G708" s="298">
        <f t="shared" si="214"/>
        <v>0</v>
      </c>
    </row>
    <row r="709" spans="1:7" s="299" customFormat="1" ht="24" customHeight="1" x14ac:dyDescent="0.2">
      <c r="A709" s="290" t="str">
        <f t="shared" si="210"/>
        <v/>
      </c>
      <c r="B709" s="291" t="str">
        <f t="shared" si="213"/>
        <v/>
      </c>
      <c r="C709" s="292"/>
      <c r="D709" s="293" t="str">
        <f t="shared" si="211"/>
        <v/>
      </c>
      <c r="E709" s="294"/>
      <c r="F709" s="295">
        <f t="shared" si="212"/>
        <v>0</v>
      </c>
      <c r="G709" s="298">
        <f t="shared" si="214"/>
        <v>0</v>
      </c>
    </row>
    <row r="710" spans="1:7" s="299" customFormat="1" ht="24" customHeight="1" x14ac:dyDescent="0.2">
      <c r="A710" s="290" t="str">
        <f t="shared" si="210"/>
        <v/>
      </c>
      <c r="B710" s="291" t="str">
        <f t="shared" si="213"/>
        <v/>
      </c>
      <c r="C710" s="292"/>
      <c r="D710" s="293" t="str">
        <f t="shared" si="211"/>
        <v/>
      </c>
      <c r="E710" s="294"/>
      <c r="F710" s="295">
        <f t="shared" si="212"/>
        <v>0</v>
      </c>
      <c r="G710" s="298">
        <f t="shared" si="214"/>
        <v>0</v>
      </c>
    </row>
    <row r="711" spans="1:7" s="299" customFormat="1" ht="24" customHeight="1" x14ac:dyDescent="0.2">
      <c r="A711" s="290" t="str">
        <f t="shared" si="210"/>
        <v/>
      </c>
      <c r="B711" s="291" t="str">
        <f t="shared" si="213"/>
        <v/>
      </c>
      <c r="C711" s="292"/>
      <c r="D711" s="293" t="str">
        <f t="shared" si="211"/>
        <v/>
      </c>
      <c r="E711" s="294"/>
      <c r="F711" s="295">
        <f t="shared" si="212"/>
        <v>0</v>
      </c>
      <c r="G711" s="298">
        <f t="shared" si="214"/>
        <v>0</v>
      </c>
    </row>
    <row r="712" spans="1:7" s="299" customFormat="1" ht="24" customHeight="1" x14ac:dyDescent="0.2">
      <c r="A712" s="290" t="str">
        <f t="shared" si="210"/>
        <v/>
      </c>
      <c r="B712" s="291" t="str">
        <f t="shared" si="213"/>
        <v/>
      </c>
      <c r="C712" s="292"/>
      <c r="D712" s="293" t="str">
        <f t="shared" si="211"/>
        <v/>
      </c>
      <c r="E712" s="294"/>
      <c r="F712" s="295">
        <f t="shared" si="212"/>
        <v>0</v>
      </c>
      <c r="G712" s="298">
        <f t="shared" si="214"/>
        <v>0</v>
      </c>
    </row>
    <row r="713" spans="1:7" s="299" customFormat="1" ht="24" customHeight="1" x14ac:dyDescent="0.2">
      <c r="A713" s="290" t="str">
        <f t="shared" si="210"/>
        <v/>
      </c>
      <c r="B713" s="291" t="str">
        <f t="shared" si="213"/>
        <v/>
      </c>
      <c r="C713" s="292"/>
      <c r="D713" s="293" t="str">
        <f t="shared" si="211"/>
        <v/>
      </c>
      <c r="E713" s="294"/>
      <c r="F713" s="296">
        <f t="shared" si="212"/>
        <v>0</v>
      </c>
      <c r="G713" s="298">
        <f t="shared" si="214"/>
        <v>0</v>
      </c>
    </row>
    <row r="714" spans="1:7" ht="24" customHeight="1" x14ac:dyDescent="0.2">
      <c r="A714" s="156"/>
      <c r="D714" s="143"/>
      <c r="E714" s="144"/>
      <c r="F714" s="211" t="s">
        <v>33</v>
      </c>
      <c r="G714" s="157">
        <f>SUBTOTAL(9,G700:G713)</f>
        <v>0</v>
      </c>
    </row>
    <row r="715" spans="1:7" ht="24" customHeight="1" x14ac:dyDescent="0.2">
      <c r="A715" s="156"/>
      <c r="C715" s="158" t="s">
        <v>729</v>
      </c>
      <c r="D715" s="143"/>
      <c r="E715" s="144"/>
      <c r="G715" s="159"/>
    </row>
    <row r="716" spans="1:7" s="299" customFormat="1" ht="24" customHeight="1" x14ac:dyDescent="0.2">
      <c r="A716" s="290" t="str">
        <f t="shared" ref="A716:A723" si="215">IFERROR(VLOOKUP(C716,Tabla_Insumos,4,FALSE),"")</f>
        <v/>
      </c>
      <c r="B716" s="291" t="str">
        <f t="shared" ref="B716:B723" si="216">IFERROR(VLOOKUP(C716,Tabla_Insumos,5,FALSE),"")</f>
        <v/>
      </c>
      <c r="C716" s="292"/>
      <c r="D716" s="293" t="str">
        <f t="shared" ref="D716:D723" si="217">IFERROR(VLOOKUP(C716,Tabla_Insumos,2,FALSE),"")</f>
        <v/>
      </c>
      <c r="E716" s="294"/>
      <c r="F716" s="297">
        <f t="shared" ref="F716:F723" si="218">IFERROR(VLOOKUP(C716,Tabla_Insumos,3,FALSE),0)</f>
        <v>0</v>
      </c>
      <c r="G716" s="298">
        <f>ROUND(E716*F716,2)</f>
        <v>0</v>
      </c>
    </row>
    <row r="717" spans="1:7" s="299" customFormat="1" ht="24" customHeight="1" x14ac:dyDescent="0.2">
      <c r="A717" s="290" t="str">
        <f t="shared" si="215"/>
        <v/>
      </c>
      <c r="B717" s="291" t="str">
        <f t="shared" si="216"/>
        <v/>
      </c>
      <c r="C717" s="292"/>
      <c r="D717" s="293" t="str">
        <f t="shared" si="217"/>
        <v/>
      </c>
      <c r="E717" s="294"/>
      <c r="F717" s="297">
        <f t="shared" si="218"/>
        <v>0</v>
      </c>
      <c r="G717" s="298">
        <f>ROUND(E717*F717,2)</f>
        <v>0</v>
      </c>
    </row>
    <row r="718" spans="1:7" s="299" customFormat="1" ht="24" customHeight="1" x14ac:dyDescent="0.2">
      <c r="A718" s="290" t="str">
        <f t="shared" si="215"/>
        <v/>
      </c>
      <c r="B718" s="291" t="str">
        <f t="shared" si="216"/>
        <v/>
      </c>
      <c r="C718" s="292"/>
      <c r="D718" s="293" t="str">
        <f t="shared" si="217"/>
        <v/>
      </c>
      <c r="E718" s="294"/>
      <c r="F718" s="297">
        <f t="shared" si="218"/>
        <v>0</v>
      </c>
      <c r="G718" s="298">
        <f t="shared" ref="G718:G723" si="219">ROUND(E718*F718,2)</f>
        <v>0</v>
      </c>
    </row>
    <row r="719" spans="1:7" s="299" customFormat="1" ht="24" customHeight="1" x14ac:dyDescent="0.2">
      <c r="A719" s="290" t="str">
        <f t="shared" si="215"/>
        <v/>
      </c>
      <c r="B719" s="291" t="str">
        <f t="shared" si="216"/>
        <v/>
      </c>
      <c r="C719" s="292"/>
      <c r="D719" s="293" t="str">
        <f t="shared" si="217"/>
        <v/>
      </c>
      <c r="E719" s="294"/>
      <c r="F719" s="297">
        <f t="shared" si="218"/>
        <v>0</v>
      </c>
      <c r="G719" s="298">
        <f t="shared" si="219"/>
        <v>0</v>
      </c>
    </row>
    <row r="720" spans="1:7" s="299" customFormat="1" ht="24" customHeight="1" x14ac:dyDescent="0.2">
      <c r="A720" s="290" t="str">
        <f t="shared" si="215"/>
        <v/>
      </c>
      <c r="B720" s="291" t="str">
        <f t="shared" si="216"/>
        <v/>
      </c>
      <c r="C720" s="292"/>
      <c r="D720" s="293" t="str">
        <f t="shared" si="217"/>
        <v/>
      </c>
      <c r="E720" s="294"/>
      <c r="F720" s="295">
        <f t="shared" si="218"/>
        <v>0</v>
      </c>
      <c r="G720" s="298">
        <f t="shared" si="219"/>
        <v>0</v>
      </c>
    </row>
    <row r="721" spans="1:7" s="299" customFormat="1" ht="24" customHeight="1" x14ac:dyDescent="0.2">
      <c r="A721" s="290" t="str">
        <f t="shared" si="215"/>
        <v/>
      </c>
      <c r="B721" s="291" t="str">
        <f t="shared" si="216"/>
        <v/>
      </c>
      <c r="C721" s="292"/>
      <c r="D721" s="293" t="str">
        <f t="shared" si="217"/>
        <v/>
      </c>
      <c r="E721" s="294"/>
      <c r="F721" s="295">
        <f t="shared" si="218"/>
        <v>0</v>
      </c>
      <c r="G721" s="298">
        <f t="shared" si="219"/>
        <v>0</v>
      </c>
    </row>
    <row r="722" spans="1:7" s="299" customFormat="1" ht="24" customHeight="1" x14ac:dyDescent="0.2">
      <c r="A722" s="290" t="str">
        <f t="shared" si="215"/>
        <v/>
      </c>
      <c r="B722" s="291" t="str">
        <f t="shared" si="216"/>
        <v/>
      </c>
      <c r="C722" s="292"/>
      <c r="D722" s="293" t="str">
        <f t="shared" si="217"/>
        <v/>
      </c>
      <c r="E722" s="294"/>
      <c r="F722" s="295">
        <f t="shared" si="218"/>
        <v>0</v>
      </c>
      <c r="G722" s="298">
        <f t="shared" si="219"/>
        <v>0</v>
      </c>
    </row>
    <row r="723" spans="1:7" s="299" customFormat="1" ht="24" customHeight="1" x14ac:dyDescent="0.2">
      <c r="A723" s="290" t="str">
        <f t="shared" si="215"/>
        <v/>
      </c>
      <c r="B723" s="291" t="str">
        <f t="shared" si="216"/>
        <v/>
      </c>
      <c r="C723" s="292"/>
      <c r="D723" s="293" t="str">
        <f t="shared" si="217"/>
        <v/>
      </c>
      <c r="E723" s="294"/>
      <c r="F723" s="295">
        <f t="shared" si="218"/>
        <v>0</v>
      </c>
      <c r="G723" s="298">
        <f t="shared" si="219"/>
        <v>0</v>
      </c>
    </row>
    <row r="724" spans="1:7" ht="24" customHeight="1" x14ac:dyDescent="0.2">
      <c r="A724" s="156"/>
      <c r="D724" s="143"/>
      <c r="E724" s="144"/>
      <c r="F724" s="211" t="s">
        <v>34</v>
      </c>
      <c r="G724" s="157">
        <f>SUBTOTAL(9,G716:G723)</f>
        <v>0</v>
      </c>
    </row>
    <row r="725" spans="1:7" ht="24" customHeight="1" x14ac:dyDescent="0.2">
      <c r="A725" s="156"/>
      <c r="C725" s="158" t="s">
        <v>730</v>
      </c>
      <c r="D725" s="143"/>
      <c r="E725" s="144"/>
      <c r="G725" s="159"/>
    </row>
    <row r="726" spans="1:7" s="299" customFormat="1" ht="24" customHeight="1" x14ac:dyDescent="0.2">
      <c r="A726" s="290" t="str">
        <f t="shared" ref="A726:A734" si="220">IFERROR(VLOOKUP(C726,Tabla_Insumos,4,FALSE),"")</f>
        <v/>
      </c>
      <c r="B726" s="291" t="str">
        <f t="shared" ref="B726:B734" si="221">IFERROR(VLOOKUP(C726,Tabla_Insumos,5,FALSE),"")</f>
        <v/>
      </c>
      <c r="C726" s="292"/>
      <c r="D726" s="293" t="str">
        <f t="shared" ref="D726:D734" si="222">IFERROR(VLOOKUP(C726,Tabla_Insumos,2,FALSE),"")</f>
        <v/>
      </c>
      <c r="E726" s="294"/>
      <c r="F726" s="295">
        <f t="shared" ref="F726:F734" si="223">IFERROR(VLOOKUP(C726,Tabla_Insumos,3,FALSE),0)</f>
        <v>0</v>
      </c>
      <c r="G726" s="298">
        <f t="shared" ref="G726:G734" si="224">ROUND(E726*F726,2)</f>
        <v>0</v>
      </c>
    </row>
    <row r="727" spans="1:7" s="299" customFormat="1" ht="24" customHeight="1" x14ac:dyDescent="0.2">
      <c r="A727" s="290" t="str">
        <f t="shared" si="220"/>
        <v/>
      </c>
      <c r="B727" s="291" t="str">
        <f t="shared" si="221"/>
        <v/>
      </c>
      <c r="C727" s="292"/>
      <c r="D727" s="293" t="str">
        <f t="shared" si="222"/>
        <v/>
      </c>
      <c r="E727" s="294"/>
      <c r="F727" s="295">
        <f t="shared" si="223"/>
        <v>0</v>
      </c>
      <c r="G727" s="298">
        <f t="shared" si="224"/>
        <v>0</v>
      </c>
    </row>
    <row r="728" spans="1:7" s="299" customFormat="1" ht="24" customHeight="1" x14ac:dyDescent="0.2">
      <c r="A728" s="290" t="str">
        <f t="shared" si="220"/>
        <v/>
      </c>
      <c r="B728" s="291" t="str">
        <f t="shared" si="221"/>
        <v/>
      </c>
      <c r="C728" s="292"/>
      <c r="D728" s="293" t="str">
        <f t="shared" si="222"/>
        <v/>
      </c>
      <c r="E728" s="294"/>
      <c r="F728" s="295">
        <f t="shared" si="223"/>
        <v>0</v>
      </c>
      <c r="G728" s="298">
        <f t="shared" si="224"/>
        <v>0</v>
      </c>
    </row>
    <row r="729" spans="1:7" s="299" customFormat="1" ht="24" customHeight="1" x14ac:dyDescent="0.2">
      <c r="A729" s="290" t="str">
        <f t="shared" si="220"/>
        <v/>
      </c>
      <c r="B729" s="291" t="str">
        <f t="shared" si="221"/>
        <v/>
      </c>
      <c r="C729" s="292"/>
      <c r="D729" s="293" t="str">
        <f t="shared" si="222"/>
        <v/>
      </c>
      <c r="E729" s="294"/>
      <c r="F729" s="295">
        <f t="shared" si="223"/>
        <v>0</v>
      </c>
      <c r="G729" s="298">
        <f t="shared" si="224"/>
        <v>0</v>
      </c>
    </row>
    <row r="730" spans="1:7" s="299" customFormat="1" ht="24" customHeight="1" x14ac:dyDescent="0.2">
      <c r="A730" s="290" t="str">
        <f t="shared" si="220"/>
        <v/>
      </c>
      <c r="B730" s="291" t="str">
        <f t="shared" si="221"/>
        <v/>
      </c>
      <c r="C730" s="292"/>
      <c r="D730" s="293" t="str">
        <f t="shared" si="222"/>
        <v/>
      </c>
      <c r="E730" s="294"/>
      <c r="F730" s="295">
        <f t="shared" si="223"/>
        <v>0</v>
      </c>
      <c r="G730" s="298">
        <f t="shared" si="224"/>
        <v>0</v>
      </c>
    </row>
    <row r="731" spans="1:7" s="299" customFormat="1" ht="24" customHeight="1" x14ac:dyDescent="0.2">
      <c r="A731" s="290" t="str">
        <f t="shared" si="220"/>
        <v/>
      </c>
      <c r="B731" s="291" t="str">
        <f t="shared" si="221"/>
        <v/>
      </c>
      <c r="C731" s="292"/>
      <c r="D731" s="293" t="str">
        <f t="shared" si="222"/>
        <v/>
      </c>
      <c r="E731" s="294"/>
      <c r="F731" s="295">
        <f t="shared" si="223"/>
        <v>0</v>
      </c>
      <c r="G731" s="298">
        <f t="shared" si="224"/>
        <v>0</v>
      </c>
    </row>
    <row r="732" spans="1:7" s="299" customFormat="1" ht="24" customHeight="1" x14ac:dyDescent="0.2">
      <c r="A732" s="290" t="str">
        <f t="shared" si="220"/>
        <v/>
      </c>
      <c r="B732" s="291" t="str">
        <f t="shared" si="221"/>
        <v/>
      </c>
      <c r="C732" s="292"/>
      <c r="D732" s="293" t="str">
        <f t="shared" si="222"/>
        <v/>
      </c>
      <c r="E732" s="294"/>
      <c r="F732" s="295">
        <f t="shared" si="223"/>
        <v>0</v>
      </c>
      <c r="G732" s="298">
        <f t="shared" si="224"/>
        <v>0</v>
      </c>
    </row>
    <row r="733" spans="1:7" s="299" customFormat="1" ht="24" customHeight="1" x14ac:dyDescent="0.2">
      <c r="A733" s="290" t="str">
        <f t="shared" si="220"/>
        <v/>
      </c>
      <c r="B733" s="291" t="str">
        <f t="shared" si="221"/>
        <v/>
      </c>
      <c r="C733" s="292"/>
      <c r="D733" s="293" t="str">
        <f t="shared" si="222"/>
        <v/>
      </c>
      <c r="E733" s="294"/>
      <c r="F733" s="295">
        <f t="shared" si="223"/>
        <v>0</v>
      </c>
      <c r="G733" s="298">
        <f t="shared" si="224"/>
        <v>0</v>
      </c>
    </row>
    <row r="734" spans="1:7" s="299" customFormat="1" ht="24" customHeight="1" x14ac:dyDescent="0.2">
      <c r="A734" s="290" t="str">
        <f t="shared" si="220"/>
        <v/>
      </c>
      <c r="B734" s="291" t="str">
        <f t="shared" si="221"/>
        <v/>
      </c>
      <c r="C734" s="292"/>
      <c r="D734" s="293" t="str">
        <f t="shared" si="222"/>
        <v/>
      </c>
      <c r="E734" s="294"/>
      <c r="F734" s="295">
        <f t="shared" si="223"/>
        <v>0</v>
      </c>
      <c r="G734" s="298">
        <f t="shared" si="224"/>
        <v>0</v>
      </c>
    </row>
    <row r="735" spans="1:7" ht="24" customHeight="1" x14ac:dyDescent="0.2">
      <c r="A735" s="160"/>
      <c r="B735" s="143"/>
      <c r="D735" s="143"/>
      <c r="E735" s="144"/>
      <c r="F735" s="211" t="s">
        <v>35</v>
      </c>
      <c r="G735" s="157">
        <f>SUBTOTAL(9,G726:G734)</f>
        <v>0</v>
      </c>
    </row>
    <row r="736" spans="1:7" ht="24" customHeight="1" thickBot="1" x14ac:dyDescent="0.25">
      <c r="A736" s="161"/>
      <c r="B736" s="162"/>
      <c r="C736" s="163"/>
      <c r="D736" s="162"/>
      <c r="E736" s="164"/>
      <c r="F736" s="165"/>
      <c r="G736" s="166"/>
    </row>
    <row r="737" spans="1:141" ht="24" customHeight="1" thickBot="1" x14ac:dyDescent="0.25">
      <c r="A737" s="167" t="str">
        <f>B695</f>
        <v>2.12</v>
      </c>
      <c r="B737" s="168" t="str">
        <f>C695</f>
        <v/>
      </c>
      <c r="C737" s="169"/>
      <c r="D737" s="169" t="s">
        <v>36</v>
      </c>
      <c r="E737" s="170"/>
      <c r="F737" s="171" t="s">
        <v>37</v>
      </c>
      <c r="G737" s="172">
        <f>SUBTOTAL(9,G700:G736)</f>
        <v>0</v>
      </c>
    </row>
    <row r="738" spans="1:141" ht="24" customHeight="1" thickTop="1" thickBot="1" x14ac:dyDescent="0.25"/>
    <row r="739" spans="1:141" ht="24" customHeight="1" thickTop="1" x14ac:dyDescent="0.2">
      <c r="A739" s="199" t="s">
        <v>39</v>
      </c>
      <c r="B739" s="200"/>
      <c r="C739" s="200"/>
      <c r="D739" s="200"/>
      <c r="E739" s="200"/>
      <c r="F739" s="200"/>
      <c r="G739" s="201"/>
      <c r="H739" s="133">
        <f>COUNTIF($A$1:A745,"ANALISIS DE PRECIOS")</f>
        <v>16</v>
      </c>
    </row>
    <row r="740" spans="1:141" ht="24" customHeight="1" x14ac:dyDescent="0.2">
      <c r="A740" s="134" t="s">
        <v>726</v>
      </c>
      <c r="B740" s="135" t="str">
        <f>Comitente</f>
        <v>DIRECCIÓN PROVINCIAL RED DE GAS</v>
      </c>
      <c r="C740" s="130"/>
      <c r="D740" s="136"/>
      <c r="E740" s="136"/>
      <c r="F740" s="137"/>
      <c r="G740" s="138"/>
    </row>
    <row r="741" spans="1:141" ht="24" customHeight="1" x14ac:dyDescent="0.2">
      <c r="A741" s="134" t="s">
        <v>727</v>
      </c>
      <c r="B741" s="135">
        <f>Contratista</f>
        <v>0</v>
      </c>
      <c r="C741" s="131"/>
      <c r="D741" s="131"/>
      <c r="E741" s="131"/>
      <c r="F741" s="139"/>
      <c r="G741" s="140"/>
    </row>
    <row r="742" spans="1:141" ht="24" customHeight="1" x14ac:dyDescent="0.2">
      <c r="A742" s="134" t="s">
        <v>26</v>
      </c>
      <c r="B742" s="135" t="str">
        <f>Obra</f>
        <v>MANTENIMIENTO CALINGASTA- SECTOR 1</v>
      </c>
      <c r="C742" s="131"/>
      <c r="D742" s="131"/>
      <c r="E742" s="131"/>
      <c r="F742" s="139" t="s">
        <v>40</v>
      </c>
      <c r="G742" s="141">
        <f>Fecha_Base</f>
        <v>0</v>
      </c>
    </row>
    <row r="743" spans="1:141" ht="24" customHeight="1" x14ac:dyDescent="0.2">
      <c r="A743" s="142" t="s">
        <v>725</v>
      </c>
      <c r="B743" s="132" t="str">
        <f>Ubicación</f>
        <v>Departamento CALINGASTA</v>
      </c>
      <c r="C743" s="132"/>
      <c r="D743" s="143"/>
      <c r="E743" s="144"/>
      <c r="G743" s="146"/>
    </row>
    <row r="744" spans="1:141" ht="24" customHeight="1" x14ac:dyDescent="0.2">
      <c r="A744" s="142" t="s">
        <v>41</v>
      </c>
      <c r="B744" s="21">
        <f>IFERROR(VALUE(LEFT(B745,FIND(".",B745)-1)),"")</f>
        <v>3</v>
      </c>
      <c r="C744" s="133" t="str">
        <f>IFERROR(VLOOKUP(B744,Tabla_CyP,2,FALSE),"")</f>
        <v>Colegio Secundario de Tamberías / Esc Remedios Escalada de San Martín (JINZ 24)</v>
      </c>
      <c r="E744" s="144"/>
      <c r="G744" s="146"/>
    </row>
    <row r="745" spans="1:141" ht="24" customHeight="1" x14ac:dyDescent="0.2">
      <c r="A745" s="142" t="s">
        <v>27</v>
      </c>
      <c r="B745" s="147" t="s">
        <v>1399</v>
      </c>
      <c r="C745" s="133" t="str">
        <f>IFERROR(VLOOKUP(B745,Tabla_CyP,2,FALSE),"")</f>
        <v/>
      </c>
      <c r="D745" s="143"/>
      <c r="E745" s="144"/>
      <c r="F745" s="139" t="s">
        <v>28</v>
      </c>
      <c r="G745" s="148" t="str">
        <f>IFERROR(VLOOKUP(B745,Tabla_CyP,4,FALSE),"")</f>
        <v/>
      </c>
    </row>
    <row r="746" spans="1:141" ht="24" customHeight="1" x14ac:dyDescent="0.2">
      <c r="A746" s="142"/>
      <c r="B746" s="132"/>
      <c r="D746" s="143"/>
      <c r="E746" s="144"/>
      <c r="G746" s="146"/>
    </row>
    <row r="747" spans="1:141" ht="24" customHeight="1" x14ac:dyDescent="0.2">
      <c r="A747" s="406" t="s">
        <v>588</v>
      </c>
      <c r="B747" s="407"/>
      <c r="C747" s="408" t="s">
        <v>0</v>
      </c>
      <c r="D747" s="408" t="s">
        <v>29</v>
      </c>
      <c r="E747" s="410" t="s">
        <v>30</v>
      </c>
      <c r="F747" s="412" t="s">
        <v>31</v>
      </c>
      <c r="G747" s="414" t="s">
        <v>32</v>
      </c>
    </row>
    <row r="748" spans="1:141" s="143" customFormat="1" ht="24" customHeight="1" x14ac:dyDescent="0.2">
      <c r="A748" s="149" t="s">
        <v>589</v>
      </c>
      <c r="B748" s="150" t="s">
        <v>590</v>
      </c>
      <c r="C748" s="409"/>
      <c r="D748" s="409"/>
      <c r="E748" s="411"/>
      <c r="F748" s="413"/>
      <c r="G748" s="415"/>
      <c r="I748" s="300"/>
      <c r="J748" s="300"/>
      <c r="K748" s="300"/>
      <c r="L748" s="300"/>
      <c r="M748" s="300"/>
      <c r="N748" s="300"/>
      <c r="O748" s="300"/>
      <c r="P748" s="300"/>
      <c r="Q748" s="300"/>
      <c r="R748" s="300"/>
      <c r="S748" s="300"/>
      <c r="T748" s="300"/>
      <c r="U748" s="300"/>
      <c r="V748" s="300"/>
      <c r="W748" s="300"/>
      <c r="X748" s="300"/>
      <c r="Y748" s="300"/>
      <c r="Z748" s="300"/>
      <c r="AA748" s="300"/>
      <c r="AB748" s="300"/>
      <c r="AC748" s="300"/>
      <c r="AD748" s="300"/>
      <c r="AE748" s="300"/>
      <c r="AF748" s="300"/>
      <c r="AG748" s="300"/>
      <c r="AH748" s="300"/>
      <c r="AI748" s="300"/>
      <c r="AJ748" s="300"/>
      <c r="AK748" s="300"/>
      <c r="AL748" s="300"/>
      <c r="AM748" s="300"/>
      <c r="AN748" s="300"/>
      <c r="AO748" s="300"/>
      <c r="AP748" s="300"/>
      <c r="AQ748" s="300"/>
      <c r="AR748" s="300"/>
      <c r="AS748" s="300"/>
      <c r="AT748" s="300"/>
      <c r="AU748" s="300"/>
      <c r="AV748" s="300"/>
      <c r="AW748" s="300"/>
      <c r="AX748" s="300"/>
      <c r="AY748" s="300"/>
      <c r="AZ748" s="300"/>
      <c r="BA748" s="300"/>
      <c r="BB748" s="300"/>
      <c r="BC748" s="300"/>
      <c r="BD748" s="300"/>
      <c r="BE748" s="300"/>
      <c r="BF748" s="300"/>
      <c r="BG748" s="300"/>
      <c r="BH748" s="300"/>
      <c r="BI748" s="300"/>
      <c r="BJ748" s="300"/>
      <c r="BK748" s="300"/>
      <c r="BL748" s="300"/>
      <c r="BM748" s="300"/>
      <c r="BN748" s="300"/>
      <c r="BO748" s="300"/>
      <c r="BP748" s="300"/>
      <c r="BQ748" s="300"/>
      <c r="BR748" s="300"/>
      <c r="BS748" s="300"/>
      <c r="BT748" s="300"/>
      <c r="BU748" s="300"/>
      <c r="BV748" s="300"/>
      <c r="BW748" s="300"/>
      <c r="BX748" s="300"/>
      <c r="BY748" s="300"/>
      <c r="BZ748" s="300"/>
      <c r="CA748" s="300"/>
      <c r="CB748" s="300"/>
      <c r="CC748" s="300"/>
      <c r="CD748" s="300"/>
      <c r="CE748" s="300"/>
      <c r="CF748" s="300"/>
      <c r="CG748" s="300"/>
      <c r="CH748" s="300"/>
      <c r="CI748" s="300"/>
      <c r="CJ748" s="300"/>
      <c r="CK748" s="300"/>
      <c r="CL748" s="300"/>
      <c r="CM748" s="300"/>
      <c r="CN748" s="300"/>
      <c r="CO748" s="300"/>
      <c r="CP748" s="300"/>
      <c r="CQ748" s="300"/>
      <c r="CR748" s="300"/>
      <c r="CS748" s="300"/>
      <c r="CT748" s="300"/>
      <c r="CU748" s="300"/>
      <c r="CV748" s="300"/>
      <c r="CW748" s="300"/>
      <c r="CX748" s="300"/>
      <c r="CY748" s="300"/>
      <c r="CZ748" s="300"/>
      <c r="DA748" s="300"/>
      <c r="DB748" s="300"/>
      <c r="DC748" s="300"/>
      <c r="DD748" s="300"/>
      <c r="DE748" s="300"/>
      <c r="DF748" s="300"/>
      <c r="DG748" s="300"/>
      <c r="DH748" s="300"/>
      <c r="DI748" s="300"/>
      <c r="DJ748" s="300"/>
      <c r="DK748" s="300"/>
      <c r="DL748" s="300"/>
      <c r="DM748" s="300"/>
      <c r="DN748" s="300"/>
      <c r="DO748" s="300"/>
      <c r="DP748" s="300"/>
      <c r="DQ748" s="300"/>
      <c r="DR748" s="300"/>
      <c r="DS748" s="300"/>
      <c r="DT748" s="300"/>
      <c r="DU748" s="300"/>
      <c r="DV748" s="300"/>
      <c r="DW748" s="300"/>
      <c r="DX748" s="300"/>
      <c r="DY748" s="300"/>
      <c r="DZ748" s="300"/>
      <c r="EA748" s="300"/>
      <c r="EB748" s="300"/>
      <c r="EC748" s="300"/>
      <c r="ED748" s="300"/>
      <c r="EE748" s="300"/>
      <c r="EF748" s="300"/>
      <c r="EG748" s="300"/>
      <c r="EH748" s="300"/>
      <c r="EI748" s="300"/>
      <c r="EJ748" s="300"/>
      <c r="EK748" s="300"/>
    </row>
    <row r="749" spans="1:141" ht="24" customHeight="1" x14ac:dyDescent="0.2">
      <c r="A749" s="210"/>
      <c r="B749" s="151"/>
      <c r="C749" s="208" t="s">
        <v>728</v>
      </c>
      <c r="D749" s="152"/>
      <c r="E749" s="153"/>
      <c r="F749" s="154"/>
      <c r="G749" s="155"/>
    </row>
    <row r="750" spans="1:141" s="299" customFormat="1" ht="24" customHeight="1" x14ac:dyDescent="0.2">
      <c r="A750" s="290" t="str">
        <f t="shared" ref="A750:A763" si="225">IFERROR(VLOOKUP(C750,Tabla_Insumos,4,FALSE),"")</f>
        <v/>
      </c>
      <c r="B750" s="291" t="str">
        <f>IFERROR(VLOOKUP(C750,Tabla_Insumos,5,FALSE),"")</f>
        <v/>
      </c>
      <c r="C750" s="292"/>
      <c r="D750" s="293" t="str">
        <f t="shared" ref="D750:D763" si="226">IFERROR(VLOOKUP(C750,Tabla_Insumos,2,FALSE),"")</f>
        <v/>
      </c>
      <c r="E750" s="294"/>
      <c r="F750" s="295">
        <f t="shared" ref="F750:F763" si="227">IFERROR(VLOOKUP(C750,Tabla_Insumos,3,FALSE),0)</f>
        <v>0</v>
      </c>
      <c r="G750" s="298">
        <f>ROUND(E750*F750,2)</f>
        <v>0</v>
      </c>
    </row>
    <row r="751" spans="1:141" s="299" customFormat="1" ht="24" customHeight="1" x14ac:dyDescent="0.2">
      <c r="A751" s="290" t="str">
        <f t="shared" si="225"/>
        <v/>
      </c>
      <c r="B751" s="291" t="str">
        <f t="shared" ref="B751:B763" si="228">IFERROR(VLOOKUP(C751,Tabla_Insumos,5,FALSE),"")</f>
        <v/>
      </c>
      <c r="C751" s="292"/>
      <c r="D751" s="293" t="str">
        <f t="shared" si="226"/>
        <v/>
      </c>
      <c r="E751" s="294"/>
      <c r="F751" s="295">
        <f t="shared" si="227"/>
        <v>0</v>
      </c>
      <c r="G751" s="298">
        <f t="shared" ref="G751:G763" si="229">ROUND(E751*F751,2)</f>
        <v>0</v>
      </c>
    </row>
    <row r="752" spans="1:141" s="299" customFormat="1" ht="24" customHeight="1" x14ac:dyDescent="0.2">
      <c r="A752" s="290" t="str">
        <f t="shared" si="225"/>
        <v/>
      </c>
      <c r="B752" s="291" t="str">
        <f t="shared" si="228"/>
        <v/>
      </c>
      <c r="C752" s="292"/>
      <c r="D752" s="293" t="str">
        <f t="shared" si="226"/>
        <v/>
      </c>
      <c r="E752" s="294"/>
      <c r="F752" s="295">
        <f t="shared" si="227"/>
        <v>0</v>
      </c>
      <c r="G752" s="298">
        <f t="shared" si="229"/>
        <v>0</v>
      </c>
    </row>
    <row r="753" spans="1:7" s="299" customFormat="1" ht="24" customHeight="1" x14ac:dyDescent="0.2">
      <c r="A753" s="290" t="str">
        <f t="shared" si="225"/>
        <v/>
      </c>
      <c r="B753" s="291" t="str">
        <f t="shared" si="228"/>
        <v/>
      </c>
      <c r="C753" s="292"/>
      <c r="D753" s="293" t="str">
        <f t="shared" si="226"/>
        <v/>
      </c>
      <c r="E753" s="294"/>
      <c r="F753" s="295">
        <f t="shared" si="227"/>
        <v>0</v>
      </c>
      <c r="G753" s="298">
        <f t="shared" si="229"/>
        <v>0</v>
      </c>
    </row>
    <row r="754" spans="1:7" s="299" customFormat="1" ht="24" customHeight="1" x14ac:dyDescent="0.2">
      <c r="A754" s="290" t="str">
        <f t="shared" si="225"/>
        <v/>
      </c>
      <c r="B754" s="291" t="str">
        <f t="shared" si="228"/>
        <v/>
      </c>
      <c r="C754" s="292"/>
      <c r="D754" s="293" t="str">
        <f t="shared" si="226"/>
        <v/>
      </c>
      <c r="E754" s="294"/>
      <c r="F754" s="295">
        <f t="shared" si="227"/>
        <v>0</v>
      </c>
      <c r="G754" s="298">
        <f t="shared" si="229"/>
        <v>0</v>
      </c>
    </row>
    <row r="755" spans="1:7" s="299" customFormat="1" ht="24" customHeight="1" x14ac:dyDescent="0.2">
      <c r="A755" s="290" t="str">
        <f t="shared" si="225"/>
        <v/>
      </c>
      <c r="B755" s="291" t="str">
        <f t="shared" si="228"/>
        <v/>
      </c>
      <c r="C755" s="292"/>
      <c r="D755" s="293" t="str">
        <f t="shared" si="226"/>
        <v/>
      </c>
      <c r="E755" s="294"/>
      <c r="F755" s="295">
        <f t="shared" si="227"/>
        <v>0</v>
      </c>
      <c r="G755" s="298">
        <f t="shared" si="229"/>
        <v>0</v>
      </c>
    </row>
    <row r="756" spans="1:7" s="299" customFormat="1" ht="24" customHeight="1" x14ac:dyDescent="0.2">
      <c r="A756" s="290" t="str">
        <f t="shared" si="225"/>
        <v/>
      </c>
      <c r="B756" s="291" t="str">
        <f t="shared" si="228"/>
        <v/>
      </c>
      <c r="C756" s="292"/>
      <c r="D756" s="293" t="str">
        <f t="shared" si="226"/>
        <v/>
      </c>
      <c r="E756" s="294"/>
      <c r="F756" s="295">
        <f t="shared" si="227"/>
        <v>0</v>
      </c>
      <c r="G756" s="298">
        <f t="shared" si="229"/>
        <v>0</v>
      </c>
    </row>
    <row r="757" spans="1:7" s="299" customFormat="1" ht="24" customHeight="1" x14ac:dyDescent="0.2">
      <c r="A757" s="290" t="str">
        <f t="shared" si="225"/>
        <v/>
      </c>
      <c r="B757" s="291" t="str">
        <f t="shared" si="228"/>
        <v/>
      </c>
      <c r="C757" s="292"/>
      <c r="D757" s="293" t="str">
        <f t="shared" si="226"/>
        <v/>
      </c>
      <c r="E757" s="294"/>
      <c r="F757" s="295">
        <f t="shared" si="227"/>
        <v>0</v>
      </c>
      <c r="G757" s="298">
        <f t="shared" si="229"/>
        <v>0</v>
      </c>
    </row>
    <row r="758" spans="1:7" s="299" customFormat="1" ht="24" customHeight="1" x14ac:dyDescent="0.2">
      <c r="A758" s="290" t="str">
        <f t="shared" si="225"/>
        <v/>
      </c>
      <c r="B758" s="291" t="str">
        <f t="shared" si="228"/>
        <v/>
      </c>
      <c r="C758" s="292"/>
      <c r="D758" s="293" t="str">
        <f t="shared" si="226"/>
        <v/>
      </c>
      <c r="E758" s="294"/>
      <c r="F758" s="295">
        <f t="shared" si="227"/>
        <v>0</v>
      </c>
      <c r="G758" s="298">
        <f t="shared" si="229"/>
        <v>0</v>
      </c>
    </row>
    <row r="759" spans="1:7" s="299" customFormat="1" ht="24" customHeight="1" x14ac:dyDescent="0.2">
      <c r="A759" s="290" t="str">
        <f t="shared" si="225"/>
        <v/>
      </c>
      <c r="B759" s="291" t="str">
        <f t="shared" si="228"/>
        <v/>
      </c>
      <c r="C759" s="292"/>
      <c r="D759" s="293" t="str">
        <f t="shared" si="226"/>
        <v/>
      </c>
      <c r="E759" s="294"/>
      <c r="F759" s="295">
        <f t="shared" si="227"/>
        <v>0</v>
      </c>
      <c r="G759" s="298">
        <f t="shared" si="229"/>
        <v>0</v>
      </c>
    </row>
    <row r="760" spans="1:7" s="299" customFormat="1" ht="24" customHeight="1" x14ac:dyDescent="0.2">
      <c r="A760" s="290" t="str">
        <f t="shared" si="225"/>
        <v/>
      </c>
      <c r="B760" s="291" t="str">
        <f t="shared" si="228"/>
        <v/>
      </c>
      <c r="C760" s="292"/>
      <c r="D760" s="293" t="str">
        <f t="shared" si="226"/>
        <v/>
      </c>
      <c r="E760" s="294"/>
      <c r="F760" s="295">
        <f t="shared" si="227"/>
        <v>0</v>
      </c>
      <c r="G760" s="298">
        <f t="shared" si="229"/>
        <v>0</v>
      </c>
    </row>
    <row r="761" spans="1:7" s="299" customFormat="1" ht="24" customHeight="1" x14ac:dyDescent="0.2">
      <c r="A761" s="290" t="str">
        <f t="shared" si="225"/>
        <v/>
      </c>
      <c r="B761" s="291" t="str">
        <f t="shared" si="228"/>
        <v/>
      </c>
      <c r="C761" s="292"/>
      <c r="D761" s="293" t="str">
        <f t="shared" si="226"/>
        <v/>
      </c>
      <c r="E761" s="294"/>
      <c r="F761" s="295">
        <f t="shared" si="227"/>
        <v>0</v>
      </c>
      <c r="G761" s="298">
        <f t="shared" si="229"/>
        <v>0</v>
      </c>
    </row>
    <row r="762" spans="1:7" s="299" customFormat="1" ht="24" customHeight="1" x14ac:dyDescent="0.2">
      <c r="A762" s="290" t="str">
        <f t="shared" si="225"/>
        <v/>
      </c>
      <c r="B762" s="291" t="str">
        <f t="shared" si="228"/>
        <v/>
      </c>
      <c r="C762" s="292"/>
      <c r="D762" s="293" t="str">
        <f t="shared" si="226"/>
        <v/>
      </c>
      <c r="E762" s="294"/>
      <c r="F762" s="295">
        <f t="shared" si="227"/>
        <v>0</v>
      </c>
      <c r="G762" s="298">
        <f t="shared" si="229"/>
        <v>0</v>
      </c>
    </row>
    <row r="763" spans="1:7" s="299" customFormat="1" ht="24" customHeight="1" x14ac:dyDescent="0.2">
      <c r="A763" s="290" t="str">
        <f t="shared" si="225"/>
        <v/>
      </c>
      <c r="B763" s="291" t="str">
        <f t="shared" si="228"/>
        <v/>
      </c>
      <c r="C763" s="292"/>
      <c r="D763" s="293" t="str">
        <f t="shared" si="226"/>
        <v/>
      </c>
      <c r="E763" s="294"/>
      <c r="F763" s="296">
        <f t="shared" si="227"/>
        <v>0</v>
      </c>
      <c r="G763" s="298">
        <f t="shared" si="229"/>
        <v>0</v>
      </c>
    </row>
    <row r="764" spans="1:7" ht="24" customHeight="1" x14ac:dyDescent="0.2">
      <c r="A764" s="156"/>
      <c r="D764" s="143"/>
      <c r="E764" s="144"/>
      <c r="F764" s="211" t="s">
        <v>33</v>
      </c>
      <c r="G764" s="157">
        <f>SUBTOTAL(9,G750:G763)</f>
        <v>0</v>
      </c>
    </row>
    <row r="765" spans="1:7" ht="24" customHeight="1" x14ac:dyDescent="0.2">
      <c r="A765" s="156"/>
      <c r="C765" s="158" t="s">
        <v>729</v>
      </c>
      <c r="D765" s="143"/>
      <c r="E765" s="144"/>
      <c r="G765" s="159"/>
    </row>
    <row r="766" spans="1:7" s="299" customFormat="1" ht="24" customHeight="1" x14ac:dyDescent="0.2">
      <c r="A766" s="290" t="str">
        <f t="shared" ref="A766:A773" si="230">IFERROR(VLOOKUP(C766,Tabla_Insumos,4,FALSE),"")</f>
        <v/>
      </c>
      <c r="B766" s="291" t="str">
        <f t="shared" ref="B766:B773" si="231">IFERROR(VLOOKUP(C766,Tabla_Insumos,5,FALSE),"")</f>
        <v/>
      </c>
      <c r="C766" s="292"/>
      <c r="D766" s="293" t="str">
        <f t="shared" ref="D766:D773" si="232">IFERROR(VLOOKUP(C766,Tabla_Insumos,2,FALSE),"")</f>
        <v/>
      </c>
      <c r="E766" s="294"/>
      <c r="F766" s="297">
        <f t="shared" ref="F766:F773" si="233">IFERROR(VLOOKUP(C766,Tabla_Insumos,3,FALSE),0)</f>
        <v>0</v>
      </c>
      <c r="G766" s="298">
        <f>ROUND(E766*F766,2)</f>
        <v>0</v>
      </c>
    </row>
    <row r="767" spans="1:7" s="299" customFormat="1" ht="24" customHeight="1" x14ac:dyDescent="0.2">
      <c r="A767" s="290" t="str">
        <f t="shared" si="230"/>
        <v/>
      </c>
      <c r="B767" s="291" t="str">
        <f t="shared" si="231"/>
        <v/>
      </c>
      <c r="C767" s="292"/>
      <c r="D767" s="293" t="str">
        <f t="shared" si="232"/>
        <v/>
      </c>
      <c r="E767" s="294"/>
      <c r="F767" s="297">
        <f t="shared" si="233"/>
        <v>0</v>
      </c>
      <c r="G767" s="298">
        <f>ROUND(E767*F767,2)</f>
        <v>0</v>
      </c>
    </row>
    <row r="768" spans="1:7" s="299" customFormat="1" ht="24" customHeight="1" x14ac:dyDescent="0.2">
      <c r="A768" s="290" t="str">
        <f t="shared" si="230"/>
        <v/>
      </c>
      <c r="B768" s="291" t="str">
        <f t="shared" si="231"/>
        <v/>
      </c>
      <c r="C768" s="292"/>
      <c r="D768" s="293" t="str">
        <f t="shared" si="232"/>
        <v/>
      </c>
      <c r="E768" s="294"/>
      <c r="F768" s="297">
        <f t="shared" si="233"/>
        <v>0</v>
      </c>
      <c r="G768" s="298">
        <f t="shared" ref="G768:G773" si="234">ROUND(E768*F768,2)</f>
        <v>0</v>
      </c>
    </row>
    <row r="769" spans="1:7" s="299" customFormat="1" ht="24" customHeight="1" x14ac:dyDescent="0.2">
      <c r="A769" s="290" t="str">
        <f t="shared" si="230"/>
        <v/>
      </c>
      <c r="B769" s="291" t="str">
        <f t="shared" si="231"/>
        <v/>
      </c>
      <c r="C769" s="292"/>
      <c r="D769" s="293" t="str">
        <f t="shared" si="232"/>
        <v/>
      </c>
      <c r="E769" s="294"/>
      <c r="F769" s="297">
        <f t="shared" si="233"/>
        <v>0</v>
      </c>
      <c r="G769" s="298">
        <f t="shared" si="234"/>
        <v>0</v>
      </c>
    </row>
    <row r="770" spans="1:7" s="299" customFormat="1" ht="24" customHeight="1" x14ac:dyDescent="0.2">
      <c r="A770" s="290" t="str">
        <f t="shared" si="230"/>
        <v/>
      </c>
      <c r="B770" s="291" t="str">
        <f t="shared" si="231"/>
        <v/>
      </c>
      <c r="C770" s="292"/>
      <c r="D770" s="293" t="str">
        <f t="shared" si="232"/>
        <v/>
      </c>
      <c r="E770" s="294"/>
      <c r="F770" s="295">
        <f t="shared" si="233"/>
        <v>0</v>
      </c>
      <c r="G770" s="298">
        <f t="shared" si="234"/>
        <v>0</v>
      </c>
    </row>
    <row r="771" spans="1:7" s="299" customFormat="1" ht="24" customHeight="1" x14ac:dyDescent="0.2">
      <c r="A771" s="290" t="str">
        <f t="shared" si="230"/>
        <v/>
      </c>
      <c r="B771" s="291" t="str">
        <f t="shared" si="231"/>
        <v/>
      </c>
      <c r="C771" s="292"/>
      <c r="D771" s="293" t="str">
        <f t="shared" si="232"/>
        <v/>
      </c>
      <c r="E771" s="294"/>
      <c r="F771" s="295">
        <f t="shared" si="233"/>
        <v>0</v>
      </c>
      <c r="G771" s="298">
        <f t="shared" si="234"/>
        <v>0</v>
      </c>
    </row>
    <row r="772" spans="1:7" s="299" customFormat="1" ht="24" customHeight="1" x14ac:dyDescent="0.2">
      <c r="A772" s="290" t="str">
        <f t="shared" si="230"/>
        <v/>
      </c>
      <c r="B772" s="291" t="str">
        <f t="shared" si="231"/>
        <v/>
      </c>
      <c r="C772" s="292"/>
      <c r="D772" s="293" t="str">
        <f t="shared" si="232"/>
        <v/>
      </c>
      <c r="E772" s="294"/>
      <c r="F772" s="295">
        <f t="shared" si="233"/>
        <v>0</v>
      </c>
      <c r="G772" s="298">
        <f t="shared" si="234"/>
        <v>0</v>
      </c>
    </row>
    <row r="773" spans="1:7" s="299" customFormat="1" ht="24" customHeight="1" x14ac:dyDescent="0.2">
      <c r="A773" s="290" t="str">
        <f t="shared" si="230"/>
        <v/>
      </c>
      <c r="B773" s="291" t="str">
        <f t="shared" si="231"/>
        <v/>
      </c>
      <c r="C773" s="292"/>
      <c r="D773" s="293" t="str">
        <f t="shared" si="232"/>
        <v/>
      </c>
      <c r="E773" s="294"/>
      <c r="F773" s="295">
        <f t="shared" si="233"/>
        <v>0</v>
      </c>
      <c r="G773" s="298">
        <f t="shared" si="234"/>
        <v>0</v>
      </c>
    </row>
    <row r="774" spans="1:7" ht="24" customHeight="1" x14ac:dyDescent="0.2">
      <c r="A774" s="156"/>
      <c r="D774" s="143"/>
      <c r="E774" s="144"/>
      <c r="F774" s="211" t="s">
        <v>34</v>
      </c>
      <c r="G774" s="157">
        <f>SUBTOTAL(9,G766:G773)</f>
        <v>0</v>
      </c>
    </row>
    <row r="775" spans="1:7" ht="24" customHeight="1" x14ac:dyDescent="0.2">
      <c r="A775" s="156"/>
      <c r="C775" s="158" t="s">
        <v>730</v>
      </c>
      <c r="D775" s="143"/>
      <c r="E775" s="144"/>
      <c r="G775" s="159"/>
    </row>
    <row r="776" spans="1:7" s="299" customFormat="1" ht="24" customHeight="1" x14ac:dyDescent="0.2">
      <c r="A776" s="290" t="str">
        <f t="shared" ref="A776:A784" si="235">IFERROR(VLOOKUP(C776,Tabla_Insumos,4,FALSE),"")</f>
        <v/>
      </c>
      <c r="B776" s="291" t="str">
        <f t="shared" ref="B776:B784" si="236">IFERROR(VLOOKUP(C776,Tabla_Insumos,5,FALSE),"")</f>
        <v/>
      </c>
      <c r="C776" s="292"/>
      <c r="D776" s="293" t="str">
        <f t="shared" ref="D776:D784" si="237">IFERROR(VLOOKUP(C776,Tabla_Insumos,2,FALSE),"")</f>
        <v/>
      </c>
      <c r="E776" s="294"/>
      <c r="F776" s="295">
        <f t="shared" ref="F776:F784" si="238">IFERROR(VLOOKUP(C776,Tabla_Insumos,3,FALSE),0)</f>
        <v>0</v>
      </c>
      <c r="G776" s="298">
        <f t="shared" ref="G776:G784" si="239">ROUND(E776*F776,2)</f>
        <v>0</v>
      </c>
    </row>
    <row r="777" spans="1:7" s="299" customFormat="1" ht="24" customHeight="1" x14ac:dyDescent="0.2">
      <c r="A777" s="290" t="str">
        <f t="shared" si="235"/>
        <v/>
      </c>
      <c r="B777" s="291" t="str">
        <f t="shared" si="236"/>
        <v/>
      </c>
      <c r="C777" s="292"/>
      <c r="D777" s="293" t="str">
        <f t="shared" si="237"/>
        <v/>
      </c>
      <c r="E777" s="294"/>
      <c r="F777" s="295">
        <f t="shared" si="238"/>
        <v>0</v>
      </c>
      <c r="G777" s="298">
        <f t="shared" si="239"/>
        <v>0</v>
      </c>
    </row>
    <row r="778" spans="1:7" s="299" customFormat="1" ht="24" customHeight="1" x14ac:dyDescent="0.2">
      <c r="A778" s="290" t="str">
        <f t="shared" si="235"/>
        <v/>
      </c>
      <c r="B778" s="291" t="str">
        <f t="shared" si="236"/>
        <v/>
      </c>
      <c r="C778" s="120"/>
      <c r="D778" s="293" t="str">
        <f t="shared" si="237"/>
        <v/>
      </c>
      <c r="E778" s="294"/>
      <c r="F778" s="295">
        <f t="shared" si="238"/>
        <v>0</v>
      </c>
      <c r="G778" s="298">
        <f t="shared" si="239"/>
        <v>0</v>
      </c>
    </row>
    <row r="779" spans="1:7" s="299" customFormat="1" ht="24" customHeight="1" x14ac:dyDescent="0.2">
      <c r="A779" s="290" t="str">
        <f t="shared" si="235"/>
        <v/>
      </c>
      <c r="B779" s="291" t="str">
        <f t="shared" si="236"/>
        <v/>
      </c>
      <c r="C779" s="292"/>
      <c r="D779" s="293" t="str">
        <f t="shared" si="237"/>
        <v/>
      </c>
      <c r="E779" s="294"/>
      <c r="F779" s="295">
        <f t="shared" si="238"/>
        <v>0</v>
      </c>
      <c r="G779" s="298">
        <f t="shared" si="239"/>
        <v>0</v>
      </c>
    </row>
    <row r="780" spans="1:7" s="299" customFormat="1" ht="24" customHeight="1" x14ac:dyDescent="0.2">
      <c r="A780" s="290" t="str">
        <f t="shared" si="235"/>
        <v/>
      </c>
      <c r="B780" s="291" t="str">
        <f t="shared" si="236"/>
        <v/>
      </c>
      <c r="C780" s="292"/>
      <c r="D780" s="293" t="str">
        <f t="shared" si="237"/>
        <v/>
      </c>
      <c r="E780" s="294"/>
      <c r="F780" s="295">
        <f t="shared" si="238"/>
        <v>0</v>
      </c>
      <c r="G780" s="298">
        <f t="shared" si="239"/>
        <v>0</v>
      </c>
    </row>
    <row r="781" spans="1:7" s="299" customFormat="1" ht="24" customHeight="1" x14ac:dyDescent="0.2">
      <c r="A781" s="290" t="str">
        <f t="shared" si="235"/>
        <v/>
      </c>
      <c r="B781" s="291" t="str">
        <f t="shared" si="236"/>
        <v/>
      </c>
      <c r="C781" s="292"/>
      <c r="D781" s="293" t="str">
        <f t="shared" si="237"/>
        <v/>
      </c>
      <c r="E781" s="294"/>
      <c r="F781" s="295">
        <f t="shared" si="238"/>
        <v>0</v>
      </c>
      <c r="G781" s="298">
        <f t="shared" si="239"/>
        <v>0</v>
      </c>
    </row>
    <row r="782" spans="1:7" s="299" customFormat="1" ht="24" customHeight="1" x14ac:dyDescent="0.2">
      <c r="A782" s="290" t="str">
        <f t="shared" si="235"/>
        <v/>
      </c>
      <c r="B782" s="291" t="str">
        <f t="shared" si="236"/>
        <v/>
      </c>
      <c r="C782" s="292"/>
      <c r="D782" s="293" t="str">
        <f t="shared" si="237"/>
        <v/>
      </c>
      <c r="E782" s="294"/>
      <c r="F782" s="295">
        <f t="shared" si="238"/>
        <v>0</v>
      </c>
      <c r="G782" s="298">
        <f t="shared" si="239"/>
        <v>0</v>
      </c>
    </row>
    <row r="783" spans="1:7" s="299" customFormat="1" ht="24" customHeight="1" x14ac:dyDescent="0.2">
      <c r="A783" s="290" t="str">
        <f t="shared" si="235"/>
        <v/>
      </c>
      <c r="B783" s="291" t="str">
        <f t="shared" si="236"/>
        <v/>
      </c>
      <c r="C783" s="292"/>
      <c r="D783" s="293" t="str">
        <f t="shared" si="237"/>
        <v/>
      </c>
      <c r="E783" s="294"/>
      <c r="F783" s="295">
        <f t="shared" si="238"/>
        <v>0</v>
      </c>
      <c r="G783" s="298">
        <f t="shared" si="239"/>
        <v>0</v>
      </c>
    </row>
    <row r="784" spans="1:7" s="299" customFormat="1" ht="24" customHeight="1" x14ac:dyDescent="0.2">
      <c r="A784" s="290" t="str">
        <f t="shared" si="235"/>
        <v/>
      </c>
      <c r="B784" s="291" t="str">
        <f t="shared" si="236"/>
        <v/>
      </c>
      <c r="C784" s="292"/>
      <c r="D784" s="293" t="str">
        <f t="shared" si="237"/>
        <v/>
      </c>
      <c r="E784" s="294"/>
      <c r="F784" s="295">
        <f t="shared" si="238"/>
        <v>0</v>
      </c>
      <c r="G784" s="298">
        <f t="shared" si="239"/>
        <v>0</v>
      </c>
    </row>
    <row r="785" spans="1:141" ht="24" customHeight="1" x14ac:dyDescent="0.2">
      <c r="A785" s="160"/>
      <c r="B785" s="143"/>
      <c r="D785" s="143"/>
      <c r="E785" s="144"/>
      <c r="F785" s="211" t="s">
        <v>35</v>
      </c>
      <c r="G785" s="157">
        <f>SUBTOTAL(9,G776:G784)</f>
        <v>0</v>
      </c>
    </row>
    <row r="786" spans="1:141" ht="24" customHeight="1" thickBot="1" x14ac:dyDescent="0.25">
      <c r="A786" s="161"/>
      <c r="B786" s="162"/>
      <c r="C786" s="163"/>
      <c r="D786" s="162"/>
      <c r="E786" s="164"/>
      <c r="F786" s="165"/>
      <c r="G786" s="166"/>
    </row>
    <row r="787" spans="1:141" ht="24" customHeight="1" thickBot="1" x14ac:dyDescent="0.25">
      <c r="A787" s="167" t="str">
        <f>B745</f>
        <v>3.1</v>
      </c>
      <c r="B787" s="168" t="str">
        <f>C745</f>
        <v/>
      </c>
      <c r="C787" s="169"/>
      <c r="D787" s="169" t="s">
        <v>36</v>
      </c>
      <c r="E787" s="170"/>
      <c r="F787" s="171" t="s">
        <v>37</v>
      </c>
      <c r="G787" s="172">
        <f>SUBTOTAL(9,G750:G786)</f>
        <v>0</v>
      </c>
    </row>
    <row r="788" spans="1:141" ht="24" customHeight="1" thickTop="1" thickBot="1" x14ac:dyDescent="0.25"/>
    <row r="789" spans="1:141" ht="24" customHeight="1" thickTop="1" x14ac:dyDescent="0.2">
      <c r="A789" s="199" t="s">
        <v>39</v>
      </c>
      <c r="B789" s="200"/>
      <c r="C789" s="200"/>
      <c r="D789" s="200"/>
      <c r="E789" s="200"/>
      <c r="F789" s="200"/>
      <c r="G789" s="201"/>
      <c r="H789" s="133">
        <f>COUNTIF($A$1:A795,"ANALISIS DE PRECIOS")</f>
        <v>17</v>
      </c>
    </row>
    <row r="790" spans="1:141" ht="24" customHeight="1" x14ac:dyDescent="0.2">
      <c r="A790" s="134" t="s">
        <v>726</v>
      </c>
      <c r="B790" s="135" t="str">
        <f>Comitente</f>
        <v>DIRECCIÓN PROVINCIAL RED DE GAS</v>
      </c>
      <c r="C790" s="130"/>
      <c r="D790" s="136"/>
      <c r="E790" s="136"/>
      <c r="F790" s="137"/>
      <c r="G790" s="138"/>
    </row>
    <row r="791" spans="1:141" ht="24" customHeight="1" x14ac:dyDescent="0.2">
      <c r="A791" s="134" t="s">
        <v>727</v>
      </c>
      <c r="B791" s="135">
        <f>Contratista</f>
        <v>0</v>
      </c>
      <c r="C791" s="131"/>
      <c r="D791" s="131"/>
      <c r="E791" s="131"/>
      <c r="F791" s="139"/>
      <c r="G791" s="140"/>
    </row>
    <row r="792" spans="1:141" ht="24" customHeight="1" x14ac:dyDescent="0.2">
      <c r="A792" s="134" t="s">
        <v>26</v>
      </c>
      <c r="B792" s="135" t="str">
        <f>Obra</f>
        <v>MANTENIMIENTO CALINGASTA- SECTOR 1</v>
      </c>
      <c r="C792" s="131"/>
      <c r="D792" s="131"/>
      <c r="E792" s="131"/>
      <c r="F792" s="139" t="s">
        <v>40</v>
      </c>
      <c r="G792" s="141">
        <f>Fecha_Base</f>
        <v>0</v>
      </c>
    </row>
    <row r="793" spans="1:141" ht="24" customHeight="1" x14ac:dyDescent="0.2">
      <c r="A793" s="142" t="s">
        <v>725</v>
      </c>
      <c r="B793" s="132" t="str">
        <f>Ubicación</f>
        <v>Departamento CALINGASTA</v>
      </c>
      <c r="C793" s="132"/>
      <c r="D793" s="143"/>
      <c r="E793" s="144"/>
      <c r="G793" s="146"/>
    </row>
    <row r="794" spans="1:141" ht="24" customHeight="1" x14ac:dyDescent="0.2">
      <c r="A794" s="142" t="s">
        <v>41</v>
      </c>
      <c r="B794" s="21">
        <f>IFERROR(VALUE(LEFT(B795,FIND(".",B795)-1)),"")</f>
        <v>3</v>
      </c>
      <c r="C794" s="133" t="str">
        <f>IFERROR(VLOOKUP(B794,Tabla_CyP,2,FALSE),"")</f>
        <v>Colegio Secundario de Tamberías / Esc Remedios Escalada de San Martín (JINZ 24)</v>
      </c>
      <c r="E794" s="144"/>
      <c r="G794" s="146"/>
    </row>
    <row r="795" spans="1:141" ht="24" customHeight="1" x14ac:dyDescent="0.2">
      <c r="A795" s="142" t="s">
        <v>27</v>
      </c>
      <c r="B795" s="147" t="s">
        <v>1400</v>
      </c>
      <c r="C795" s="133" t="str">
        <f>IFERROR(VLOOKUP(B795,Tabla_CyP,2,FALSE),"")</f>
        <v/>
      </c>
      <c r="D795" s="143"/>
      <c r="E795" s="144"/>
      <c r="F795" s="139" t="s">
        <v>28</v>
      </c>
      <c r="G795" s="148" t="str">
        <f>IFERROR(VLOOKUP(B795,Tabla_CyP,4,FALSE),"")</f>
        <v/>
      </c>
    </row>
    <row r="796" spans="1:141" ht="24" customHeight="1" x14ac:dyDescent="0.2">
      <c r="A796" s="142"/>
      <c r="B796" s="132"/>
      <c r="D796" s="143"/>
      <c r="E796" s="144"/>
      <c r="G796" s="146"/>
    </row>
    <row r="797" spans="1:141" ht="24" customHeight="1" x14ac:dyDescent="0.2">
      <c r="A797" s="406" t="s">
        <v>588</v>
      </c>
      <c r="B797" s="407"/>
      <c r="C797" s="408" t="s">
        <v>0</v>
      </c>
      <c r="D797" s="408" t="s">
        <v>29</v>
      </c>
      <c r="E797" s="410" t="s">
        <v>30</v>
      </c>
      <c r="F797" s="412" t="s">
        <v>31</v>
      </c>
      <c r="G797" s="414" t="s">
        <v>32</v>
      </c>
    </row>
    <row r="798" spans="1:141" s="143" customFormat="1" ht="24" customHeight="1" x14ac:dyDescent="0.2">
      <c r="A798" s="149" t="s">
        <v>589</v>
      </c>
      <c r="B798" s="150" t="s">
        <v>590</v>
      </c>
      <c r="C798" s="409"/>
      <c r="D798" s="409"/>
      <c r="E798" s="411"/>
      <c r="F798" s="413"/>
      <c r="G798" s="415"/>
      <c r="I798" s="300"/>
      <c r="J798" s="300"/>
      <c r="K798" s="300"/>
      <c r="L798" s="300"/>
      <c r="M798" s="300"/>
      <c r="N798" s="300"/>
      <c r="O798" s="300"/>
      <c r="P798" s="300"/>
      <c r="Q798" s="300"/>
      <c r="R798" s="300"/>
      <c r="S798" s="300"/>
      <c r="T798" s="300"/>
      <c r="U798" s="300"/>
      <c r="V798" s="300"/>
      <c r="W798" s="300"/>
      <c r="X798" s="300"/>
      <c r="Y798" s="300"/>
      <c r="Z798" s="300"/>
      <c r="AA798" s="300"/>
      <c r="AB798" s="300"/>
      <c r="AC798" s="300"/>
      <c r="AD798" s="300"/>
      <c r="AE798" s="300"/>
      <c r="AF798" s="300"/>
      <c r="AG798" s="300"/>
      <c r="AH798" s="300"/>
      <c r="AI798" s="300"/>
      <c r="AJ798" s="300"/>
      <c r="AK798" s="300"/>
      <c r="AL798" s="300"/>
      <c r="AM798" s="300"/>
      <c r="AN798" s="300"/>
      <c r="AO798" s="300"/>
      <c r="AP798" s="300"/>
      <c r="AQ798" s="300"/>
      <c r="AR798" s="300"/>
      <c r="AS798" s="300"/>
      <c r="AT798" s="300"/>
      <c r="AU798" s="300"/>
      <c r="AV798" s="300"/>
      <c r="AW798" s="300"/>
      <c r="AX798" s="300"/>
      <c r="AY798" s="300"/>
      <c r="AZ798" s="300"/>
      <c r="BA798" s="300"/>
      <c r="BB798" s="300"/>
      <c r="BC798" s="300"/>
      <c r="BD798" s="300"/>
      <c r="BE798" s="300"/>
      <c r="BF798" s="300"/>
      <c r="BG798" s="300"/>
      <c r="BH798" s="300"/>
      <c r="BI798" s="300"/>
      <c r="BJ798" s="300"/>
      <c r="BK798" s="300"/>
      <c r="BL798" s="300"/>
      <c r="BM798" s="300"/>
      <c r="BN798" s="300"/>
      <c r="BO798" s="300"/>
      <c r="BP798" s="300"/>
      <c r="BQ798" s="300"/>
      <c r="BR798" s="300"/>
      <c r="BS798" s="300"/>
      <c r="BT798" s="300"/>
      <c r="BU798" s="300"/>
      <c r="BV798" s="300"/>
      <c r="BW798" s="300"/>
      <c r="BX798" s="300"/>
      <c r="BY798" s="300"/>
      <c r="BZ798" s="300"/>
      <c r="CA798" s="300"/>
      <c r="CB798" s="300"/>
      <c r="CC798" s="300"/>
      <c r="CD798" s="300"/>
      <c r="CE798" s="300"/>
      <c r="CF798" s="300"/>
      <c r="CG798" s="300"/>
      <c r="CH798" s="300"/>
      <c r="CI798" s="300"/>
      <c r="CJ798" s="300"/>
      <c r="CK798" s="300"/>
      <c r="CL798" s="300"/>
      <c r="CM798" s="300"/>
      <c r="CN798" s="300"/>
      <c r="CO798" s="300"/>
      <c r="CP798" s="300"/>
      <c r="CQ798" s="300"/>
      <c r="CR798" s="300"/>
      <c r="CS798" s="300"/>
      <c r="CT798" s="300"/>
      <c r="CU798" s="300"/>
      <c r="CV798" s="300"/>
      <c r="CW798" s="300"/>
      <c r="CX798" s="300"/>
      <c r="CY798" s="300"/>
      <c r="CZ798" s="300"/>
      <c r="DA798" s="300"/>
      <c r="DB798" s="300"/>
      <c r="DC798" s="300"/>
      <c r="DD798" s="300"/>
      <c r="DE798" s="300"/>
      <c r="DF798" s="300"/>
      <c r="DG798" s="300"/>
      <c r="DH798" s="300"/>
      <c r="DI798" s="300"/>
      <c r="DJ798" s="300"/>
      <c r="DK798" s="300"/>
      <c r="DL798" s="300"/>
      <c r="DM798" s="300"/>
      <c r="DN798" s="300"/>
      <c r="DO798" s="300"/>
      <c r="DP798" s="300"/>
      <c r="DQ798" s="300"/>
      <c r="DR798" s="300"/>
      <c r="DS798" s="300"/>
      <c r="DT798" s="300"/>
      <c r="DU798" s="300"/>
      <c r="DV798" s="300"/>
      <c r="DW798" s="300"/>
      <c r="DX798" s="300"/>
      <c r="DY798" s="300"/>
      <c r="DZ798" s="300"/>
      <c r="EA798" s="300"/>
      <c r="EB798" s="300"/>
      <c r="EC798" s="300"/>
      <c r="ED798" s="300"/>
      <c r="EE798" s="300"/>
      <c r="EF798" s="300"/>
      <c r="EG798" s="300"/>
      <c r="EH798" s="300"/>
      <c r="EI798" s="300"/>
      <c r="EJ798" s="300"/>
      <c r="EK798" s="300"/>
    </row>
    <row r="799" spans="1:141" ht="24" customHeight="1" x14ac:dyDescent="0.2">
      <c r="A799" s="210"/>
      <c r="B799" s="151"/>
      <c r="C799" s="208" t="s">
        <v>728</v>
      </c>
      <c r="D799" s="152"/>
      <c r="E799" s="153"/>
      <c r="F799" s="154"/>
      <c r="G799" s="155"/>
    </row>
    <row r="800" spans="1:141" s="299" customFormat="1" ht="24" customHeight="1" x14ac:dyDescent="0.2">
      <c r="A800" s="290" t="str">
        <f t="shared" ref="A800:A813" si="240">IFERROR(VLOOKUP(C800,Tabla_Insumos,4,FALSE),"")</f>
        <v/>
      </c>
      <c r="B800" s="291" t="str">
        <f>IFERROR(VLOOKUP(C800,Tabla_Insumos,5,FALSE),"")</f>
        <v/>
      </c>
      <c r="C800" s="120"/>
      <c r="D800" s="293" t="str">
        <f t="shared" ref="D800:D813" si="241">IFERROR(VLOOKUP(C800,Tabla_Insumos,2,FALSE),"")</f>
        <v/>
      </c>
      <c r="E800" s="294"/>
      <c r="F800" s="295">
        <f t="shared" ref="F800:F813" si="242">IFERROR(VLOOKUP(C800,Tabla_Insumos,3,FALSE),0)</f>
        <v>0</v>
      </c>
      <c r="G800" s="298">
        <f>ROUND(E800*F800,2)</f>
        <v>0</v>
      </c>
    </row>
    <row r="801" spans="1:7" s="299" customFormat="1" ht="24" customHeight="1" x14ac:dyDescent="0.2">
      <c r="A801" s="290" t="str">
        <f t="shared" si="240"/>
        <v/>
      </c>
      <c r="B801" s="291" t="str">
        <f t="shared" ref="B801:B813" si="243">IFERROR(VLOOKUP(C801,Tabla_Insumos,5,FALSE),"")</f>
        <v/>
      </c>
      <c r="C801" s="292"/>
      <c r="D801" s="293" t="str">
        <f t="shared" si="241"/>
        <v/>
      </c>
      <c r="E801" s="294"/>
      <c r="F801" s="295">
        <f t="shared" si="242"/>
        <v>0</v>
      </c>
      <c r="G801" s="298">
        <f t="shared" ref="G801:G813" si="244">ROUND(E801*F801,2)</f>
        <v>0</v>
      </c>
    </row>
    <row r="802" spans="1:7" s="299" customFormat="1" ht="24" customHeight="1" x14ac:dyDescent="0.2">
      <c r="A802" s="290" t="str">
        <f t="shared" si="240"/>
        <v/>
      </c>
      <c r="B802" s="291" t="str">
        <f t="shared" si="243"/>
        <v/>
      </c>
      <c r="C802" s="292"/>
      <c r="D802" s="293" t="str">
        <f t="shared" si="241"/>
        <v/>
      </c>
      <c r="E802" s="294"/>
      <c r="F802" s="295">
        <f t="shared" si="242"/>
        <v>0</v>
      </c>
      <c r="G802" s="298">
        <f t="shared" si="244"/>
        <v>0</v>
      </c>
    </row>
    <row r="803" spans="1:7" s="299" customFormat="1" ht="24" customHeight="1" x14ac:dyDescent="0.2">
      <c r="A803" s="290" t="str">
        <f t="shared" si="240"/>
        <v/>
      </c>
      <c r="B803" s="291" t="str">
        <f t="shared" si="243"/>
        <v/>
      </c>
      <c r="C803" s="292"/>
      <c r="D803" s="293" t="str">
        <f t="shared" si="241"/>
        <v/>
      </c>
      <c r="E803" s="294"/>
      <c r="F803" s="295">
        <f t="shared" si="242"/>
        <v>0</v>
      </c>
      <c r="G803" s="298">
        <f t="shared" si="244"/>
        <v>0</v>
      </c>
    </row>
    <row r="804" spans="1:7" s="299" customFormat="1" ht="24" customHeight="1" x14ac:dyDescent="0.2">
      <c r="A804" s="290" t="str">
        <f t="shared" si="240"/>
        <v/>
      </c>
      <c r="B804" s="291" t="str">
        <f t="shared" si="243"/>
        <v/>
      </c>
      <c r="C804" s="292"/>
      <c r="D804" s="293" t="str">
        <f t="shared" si="241"/>
        <v/>
      </c>
      <c r="E804" s="294"/>
      <c r="F804" s="295">
        <f t="shared" si="242"/>
        <v>0</v>
      </c>
      <c r="G804" s="298">
        <f t="shared" si="244"/>
        <v>0</v>
      </c>
    </row>
    <row r="805" spans="1:7" s="299" customFormat="1" ht="24" customHeight="1" x14ac:dyDescent="0.2">
      <c r="A805" s="290" t="str">
        <f t="shared" si="240"/>
        <v/>
      </c>
      <c r="B805" s="291" t="str">
        <f t="shared" si="243"/>
        <v/>
      </c>
      <c r="C805" s="292"/>
      <c r="D805" s="293" t="str">
        <f t="shared" si="241"/>
        <v/>
      </c>
      <c r="E805" s="294"/>
      <c r="F805" s="295">
        <f t="shared" si="242"/>
        <v>0</v>
      </c>
      <c r="G805" s="298">
        <f t="shared" si="244"/>
        <v>0</v>
      </c>
    </row>
    <row r="806" spans="1:7" s="299" customFormat="1" ht="24" customHeight="1" x14ac:dyDescent="0.2">
      <c r="A806" s="290" t="str">
        <f t="shared" si="240"/>
        <v/>
      </c>
      <c r="B806" s="291" t="str">
        <f t="shared" si="243"/>
        <v/>
      </c>
      <c r="C806" s="292"/>
      <c r="D806" s="293" t="str">
        <f t="shared" si="241"/>
        <v/>
      </c>
      <c r="E806" s="294"/>
      <c r="F806" s="295">
        <f t="shared" si="242"/>
        <v>0</v>
      </c>
      <c r="G806" s="298">
        <f t="shared" si="244"/>
        <v>0</v>
      </c>
    </row>
    <row r="807" spans="1:7" s="299" customFormat="1" ht="24" customHeight="1" x14ac:dyDescent="0.2">
      <c r="A807" s="290" t="str">
        <f t="shared" si="240"/>
        <v/>
      </c>
      <c r="B807" s="291" t="str">
        <f t="shared" si="243"/>
        <v/>
      </c>
      <c r="C807" s="292"/>
      <c r="D807" s="293" t="str">
        <f t="shared" si="241"/>
        <v/>
      </c>
      <c r="E807" s="294"/>
      <c r="F807" s="295">
        <f t="shared" si="242"/>
        <v>0</v>
      </c>
      <c r="G807" s="298">
        <f t="shared" si="244"/>
        <v>0</v>
      </c>
    </row>
    <row r="808" spans="1:7" s="299" customFormat="1" ht="24" customHeight="1" x14ac:dyDescent="0.2">
      <c r="A808" s="290" t="str">
        <f t="shared" si="240"/>
        <v/>
      </c>
      <c r="B808" s="291" t="str">
        <f t="shared" si="243"/>
        <v/>
      </c>
      <c r="C808" s="292"/>
      <c r="D808" s="293" t="str">
        <f t="shared" si="241"/>
        <v/>
      </c>
      <c r="E808" s="294"/>
      <c r="F808" s="295">
        <f t="shared" si="242"/>
        <v>0</v>
      </c>
      <c r="G808" s="298">
        <f t="shared" si="244"/>
        <v>0</v>
      </c>
    </row>
    <row r="809" spans="1:7" s="299" customFormat="1" ht="24" customHeight="1" x14ac:dyDescent="0.2">
      <c r="A809" s="290" t="str">
        <f t="shared" si="240"/>
        <v/>
      </c>
      <c r="B809" s="291" t="str">
        <f t="shared" si="243"/>
        <v/>
      </c>
      <c r="C809" s="292"/>
      <c r="D809" s="293" t="str">
        <f t="shared" si="241"/>
        <v/>
      </c>
      <c r="E809" s="294"/>
      <c r="F809" s="295">
        <f t="shared" si="242"/>
        <v>0</v>
      </c>
      <c r="G809" s="298">
        <f t="shared" si="244"/>
        <v>0</v>
      </c>
    </row>
    <row r="810" spans="1:7" s="299" customFormat="1" ht="24" customHeight="1" x14ac:dyDescent="0.2">
      <c r="A810" s="290" t="str">
        <f t="shared" si="240"/>
        <v/>
      </c>
      <c r="B810" s="291" t="str">
        <f t="shared" si="243"/>
        <v/>
      </c>
      <c r="C810" s="292"/>
      <c r="D810" s="293" t="str">
        <f t="shared" si="241"/>
        <v/>
      </c>
      <c r="E810" s="294"/>
      <c r="F810" s="295">
        <f t="shared" si="242"/>
        <v>0</v>
      </c>
      <c r="G810" s="298">
        <f t="shared" si="244"/>
        <v>0</v>
      </c>
    </row>
    <row r="811" spans="1:7" s="299" customFormat="1" ht="24" customHeight="1" x14ac:dyDescent="0.2">
      <c r="A811" s="290" t="str">
        <f t="shared" si="240"/>
        <v/>
      </c>
      <c r="B811" s="291" t="str">
        <f t="shared" si="243"/>
        <v/>
      </c>
      <c r="C811" s="292"/>
      <c r="D811" s="293" t="str">
        <f t="shared" si="241"/>
        <v/>
      </c>
      <c r="E811" s="294"/>
      <c r="F811" s="295">
        <f t="shared" si="242"/>
        <v>0</v>
      </c>
      <c r="G811" s="298">
        <f t="shared" si="244"/>
        <v>0</v>
      </c>
    </row>
    <row r="812" spans="1:7" s="299" customFormat="1" ht="24" customHeight="1" x14ac:dyDescent="0.2">
      <c r="A812" s="290" t="str">
        <f t="shared" si="240"/>
        <v/>
      </c>
      <c r="B812" s="291" t="str">
        <f t="shared" si="243"/>
        <v/>
      </c>
      <c r="C812" s="292"/>
      <c r="D812" s="293" t="str">
        <f t="shared" si="241"/>
        <v/>
      </c>
      <c r="E812" s="294"/>
      <c r="F812" s="295">
        <f t="shared" si="242"/>
        <v>0</v>
      </c>
      <c r="G812" s="298">
        <f t="shared" si="244"/>
        <v>0</v>
      </c>
    </row>
    <row r="813" spans="1:7" s="299" customFormat="1" ht="24" customHeight="1" x14ac:dyDescent="0.2">
      <c r="A813" s="290" t="str">
        <f t="shared" si="240"/>
        <v/>
      </c>
      <c r="B813" s="291" t="str">
        <f t="shared" si="243"/>
        <v/>
      </c>
      <c r="C813" s="292"/>
      <c r="D813" s="293" t="str">
        <f t="shared" si="241"/>
        <v/>
      </c>
      <c r="E813" s="294"/>
      <c r="F813" s="296">
        <f t="shared" si="242"/>
        <v>0</v>
      </c>
      <c r="G813" s="298">
        <f t="shared" si="244"/>
        <v>0</v>
      </c>
    </row>
    <row r="814" spans="1:7" ht="24" customHeight="1" x14ac:dyDescent="0.2">
      <c r="A814" s="156"/>
      <c r="D814" s="143"/>
      <c r="E814" s="144"/>
      <c r="F814" s="211" t="s">
        <v>33</v>
      </c>
      <c r="G814" s="157">
        <f>SUBTOTAL(9,G800:G813)</f>
        <v>0</v>
      </c>
    </row>
    <row r="815" spans="1:7" ht="24" customHeight="1" x14ac:dyDescent="0.2">
      <c r="A815" s="156"/>
      <c r="C815" s="158" t="s">
        <v>729</v>
      </c>
      <c r="D815" s="143"/>
      <c r="E815" s="144"/>
      <c r="G815" s="159"/>
    </row>
    <row r="816" spans="1:7" s="299" customFormat="1" ht="24" customHeight="1" x14ac:dyDescent="0.2">
      <c r="A816" s="290" t="str">
        <f t="shared" ref="A816:A823" si="245">IFERROR(VLOOKUP(C816,Tabla_Insumos,4,FALSE),"")</f>
        <v/>
      </c>
      <c r="B816" s="291" t="str">
        <f t="shared" ref="B816:B823" si="246">IFERROR(VLOOKUP(C816,Tabla_Insumos,5,FALSE),"")</f>
        <v/>
      </c>
      <c r="C816" s="292"/>
      <c r="D816" s="293" t="str">
        <f t="shared" ref="D816:D823" si="247">IFERROR(VLOOKUP(C816,Tabla_Insumos,2,FALSE),"")</f>
        <v/>
      </c>
      <c r="E816" s="294"/>
      <c r="F816" s="297">
        <f t="shared" ref="F816:F823" si="248">IFERROR(VLOOKUP(C816,Tabla_Insumos,3,FALSE),0)</f>
        <v>0</v>
      </c>
      <c r="G816" s="298">
        <f>ROUND(E816*F816,2)</f>
        <v>0</v>
      </c>
    </row>
    <row r="817" spans="1:7" s="299" customFormat="1" ht="24" customHeight="1" x14ac:dyDescent="0.2">
      <c r="A817" s="290" t="str">
        <f t="shared" si="245"/>
        <v/>
      </c>
      <c r="B817" s="291" t="str">
        <f t="shared" si="246"/>
        <v/>
      </c>
      <c r="C817" s="292"/>
      <c r="D817" s="293" t="str">
        <f t="shared" si="247"/>
        <v/>
      </c>
      <c r="E817" s="294"/>
      <c r="F817" s="297">
        <f t="shared" si="248"/>
        <v>0</v>
      </c>
      <c r="G817" s="298">
        <f>ROUND(E817*F817,2)</f>
        <v>0</v>
      </c>
    </row>
    <row r="818" spans="1:7" s="299" customFormat="1" ht="24" customHeight="1" x14ac:dyDescent="0.2">
      <c r="A818" s="290" t="str">
        <f t="shared" si="245"/>
        <v/>
      </c>
      <c r="B818" s="291" t="str">
        <f t="shared" si="246"/>
        <v/>
      </c>
      <c r="C818" s="292"/>
      <c r="D818" s="293" t="str">
        <f t="shared" si="247"/>
        <v/>
      </c>
      <c r="E818" s="294"/>
      <c r="F818" s="297">
        <f t="shared" si="248"/>
        <v>0</v>
      </c>
      <c r="G818" s="298">
        <f t="shared" ref="G818:G823" si="249">ROUND(E818*F818,2)</f>
        <v>0</v>
      </c>
    </row>
    <row r="819" spans="1:7" s="299" customFormat="1" ht="24" customHeight="1" x14ac:dyDescent="0.2">
      <c r="A819" s="290" t="str">
        <f t="shared" si="245"/>
        <v/>
      </c>
      <c r="B819" s="291" t="str">
        <f t="shared" si="246"/>
        <v/>
      </c>
      <c r="C819" s="292"/>
      <c r="D819" s="293" t="str">
        <f t="shared" si="247"/>
        <v/>
      </c>
      <c r="E819" s="294"/>
      <c r="F819" s="297">
        <f t="shared" si="248"/>
        <v>0</v>
      </c>
      <c r="G819" s="298">
        <f t="shared" si="249"/>
        <v>0</v>
      </c>
    </row>
    <row r="820" spans="1:7" s="299" customFormat="1" ht="24" customHeight="1" x14ac:dyDescent="0.2">
      <c r="A820" s="290" t="str">
        <f t="shared" si="245"/>
        <v/>
      </c>
      <c r="B820" s="291" t="str">
        <f t="shared" si="246"/>
        <v/>
      </c>
      <c r="C820" s="292"/>
      <c r="D820" s="293" t="str">
        <f t="shared" si="247"/>
        <v/>
      </c>
      <c r="E820" s="294"/>
      <c r="F820" s="295">
        <f t="shared" si="248"/>
        <v>0</v>
      </c>
      <c r="G820" s="298">
        <f t="shared" si="249"/>
        <v>0</v>
      </c>
    </row>
    <row r="821" spans="1:7" s="299" customFormat="1" ht="24" customHeight="1" x14ac:dyDescent="0.2">
      <c r="A821" s="290" t="str">
        <f t="shared" si="245"/>
        <v/>
      </c>
      <c r="B821" s="291" t="str">
        <f t="shared" si="246"/>
        <v/>
      </c>
      <c r="C821" s="292"/>
      <c r="D821" s="293" t="str">
        <f t="shared" si="247"/>
        <v/>
      </c>
      <c r="E821" s="294"/>
      <c r="F821" s="295">
        <f t="shared" si="248"/>
        <v>0</v>
      </c>
      <c r="G821" s="298">
        <f t="shared" si="249"/>
        <v>0</v>
      </c>
    </row>
    <row r="822" spans="1:7" s="299" customFormat="1" ht="24" customHeight="1" x14ac:dyDescent="0.2">
      <c r="A822" s="290" t="str">
        <f t="shared" si="245"/>
        <v/>
      </c>
      <c r="B822" s="291" t="str">
        <f t="shared" si="246"/>
        <v/>
      </c>
      <c r="C822" s="292"/>
      <c r="D822" s="293" t="str">
        <f t="shared" si="247"/>
        <v/>
      </c>
      <c r="E822" s="294"/>
      <c r="F822" s="295">
        <f t="shared" si="248"/>
        <v>0</v>
      </c>
      <c r="G822" s="298">
        <f t="shared" si="249"/>
        <v>0</v>
      </c>
    </row>
    <row r="823" spans="1:7" s="299" customFormat="1" ht="24" customHeight="1" x14ac:dyDescent="0.2">
      <c r="A823" s="290" t="str">
        <f t="shared" si="245"/>
        <v/>
      </c>
      <c r="B823" s="291" t="str">
        <f t="shared" si="246"/>
        <v/>
      </c>
      <c r="C823" s="292"/>
      <c r="D823" s="293" t="str">
        <f t="shared" si="247"/>
        <v/>
      </c>
      <c r="E823" s="294"/>
      <c r="F823" s="295">
        <f t="shared" si="248"/>
        <v>0</v>
      </c>
      <c r="G823" s="298">
        <f t="shared" si="249"/>
        <v>0</v>
      </c>
    </row>
    <row r="824" spans="1:7" ht="24" customHeight="1" x14ac:dyDescent="0.2">
      <c r="A824" s="156"/>
      <c r="D824" s="143"/>
      <c r="E824" s="144"/>
      <c r="F824" s="211" t="s">
        <v>34</v>
      </c>
      <c r="G824" s="157">
        <f>SUBTOTAL(9,G816:G823)</f>
        <v>0</v>
      </c>
    </row>
    <row r="825" spans="1:7" ht="24" customHeight="1" x14ac:dyDescent="0.2">
      <c r="A825" s="156"/>
      <c r="C825" s="158" t="s">
        <v>730</v>
      </c>
      <c r="D825" s="143"/>
      <c r="E825" s="144"/>
      <c r="G825" s="159"/>
    </row>
    <row r="826" spans="1:7" s="299" customFormat="1" ht="24" customHeight="1" x14ac:dyDescent="0.2">
      <c r="A826" s="290" t="str">
        <f t="shared" ref="A826:A834" si="250">IFERROR(VLOOKUP(C826,Tabla_Insumos,4,FALSE),"")</f>
        <v/>
      </c>
      <c r="B826" s="291" t="str">
        <f t="shared" ref="B826:B834" si="251">IFERROR(VLOOKUP(C826,Tabla_Insumos,5,FALSE),"")</f>
        <v/>
      </c>
      <c r="C826" s="292"/>
      <c r="D826" s="293" t="str">
        <f t="shared" ref="D826:D834" si="252">IFERROR(VLOOKUP(C826,Tabla_Insumos,2,FALSE),"")</f>
        <v/>
      </c>
      <c r="E826" s="294"/>
      <c r="F826" s="295">
        <f t="shared" ref="F826:F834" si="253">IFERROR(VLOOKUP(C826,Tabla_Insumos,3,FALSE),0)</f>
        <v>0</v>
      </c>
      <c r="G826" s="298">
        <f t="shared" ref="G826:G834" si="254">ROUND(E826*F826,2)</f>
        <v>0</v>
      </c>
    </row>
    <row r="827" spans="1:7" s="299" customFormat="1" ht="24" customHeight="1" x14ac:dyDescent="0.2">
      <c r="A827" s="290" t="str">
        <f t="shared" si="250"/>
        <v/>
      </c>
      <c r="B827" s="291" t="str">
        <f t="shared" si="251"/>
        <v/>
      </c>
      <c r="C827" s="292"/>
      <c r="D827" s="293" t="str">
        <f t="shared" si="252"/>
        <v/>
      </c>
      <c r="E827" s="294"/>
      <c r="F827" s="295">
        <f t="shared" si="253"/>
        <v>0</v>
      </c>
      <c r="G827" s="298">
        <f t="shared" si="254"/>
        <v>0</v>
      </c>
    </row>
    <row r="828" spans="1:7" s="299" customFormat="1" ht="24" customHeight="1" x14ac:dyDescent="0.2">
      <c r="A828" s="290" t="str">
        <f t="shared" si="250"/>
        <v/>
      </c>
      <c r="B828" s="291" t="str">
        <f t="shared" si="251"/>
        <v/>
      </c>
      <c r="C828" s="292"/>
      <c r="D828" s="293" t="str">
        <f t="shared" si="252"/>
        <v/>
      </c>
      <c r="E828" s="294"/>
      <c r="F828" s="295">
        <f t="shared" si="253"/>
        <v>0</v>
      </c>
      <c r="G828" s="298">
        <f t="shared" si="254"/>
        <v>0</v>
      </c>
    </row>
    <row r="829" spans="1:7" s="299" customFormat="1" ht="24" customHeight="1" x14ac:dyDescent="0.2">
      <c r="A829" s="290" t="str">
        <f t="shared" si="250"/>
        <v/>
      </c>
      <c r="B829" s="291" t="str">
        <f t="shared" si="251"/>
        <v/>
      </c>
      <c r="C829" s="292"/>
      <c r="D829" s="293" t="str">
        <f t="shared" si="252"/>
        <v/>
      </c>
      <c r="E829" s="294"/>
      <c r="F829" s="295">
        <f t="shared" si="253"/>
        <v>0</v>
      </c>
      <c r="G829" s="298">
        <f t="shared" si="254"/>
        <v>0</v>
      </c>
    </row>
    <row r="830" spans="1:7" s="299" customFormat="1" ht="24" customHeight="1" x14ac:dyDescent="0.2">
      <c r="A830" s="290" t="str">
        <f t="shared" si="250"/>
        <v/>
      </c>
      <c r="B830" s="291" t="str">
        <f t="shared" si="251"/>
        <v/>
      </c>
      <c r="C830" s="292"/>
      <c r="D830" s="293" t="str">
        <f t="shared" si="252"/>
        <v/>
      </c>
      <c r="E830" s="294"/>
      <c r="F830" s="295">
        <f t="shared" si="253"/>
        <v>0</v>
      </c>
      <c r="G830" s="298">
        <f t="shared" si="254"/>
        <v>0</v>
      </c>
    </row>
    <row r="831" spans="1:7" s="299" customFormat="1" ht="24" customHeight="1" x14ac:dyDescent="0.2">
      <c r="A831" s="290" t="str">
        <f t="shared" si="250"/>
        <v/>
      </c>
      <c r="B831" s="291" t="str">
        <f t="shared" si="251"/>
        <v/>
      </c>
      <c r="C831" s="292"/>
      <c r="D831" s="293" t="str">
        <f t="shared" si="252"/>
        <v/>
      </c>
      <c r="E831" s="294"/>
      <c r="F831" s="295">
        <f t="shared" si="253"/>
        <v>0</v>
      </c>
      <c r="G831" s="298">
        <f t="shared" si="254"/>
        <v>0</v>
      </c>
    </row>
    <row r="832" spans="1:7" s="299" customFormat="1" ht="24" customHeight="1" x14ac:dyDescent="0.2">
      <c r="A832" s="290" t="str">
        <f t="shared" si="250"/>
        <v/>
      </c>
      <c r="B832" s="291" t="str">
        <f t="shared" si="251"/>
        <v/>
      </c>
      <c r="C832" s="292"/>
      <c r="D832" s="293" t="str">
        <f t="shared" si="252"/>
        <v/>
      </c>
      <c r="E832" s="294"/>
      <c r="F832" s="295">
        <f t="shared" si="253"/>
        <v>0</v>
      </c>
      <c r="G832" s="298">
        <f t="shared" si="254"/>
        <v>0</v>
      </c>
    </row>
    <row r="833" spans="1:141" s="299" customFormat="1" ht="24" customHeight="1" x14ac:dyDescent="0.2">
      <c r="A833" s="290" t="str">
        <f t="shared" si="250"/>
        <v/>
      </c>
      <c r="B833" s="291" t="str">
        <f t="shared" si="251"/>
        <v/>
      </c>
      <c r="C833" s="292"/>
      <c r="D833" s="293" t="str">
        <f t="shared" si="252"/>
        <v/>
      </c>
      <c r="E833" s="294"/>
      <c r="F833" s="295">
        <f t="shared" si="253"/>
        <v>0</v>
      </c>
      <c r="G833" s="298">
        <f t="shared" si="254"/>
        <v>0</v>
      </c>
    </row>
    <row r="834" spans="1:141" s="299" customFormat="1" ht="24" customHeight="1" x14ac:dyDescent="0.2">
      <c r="A834" s="290" t="str">
        <f t="shared" si="250"/>
        <v/>
      </c>
      <c r="B834" s="291" t="str">
        <f t="shared" si="251"/>
        <v/>
      </c>
      <c r="C834" s="292"/>
      <c r="D834" s="293" t="str">
        <f t="shared" si="252"/>
        <v/>
      </c>
      <c r="E834" s="294"/>
      <c r="F834" s="295">
        <f t="shared" si="253"/>
        <v>0</v>
      </c>
      <c r="G834" s="298">
        <f t="shared" si="254"/>
        <v>0</v>
      </c>
    </row>
    <row r="835" spans="1:141" ht="24" customHeight="1" x14ac:dyDescent="0.2">
      <c r="A835" s="160"/>
      <c r="B835" s="143"/>
      <c r="D835" s="143"/>
      <c r="E835" s="144"/>
      <c r="F835" s="211" t="s">
        <v>35</v>
      </c>
      <c r="G835" s="157">
        <f>SUBTOTAL(9,G826:G834)</f>
        <v>0</v>
      </c>
    </row>
    <row r="836" spans="1:141" ht="24" customHeight="1" thickBot="1" x14ac:dyDescent="0.25">
      <c r="A836" s="161"/>
      <c r="B836" s="162"/>
      <c r="C836" s="163"/>
      <c r="D836" s="162"/>
      <c r="E836" s="164"/>
      <c r="F836" s="165"/>
      <c r="G836" s="166"/>
    </row>
    <row r="837" spans="1:141" s="339" customFormat="1" ht="24" customHeight="1" thickBot="1" x14ac:dyDescent="0.25">
      <c r="A837" s="167" t="str">
        <f>B795</f>
        <v>3.2</v>
      </c>
      <c r="B837" s="168" t="str">
        <f>C795</f>
        <v/>
      </c>
      <c r="C837" s="169"/>
      <c r="D837" s="169" t="s">
        <v>36</v>
      </c>
      <c r="E837" s="170"/>
      <c r="F837" s="171" t="s">
        <v>37</v>
      </c>
      <c r="G837" s="172">
        <f>SUBTOTAL(9,G800:G836)</f>
        <v>0</v>
      </c>
      <c r="I837" s="340"/>
      <c r="J837" s="340"/>
      <c r="K837" s="340"/>
      <c r="L837" s="340"/>
      <c r="M837" s="340"/>
      <c r="N837" s="340"/>
      <c r="O837" s="340"/>
      <c r="P837" s="340"/>
      <c r="Q837" s="340"/>
      <c r="R837" s="340"/>
      <c r="S837" s="340"/>
      <c r="T837" s="340"/>
      <c r="U837" s="340"/>
      <c r="V837" s="340"/>
      <c r="W837" s="340"/>
      <c r="X837" s="340"/>
      <c r="Y837" s="340"/>
      <c r="Z837" s="340"/>
      <c r="AA837" s="340"/>
      <c r="AB837" s="340"/>
      <c r="AC837" s="340"/>
      <c r="AD837" s="340"/>
      <c r="AE837" s="340"/>
      <c r="AF837" s="340"/>
      <c r="AG837" s="340"/>
      <c r="AH837" s="340"/>
      <c r="AI837" s="340"/>
      <c r="AJ837" s="340"/>
      <c r="AK837" s="340"/>
      <c r="AL837" s="340"/>
      <c r="AM837" s="340"/>
      <c r="AN837" s="340"/>
      <c r="AO837" s="340"/>
      <c r="AP837" s="340"/>
      <c r="AQ837" s="340"/>
      <c r="AR837" s="340"/>
      <c r="AS837" s="340"/>
      <c r="AT837" s="340"/>
      <c r="AU837" s="340"/>
      <c r="AV837" s="340"/>
      <c r="AW837" s="340"/>
      <c r="AX837" s="340"/>
      <c r="AY837" s="340"/>
      <c r="AZ837" s="340"/>
      <c r="BA837" s="340"/>
      <c r="BB837" s="340"/>
      <c r="BC837" s="340"/>
      <c r="BD837" s="340"/>
      <c r="BE837" s="340"/>
      <c r="BF837" s="340"/>
      <c r="BG837" s="340"/>
      <c r="BH837" s="340"/>
      <c r="BI837" s="340"/>
      <c r="BJ837" s="340"/>
      <c r="BK837" s="340"/>
      <c r="BL837" s="340"/>
      <c r="BM837" s="340"/>
      <c r="BN837" s="340"/>
      <c r="BO837" s="340"/>
      <c r="BP837" s="340"/>
      <c r="BQ837" s="340"/>
      <c r="BR837" s="340"/>
      <c r="BS837" s="340"/>
      <c r="BT837" s="340"/>
      <c r="BU837" s="340"/>
      <c r="BV837" s="340"/>
      <c r="BW837" s="340"/>
      <c r="BX837" s="340"/>
      <c r="BY837" s="340"/>
      <c r="BZ837" s="340"/>
      <c r="CA837" s="340"/>
      <c r="CB837" s="340"/>
      <c r="CC837" s="340"/>
      <c r="CD837" s="340"/>
      <c r="CE837" s="340"/>
      <c r="CF837" s="340"/>
      <c r="CG837" s="340"/>
      <c r="CH837" s="340"/>
      <c r="CI837" s="340"/>
      <c r="CJ837" s="340"/>
      <c r="CK837" s="340"/>
      <c r="CL837" s="340"/>
      <c r="CM837" s="340"/>
      <c r="CN837" s="340"/>
      <c r="CO837" s="340"/>
      <c r="CP837" s="340"/>
      <c r="CQ837" s="340"/>
      <c r="CR837" s="340"/>
      <c r="CS837" s="340"/>
      <c r="CT837" s="340"/>
      <c r="CU837" s="340"/>
      <c r="CV837" s="340"/>
      <c r="CW837" s="340"/>
      <c r="CX837" s="340"/>
      <c r="CY837" s="340"/>
      <c r="CZ837" s="340"/>
      <c r="DA837" s="340"/>
      <c r="DB837" s="340"/>
      <c r="DC837" s="340"/>
      <c r="DD837" s="340"/>
      <c r="DE837" s="340"/>
      <c r="DF837" s="340"/>
      <c r="DG837" s="340"/>
      <c r="DH837" s="340"/>
      <c r="DI837" s="340"/>
      <c r="DJ837" s="340"/>
      <c r="DK837" s="340"/>
      <c r="DL837" s="340"/>
      <c r="DM837" s="340"/>
      <c r="DN837" s="340"/>
      <c r="DO837" s="340"/>
      <c r="DP837" s="340"/>
      <c r="DQ837" s="340"/>
      <c r="DR837" s="340"/>
      <c r="DS837" s="340"/>
      <c r="DT837" s="340"/>
      <c r="DU837" s="340"/>
      <c r="DV837" s="340"/>
      <c r="DW837" s="340"/>
      <c r="DX837" s="340"/>
      <c r="DY837" s="340"/>
      <c r="DZ837" s="340"/>
      <c r="EA837" s="340"/>
      <c r="EB837" s="340"/>
      <c r="EC837" s="340"/>
      <c r="ED837" s="340"/>
      <c r="EE837" s="340"/>
      <c r="EF837" s="340"/>
      <c r="EG837" s="340"/>
      <c r="EH837" s="340"/>
      <c r="EI837" s="340"/>
      <c r="EJ837" s="340"/>
      <c r="EK837" s="340"/>
    </row>
    <row r="838" spans="1:141" ht="24" customHeight="1" thickTop="1" x14ac:dyDescent="0.2">
      <c r="A838" s="199" t="s">
        <v>39</v>
      </c>
      <c r="B838" s="200"/>
      <c r="C838" s="200"/>
      <c r="D838" s="200"/>
      <c r="E838" s="200"/>
      <c r="F838" s="200"/>
      <c r="G838" s="201"/>
    </row>
    <row r="839" spans="1:141" s="299" customFormat="1" ht="24" customHeight="1" x14ac:dyDescent="0.2">
      <c r="A839" s="134" t="s">
        <v>726</v>
      </c>
      <c r="B839" s="135" t="str">
        <f>Comitente</f>
        <v>DIRECCIÓN PROVINCIAL RED DE GAS</v>
      </c>
      <c r="C839" s="130"/>
      <c r="D839" s="136"/>
      <c r="E839" s="136"/>
      <c r="F839" s="137"/>
      <c r="G839" s="138"/>
      <c r="H839" s="133"/>
    </row>
    <row r="840" spans="1:141" s="299" customFormat="1" ht="24" customHeight="1" x14ac:dyDescent="0.2">
      <c r="A840" s="134" t="s">
        <v>727</v>
      </c>
      <c r="B840" s="135">
        <f>Contratista</f>
        <v>0</v>
      </c>
      <c r="C840" s="131"/>
      <c r="D840" s="131"/>
      <c r="E840" s="131"/>
      <c r="F840" s="139"/>
      <c r="G840" s="140"/>
      <c r="H840" s="133"/>
    </row>
    <row r="841" spans="1:141" s="299" customFormat="1" ht="24" customHeight="1" x14ac:dyDescent="0.2">
      <c r="A841" s="134" t="s">
        <v>26</v>
      </c>
      <c r="B841" s="135" t="str">
        <f>Obra</f>
        <v>MANTENIMIENTO CALINGASTA- SECTOR 1</v>
      </c>
      <c r="C841" s="131"/>
      <c r="D841" s="131"/>
      <c r="E841" s="131"/>
      <c r="F841" s="139" t="s">
        <v>40</v>
      </c>
      <c r="G841" s="141">
        <f>Fecha_Base</f>
        <v>0</v>
      </c>
      <c r="H841" s="133"/>
    </row>
    <row r="842" spans="1:141" s="299" customFormat="1" ht="24" customHeight="1" x14ac:dyDescent="0.2">
      <c r="A842" s="142" t="s">
        <v>725</v>
      </c>
      <c r="B842" s="132" t="str">
        <f>Ubicación</f>
        <v>Departamento CALINGASTA</v>
      </c>
      <c r="C842" s="132"/>
      <c r="D842" s="143"/>
      <c r="E842" s="144"/>
      <c r="F842" s="145"/>
      <c r="G842" s="146"/>
      <c r="H842" s="133"/>
    </row>
    <row r="843" spans="1:141" s="299" customFormat="1" ht="24" customHeight="1" x14ac:dyDescent="0.2">
      <c r="A843" s="142" t="s">
        <v>41</v>
      </c>
      <c r="B843" s="21">
        <f>IFERROR(VALUE(LEFT(B844,FIND(".",B844)-1)),"")</f>
        <v>3</v>
      </c>
      <c r="C843" s="133" t="str">
        <f>IFERROR(VLOOKUP(B843,Tabla_CyP,2,FALSE),"")</f>
        <v>Colegio Secundario de Tamberías / Esc Remedios Escalada de San Martín (JINZ 24)</v>
      </c>
      <c r="D843" s="133"/>
      <c r="E843" s="144"/>
      <c r="F843" s="145"/>
      <c r="G843" s="146"/>
      <c r="H843" s="133"/>
    </row>
    <row r="844" spans="1:141" s="299" customFormat="1" ht="24" customHeight="1" x14ac:dyDescent="0.2">
      <c r="A844" s="142" t="s">
        <v>27</v>
      </c>
      <c r="B844" s="147" t="s">
        <v>1401</v>
      </c>
      <c r="C844" s="133" t="str">
        <f>IFERROR(VLOOKUP(B844,Tabla_CyP,2,FALSE),"")</f>
        <v/>
      </c>
      <c r="D844" s="143"/>
      <c r="E844" s="144"/>
      <c r="F844" s="139" t="s">
        <v>28</v>
      </c>
      <c r="G844" s="148" t="str">
        <f>IFERROR(VLOOKUP(B844,Tabla_CyP,4,FALSE),"")</f>
        <v/>
      </c>
      <c r="H844" s="133"/>
    </row>
    <row r="845" spans="1:141" s="299" customFormat="1" ht="24" customHeight="1" x14ac:dyDescent="0.2">
      <c r="A845" s="142"/>
      <c r="B845" s="132"/>
      <c r="C845" s="133"/>
      <c r="D845" s="143"/>
      <c r="E845" s="144"/>
      <c r="F845" s="145"/>
      <c r="G845" s="146"/>
      <c r="H845" s="133"/>
    </row>
    <row r="846" spans="1:141" s="299" customFormat="1" ht="24" customHeight="1" x14ac:dyDescent="0.2">
      <c r="A846" s="406" t="s">
        <v>588</v>
      </c>
      <c r="B846" s="407"/>
      <c r="C846" s="408" t="s">
        <v>0</v>
      </c>
      <c r="D846" s="408" t="s">
        <v>29</v>
      </c>
      <c r="E846" s="410" t="s">
        <v>30</v>
      </c>
      <c r="F846" s="412" t="s">
        <v>31</v>
      </c>
      <c r="G846" s="414" t="s">
        <v>32</v>
      </c>
      <c r="H846" s="133"/>
    </row>
    <row r="847" spans="1:141" s="299" customFormat="1" ht="24" customHeight="1" x14ac:dyDescent="0.2">
      <c r="A847" s="149" t="s">
        <v>589</v>
      </c>
      <c r="B847" s="150" t="s">
        <v>590</v>
      </c>
      <c r="C847" s="409"/>
      <c r="D847" s="409"/>
      <c r="E847" s="411"/>
      <c r="F847" s="413"/>
      <c r="G847" s="415"/>
      <c r="H847" s="133"/>
    </row>
    <row r="848" spans="1:141" s="299" customFormat="1" ht="24" customHeight="1" x14ac:dyDescent="0.2">
      <c r="A848" s="344"/>
      <c r="B848" s="151"/>
      <c r="C848" s="343" t="s">
        <v>728</v>
      </c>
      <c r="D848" s="152"/>
      <c r="E848" s="153"/>
      <c r="F848" s="154"/>
      <c r="G848" s="155"/>
      <c r="H848" s="133"/>
    </row>
    <row r="849" spans="1:8" s="299" customFormat="1" ht="24" customHeight="1" x14ac:dyDescent="0.2">
      <c r="A849" s="290" t="str">
        <f t="shared" ref="A849:A862" si="255">IFERROR(VLOOKUP(C849,Tabla_Insumos,4,FALSE),"")</f>
        <v/>
      </c>
      <c r="B849" s="291" t="str">
        <f>IFERROR(VLOOKUP(C849,Tabla_Insumos,5,FALSE),"")</f>
        <v/>
      </c>
      <c r="C849" s="120"/>
      <c r="D849" s="293" t="str">
        <f t="shared" ref="D849:D862" si="256">IFERROR(VLOOKUP(C849,Tabla_Insumos,2,FALSE),"")</f>
        <v/>
      </c>
      <c r="E849" s="294"/>
      <c r="F849" s="295">
        <f t="shared" ref="F849:F862" si="257">IFERROR(VLOOKUP(C849,Tabla_Insumos,3,FALSE),0)</f>
        <v>0</v>
      </c>
      <c r="G849" s="298">
        <f>ROUND(E849*F849,2)</f>
        <v>0</v>
      </c>
      <c r="H849" s="133"/>
    </row>
    <row r="850" spans="1:8" s="299" customFormat="1" ht="24" customHeight="1" x14ac:dyDescent="0.2">
      <c r="A850" s="290" t="str">
        <f t="shared" si="255"/>
        <v/>
      </c>
      <c r="B850" s="291" t="str">
        <f t="shared" ref="B850:B862" si="258">IFERROR(VLOOKUP(C850,Tabla_Insumos,5,FALSE),"")</f>
        <v/>
      </c>
      <c r="C850" s="292"/>
      <c r="D850" s="293" t="str">
        <f t="shared" si="256"/>
        <v/>
      </c>
      <c r="E850" s="294"/>
      <c r="F850" s="295">
        <f t="shared" si="257"/>
        <v>0</v>
      </c>
      <c r="G850" s="298">
        <f t="shared" ref="G850:G862" si="259">ROUND(E850*F850,2)</f>
        <v>0</v>
      </c>
      <c r="H850" s="133"/>
    </row>
    <row r="851" spans="1:8" s="299" customFormat="1" ht="24" customHeight="1" x14ac:dyDescent="0.2">
      <c r="A851" s="290" t="str">
        <f t="shared" si="255"/>
        <v/>
      </c>
      <c r="B851" s="291" t="str">
        <f t="shared" si="258"/>
        <v/>
      </c>
      <c r="C851" s="292"/>
      <c r="D851" s="293" t="str">
        <f t="shared" si="256"/>
        <v/>
      </c>
      <c r="E851" s="294"/>
      <c r="F851" s="295">
        <f t="shared" si="257"/>
        <v>0</v>
      </c>
      <c r="G851" s="298">
        <f t="shared" si="259"/>
        <v>0</v>
      </c>
      <c r="H851" s="133"/>
    </row>
    <row r="852" spans="1:8" s="299" customFormat="1" ht="24" customHeight="1" x14ac:dyDescent="0.2">
      <c r="A852" s="290" t="str">
        <f t="shared" si="255"/>
        <v/>
      </c>
      <c r="B852" s="291" t="str">
        <f t="shared" si="258"/>
        <v/>
      </c>
      <c r="C852" s="292"/>
      <c r="D852" s="293" t="str">
        <f t="shared" si="256"/>
        <v/>
      </c>
      <c r="E852" s="294"/>
      <c r="F852" s="295">
        <f t="shared" si="257"/>
        <v>0</v>
      </c>
      <c r="G852" s="298">
        <f t="shared" si="259"/>
        <v>0</v>
      </c>
      <c r="H852" s="133"/>
    </row>
    <row r="853" spans="1:8" ht="24" customHeight="1" x14ac:dyDescent="0.2">
      <c r="A853" s="290" t="str">
        <f t="shared" si="255"/>
        <v/>
      </c>
      <c r="B853" s="291" t="str">
        <f t="shared" si="258"/>
        <v/>
      </c>
      <c r="C853" s="292"/>
      <c r="D853" s="293" t="str">
        <f t="shared" si="256"/>
        <v/>
      </c>
      <c r="E853" s="294"/>
      <c r="F853" s="295">
        <f t="shared" si="257"/>
        <v>0</v>
      </c>
      <c r="G853" s="298">
        <f t="shared" si="259"/>
        <v>0</v>
      </c>
    </row>
    <row r="854" spans="1:8" ht="24" customHeight="1" x14ac:dyDescent="0.2">
      <c r="A854" s="290" t="str">
        <f t="shared" si="255"/>
        <v/>
      </c>
      <c r="B854" s="291" t="str">
        <f t="shared" si="258"/>
        <v/>
      </c>
      <c r="C854" s="292"/>
      <c r="D854" s="293" t="str">
        <f t="shared" si="256"/>
        <v/>
      </c>
      <c r="E854" s="294"/>
      <c r="F854" s="295">
        <f t="shared" si="257"/>
        <v>0</v>
      </c>
      <c r="G854" s="298">
        <f t="shared" si="259"/>
        <v>0</v>
      </c>
    </row>
    <row r="855" spans="1:8" s="299" customFormat="1" ht="24" customHeight="1" x14ac:dyDescent="0.2">
      <c r="A855" s="290" t="str">
        <f t="shared" si="255"/>
        <v/>
      </c>
      <c r="B855" s="291" t="str">
        <f t="shared" si="258"/>
        <v/>
      </c>
      <c r="C855" s="292"/>
      <c r="D855" s="293" t="str">
        <f t="shared" si="256"/>
        <v/>
      </c>
      <c r="E855" s="294"/>
      <c r="F855" s="295">
        <f t="shared" si="257"/>
        <v>0</v>
      </c>
      <c r="G855" s="298">
        <f t="shared" si="259"/>
        <v>0</v>
      </c>
      <c r="H855" s="133"/>
    </row>
    <row r="856" spans="1:8" s="299" customFormat="1" ht="24" customHeight="1" x14ac:dyDescent="0.2">
      <c r="A856" s="290" t="str">
        <f t="shared" si="255"/>
        <v/>
      </c>
      <c r="B856" s="291" t="str">
        <f t="shared" si="258"/>
        <v/>
      </c>
      <c r="C856" s="292"/>
      <c r="D856" s="293" t="str">
        <f t="shared" si="256"/>
        <v/>
      </c>
      <c r="E856" s="294"/>
      <c r="F856" s="295">
        <f t="shared" si="257"/>
        <v>0</v>
      </c>
      <c r="G856" s="298">
        <f t="shared" si="259"/>
        <v>0</v>
      </c>
      <c r="H856" s="133"/>
    </row>
    <row r="857" spans="1:8" s="299" customFormat="1" ht="24" customHeight="1" x14ac:dyDescent="0.2">
      <c r="A857" s="290" t="str">
        <f t="shared" si="255"/>
        <v/>
      </c>
      <c r="B857" s="291" t="str">
        <f t="shared" si="258"/>
        <v/>
      </c>
      <c r="C857" s="292"/>
      <c r="D857" s="293" t="str">
        <f t="shared" si="256"/>
        <v/>
      </c>
      <c r="E857" s="294"/>
      <c r="F857" s="295">
        <f t="shared" si="257"/>
        <v>0</v>
      </c>
      <c r="G857" s="298">
        <f t="shared" si="259"/>
        <v>0</v>
      </c>
      <c r="H857" s="133"/>
    </row>
    <row r="858" spans="1:8" s="299" customFormat="1" ht="24" customHeight="1" x14ac:dyDescent="0.2">
      <c r="A858" s="290" t="str">
        <f t="shared" si="255"/>
        <v/>
      </c>
      <c r="B858" s="291" t="str">
        <f t="shared" si="258"/>
        <v/>
      </c>
      <c r="C858" s="292"/>
      <c r="D858" s="293" t="str">
        <f t="shared" si="256"/>
        <v/>
      </c>
      <c r="E858" s="294"/>
      <c r="F858" s="295">
        <f t="shared" si="257"/>
        <v>0</v>
      </c>
      <c r="G858" s="298">
        <f t="shared" si="259"/>
        <v>0</v>
      </c>
      <c r="H858" s="133"/>
    </row>
    <row r="859" spans="1:8" s="299" customFormat="1" ht="24" customHeight="1" x14ac:dyDescent="0.2">
      <c r="A859" s="290" t="str">
        <f t="shared" si="255"/>
        <v/>
      </c>
      <c r="B859" s="291" t="str">
        <f t="shared" si="258"/>
        <v/>
      </c>
      <c r="C859" s="292"/>
      <c r="D859" s="293" t="str">
        <f t="shared" si="256"/>
        <v/>
      </c>
      <c r="E859" s="294"/>
      <c r="F859" s="295">
        <f t="shared" si="257"/>
        <v>0</v>
      </c>
      <c r="G859" s="298">
        <f t="shared" si="259"/>
        <v>0</v>
      </c>
      <c r="H859" s="133"/>
    </row>
    <row r="860" spans="1:8" s="299" customFormat="1" ht="24" customHeight="1" x14ac:dyDescent="0.2">
      <c r="A860" s="290" t="str">
        <f t="shared" si="255"/>
        <v/>
      </c>
      <c r="B860" s="291" t="str">
        <f t="shared" si="258"/>
        <v/>
      </c>
      <c r="C860" s="292"/>
      <c r="D860" s="293" t="str">
        <f t="shared" si="256"/>
        <v/>
      </c>
      <c r="E860" s="294"/>
      <c r="F860" s="295">
        <f t="shared" si="257"/>
        <v>0</v>
      </c>
      <c r="G860" s="298">
        <f t="shared" si="259"/>
        <v>0</v>
      </c>
      <c r="H860" s="133"/>
    </row>
    <row r="861" spans="1:8" s="299" customFormat="1" ht="24" customHeight="1" x14ac:dyDescent="0.2">
      <c r="A861" s="290" t="str">
        <f t="shared" si="255"/>
        <v/>
      </c>
      <c r="B861" s="291" t="str">
        <f t="shared" si="258"/>
        <v/>
      </c>
      <c r="C861" s="292"/>
      <c r="D861" s="293" t="str">
        <f t="shared" si="256"/>
        <v/>
      </c>
      <c r="E861" s="294"/>
      <c r="F861" s="295">
        <f t="shared" si="257"/>
        <v>0</v>
      </c>
      <c r="G861" s="298">
        <f t="shared" si="259"/>
        <v>0</v>
      </c>
      <c r="H861" s="133"/>
    </row>
    <row r="862" spans="1:8" s="299" customFormat="1" ht="24" customHeight="1" x14ac:dyDescent="0.2">
      <c r="A862" s="290" t="str">
        <f t="shared" si="255"/>
        <v/>
      </c>
      <c r="B862" s="291" t="str">
        <f t="shared" si="258"/>
        <v/>
      </c>
      <c r="C862" s="292"/>
      <c r="D862" s="293" t="str">
        <f t="shared" si="256"/>
        <v/>
      </c>
      <c r="E862" s="294"/>
      <c r="F862" s="296">
        <f t="shared" si="257"/>
        <v>0</v>
      </c>
      <c r="G862" s="298">
        <f t="shared" si="259"/>
        <v>0</v>
      </c>
      <c r="H862" s="133"/>
    </row>
    <row r="863" spans="1:8" ht="24" customHeight="1" x14ac:dyDescent="0.2">
      <c r="A863" s="156"/>
      <c r="D863" s="143"/>
      <c r="E863" s="144"/>
      <c r="F863" s="345" t="s">
        <v>33</v>
      </c>
      <c r="G863" s="157">
        <f>SUBTOTAL(9,G849:G862)</f>
        <v>0</v>
      </c>
    </row>
    <row r="864" spans="1:8" ht="24" customHeight="1" x14ac:dyDescent="0.2">
      <c r="A864" s="156"/>
      <c r="C864" s="158" t="s">
        <v>729</v>
      </c>
      <c r="D864" s="143"/>
      <c r="E864" s="144"/>
      <c r="G864" s="159"/>
    </row>
    <row r="865" spans="1:8" s="299" customFormat="1" ht="24" customHeight="1" x14ac:dyDescent="0.2">
      <c r="A865" s="290" t="str">
        <f t="shared" ref="A865:A872" si="260">IFERROR(VLOOKUP(C865,Tabla_Insumos,4,FALSE),"")</f>
        <v/>
      </c>
      <c r="B865" s="291" t="str">
        <f t="shared" ref="B865:B872" si="261">IFERROR(VLOOKUP(C865,Tabla_Insumos,5,FALSE),"")</f>
        <v/>
      </c>
      <c r="C865" s="292"/>
      <c r="D865" s="293" t="str">
        <f t="shared" ref="D865:D872" si="262">IFERROR(VLOOKUP(C865,Tabla_Insumos,2,FALSE),"")</f>
        <v/>
      </c>
      <c r="E865" s="294"/>
      <c r="F865" s="297">
        <f t="shared" ref="F865:F872" si="263">IFERROR(VLOOKUP(C865,Tabla_Insumos,3,FALSE),0)</f>
        <v>0</v>
      </c>
      <c r="G865" s="298">
        <f>ROUND(E865*F865,2)</f>
        <v>0</v>
      </c>
      <c r="H865" s="133"/>
    </row>
    <row r="866" spans="1:8" s="299" customFormat="1" ht="24" customHeight="1" x14ac:dyDescent="0.2">
      <c r="A866" s="290" t="str">
        <f t="shared" si="260"/>
        <v/>
      </c>
      <c r="B866" s="291" t="str">
        <f t="shared" si="261"/>
        <v/>
      </c>
      <c r="C866" s="292"/>
      <c r="D866" s="293" t="str">
        <f t="shared" si="262"/>
        <v/>
      </c>
      <c r="E866" s="294"/>
      <c r="F866" s="297">
        <f t="shared" si="263"/>
        <v>0</v>
      </c>
      <c r="G866" s="298">
        <f>ROUND(E866*F866,2)</f>
        <v>0</v>
      </c>
      <c r="H866" s="133"/>
    </row>
    <row r="867" spans="1:8" s="299" customFormat="1" ht="24" customHeight="1" x14ac:dyDescent="0.2">
      <c r="A867" s="290" t="str">
        <f t="shared" si="260"/>
        <v/>
      </c>
      <c r="B867" s="291" t="str">
        <f t="shared" si="261"/>
        <v/>
      </c>
      <c r="C867" s="292"/>
      <c r="D867" s="293" t="str">
        <f t="shared" si="262"/>
        <v/>
      </c>
      <c r="E867" s="294"/>
      <c r="F867" s="297">
        <f t="shared" si="263"/>
        <v>0</v>
      </c>
      <c r="G867" s="298">
        <f t="shared" ref="G867:G872" si="264">ROUND(E867*F867,2)</f>
        <v>0</v>
      </c>
      <c r="H867" s="133"/>
    </row>
    <row r="868" spans="1:8" s="299" customFormat="1" ht="24" customHeight="1" x14ac:dyDescent="0.2">
      <c r="A868" s="290" t="str">
        <f t="shared" si="260"/>
        <v/>
      </c>
      <c r="B868" s="291" t="str">
        <f t="shared" si="261"/>
        <v/>
      </c>
      <c r="C868" s="292"/>
      <c r="D868" s="293" t="str">
        <f t="shared" si="262"/>
        <v/>
      </c>
      <c r="E868" s="294"/>
      <c r="F868" s="297">
        <f t="shared" si="263"/>
        <v>0</v>
      </c>
      <c r="G868" s="298">
        <f t="shared" si="264"/>
        <v>0</v>
      </c>
      <c r="H868" s="133"/>
    </row>
    <row r="869" spans="1:8" s="299" customFormat="1" ht="24" customHeight="1" x14ac:dyDescent="0.2">
      <c r="A869" s="290" t="str">
        <f t="shared" si="260"/>
        <v/>
      </c>
      <c r="B869" s="291" t="str">
        <f t="shared" si="261"/>
        <v/>
      </c>
      <c r="C869" s="292"/>
      <c r="D869" s="293" t="str">
        <f t="shared" si="262"/>
        <v/>
      </c>
      <c r="E869" s="294"/>
      <c r="F869" s="295">
        <f t="shared" si="263"/>
        <v>0</v>
      </c>
      <c r="G869" s="298">
        <f t="shared" si="264"/>
        <v>0</v>
      </c>
      <c r="H869" s="133"/>
    </row>
    <row r="870" spans="1:8" s="299" customFormat="1" ht="24" customHeight="1" x14ac:dyDescent="0.2">
      <c r="A870" s="290" t="str">
        <f t="shared" si="260"/>
        <v/>
      </c>
      <c r="B870" s="291" t="str">
        <f t="shared" si="261"/>
        <v/>
      </c>
      <c r="C870" s="292"/>
      <c r="D870" s="293" t="str">
        <f t="shared" si="262"/>
        <v/>
      </c>
      <c r="E870" s="294"/>
      <c r="F870" s="295">
        <f t="shared" si="263"/>
        <v>0</v>
      </c>
      <c r="G870" s="298">
        <f t="shared" si="264"/>
        <v>0</v>
      </c>
      <c r="H870" s="133"/>
    </row>
    <row r="871" spans="1:8" s="299" customFormat="1" ht="24" customHeight="1" x14ac:dyDescent="0.2">
      <c r="A871" s="290" t="str">
        <f t="shared" si="260"/>
        <v/>
      </c>
      <c r="B871" s="291" t="str">
        <f t="shared" si="261"/>
        <v/>
      </c>
      <c r="C871" s="292"/>
      <c r="D871" s="293" t="str">
        <f t="shared" si="262"/>
        <v/>
      </c>
      <c r="E871" s="294"/>
      <c r="F871" s="295">
        <f t="shared" si="263"/>
        <v>0</v>
      </c>
      <c r="G871" s="298">
        <f t="shared" si="264"/>
        <v>0</v>
      </c>
      <c r="H871" s="133"/>
    </row>
    <row r="872" spans="1:8" s="299" customFormat="1" ht="24" customHeight="1" x14ac:dyDescent="0.2">
      <c r="A872" s="290" t="str">
        <f t="shared" si="260"/>
        <v/>
      </c>
      <c r="B872" s="291" t="str">
        <f t="shared" si="261"/>
        <v/>
      </c>
      <c r="C872" s="292"/>
      <c r="D872" s="293" t="str">
        <f t="shared" si="262"/>
        <v/>
      </c>
      <c r="E872" s="294"/>
      <c r="F872" s="295">
        <f t="shared" si="263"/>
        <v>0</v>
      </c>
      <c r="G872" s="298">
        <f t="shared" si="264"/>
        <v>0</v>
      </c>
      <c r="H872" s="133"/>
    </row>
    <row r="873" spans="1:8" s="299" customFormat="1" ht="24" customHeight="1" x14ac:dyDescent="0.2">
      <c r="A873" s="156"/>
      <c r="B873" s="133"/>
      <c r="C873" s="133"/>
      <c r="D873" s="143"/>
      <c r="E873" s="144"/>
      <c r="F873" s="345" t="s">
        <v>34</v>
      </c>
      <c r="G873" s="157">
        <f>SUBTOTAL(9,G865:G872)</f>
        <v>0</v>
      </c>
      <c r="H873" s="133"/>
    </row>
    <row r="874" spans="1:8" ht="24" customHeight="1" x14ac:dyDescent="0.2">
      <c r="A874" s="156"/>
      <c r="C874" s="158" t="s">
        <v>730</v>
      </c>
      <c r="D874" s="143"/>
      <c r="E874" s="144"/>
      <c r="G874" s="159"/>
    </row>
    <row r="875" spans="1:8" ht="24" customHeight="1" x14ac:dyDescent="0.2">
      <c r="A875" s="290" t="str">
        <f t="shared" ref="A875:A883" si="265">IFERROR(VLOOKUP(C875,Tabla_Insumos,4,FALSE),"")</f>
        <v/>
      </c>
      <c r="B875" s="291" t="str">
        <f t="shared" ref="B875:B883" si="266">IFERROR(VLOOKUP(C875,Tabla_Insumos,5,FALSE),"")</f>
        <v/>
      </c>
      <c r="C875" s="292"/>
      <c r="D875" s="293" t="str">
        <f t="shared" ref="D875:D883" si="267">IFERROR(VLOOKUP(C875,Tabla_Insumos,2,FALSE),"")</f>
        <v/>
      </c>
      <c r="E875" s="294"/>
      <c r="F875" s="295">
        <f t="shared" ref="F875:F883" si="268">IFERROR(VLOOKUP(C875,Tabla_Insumos,3,FALSE),0)</f>
        <v>0</v>
      </c>
      <c r="G875" s="298">
        <f t="shared" ref="G875:G883" si="269">ROUND(E875*F875,2)</f>
        <v>0</v>
      </c>
    </row>
    <row r="876" spans="1:8" ht="24" customHeight="1" x14ac:dyDescent="0.2">
      <c r="A876" s="290" t="str">
        <f t="shared" si="265"/>
        <v/>
      </c>
      <c r="B876" s="291" t="str">
        <f t="shared" si="266"/>
        <v/>
      </c>
      <c r="C876" s="292"/>
      <c r="D876" s="293" t="str">
        <f t="shared" si="267"/>
        <v/>
      </c>
      <c r="E876" s="294"/>
      <c r="F876" s="295">
        <f t="shared" si="268"/>
        <v>0</v>
      </c>
      <c r="G876" s="298">
        <f t="shared" si="269"/>
        <v>0</v>
      </c>
    </row>
    <row r="877" spans="1:8" ht="24" customHeight="1" x14ac:dyDescent="0.2">
      <c r="A877" s="290" t="str">
        <f t="shared" si="265"/>
        <v/>
      </c>
      <c r="B877" s="291" t="str">
        <f t="shared" si="266"/>
        <v/>
      </c>
      <c r="C877" s="292"/>
      <c r="D877" s="293" t="str">
        <f t="shared" si="267"/>
        <v/>
      </c>
      <c r="E877" s="294"/>
      <c r="F877" s="295">
        <f t="shared" si="268"/>
        <v>0</v>
      </c>
      <c r="G877" s="298">
        <f t="shared" si="269"/>
        <v>0</v>
      </c>
    </row>
    <row r="878" spans="1:8" ht="24" customHeight="1" x14ac:dyDescent="0.2">
      <c r="A878" s="290" t="str">
        <f t="shared" si="265"/>
        <v/>
      </c>
      <c r="B878" s="291" t="str">
        <f t="shared" si="266"/>
        <v/>
      </c>
      <c r="C878" s="292"/>
      <c r="D878" s="293" t="str">
        <f t="shared" si="267"/>
        <v/>
      </c>
      <c r="E878" s="294"/>
      <c r="F878" s="295">
        <f t="shared" si="268"/>
        <v>0</v>
      </c>
      <c r="G878" s="298">
        <f t="shared" si="269"/>
        <v>0</v>
      </c>
    </row>
    <row r="879" spans="1:8" ht="24" customHeight="1" x14ac:dyDescent="0.2">
      <c r="A879" s="290" t="str">
        <f t="shared" si="265"/>
        <v/>
      </c>
      <c r="B879" s="291" t="str">
        <f t="shared" si="266"/>
        <v/>
      </c>
      <c r="C879" s="292"/>
      <c r="D879" s="293" t="str">
        <f t="shared" si="267"/>
        <v/>
      </c>
      <c r="E879" s="294"/>
      <c r="F879" s="295">
        <f t="shared" si="268"/>
        <v>0</v>
      </c>
      <c r="G879" s="298">
        <f t="shared" si="269"/>
        <v>0</v>
      </c>
    </row>
    <row r="880" spans="1:8" ht="24" customHeight="1" x14ac:dyDescent="0.2">
      <c r="A880" s="290" t="str">
        <f t="shared" si="265"/>
        <v/>
      </c>
      <c r="B880" s="291" t="str">
        <f t="shared" si="266"/>
        <v/>
      </c>
      <c r="C880" s="292"/>
      <c r="D880" s="293" t="str">
        <f t="shared" si="267"/>
        <v/>
      </c>
      <c r="E880" s="294"/>
      <c r="F880" s="295">
        <f t="shared" si="268"/>
        <v>0</v>
      </c>
      <c r="G880" s="298">
        <f t="shared" si="269"/>
        <v>0</v>
      </c>
    </row>
    <row r="881" spans="1:141" ht="24" customHeight="1" x14ac:dyDescent="0.2">
      <c r="A881" s="290" t="str">
        <f t="shared" si="265"/>
        <v/>
      </c>
      <c r="B881" s="291" t="str">
        <f t="shared" si="266"/>
        <v/>
      </c>
      <c r="C881" s="292"/>
      <c r="D881" s="293" t="str">
        <f t="shared" si="267"/>
        <v/>
      </c>
      <c r="E881" s="294"/>
      <c r="F881" s="295">
        <f t="shared" si="268"/>
        <v>0</v>
      </c>
      <c r="G881" s="298">
        <f t="shared" si="269"/>
        <v>0</v>
      </c>
    </row>
    <row r="882" spans="1:141" ht="24" customHeight="1" x14ac:dyDescent="0.2">
      <c r="A882" s="290" t="str">
        <f t="shared" si="265"/>
        <v/>
      </c>
      <c r="B882" s="291" t="str">
        <f t="shared" si="266"/>
        <v/>
      </c>
      <c r="C882" s="292"/>
      <c r="D882" s="293" t="str">
        <f t="shared" si="267"/>
        <v/>
      </c>
      <c r="E882" s="294"/>
      <c r="F882" s="295">
        <f t="shared" si="268"/>
        <v>0</v>
      </c>
      <c r="G882" s="298">
        <f t="shared" si="269"/>
        <v>0</v>
      </c>
    </row>
    <row r="883" spans="1:141" ht="24" customHeight="1" x14ac:dyDescent="0.2">
      <c r="A883" s="290" t="str">
        <f t="shared" si="265"/>
        <v/>
      </c>
      <c r="B883" s="291" t="str">
        <f t="shared" si="266"/>
        <v/>
      </c>
      <c r="C883" s="292"/>
      <c r="D883" s="293" t="str">
        <f t="shared" si="267"/>
        <v/>
      </c>
      <c r="E883" s="294"/>
      <c r="F883" s="295">
        <f t="shared" si="268"/>
        <v>0</v>
      </c>
      <c r="G883" s="298">
        <f t="shared" si="269"/>
        <v>0</v>
      </c>
    </row>
    <row r="884" spans="1:141" ht="24" customHeight="1" x14ac:dyDescent="0.2">
      <c r="A884" s="160"/>
      <c r="B884" s="143"/>
      <c r="D884" s="143"/>
      <c r="E884" s="144"/>
      <c r="F884" s="345" t="s">
        <v>35</v>
      </c>
      <c r="G884" s="157">
        <f>SUBTOTAL(9,G875:G883)</f>
        <v>0</v>
      </c>
    </row>
    <row r="885" spans="1:141" ht="24" customHeight="1" thickBot="1" x14ac:dyDescent="0.25">
      <c r="A885" s="161"/>
      <c r="B885" s="162"/>
      <c r="C885" s="163"/>
      <c r="D885" s="162"/>
      <c r="E885" s="164"/>
      <c r="F885" s="165"/>
      <c r="G885" s="166"/>
    </row>
    <row r="886" spans="1:141" ht="24" customHeight="1" thickBot="1" x14ac:dyDescent="0.25">
      <c r="A886" s="167" t="str">
        <f>B844</f>
        <v>3.3</v>
      </c>
      <c r="B886" s="168" t="str">
        <f>C844</f>
        <v/>
      </c>
      <c r="C886" s="169"/>
      <c r="D886" s="169" t="s">
        <v>36</v>
      </c>
      <c r="E886" s="170"/>
      <c r="F886" s="171" t="s">
        <v>37</v>
      </c>
      <c r="G886" s="172">
        <f>SUBTOTAL(9,G849:G885)</f>
        <v>0</v>
      </c>
    </row>
    <row r="887" spans="1:141" s="143" customFormat="1" ht="24" customHeight="1" thickTop="1" x14ac:dyDescent="0.2">
      <c r="A887" s="133"/>
      <c r="B887" s="133"/>
      <c r="C887" s="133"/>
      <c r="D887" s="133"/>
      <c r="E887" s="133"/>
      <c r="F887" s="145"/>
      <c r="G887" s="145"/>
      <c r="H887" s="133"/>
      <c r="I887" s="299"/>
      <c r="J887" s="299"/>
      <c r="K887" s="299"/>
      <c r="L887" s="299"/>
      <c r="M887" s="299"/>
      <c r="N887" s="299"/>
      <c r="O887" s="299"/>
      <c r="P887" s="299"/>
      <c r="Q887" s="299"/>
      <c r="R887" s="299"/>
      <c r="S887" s="299"/>
      <c r="T887" s="299"/>
      <c r="U887" s="300"/>
      <c r="V887" s="300"/>
      <c r="W887" s="300"/>
      <c r="X887" s="300"/>
      <c r="Y887" s="300"/>
      <c r="Z887" s="300"/>
      <c r="AA887" s="300"/>
      <c r="AB887" s="300"/>
      <c r="AC887" s="300"/>
      <c r="AD887" s="300"/>
      <c r="AE887" s="300"/>
      <c r="AF887" s="300"/>
      <c r="AG887" s="300"/>
      <c r="AH887" s="300"/>
      <c r="AI887" s="300"/>
      <c r="AJ887" s="300"/>
      <c r="AK887" s="300"/>
      <c r="AL887" s="300"/>
      <c r="AM887" s="300"/>
      <c r="AN887" s="300"/>
      <c r="AO887" s="300"/>
      <c r="AP887" s="300"/>
      <c r="AQ887" s="300"/>
      <c r="AR887" s="300"/>
      <c r="AS887" s="300"/>
      <c r="AT887" s="300"/>
      <c r="AU887" s="300"/>
      <c r="AV887" s="300"/>
      <c r="AW887" s="300"/>
      <c r="AX887" s="300"/>
      <c r="AY887" s="300"/>
      <c r="AZ887" s="300"/>
      <c r="BA887" s="300"/>
      <c r="BB887" s="300"/>
      <c r="BC887" s="300"/>
      <c r="BD887" s="300"/>
      <c r="BE887" s="300"/>
      <c r="BF887" s="300"/>
      <c r="BG887" s="300"/>
      <c r="BH887" s="300"/>
      <c r="BI887" s="300"/>
      <c r="BJ887" s="300"/>
      <c r="BK887" s="300"/>
      <c r="BL887" s="300"/>
      <c r="BM887" s="300"/>
      <c r="BN887" s="300"/>
      <c r="BO887" s="300"/>
      <c r="BP887" s="300"/>
      <c r="BQ887" s="300"/>
      <c r="BR887" s="300"/>
      <c r="BS887" s="300"/>
      <c r="BT887" s="300"/>
      <c r="BU887" s="300"/>
      <c r="BV887" s="300"/>
      <c r="BW887" s="300"/>
      <c r="BX887" s="300"/>
      <c r="BY887" s="300"/>
      <c r="BZ887" s="300"/>
      <c r="CA887" s="300"/>
      <c r="CB887" s="300"/>
      <c r="CC887" s="300"/>
      <c r="CD887" s="300"/>
      <c r="CE887" s="300"/>
      <c r="CF887" s="300"/>
      <c r="CG887" s="300"/>
      <c r="CH887" s="300"/>
      <c r="CI887" s="300"/>
      <c r="CJ887" s="300"/>
      <c r="CK887" s="300"/>
      <c r="CL887" s="300"/>
      <c r="CM887" s="300"/>
      <c r="CN887" s="300"/>
      <c r="CO887" s="300"/>
      <c r="CP887" s="300"/>
      <c r="CQ887" s="300"/>
      <c r="CR887" s="300"/>
      <c r="CS887" s="300"/>
      <c r="CT887" s="300"/>
      <c r="CU887" s="300"/>
      <c r="CV887" s="300"/>
      <c r="CW887" s="300"/>
      <c r="CX887" s="300"/>
      <c r="CY887" s="300"/>
      <c r="CZ887" s="300"/>
      <c r="DA887" s="300"/>
      <c r="DB887" s="300"/>
      <c r="DC887" s="300"/>
      <c r="DD887" s="300"/>
      <c r="DE887" s="300"/>
      <c r="DF887" s="300"/>
      <c r="DG887" s="300"/>
      <c r="DH887" s="300"/>
      <c r="DI887" s="300"/>
      <c r="DJ887" s="300"/>
      <c r="DK887" s="300"/>
      <c r="DL887" s="300"/>
      <c r="DM887" s="300"/>
      <c r="DN887" s="300"/>
      <c r="DO887" s="300"/>
      <c r="DP887" s="300"/>
      <c r="DQ887" s="300"/>
      <c r="DR887" s="300"/>
      <c r="DS887" s="300"/>
      <c r="DT887" s="300"/>
      <c r="DU887" s="300"/>
      <c r="DV887" s="300"/>
      <c r="DW887" s="300"/>
      <c r="DX887" s="300"/>
      <c r="DY887" s="300"/>
      <c r="DZ887" s="300"/>
      <c r="EA887" s="300"/>
      <c r="EB887" s="300"/>
      <c r="EC887" s="300"/>
      <c r="ED887" s="300"/>
      <c r="EE887" s="300"/>
      <c r="EF887" s="300"/>
      <c r="EG887" s="300"/>
      <c r="EH887" s="300"/>
      <c r="EI887" s="300"/>
      <c r="EJ887" s="300"/>
      <c r="EK887" s="300"/>
    </row>
    <row r="889" spans="1:141" s="299" customFormat="1" ht="24" customHeight="1" x14ac:dyDescent="0.2">
      <c r="A889" s="133"/>
      <c r="B889" s="133"/>
      <c r="C889" s="133"/>
      <c r="D889" s="133"/>
      <c r="E889" s="133"/>
      <c r="F889" s="145"/>
      <c r="G889" s="145"/>
      <c r="H889" s="133"/>
    </row>
    <row r="890" spans="1:141" s="299" customFormat="1" ht="24" customHeight="1" x14ac:dyDescent="0.2">
      <c r="A890" s="133"/>
      <c r="B890" s="133"/>
      <c r="C890" s="133"/>
      <c r="D890" s="133"/>
      <c r="E890" s="133"/>
      <c r="F890" s="145"/>
      <c r="G890" s="145"/>
      <c r="H890" s="133"/>
    </row>
    <row r="891" spans="1:141" s="299" customFormat="1" ht="24" customHeight="1" x14ac:dyDescent="0.2">
      <c r="A891" s="133"/>
      <c r="B891" s="133"/>
      <c r="C891" s="133"/>
      <c r="D891" s="133"/>
      <c r="E891" s="133"/>
      <c r="F891" s="145"/>
      <c r="G891" s="145"/>
      <c r="H891" s="133"/>
    </row>
    <row r="892" spans="1:141" s="299" customFormat="1" ht="24" customHeight="1" x14ac:dyDescent="0.2">
      <c r="A892" s="133"/>
      <c r="B892" s="133"/>
      <c r="C892" s="133"/>
      <c r="D892" s="133"/>
      <c r="E892" s="133"/>
      <c r="F892" s="145"/>
      <c r="G892" s="145"/>
      <c r="H892" s="133"/>
    </row>
    <row r="893" spans="1:141" s="299" customFormat="1" ht="24" customHeight="1" x14ac:dyDescent="0.2">
      <c r="A893" s="133"/>
      <c r="B893" s="133"/>
      <c r="C893" s="133"/>
      <c r="D893" s="133"/>
      <c r="E893" s="133"/>
      <c r="F893" s="145"/>
      <c r="G893" s="145"/>
      <c r="H893" s="133"/>
    </row>
    <row r="894" spans="1:141" s="299" customFormat="1" ht="24" customHeight="1" x14ac:dyDescent="0.2">
      <c r="A894" s="133"/>
      <c r="B894" s="133"/>
      <c r="C894" s="133"/>
      <c r="D894" s="133"/>
      <c r="E894" s="133"/>
      <c r="F894" s="145"/>
      <c r="G894" s="145"/>
      <c r="H894" s="133"/>
    </row>
    <row r="895" spans="1:141" s="299" customFormat="1" ht="24" customHeight="1" x14ac:dyDescent="0.2">
      <c r="A895" s="133"/>
      <c r="B895" s="133"/>
      <c r="C895" s="133"/>
      <c r="D895" s="133"/>
      <c r="E895" s="133"/>
      <c r="F895" s="145"/>
      <c r="G895" s="145"/>
      <c r="H895" s="133"/>
    </row>
    <row r="896" spans="1:141" s="299" customFormat="1" ht="24" customHeight="1" x14ac:dyDescent="0.2">
      <c r="A896" s="133"/>
      <c r="B896" s="133"/>
      <c r="C896" s="133"/>
      <c r="D896" s="133"/>
      <c r="E896" s="133"/>
      <c r="F896" s="145"/>
      <c r="G896" s="145"/>
      <c r="H896" s="133"/>
    </row>
    <row r="897" spans="1:8" s="299" customFormat="1" ht="24" customHeight="1" x14ac:dyDescent="0.2">
      <c r="A897" s="133"/>
      <c r="B897" s="133"/>
      <c r="C897" s="133"/>
      <c r="D897" s="133"/>
      <c r="E897" s="133"/>
      <c r="F897" s="145"/>
      <c r="G897" s="145"/>
      <c r="H897" s="133"/>
    </row>
    <row r="898" spans="1:8" s="299" customFormat="1" ht="24" customHeight="1" x14ac:dyDescent="0.2">
      <c r="A898" s="133"/>
      <c r="B898" s="133"/>
      <c r="C898" s="133"/>
      <c r="D898" s="133"/>
      <c r="E898" s="133"/>
      <c r="F898" s="145"/>
      <c r="G898" s="145"/>
      <c r="H898" s="133"/>
    </row>
    <row r="899" spans="1:8" s="299" customFormat="1" ht="24" customHeight="1" x14ac:dyDescent="0.2">
      <c r="A899" s="133"/>
      <c r="B899" s="133"/>
      <c r="C899" s="133"/>
      <c r="D899" s="133"/>
      <c r="E899" s="133"/>
      <c r="F899" s="145"/>
      <c r="G899" s="145"/>
      <c r="H899" s="133"/>
    </row>
    <row r="900" spans="1:8" s="299" customFormat="1" ht="24" customHeight="1" x14ac:dyDescent="0.2">
      <c r="A900" s="133"/>
      <c r="B900" s="133"/>
      <c r="C900" s="133"/>
      <c r="D900" s="133"/>
      <c r="E900" s="133"/>
      <c r="F900" s="145"/>
      <c r="G900" s="145"/>
      <c r="H900" s="133"/>
    </row>
    <row r="901" spans="1:8" s="299" customFormat="1" ht="24" customHeight="1" x14ac:dyDescent="0.2">
      <c r="A901" s="133"/>
      <c r="B901" s="133"/>
      <c r="C901" s="133"/>
      <c r="D901" s="133"/>
      <c r="E901" s="133"/>
      <c r="F901" s="145"/>
      <c r="G901" s="145"/>
      <c r="H901" s="133"/>
    </row>
    <row r="902" spans="1:8" s="299" customFormat="1" ht="24" customHeight="1" x14ac:dyDescent="0.2">
      <c r="A902" s="133"/>
      <c r="B902" s="133"/>
      <c r="C902" s="133"/>
      <c r="D902" s="133"/>
      <c r="E902" s="133"/>
      <c r="F902" s="145"/>
      <c r="G902" s="145"/>
      <c r="H902" s="133"/>
    </row>
    <row r="905" spans="1:8" s="299" customFormat="1" ht="24" customHeight="1" x14ac:dyDescent="0.2">
      <c r="A905" s="133"/>
      <c r="B905" s="133"/>
      <c r="C905" s="133"/>
      <c r="D905" s="133"/>
      <c r="E905" s="133"/>
      <c r="F905" s="145"/>
      <c r="G905" s="145"/>
      <c r="H905" s="133"/>
    </row>
    <row r="906" spans="1:8" s="299" customFormat="1" ht="24" customHeight="1" x14ac:dyDescent="0.2">
      <c r="A906" s="133"/>
      <c r="B906" s="133"/>
      <c r="C906" s="133"/>
      <c r="D906" s="133"/>
      <c r="E906" s="133"/>
      <c r="F906" s="145"/>
      <c r="G906" s="145"/>
      <c r="H906" s="133"/>
    </row>
    <row r="907" spans="1:8" s="299" customFormat="1" ht="24" customHeight="1" x14ac:dyDescent="0.2">
      <c r="A907" s="133"/>
      <c r="B907" s="133"/>
      <c r="C907" s="133"/>
      <c r="D907" s="133"/>
      <c r="E907" s="133"/>
      <c r="F907" s="145"/>
      <c r="G907" s="145"/>
      <c r="H907" s="133"/>
    </row>
    <row r="908" spans="1:8" s="299" customFormat="1" ht="24" customHeight="1" x14ac:dyDescent="0.2">
      <c r="A908" s="133"/>
      <c r="B908" s="133"/>
      <c r="C908" s="133"/>
      <c r="D908" s="133"/>
      <c r="E908" s="133"/>
      <c r="F908" s="145"/>
      <c r="G908" s="145"/>
      <c r="H908" s="133"/>
    </row>
    <row r="909" spans="1:8" s="299" customFormat="1" ht="24" customHeight="1" x14ac:dyDescent="0.2">
      <c r="A909" s="133"/>
      <c r="B909" s="133"/>
      <c r="C909" s="133"/>
      <c r="D909" s="133"/>
      <c r="E909" s="133"/>
      <c r="F909" s="145"/>
      <c r="G909" s="145"/>
      <c r="H909" s="133"/>
    </row>
    <row r="910" spans="1:8" s="299" customFormat="1" ht="24" customHeight="1" x14ac:dyDescent="0.2">
      <c r="A910" s="133"/>
      <c r="B910" s="133"/>
      <c r="C910" s="133"/>
      <c r="D910" s="133"/>
      <c r="E910" s="133"/>
      <c r="F910" s="145"/>
      <c r="G910" s="145"/>
      <c r="H910" s="133"/>
    </row>
    <row r="911" spans="1:8" s="299" customFormat="1" ht="24" customHeight="1" x14ac:dyDescent="0.2">
      <c r="A911" s="133"/>
      <c r="B911" s="133"/>
      <c r="C911" s="133"/>
      <c r="D911" s="133"/>
      <c r="E911" s="133"/>
      <c r="F911" s="145"/>
      <c r="G911" s="145"/>
      <c r="H911" s="133"/>
    </row>
    <row r="912" spans="1:8" s="299" customFormat="1" ht="24" customHeight="1" x14ac:dyDescent="0.2">
      <c r="A912" s="133"/>
      <c r="B912" s="133"/>
      <c r="C912" s="133"/>
      <c r="D912" s="133"/>
      <c r="E912" s="133"/>
      <c r="F912" s="145"/>
      <c r="G912" s="145"/>
      <c r="H912" s="133"/>
    </row>
    <row r="915" spans="1:8" s="299" customFormat="1" ht="24" customHeight="1" x14ac:dyDescent="0.2">
      <c r="A915" s="133"/>
      <c r="B915" s="133"/>
      <c r="C915" s="133"/>
      <c r="D915" s="133"/>
      <c r="E915" s="133"/>
      <c r="F915" s="145"/>
      <c r="G915" s="145"/>
      <c r="H915" s="133"/>
    </row>
    <row r="916" spans="1:8" s="299" customFormat="1" ht="24" customHeight="1" x14ac:dyDescent="0.2">
      <c r="A916" s="133"/>
      <c r="B916" s="133"/>
      <c r="C916" s="133"/>
      <c r="D916" s="133"/>
      <c r="E916" s="133"/>
      <c r="F916" s="145"/>
      <c r="G916" s="145"/>
      <c r="H916" s="133"/>
    </row>
    <row r="917" spans="1:8" s="299" customFormat="1" ht="24" customHeight="1" x14ac:dyDescent="0.2">
      <c r="A917" s="133"/>
      <c r="B917" s="133"/>
      <c r="C917" s="133"/>
      <c r="D917" s="133"/>
      <c r="E917" s="133"/>
      <c r="F917" s="145"/>
      <c r="G917" s="145"/>
      <c r="H917" s="133"/>
    </row>
    <row r="918" spans="1:8" s="299" customFormat="1" ht="24" customHeight="1" x14ac:dyDescent="0.2">
      <c r="A918" s="133"/>
      <c r="B918" s="133"/>
      <c r="C918" s="133"/>
      <c r="D918" s="133"/>
      <c r="E918" s="133"/>
      <c r="F918" s="145"/>
      <c r="G918" s="145"/>
      <c r="H918" s="133"/>
    </row>
    <row r="919" spans="1:8" s="299" customFormat="1" ht="24" customHeight="1" x14ac:dyDescent="0.2">
      <c r="A919" s="133"/>
      <c r="B919" s="133"/>
      <c r="C919" s="133"/>
      <c r="D919" s="133"/>
      <c r="E919" s="133"/>
      <c r="F919" s="145"/>
      <c r="G919" s="145"/>
      <c r="H919" s="133"/>
    </row>
    <row r="920" spans="1:8" s="299" customFormat="1" ht="24" customHeight="1" x14ac:dyDescent="0.2">
      <c r="A920" s="133"/>
      <c r="B920" s="133"/>
      <c r="C920" s="133"/>
      <c r="D920" s="133"/>
      <c r="E920" s="133"/>
      <c r="F920" s="145"/>
      <c r="G920" s="145"/>
      <c r="H920" s="133"/>
    </row>
    <row r="921" spans="1:8" s="299" customFormat="1" ht="24" customHeight="1" x14ac:dyDescent="0.2">
      <c r="A921" s="133"/>
      <c r="B921" s="133"/>
      <c r="C921" s="133"/>
      <c r="D921" s="133"/>
      <c r="E921" s="133"/>
      <c r="F921" s="145"/>
      <c r="G921" s="145"/>
      <c r="H921" s="133"/>
    </row>
    <row r="922" spans="1:8" s="299" customFormat="1" ht="24" customHeight="1" x14ac:dyDescent="0.2">
      <c r="A922" s="133"/>
      <c r="B922" s="133"/>
      <c r="C922" s="133"/>
      <c r="D922" s="133"/>
      <c r="E922" s="133"/>
      <c r="F922" s="145"/>
      <c r="G922" s="145"/>
      <c r="H922" s="133"/>
    </row>
    <row r="923" spans="1:8" s="299" customFormat="1" ht="24" customHeight="1" x14ac:dyDescent="0.2">
      <c r="A923" s="133"/>
      <c r="B923" s="133"/>
      <c r="C923" s="133"/>
      <c r="D923" s="133"/>
      <c r="E923" s="133"/>
      <c r="F923" s="145"/>
      <c r="G923" s="145"/>
      <c r="H923" s="133"/>
    </row>
    <row r="937" spans="1:141" s="143" customFormat="1" ht="24" customHeight="1" x14ac:dyDescent="0.2">
      <c r="A937" s="133"/>
      <c r="B937" s="133"/>
      <c r="C937" s="133"/>
      <c r="D937" s="133"/>
      <c r="E937" s="133"/>
      <c r="F937" s="145"/>
      <c r="G937" s="145"/>
      <c r="H937" s="133"/>
      <c r="I937" s="299"/>
      <c r="J937" s="299"/>
      <c r="K937" s="299"/>
      <c r="L937" s="299"/>
      <c r="M937" s="299"/>
      <c r="N937" s="299"/>
      <c r="O937" s="299"/>
      <c r="P937" s="299"/>
      <c r="Q937" s="299"/>
      <c r="R937" s="299"/>
      <c r="S937" s="299"/>
      <c r="T937" s="299"/>
      <c r="U937" s="300"/>
      <c r="V937" s="300"/>
      <c r="W937" s="300"/>
      <c r="X937" s="300"/>
      <c r="Y937" s="300"/>
      <c r="Z937" s="300"/>
      <c r="AA937" s="300"/>
      <c r="AB937" s="300"/>
      <c r="AC937" s="300"/>
      <c r="AD937" s="300"/>
      <c r="AE937" s="300"/>
      <c r="AF937" s="300"/>
      <c r="AG937" s="300"/>
      <c r="AH937" s="300"/>
      <c r="AI937" s="300"/>
      <c r="AJ937" s="300"/>
      <c r="AK937" s="300"/>
      <c r="AL937" s="300"/>
      <c r="AM937" s="300"/>
      <c r="AN937" s="300"/>
      <c r="AO937" s="300"/>
      <c r="AP937" s="300"/>
      <c r="AQ937" s="300"/>
      <c r="AR937" s="300"/>
      <c r="AS937" s="300"/>
      <c r="AT937" s="300"/>
      <c r="AU937" s="300"/>
      <c r="AV937" s="300"/>
      <c r="AW937" s="300"/>
      <c r="AX937" s="300"/>
      <c r="AY937" s="300"/>
      <c r="AZ937" s="300"/>
      <c r="BA937" s="300"/>
      <c r="BB937" s="300"/>
      <c r="BC937" s="300"/>
      <c r="BD937" s="300"/>
      <c r="BE937" s="300"/>
      <c r="BF937" s="300"/>
      <c r="BG937" s="300"/>
      <c r="BH937" s="300"/>
      <c r="BI937" s="300"/>
      <c r="BJ937" s="300"/>
      <c r="BK937" s="300"/>
      <c r="BL937" s="300"/>
      <c r="BM937" s="300"/>
      <c r="BN937" s="300"/>
      <c r="BO937" s="300"/>
      <c r="BP937" s="300"/>
      <c r="BQ937" s="300"/>
      <c r="BR937" s="300"/>
      <c r="BS937" s="300"/>
      <c r="BT937" s="300"/>
      <c r="BU937" s="300"/>
      <c r="BV937" s="300"/>
      <c r="BW937" s="300"/>
      <c r="BX937" s="300"/>
      <c r="BY937" s="300"/>
      <c r="BZ937" s="300"/>
      <c r="CA937" s="300"/>
      <c r="CB937" s="300"/>
      <c r="CC937" s="300"/>
      <c r="CD937" s="300"/>
      <c r="CE937" s="300"/>
      <c r="CF937" s="300"/>
      <c r="CG937" s="300"/>
      <c r="CH937" s="300"/>
      <c r="CI937" s="300"/>
      <c r="CJ937" s="300"/>
      <c r="CK937" s="300"/>
      <c r="CL937" s="300"/>
      <c r="CM937" s="300"/>
      <c r="CN937" s="300"/>
      <c r="CO937" s="300"/>
      <c r="CP937" s="300"/>
      <c r="CQ937" s="300"/>
      <c r="CR937" s="300"/>
      <c r="CS937" s="300"/>
      <c r="CT937" s="300"/>
      <c r="CU937" s="300"/>
      <c r="CV937" s="300"/>
      <c r="CW937" s="300"/>
      <c r="CX937" s="300"/>
      <c r="CY937" s="300"/>
      <c r="CZ937" s="300"/>
      <c r="DA937" s="300"/>
      <c r="DB937" s="300"/>
      <c r="DC937" s="300"/>
      <c r="DD937" s="300"/>
      <c r="DE937" s="300"/>
      <c r="DF937" s="300"/>
      <c r="DG937" s="300"/>
      <c r="DH937" s="300"/>
      <c r="DI937" s="300"/>
      <c r="DJ937" s="300"/>
      <c r="DK937" s="300"/>
      <c r="DL937" s="300"/>
      <c r="DM937" s="300"/>
      <c r="DN937" s="300"/>
      <c r="DO937" s="300"/>
      <c r="DP937" s="300"/>
      <c r="DQ937" s="300"/>
      <c r="DR937" s="300"/>
      <c r="DS937" s="300"/>
      <c r="DT937" s="300"/>
      <c r="DU937" s="300"/>
      <c r="DV937" s="300"/>
      <c r="DW937" s="300"/>
      <c r="DX937" s="300"/>
      <c r="DY937" s="300"/>
      <c r="DZ937" s="300"/>
      <c r="EA937" s="300"/>
      <c r="EB937" s="300"/>
      <c r="EC937" s="300"/>
      <c r="ED937" s="300"/>
      <c r="EE937" s="300"/>
      <c r="EF937" s="300"/>
      <c r="EG937" s="300"/>
      <c r="EH937" s="300"/>
      <c r="EI937" s="300"/>
      <c r="EJ937" s="300"/>
      <c r="EK937" s="300"/>
    </row>
    <row r="939" spans="1:141" s="299" customFormat="1" ht="24" customHeight="1" x14ac:dyDescent="0.2">
      <c r="A939" s="133"/>
      <c r="B939" s="133"/>
      <c r="C939" s="133"/>
      <c r="D939" s="133"/>
      <c r="E939" s="133"/>
      <c r="F939" s="145"/>
      <c r="G939" s="145"/>
      <c r="H939" s="133"/>
    </row>
    <row r="940" spans="1:141" s="299" customFormat="1" ht="24" customHeight="1" x14ac:dyDescent="0.2">
      <c r="A940" s="133"/>
      <c r="B940" s="133"/>
      <c r="C940" s="133"/>
      <c r="D940" s="133"/>
      <c r="E940" s="133"/>
      <c r="F940" s="145"/>
      <c r="G940" s="145"/>
      <c r="H940" s="133"/>
    </row>
    <row r="941" spans="1:141" s="299" customFormat="1" ht="24" customHeight="1" x14ac:dyDescent="0.2">
      <c r="A941" s="133"/>
      <c r="B941" s="133"/>
      <c r="C941" s="133"/>
      <c r="D941" s="133"/>
      <c r="E941" s="133"/>
      <c r="F941" s="145"/>
      <c r="G941" s="145"/>
      <c r="H941" s="133"/>
    </row>
    <row r="942" spans="1:141" s="299" customFormat="1" ht="24" customHeight="1" x14ac:dyDescent="0.2">
      <c r="A942" s="133"/>
      <c r="B942" s="133"/>
      <c r="C942" s="133"/>
      <c r="D942" s="133"/>
      <c r="E942" s="133"/>
      <c r="F942" s="145"/>
      <c r="G942" s="145"/>
      <c r="H942" s="133"/>
    </row>
    <row r="943" spans="1:141" s="299" customFormat="1" ht="24" customHeight="1" x14ac:dyDescent="0.2">
      <c r="A943" s="133"/>
      <c r="B943" s="133"/>
      <c r="C943" s="133"/>
      <c r="D943" s="133"/>
      <c r="E943" s="133"/>
      <c r="F943" s="145"/>
      <c r="G943" s="145"/>
      <c r="H943" s="133"/>
    </row>
    <row r="944" spans="1:141" s="299" customFormat="1" ht="24" customHeight="1" x14ac:dyDescent="0.2">
      <c r="A944" s="133"/>
      <c r="B944" s="133"/>
      <c r="C944" s="133"/>
      <c r="D944" s="133"/>
      <c r="E944" s="133"/>
      <c r="F944" s="145"/>
      <c r="G944" s="145"/>
      <c r="H944" s="133"/>
    </row>
    <row r="945" spans="1:8" s="299" customFormat="1" ht="24" customHeight="1" x14ac:dyDescent="0.2">
      <c r="A945" s="133"/>
      <c r="B945" s="133"/>
      <c r="C945" s="133"/>
      <c r="D945" s="133"/>
      <c r="E945" s="133"/>
      <c r="F945" s="145"/>
      <c r="G945" s="145"/>
      <c r="H945" s="133"/>
    </row>
    <row r="946" spans="1:8" s="299" customFormat="1" ht="24" customHeight="1" x14ac:dyDescent="0.2">
      <c r="A946" s="133"/>
      <c r="B946" s="133"/>
      <c r="C946" s="133"/>
      <c r="D946" s="133"/>
      <c r="E946" s="133"/>
      <c r="F946" s="145"/>
      <c r="G946" s="145"/>
      <c r="H946" s="133"/>
    </row>
    <row r="947" spans="1:8" s="299" customFormat="1" ht="24" customHeight="1" x14ac:dyDescent="0.2">
      <c r="A947" s="133"/>
      <c r="B947" s="133"/>
      <c r="C947" s="133"/>
      <c r="D947" s="133"/>
      <c r="E947" s="133"/>
      <c r="F947" s="145"/>
      <c r="G947" s="145"/>
      <c r="H947" s="133"/>
    </row>
    <row r="948" spans="1:8" s="299" customFormat="1" ht="24" customHeight="1" x14ac:dyDescent="0.2">
      <c r="A948" s="133"/>
      <c r="B948" s="133"/>
      <c r="C948" s="133"/>
      <c r="D948" s="133"/>
      <c r="E948" s="133"/>
      <c r="F948" s="145"/>
      <c r="G948" s="145"/>
      <c r="H948" s="133"/>
    </row>
    <row r="949" spans="1:8" s="299" customFormat="1" ht="24" customHeight="1" x14ac:dyDescent="0.2">
      <c r="A949" s="133"/>
      <c r="B949" s="133"/>
      <c r="C949" s="133"/>
      <c r="D949" s="133"/>
      <c r="E949" s="133"/>
      <c r="F949" s="145"/>
      <c r="G949" s="145"/>
      <c r="H949" s="133"/>
    </row>
    <row r="950" spans="1:8" s="299" customFormat="1" ht="24" customHeight="1" x14ac:dyDescent="0.2">
      <c r="A950" s="133"/>
      <c r="B950" s="133"/>
      <c r="C950" s="133"/>
      <c r="D950" s="133"/>
      <c r="E950" s="133"/>
      <c r="F950" s="145"/>
      <c r="G950" s="145"/>
      <c r="H950" s="133"/>
    </row>
    <row r="951" spans="1:8" s="299" customFormat="1" ht="24" customHeight="1" x14ac:dyDescent="0.2">
      <c r="A951" s="133"/>
      <c r="B951" s="133"/>
      <c r="C951" s="133"/>
      <c r="D951" s="133"/>
      <c r="E951" s="133"/>
      <c r="F951" s="145"/>
      <c r="G951" s="145"/>
      <c r="H951" s="133"/>
    </row>
    <row r="952" spans="1:8" s="299" customFormat="1" ht="24" customHeight="1" x14ac:dyDescent="0.2">
      <c r="A952" s="133"/>
      <c r="B952" s="133"/>
      <c r="C952" s="133"/>
      <c r="D952" s="133"/>
      <c r="E952" s="133"/>
      <c r="F952" s="145"/>
      <c r="G952" s="145"/>
      <c r="H952" s="133"/>
    </row>
    <row r="955" spans="1:8" s="299" customFormat="1" ht="24" customHeight="1" x14ac:dyDescent="0.2">
      <c r="A955" s="133"/>
      <c r="B955" s="133"/>
      <c r="C955" s="133"/>
      <c r="D955" s="133"/>
      <c r="E955" s="133"/>
      <c r="F955" s="145"/>
      <c r="G955" s="145"/>
      <c r="H955" s="133"/>
    </row>
    <row r="956" spans="1:8" s="299" customFormat="1" ht="24" customHeight="1" x14ac:dyDescent="0.2">
      <c r="A956" s="133"/>
      <c r="B956" s="133"/>
      <c r="C956" s="133"/>
      <c r="D956" s="133"/>
      <c r="E956" s="133"/>
      <c r="F956" s="145"/>
      <c r="G956" s="145"/>
      <c r="H956" s="133"/>
    </row>
    <row r="957" spans="1:8" s="299" customFormat="1" ht="24" customHeight="1" x14ac:dyDescent="0.2">
      <c r="A957" s="133"/>
      <c r="B957" s="133"/>
      <c r="C957" s="133"/>
      <c r="D957" s="133"/>
      <c r="E957" s="133"/>
      <c r="F957" s="145"/>
      <c r="G957" s="145"/>
      <c r="H957" s="133"/>
    </row>
    <row r="958" spans="1:8" s="299" customFormat="1" ht="24" customHeight="1" x14ac:dyDescent="0.2">
      <c r="A958" s="133"/>
      <c r="B958" s="133"/>
      <c r="C958" s="133"/>
      <c r="D958" s="133"/>
      <c r="E958" s="133"/>
      <c r="F958" s="145"/>
      <c r="G958" s="145"/>
      <c r="H958" s="133"/>
    </row>
    <row r="959" spans="1:8" s="299" customFormat="1" ht="24" customHeight="1" x14ac:dyDescent="0.2">
      <c r="A959" s="133"/>
      <c r="B959" s="133"/>
      <c r="C959" s="133"/>
      <c r="D959" s="133"/>
      <c r="E959" s="133"/>
      <c r="F959" s="145"/>
      <c r="G959" s="145"/>
      <c r="H959" s="133"/>
    </row>
    <row r="960" spans="1:8" s="299" customFormat="1" ht="24" customHeight="1" x14ac:dyDescent="0.2">
      <c r="A960" s="133"/>
      <c r="B960" s="133"/>
      <c r="C960" s="133"/>
      <c r="D960" s="133"/>
      <c r="E960" s="133"/>
      <c r="F960" s="145"/>
      <c r="G960" s="145"/>
      <c r="H960" s="133"/>
    </row>
    <row r="961" spans="1:8" s="299" customFormat="1" ht="24" customHeight="1" x14ac:dyDescent="0.2">
      <c r="A961" s="133"/>
      <c r="B961" s="133"/>
      <c r="C961" s="133"/>
      <c r="D961" s="133"/>
      <c r="E961" s="133"/>
      <c r="F961" s="145"/>
      <c r="G961" s="145"/>
      <c r="H961" s="133"/>
    </row>
    <row r="962" spans="1:8" s="299" customFormat="1" ht="24" customHeight="1" x14ac:dyDescent="0.2">
      <c r="A962" s="133"/>
      <c r="B962" s="133"/>
      <c r="C962" s="133"/>
      <c r="D962" s="133"/>
      <c r="E962" s="133"/>
      <c r="F962" s="145"/>
      <c r="G962" s="145"/>
      <c r="H962" s="133"/>
    </row>
    <row r="965" spans="1:8" s="299" customFormat="1" ht="24" customHeight="1" x14ac:dyDescent="0.2">
      <c r="A965" s="133"/>
      <c r="B965" s="133"/>
      <c r="C965" s="133"/>
      <c r="D965" s="133"/>
      <c r="E965" s="133"/>
      <c r="F965" s="145"/>
      <c r="G965" s="145"/>
      <c r="H965" s="133"/>
    </row>
    <row r="966" spans="1:8" s="299" customFormat="1" ht="24" customHeight="1" x14ac:dyDescent="0.2">
      <c r="A966" s="133"/>
      <c r="B966" s="133"/>
      <c r="C966" s="133"/>
      <c r="D966" s="133"/>
      <c r="E966" s="133"/>
      <c r="F966" s="145"/>
      <c r="G966" s="145"/>
      <c r="H966" s="133"/>
    </row>
    <row r="967" spans="1:8" s="299" customFormat="1" ht="24" customHeight="1" x14ac:dyDescent="0.2">
      <c r="A967" s="133"/>
      <c r="B967" s="133"/>
      <c r="C967" s="133"/>
      <c r="D967" s="133"/>
      <c r="E967" s="133"/>
      <c r="F967" s="145"/>
      <c r="G967" s="145"/>
      <c r="H967" s="133"/>
    </row>
    <row r="968" spans="1:8" s="299" customFormat="1" ht="24" customHeight="1" x14ac:dyDescent="0.2">
      <c r="A968" s="133"/>
      <c r="B968" s="133"/>
      <c r="C968" s="133"/>
      <c r="D968" s="133"/>
      <c r="E968" s="133"/>
      <c r="F968" s="145"/>
      <c r="G968" s="145"/>
      <c r="H968" s="133"/>
    </row>
    <row r="969" spans="1:8" s="299" customFormat="1" ht="24" customHeight="1" x14ac:dyDescent="0.2">
      <c r="A969" s="133"/>
      <c r="B969" s="133"/>
      <c r="C969" s="133"/>
      <c r="D969" s="133"/>
      <c r="E969" s="133"/>
      <c r="F969" s="145"/>
      <c r="G969" s="145"/>
      <c r="H969" s="133"/>
    </row>
    <row r="970" spans="1:8" s="299" customFormat="1" ht="24" customHeight="1" x14ac:dyDescent="0.2">
      <c r="A970" s="133"/>
      <c r="B970" s="133"/>
      <c r="C970" s="133"/>
      <c r="D970" s="133"/>
      <c r="E970" s="133"/>
      <c r="F970" s="145"/>
      <c r="G970" s="145"/>
      <c r="H970" s="133"/>
    </row>
    <row r="971" spans="1:8" s="299" customFormat="1" ht="24" customHeight="1" x14ac:dyDescent="0.2">
      <c r="A971" s="133"/>
      <c r="B971" s="133"/>
      <c r="C971" s="133"/>
      <c r="D971" s="133"/>
      <c r="E971" s="133"/>
      <c r="F971" s="145"/>
      <c r="G971" s="145"/>
      <c r="H971" s="133"/>
    </row>
    <row r="972" spans="1:8" s="299" customFormat="1" ht="24" customHeight="1" x14ac:dyDescent="0.2">
      <c r="A972" s="133"/>
      <c r="B972" s="133"/>
      <c r="C972" s="133"/>
      <c r="D972" s="133"/>
      <c r="E972" s="133"/>
      <c r="F972" s="145"/>
      <c r="G972" s="145"/>
      <c r="H972" s="133"/>
    </row>
    <row r="973" spans="1:8" s="299" customFormat="1" ht="24" customHeight="1" x14ac:dyDescent="0.2">
      <c r="A973" s="133"/>
      <c r="B973" s="133"/>
      <c r="C973" s="133"/>
      <c r="D973" s="133"/>
      <c r="E973" s="133"/>
      <c r="F973" s="145"/>
      <c r="G973" s="145"/>
      <c r="H973" s="133"/>
    </row>
    <row r="987" spans="1:141" s="143" customFormat="1" ht="24" customHeight="1" x14ac:dyDescent="0.2">
      <c r="A987" s="133"/>
      <c r="B987" s="133"/>
      <c r="C987" s="133"/>
      <c r="D987" s="133"/>
      <c r="E987" s="133"/>
      <c r="F987" s="145"/>
      <c r="G987" s="145"/>
      <c r="H987" s="133"/>
      <c r="I987" s="299"/>
      <c r="J987" s="299"/>
      <c r="K987" s="299"/>
      <c r="L987" s="299"/>
      <c r="M987" s="299"/>
      <c r="N987" s="299"/>
      <c r="O987" s="299"/>
      <c r="P987" s="299"/>
      <c r="Q987" s="299"/>
      <c r="R987" s="299"/>
      <c r="S987" s="299"/>
      <c r="T987" s="299"/>
      <c r="U987" s="300"/>
      <c r="V987" s="300"/>
      <c r="W987" s="300"/>
      <c r="X987" s="300"/>
      <c r="Y987" s="300"/>
      <c r="Z987" s="300"/>
      <c r="AA987" s="300"/>
      <c r="AB987" s="300"/>
      <c r="AC987" s="300"/>
      <c r="AD987" s="300"/>
      <c r="AE987" s="300"/>
      <c r="AF987" s="300"/>
      <c r="AG987" s="300"/>
      <c r="AH987" s="300"/>
      <c r="AI987" s="300"/>
      <c r="AJ987" s="300"/>
      <c r="AK987" s="300"/>
      <c r="AL987" s="300"/>
      <c r="AM987" s="300"/>
      <c r="AN987" s="300"/>
      <c r="AO987" s="300"/>
      <c r="AP987" s="300"/>
      <c r="AQ987" s="300"/>
      <c r="AR987" s="300"/>
      <c r="AS987" s="300"/>
      <c r="AT987" s="300"/>
      <c r="AU987" s="300"/>
      <c r="AV987" s="300"/>
      <c r="AW987" s="300"/>
      <c r="AX987" s="300"/>
      <c r="AY987" s="300"/>
      <c r="AZ987" s="300"/>
      <c r="BA987" s="300"/>
      <c r="BB987" s="300"/>
      <c r="BC987" s="300"/>
      <c r="BD987" s="300"/>
      <c r="BE987" s="300"/>
      <c r="BF987" s="300"/>
      <c r="BG987" s="300"/>
      <c r="BH987" s="300"/>
      <c r="BI987" s="300"/>
      <c r="BJ987" s="300"/>
      <c r="BK987" s="300"/>
      <c r="BL987" s="300"/>
      <c r="BM987" s="300"/>
      <c r="BN987" s="300"/>
      <c r="BO987" s="300"/>
      <c r="BP987" s="300"/>
      <c r="BQ987" s="300"/>
      <c r="BR987" s="300"/>
      <c r="BS987" s="300"/>
      <c r="BT987" s="300"/>
      <c r="BU987" s="300"/>
      <c r="BV987" s="300"/>
      <c r="BW987" s="300"/>
      <c r="BX987" s="300"/>
      <c r="BY987" s="300"/>
      <c r="BZ987" s="300"/>
      <c r="CA987" s="300"/>
      <c r="CB987" s="300"/>
      <c r="CC987" s="300"/>
      <c r="CD987" s="300"/>
      <c r="CE987" s="300"/>
      <c r="CF987" s="300"/>
      <c r="CG987" s="300"/>
      <c r="CH987" s="300"/>
      <c r="CI987" s="300"/>
      <c r="CJ987" s="300"/>
      <c r="CK987" s="300"/>
      <c r="CL987" s="300"/>
      <c r="CM987" s="300"/>
      <c r="CN987" s="300"/>
      <c r="CO987" s="300"/>
      <c r="CP987" s="300"/>
      <c r="CQ987" s="300"/>
      <c r="CR987" s="300"/>
      <c r="CS987" s="300"/>
      <c r="CT987" s="300"/>
      <c r="CU987" s="300"/>
      <c r="CV987" s="300"/>
      <c r="CW987" s="300"/>
      <c r="CX987" s="300"/>
      <c r="CY987" s="300"/>
      <c r="CZ987" s="300"/>
      <c r="DA987" s="300"/>
      <c r="DB987" s="300"/>
      <c r="DC987" s="300"/>
      <c r="DD987" s="300"/>
      <c r="DE987" s="300"/>
      <c r="DF987" s="300"/>
      <c r="DG987" s="300"/>
      <c r="DH987" s="300"/>
      <c r="DI987" s="300"/>
      <c r="DJ987" s="300"/>
      <c r="DK987" s="300"/>
      <c r="DL987" s="300"/>
      <c r="DM987" s="300"/>
      <c r="DN987" s="300"/>
      <c r="DO987" s="300"/>
      <c r="DP987" s="300"/>
      <c r="DQ987" s="300"/>
      <c r="DR987" s="300"/>
      <c r="DS987" s="300"/>
      <c r="DT987" s="300"/>
      <c r="DU987" s="300"/>
      <c r="DV987" s="300"/>
      <c r="DW987" s="300"/>
      <c r="DX987" s="300"/>
      <c r="DY987" s="300"/>
      <c r="DZ987" s="300"/>
      <c r="EA987" s="300"/>
      <c r="EB987" s="300"/>
      <c r="EC987" s="300"/>
      <c r="ED987" s="300"/>
      <c r="EE987" s="300"/>
      <c r="EF987" s="300"/>
      <c r="EG987" s="300"/>
      <c r="EH987" s="300"/>
      <c r="EI987" s="300"/>
      <c r="EJ987" s="300"/>
      <c r="EK987" s="300"/>
    </row>
    <row r="989" spans="1:141" s="299" customFormat="1" ht="24" customHeight="1" x14ac:dyDescent="0.2">
      <c r="A989" s="133"/>
      <c r="B989" s="133"/>
      <c r="C989" s="133"/>
      <c r="D989" s="133"/>
      <c r="E989" s="133"/>
      <c r="F989" s="145"/>
      <c r="G989" s="145"/>
      <c r="H989" s="133"/>
    </row>
    <row r="990" spans="1:141" s="299" customFormat="1" ht="24" customHeight="1" x14ac:dyDescent="0.2">
      <c r="A990" s="133"/>
      <c r="B990" s="133"/>
      <c r="C990" s="133"/>
      <c r="D990" s="133"/>
      <c r="E990" s="133"/>
      <c r="F990" s="145"/>
      <c r="G990" s="145"/>
      <c r="H990" s="133"/>
    </row>
    <row r="991" spans="1:141" s="299" customFormat="1" ht="24" customHeight="1" x14ac:dyDescent="0.2">
      <c r="A991" s="133"/>
      <c r="B991" s="133"/>
      <c r="C991" s="133"/>
      <c r="D991" s="133"/>
      <c r="E991" s="133"/>
      <c r="F991" s="145"/>
      <c r="G991" s="145"/>
      <c r="H991" s="133"/>
    </row>
    <row r="992" spans="1:141" s="299" customFormat="1" ht="24" customHeight="1" x14ac:dyDescent="0.2">
      <c r="A992" s="133"/>
      <c r="B992" s="133"/>
      <c r="C992" s="133"/>
      <c r="D992" s="133"/>
      <c r="E992" s="133"/>
      <c r="F992" s="145"/>
      <c r="G992" s="145"/>
      <c r="H992" s="133"/>
    </row>
    <row r="993" spans="1:8" s="299" customFormat="1" ht="24" customHeight="1" x14ac:dyDescent="0.2">
      <c r="A993" s="133"/>
      <c r="B993" s="133"/>
      <c r="C993" s="133"/>
      <c r="D993" s="133"/>
      <c r="E993" s="133"/>
      <c r="F993" s="145"/>
      <c r="G993" s="145"/>
      <c r="H993" s="133"/>
    </row>
    <row r="994" spans="1:8" s="299" customFormat="1" ht="24" customHeight="1" x14ac:dyDescent="0.2">
      <c r="A994" s="133"/>
      <c r="B994" s="133"/>
      <c r="C994" s="133"/>
      <c r="D994" s="133"/>
      <c r="E994" s="133"/>
      <c r="F994" s="145"/>
      <c r="G994" s="145"/>
      <c r="H994" s="133"/>
    </row>
    <row r="995" spans="1:8" s="299" customFormat="1" ht="24" customHeight="1" x14ac:dyDescent="0.2">
      <c r="A995" s="133"/>
      <c r="B995" s="133"/>
      <c r="C995" s="133"/>
      <c r="D995" s="133"/>
      <c r="E995" s="133"/>
      <c r="F995" s="145"/>
      <c r="G995" s="145"/>
      <c r="H995" s="133"/>
    </row>
    <row r="996" spans="1:8" s="299" customFormat="1" ht="24" customHeight="1" x14ac:dyDescent="0.2">
      <c r="A996" s="133"/>
      <c r="B996" s="133"/>
      <c r="C996" s="133"/>
      <c r="D996" s="133"/>
      <c r="E996" s="133"/>
      <c r="F996" s="145"/>
      <c r="G996" s="145"/>
      <c r="H996" s="133"/>
    </row>
    <row r="997" spans="1:8" s="299" customFormat="1" ht="24" customHeight="1" x14ac:dyDescent="0.2">
      <c r="A997" s="133"/>
      <c r="B997" s="133"/>
      <c r="C997" s="133"/>
      <c r="D997" s="133"/>
      <c r="E997" s="133"/>
      <c r="F997" s="145"/>
      <c r="G997" s="145"/>
      <c r="H997" s="133"/>
    </row>
    <row r="998" spans="1:8" s="299" customFormat="1" ht="24" customHeight="1" x14ac:dyDescent="0.2">
      <c r="A998" s="133"/>
      <c r="B998" s="133"/>
      <c r="C998" s="133"/>
      <c r="D998" s="133"/>
      <c r="E998" s="133"/>
      <c r="F998" s="145"/>
      <c r="G998" s="145"/>
      <c r="H998" s="133"/>
    </row>
    <row r="999" spans="1:8" s="299" customFormat="1" ht="24" customHeight="1" x14ac:dyDescent="0.2">
      <c r="A999" s="133"/>
      <c r="B999" s="133"/>
      <c r="C999" s="133"/>
      <c r="D999" s="133"/>
      <c r="E999" s="133"/>
      <c r="F999" s="145"/>
      <c r="G999" s="145"/>
      <c r="H999" s="133"/>
    </row>
    <row r="1000" spans="1:8" s="299" customFormat="1" ht="24" customHeight="1" x14ac:dyDescent="0.2">
      <c r="A1000" s="133"/>
      <c r="B1000" s="133"/>
      <c r="C1000" s="133"/>
      <c r="D1000" s="133"/>
      <c r="E1000" s="133"/>
      <c r="F1000" s="145"/>
      <c r="G1000" s="145"/>
      <c r="H1000" s="133"/>
    </row>
    <row r="1001" spans="1:8" s="299" customFormat="1" ht="24" customHeight="1" x14ac:dyDescent="0.2">
      <c r="A1001" s="133"/>
      <c r="B1001" s="133"/>
      <c r="C1001" s="133"/>
      <c r="D1001" s="133"/>
      <c r="E1001" s="133"/>
      <c r="F1001" s="145"/>
      <c r="G1001" s="145"/>
      <c r="H1001" s="133"/>
    </row>
    <row r="1002" spans="1:8" s="299" customFormat="1" ht="24" customHeight="1" x14ac:dyDescent="0.2">
      <c r="A1002" s="133"/>
      <c r="B1002" s="133"/>
      <c r="C1002" s="133"/>
      <c r="D1002" s="133"/>
      <c r="E1002" s="133"/>
      <c r="F1002" s="145"/>
      <c r="G1002" s="145"/>
      <c r="H1002" s="133"/>
    </row>
    <row r="1005" spans="1:8" s="299" customFormat="1" ht="24" customHeight="1" x14ac:dyDescent="0.2">
      <c r="A1005" s="133"/>
      <c r="B1005" s="133"/>
      <c r="C1005" s="133"/>
      <c r="D1005" s="133"/>
      <c r="E1005" s="133"/>
      <c r="F1005" s="145"/>
      <c r="G1005" s="145"/>
      <c r="H1005" s="133"/>
    </row>
    <row r="1006" spans="1:8" s="299" customFormat="1" ht="24" customHeight="1" x14ac:dyDescent="0.2">
      <c r="A1006" s="133"/>
      <c r="B1006" s="133"/>
      <c r="C1006" s="133"/>
      <c r="D1006" s="133"/>
      <c r="E1006" s="133"/>
      <c r="F1006" s="145"/>
      <c r="G1006" s="145"/>
      <c r="H1006" s="133"/>
    </row>
    <row r="1007" spans="1:8" s="299" customFormat="1" ht="24" customHeight="1" x14ac:dyDescent="0.2">
      <c r="A1007" s="133"/>
      <c r="B1007" s="133"/>
      <c r="C1007" s="133"/>
      <c r="D1007" s="133"/>
      <c r="E1007" s="133"/>
      <c r="F1007" s="145"/>
      <c r="G1007" s="145"/>
      <c r="H1007" s="133"/>
    </row>
    <row r="1008" spans="1:8" s="299" customFormat="1" ht="24" customHeight="1" x14ac:dyDescent="0.2">
      <c r="A1008" s="133"/>
      <c r="B1008" s="133"/>
      <c r="C1008" s="133"/>
      <c r="D1008" s="133"/>
      <c r="E1008" s="133"/>
      <c r="F1008" s="145"/>
      <c r="G1008" s="145"/>
      <c r="H1008" s="133"/>
    </row>
    <row r="1009" spans="1:8" s="299" customFormat="1" ht="24" customHeight="1" x14ac:dyDescent="0.2">
      <c r="A1009" s="133"/>
      <c r="B1009" s="133"/>
      <c r="C1009" s="133"/>
      <c r="D1009" s="133"/>
      <c r="E1009" s="133"/>
      <c r="F1009" s="145"/>
      <c r="G1009" s="145"/>
      <c r="H1009" s="133"/>
    </row>
    <row r="1010" spans="1:8" s="299" customFormat="1" ht="24" customHeight="1" x14ac:dyDescent="0.2">
      <c r="A1010" s="133"/>
      <c r="B1010" s="133"/>
      <c r="C1010" s="133"/>
      <c r="D1010" s="133"/>
      <c r="E1010" s="133"/>
      <c r="F1010" s="145"/>
      <c r="G1010" s="145"/>
      <c r="H1010" s="133"/>
    </row>
    <row r="1011" spans="1:8" s="299" customFormat="1" ht="24" customHeight="1" x14ac:dyDescent="0.2">
      <c r="A1011" s="133"/>
      <c r="B1011" s="133"/>
      <c r="C1011" s="133"/>
      <c r="D1011" s="133"/>
      <c r="E1011" s="133"/>
      <c r="F1011" s="145"/>
      <c r="G1011" s="145"/>
      <c r="H1011" s="133"/>
    </row>
    <row r="1012" spans="1:8" s="299" customFormat="1" ht="24" customHeight="1" x14ac:dyDescent="0.2">
      <c r="A1012" s="133"/>
      <c r="B1012" s="133"/>
      <c r="C1012" s="133"/>
      <c r="D1012" s="133"/>
      <c r="E1012" s="133"/>
      <c r="F1012" s="145"/>
      <c r="G1012" s="145"/>
      <c r="H1012" s="133"/>
    </row>
    <row r="1015" spans="1:8" s="299" customFormat="1" ht="24" customHeight="1" x14ac:dyDescent="0.2">
      <c r="A1015" s="133"/>
      <c r="B1015" s="133"/>
      <c r="C1015" s="133"/>
      <c r="D1015" s="133"/>
      <c r="E1015" s="133"/>
      <c r="F1015" s="145"/>
      <c r="G1015" s="145"/>
      <c r="H1015" s="133"/>
    </row>
    <row r="1016" spans="1:8" s="299" customFormat="1" ht="24" customHeight="1" x14ac:dyDescent="0.2">
      <c r="A1016" s="133"/>
      <c r="B1016" s="133"/>
      <c r="C1016" s="133"/>
      <c r="D1016" s="133"/>
      <c r="E1016" s="133"/>
      <c r="F1016" s="145"/>
      <c r="G1016" s="145"/>
      <c r="H1016" s="133"/>
    </row>
    <row r="1017" spans="1:8" s="299" customFormat="1" ht="24" customHeight="1" x14ac:dyDescent="0.2">
      <c r="A1017" s="133"/>
      <c r="B1017" s="133"/>
      <c r="C1017" s="133"/>
      <c r="D1017" s="133"/>
      <c r="E1017" s="133"/>
      <c r="F1017" s="145"/>
      <c r="G1017" s="145"/>
      <c r="H1017" s="133"/>
    </row>
    <row r="1018" spans="1:8" s="299" customFormat="1" ht="24" customHeight="1" x14ac:dyDescent="0.2">
      <c r="A1018" s="133"/>
      <c r="B1018" s="133"/>
      <c r="C1018" s="133"/>
      <c r="D1018" s="133"/>
      <c r="E1018" s="133"/>
      <c r="F1018" s="145"/>
      <c r="G1018" s="145"/>
      <c r="H1018" s="133"/>
    </row>
    <row r="1019" spans="1:8" s="299" customFormat="1" ht="24" customHeight="1" x14ac:dyDescent="0.2">
      <c r="A1019" s="133"/>
      <c r="B1019" s="133"/>
      <c r="C1019" s="133"/>
      <c r="D1019" s="133"/>
      <c r="E1019" s="133"/>
      <c r="F1019" s="145"/>
      <c r="G1019" s="145"/>
      <c r="H1019" s="133"/>
    </row>
    <row r="1020" spans="1:8" s="299" customFormat="1" ht="24" customHeight="1" x14ac:dyDescent="0.2">
      <c r="A1020" s="133"/>
      <c r="B1020" s="133"/>
      <c r="C1020" s="133"/>
      <c r="D1020" s="133"/>
      <c r="E1020" s="133"/>
      <c r="F1020" s="145"/>
      <c r="G1020" s="145"/>
      <c r="H1020" s="133"/>
    </row>
    <row r="1021" spans="1:8" s="299" customFormat="1" ht="24" customHeight="1" x14ac:dyDescent="0.2">
      <c r="A1021" s="133"/>
      <c r="B1021" s="133"/>
      <c r="C1021" s="133"/>
      <c r="D1021" s="133"/>
      <c r="E1021" s="133"/>
      <c r="F1021" s="145"/>
      <c r="G1021" s="145"/>
      <c r="H1021" s="133"/>
    </row>
    <row r="1022" spans="1:8" s="299" customFormat="1" ht="24" customHeight="1" x14ac:dyDescent="0.2">
      <c r="A1022" s="133"/>
      <c r="B1022" s="133"/>
      <c r="C1022" s="133"/>
      <c r="D1022" s="133"/>
      <c r="E1022" s="133"/>
      <c r="F1022" s="145"/>
      <c r="G1022" s="145"/>
      <c r="H1022" s="133"/>
    </row>
    <row r="1023" spans="1:8" s="299" customFormat="1" ht="24" customHeight="1" x14ac:dyDescent="0.2">
      <c r="A1023" s="133"/>
      <c r="B1023" s="133"/>
      <c r="C1023" s="133"/>
      <c r="D1023" s="133"/>
      <c r="E1023" s="133"/>
      <c r="F1023" s="145"/>
      <c r="G1023" s="145"/>
      <c r="H1023" s="133"/>
    </row>
    <row r="1037" spans="1:141" s="143" customFormat="1" ht="24" customHeight="1" x14ac:dyDescent="0.2">
      <c r="A1037" s="133"/>
      <c r="B1037" s="133"/>
      <c r="C1037" s="133"/>
      <c r="D1037" s="133"/>
      <c r="E1037" s="133"/>
      <c r="F1037" s="145"/>
      <c r="G1037" s="145"/>
      <c r="H1037" s="133"/>
      <c r="I1037" s="299"/>
      <c r="J1037" s="299"/>
      <c r="K1037" s="299"/>
      <c r="L1037" s="299"/>
      <c r="M1037" s="299"/>
      <c r="N1037" s="299"/>
      <c r="O1037" s="299"/>
      <c r="P1037" s="299"/>
      <c r="Q1037" s="299"/>
      <c r="R1037" s="299"/>
      <c r="S1037" s="299"/>
      <c r="T1037" s="299"/>
      <c r="U1037" s="300"/>
      <c r="V1037" s="300"/>
      <c r="W1037" s="300"/>
      <c r="X1037" s="300"/>
      <c r="Y1037" s="300"/>
      <c r="Z1037" s="300"/>
      <c r="AA1037" s="300"/>
      <c r="AB1037" s="300"/>
      <c r="AC1037" s="300"/>
      <c r="AD1037" s="300"/>
      <c r="AE1037" s="300"/>
      <c r="AF1037" s="300"/>
      <c r="AG1037" s="300"/>
      <c r="AH1037" s="300"/>
      <c r="AI1037" s="300"/>
      <c r="AJ1037" s="300"/>
      <c r="AK1037" s="300"/>
      <c r="AL1037" s="300"/>
      <c r="AM1037" s="300"/>
      <c r="AN1037" s="300"/>
      <c r="AO1037" s="300"/>
      <c r="AP1037" s="300"/>
      <c r="AQ1037" s="300"/>
      <c r="AR1037" s="300"/>
      <c r="AS1037" s="300"/>
      <c r="AT1037" s="300"/>
      <c r="AU1037" s="300"/>
      <c r="AV1037" s="300"/>
      <c r="AW1037" s="300"/>
      <c r="AX1037" s="300"/>
      <c r="AY1037" s="300"/>
      <c r="AZ1037" s="300"/>
      <c r="BA1037" s="300"/>
      <c r="BB1037" s="300"/>
      <c r="BC1037" s="300"/>
      <c r="BD1037" s="300"/>
      <c r="BE1037" s="300"/>
      <c r="BF1037" s="300"/>
      <c r="BG1037" s="300"/>
      <c r="BH1037" s="300"/>
      <c r="BI1037" s="300"/>
      <c r="BJ1037" s="300"/>
      <c r="BK1037" s="300"/>
      <c r="BL1037" s="300"/>
      <c r="BM1037" s="300"/>
      <c r="BN1037" s="300"/>
      <c r="BO1037" s="300"/>
      <c r="BP1037" s="300"/>
      <c r="BQ1037" s="300"/>
      <c r="BR1037" s="300"/>
      <c r="BS1037" s="300"/>
      <c r="BT1037" s="300"/>
      <c r="BU1037" s="300"/>
      <c r="BV1037" s="300"/>
      <c r="BW1037" s="300"/>
      <c r="BX1037" s="300"/>
      <c r="BY1037" s="300"/>
      <c r="BZ1037" s="300"/>
      <c r="CA1037" s="300"/>
      <c r="CB1037" s="300"/>
      <c r="CC1037" s="300"/>
      <c r="CD1037" s="300"/>
      <c r="CE1037" s="300"/>
      <c r="CF1037" s="300"/>
      <c r="CG1037" s="300"/>
      <c r="CH1037" s="300"/>
      <c r="CI1037" s="300"/>
      <c r="CJ1037" s="300"/>
      <c r="CK1037" s="300"/>
      <c r="CL1037" s="300"/>
      <c r="CM1037" s="300"/>
      <c r="CN1037" s="300"/>
      <c r="CO1037" s="300"/>
      <c r="CP1037" s="300"/>
      <c r="CQ1037" s="300"/>
      <c r="CR1037" s="300"/>
      <c r="CS1037" s="300"/>
      <c r="CT1037" s="300"/>
      <c r="CU1037" s="300"/>
      <c r="CV1037" s="300"/>
      <c r="CW1037" s="300"/>
      <c r="CX1037" s="300"/>
      <c r="CY1037" s="300"/>
      <c r="CZ1037" s="300"/>
      <c r="DA1037" s="300"/>
      <c r="DB1037" s="300"/>
      <c r="DC1037" s="300"/>
      <c r="DD1037" s="300"/>
      <c r="DE1037" s="300"/>
      <c r="DF1037" s="300"/>
      <c r="DG1037" s="300"/>
      <c r="DH1037" s="300"/>
      <c r="DI1037" s="300"/>
      <c r="DJ1037" s="300"/>
      <c r="DK1037" s="300"/>
      <c r="DL1037" s="300"/>
      <c r="DM1037" s="300"/>
      <c r="DN1037" s="300"/>
      <c r="DO1037" s="300"/>
      <c r="DP1037" s="300"/>
      <c r="DQ1037" s="300"/>
      <c r="DR1037" s="300"/>
      <c r="DS1037" s="300"/>
      <c r="DT1037" s="300"/>
      <c r="DU1037" s="300"/>
      <c r="DV1037" s="300"/>
      <c r="DW1037" s="300"/>
      <c r="DX1037" s="300"/>
      <c r="DY1037" s="300"/>
      <c r="DZ1037" s="300"/>
      <c r="EA1037" s="300"/>
      <c r="EB1037" s="300"/>
      <c r="EC1037" s="300"/>
      <c r="ED1037" s="300"/>
      <c r="EE1037" s="300"/>
      <c r="EF1037" s="300"/>
      <c r="EG1037" s="300"/>
      <c r="EH1037" s="300"/>
      <c r="EI1037" s="300"/>
      <c r="EJ1037" s="300"/>
      <c r="EK1037" s="300"/>
    </row>
    <row r="1039" spans="1:141" s="299" customFormat="1" ht="24" customHeight="1" x14ac:dyDescent="0.2">
      <c r="A1039" s="133"/>
      <c r="B1039" s="133"/>
      <c r="C1039" s="133"/>
      <c r="D1039" s="133"/>
      <c r="E1039" s="133"/>
      <c r="F1039" s="145"/>
      <c r="G1039" s="145"/>
      <c r="H1039" s="133"/>
    </row>
    <row r="1040" spans="1:141" s="299" customFormat="1" ht="24" customHeight="1" x14ac:dyDescent="0.2">
      <c r="A1040" s="133"/>
      <c r="B1040" s="133"/>
      <c r="C1040" s="133"/>
      <c r="D1040" s="133"/>
      <c r="E1040" s="133"/>
      <c r="F1040" s="145"/>
      <c r="G1040" s="145"/>
      <c r="H1040" s="133"/>
    </row>
    <row r="1041" spans="1:8" s="299" customFormat="1" ht="24" customHeight="1" x14ac:dyDescent="0.2">
      <c r="A1041" s="133"/>
      <c r="B1041" s="133"/>
      <c r="C1041" s="133"/>
      <c r="D1041" s="133"/>
      <c r="E1041" s="133"/>
      <c r="F1041" s="145"/>
      <c r="G1041" s="145"/>
      <c r="H1041" s="133"/>
    </row>
    <row r="1042" spans="1:8" s="299" customFormat="1" ht="24" customHeight="1" x14ac:dyDescent="0.2">
      <c r="A1042" s="133"/>
      <c r="B1042" s="133"/>
      <c r="C1042" s="133"/>
      <c r="D1042" s="133"/>
      <c r="E1042" s="133"/>
      <c r="F1042" s="145"/>
      <c r="G1042" s="145"/>
      <c r="H1042" s="133"/>
    </row>
    <row r="1043" spans="1:8" s="299" customFormat="1" ht="24" customHeight="1" x14ac:dyDescent="0.2">
      <c r="A1043" s="133"/>
      <c r="B1043" s="133"/>
      <c r="C1043" s="133"/>
      <c r="D1043" s="133"/>
      <c r="E1043" s="133"/>
      <c r="F1043" s="145"/>
      <c r="G1043" s="145"/>
      <c r="H1043" s="133"/>
    </row>
    <row r="1044" spans="1:8" s="299" customFormat="1" ht="24" customHeight="1" x14ac:dyDescent="0.2">
      <c r="A1044" s="133"/>
      <c r="B1044" s="133"/>
      <c r="C1044" s="133"/>
      <c r="D1044" s="133"/>
      <c r="E1044" s="133"/>
      <c r="F1044" s="145"/>
      <c r="G1044" s="145"/>
      <c r="H1044" s="133"/>
    </row>
    <row r="1045" spans="1:8" s="299" customFormat="1" ht="24" customHeight="1" x14ac:dyDescent="0.2">
      <c r="A1045" s="133"/>
      <c r="B1045" s="133"/>
      <c r="C1045" s="133"/>
      <c r="D1045" s="133"/>
      <c r="E1045" s="133"/>
      <c r="F1045" s="145"/>
      <c r="G1045" s="145"/>
      <c r="H1045" s="133"/>
    </row>
    <row r="1046" spans="1:8" s="299" customFormat="1" ht="24" customHeight="1" x14ac:dyDescent="0.2">
      <c r="A1046" s="133"/>
      <c r="B1046" s="133"/>
      <c r="C1046" s="133"/>
      <c r="D1046" s="133"/>
      <c r="E1046" s="133"/>
      <c r="F1046" s="145"/>
      <c r="G1046" s="145"/>
      <c r="H1046" s="133"/>
    </row>
    <row r="1047" spans="1:8" s="299" customFormat="1" ht="24" customHeight="1" x14ac:dyDescent="0.2">
      <c r="A1047" s="133"/>
      <c r="B1047" s="133"/>
      <c r="C1047" s="133"/>
      <c r="D1047" s="133"/>
      <c r="E1047" s="133"/>
      <c r="F1047" s="145"/>
      <c r="G1047" s="145"/>
      <c r="H1047" s="133"/>
    </row>
    <row r="1048" spans="1:8" s="299" customFormat="1" ht="24" customHeight="1" x14ac:dyDescent="0.2">
      <c r="A1048" s="133"/>
      <c r="B1048" s="133"/>
      <c r="C1048" s="133"/>
      <c r="D1048" s="133"/>
      <c r="E1048" s="133"/>
      <c r="F1048" s="145"/>
      <c r="G1048" s="145"/>
      <c r="H1048" s="133"/>
    </row>
    <row r="1049" spans="1:8" s="299" customFormat="1" ht="24" customHeight="1" x14ac:dyDescent="0.2">
      <c r="A1049" s="133"/>
      <c r="B1049" s="133"/>
      <c r="C1049" s="133"/>
      <c r="D1049" s="133"/>
      <c r="E1049" s="133"/>
      <c r="F1049" s="145"/>
      <c r="G1049" s="145"/>
      <c r="H1049" s="133"/>
    </row>
    <row r="1050" spans="1:8" s="299" customFormat="1" ht="24" customHeight="1" x14ac:dyDescent="0.2">
      <c r="A1050" s="133"/>
      <c r="B1050" s="133"/>
      <c r="C1050" s="133"/>
      <c r="D1050" s="133"/>
      <c r="E1050" s="133"/>
      <c r="F1050" s="145"/>
      <c r="G1050" s="145"/>
      <c r="H1050" s="133"/>
    </row>
    <row r="1051" spans="1:8" s="299" customFormat="1" ht="24" customHeight="1" x14ac:dyDescent="0.2">
      <c r="A1051" s="133"/>
      <c r="B1051" s="133"/>
      <c r="C1051" s="133"/>
      <c r="D1051" s="133"/>
      <c r="E1051" s="133"/>
      <c r="F1051" s="145"/>
      <c r="G1051" s="145"/>
      <c r="H1051" s="133"/>
    </row>
    <row r="1052" spans="1:8" s="299" customFormat="1" ht="24" customHeight="1" x14ac:dyDescent="0.2">
      <c r="A1052" s="133"/>
      <c r="B1052" s="133"/>
      <c r="C1052" s="133"/>
      <c r="D1052" s="133"/>
      <c r="E1052" s="133"/>
      <c r="F1052" s="145"/>
      <c r="G1052" s="145"/>
      <c r="H1052" s="133"/>
    </row>
    <row r="1055" spans="1:8" s="299" customFormat="1" ht="24" customHeight="1" x14ac:dyDescent="0.2">
      <c r="A1055" s="133"/>
      <c r="B1055" s="133"/>
      <c r="C1055" s="133"/>
      <c r="D1055" s="133"/>
      <c r="E1055" s="133"/>
      <c r="F1055" s="145"/>
      <c r="G1055" s="145"/>
      <c r="H1055" s="133"/>
    </row>
    <row r="1056" spans="1:8" s="299" customFormat="1" ht="24" customHeight="1" x14ac:dyDescent="0.2">
      <c r="A1056" s="133"/>
      <c r="B1056" s="133"/>
      <c r="C1056" s="133"/>
      <c r="D1056" s="133"/>
      <c r="E1056" s="133"/>
      <c r="F1056" s="145"/>
      <c r="G1056" s="145"/>
      <c r="H1056" s="133"/>
    </row>
    <row r="1057" spans="1:8" s="299" customFormat="1" ht="24" customHeight="1" x14ac:dyDescent="0.2">
      <c r="A1057" s="133"/>
      <c r="B1057" s="133"/>
      <c r="C1057" s="133"/>
      <c r="D1057" s="133"/>
      <c r="E1057" s="133"/>
      <c r="F1057" s="145"/>
      <c r="G1057" s="145"/>
      <c r="H1057" s="133"/>
    </row>
    <row r="1058" spans="1:8" s="299" customFormat="1" ht="24" customHeight="1" x14ac:dyDescent="0.2">
      <c r="A1058" s="133"/>
      <c r="B1058" s="133"/>
      <c r="C1058" s="133"/>
      <c r="D1058" s="133"/>
      <c r="E1058" s="133"/>
      <c r="F1058" s="145"/>
      <c r="G1058" s="145"/>
      <c r="H1058" s="133"/>
    </row>
    <row r="1059" spans="1:8" s="299" customFormat="1" ht="24" customHeight="1" x14ac:dyDescent="0.2">
      <c r="A1059" s="133"/>
      <c r="B1059" s="133"/>
      <c r="C1059" s="133"/>
      <c r="D1059" s="133"/>
      <c r="E1059" s="133"/>
      <c r="F1059" s="145"/>
      <c r="G1059" s="145"/>
      <c r="H1059" s="133"/>
    </row>
    <row r="1060" spans="1:8" s="299" customFormat="1" ht="24" customHeight="1" x14ac:dyDescent="0.2">
      <c r="A1060" s="133"/>
      <c r="B1060" s="133"/>
      <c r="C1060" s="133"/>
      <c r="D1060" s="133"/>
      <c r="E1060" s="133"/>
      <c r="F1060" s="145"/>
      <c r="G1060" s="145"/>
      <c r="H1060" s="133"/>
    </row>
    <row r="1061" spans="1:8" s="299" customFormat="1" ht="24" customHeight="1" x14ac:dyDescent="0.2">
      <c r="A1061" s="133"/>
      <c r="B1061" s="133"/>
      <c r="C1061" s="133"/>
      <c r="D1061" s="133"/>
      <c r="E1061" s="133"/>
      <c r="F1061" s="145"/>
      <c r="G1061" s="145"/>
      <c r="H1061" s="133"/>
    </row>
    <row r="1062" spans="1:8" s="299" customFormat="1" ht="24" customHeight="1" x14ac:dyDescent="0.2">
      <c r="A1062" s="133"/>
      <c r="B1062" s="133"/>
      <c r="C1062" s="133"/>
      <c r="D1062" s="133"/>
      <c r="E1062" s="133"/>
      <c r="F1062" s="145"/>
      <c r="G1062" s="145"/>
      <c r="H1062" s="133"/>
    </row>
    <row r="1065" spans="1:8" s="299" customFormat="1" ht="24" customHeight="1" x14ac:dyDescent="0.2">
      <c r="A1065" s="133"/>
      <c r="B1065" s="133"/>
      <c r="C1065" s="133"/>
      <c r="D1065" s="133"/>
      <c r="E1065" s="133"/>
      <c r="F1065" s="145"/>
      <c r="G1065" s="145"/>
      <c r="H1065" s="133"/>
    </row>
    <row r="1066" spans="1:8" s="299" customFormat="1" ht="24" customHeight="1" x14ac:dyDescent="0.2">
      <c r="A1066" s="133"/>
      <c r="B1066" s="133"/>
      <c r="C1066" s="133"/>
      <c r="D1066" s="133"/>
      <c r="E1066" s="133"/>
      <c r="F1066" s="145"/>
      <c r="G1066" s="145"/>
      <c r="H1066" s="133"/>
    </row>
    <row r="1067" spans="1:8" s="299" customFormat="1" ht="24" customHeight="1" x14ac:dyDescent="0.2">
      <c r="A1067" s="133"/>
      <c r="B1067" s="133"/>
      <c r="C1067" s="133"/>
      <c r="D1067" s="133"/>
      <c r="E1067" s="133"/>
      <c r="F1067" s="145"/>
      <c r="G1067" s="145"/>
      <c r="H1067" s="133"/>
    </row>
    <row r="1068" spans="1:8" s="299" customFormat="1" ht="24" customHeight="1" x14ac:dyDescent="0.2">
      <c r="A1068" s="133"/>
      <c r="B1068" s="133"/>
      <c r="C1068" s="133"/>
      <c r="D1068" s="133"/>
      <c r="E1068" s="133"/>
      <c r="F1068" s="145"/>
      <c r="G1068" s="145"/>
      <c r="H1068" s="133"/>
    </row>
    <row r="1069" spans="1:8" s="299" customFormat="1" ht="24" customHeight="1" x14ac:dyDescent="0.2">
      <c r="A1069" s="133"/>
      <c r="B1069" s="133"/>
      <c r="C1069" s="133"/>
      <c r="D1069" s="133"/>
      <c r="E1069" s="133"/>
      <c r="F1069" s="145"/>
      <c r="G1069" s="145"/>
      <c r="H1069" s="133"/>
    </row>
    <row r="1070" spans="1:8" s="299" customFormat="1" ht="24" customHeight="1" x14ac:dyDescent="0.2">
      <c r="A1070" s="133"/>
      <c r="B1070" s="133"/>
      <c r="C1070" s="133"/>
      <c r="D1070" s="133"/>
      <c r="E1070" s="133"/>
      <c r="F1070" s="145"/>
      <c r="G1070" s="145"/>
      <c r="H1070" s="133"/>
    </row>
    <row r="1071" spans="1:8" s="299" customFormat="1" ht="24" customHeight="1" x14ac:dyDescent="0.2">
      <c r="A1071" s="133"/>
      <c r="B1071" s="133"/>
      <c r="C1071" s="133"/>
      <c r="D1071" s="133"/>
      <c r="E1071" s="133"/>
      <c r="F1071" s="145"/>
      <c r="G1071" s="145"/>
      <c r="H1071" s="133"/>
    </row>
    <row r="1072" spans="1:8" s="299" customFormat="1" ht="24" customHeight="1" x14ac:dyDescent="0.2">
      <c r="A1072" s="133"/>
      <c r="B1072" s="133"/>
      <c r="C1072" s="133"/>
      <c r="D1072" s="133"/>
      <c r="E1072" s="133"/>
      <c r="F1072" s="145"/>
      <c r="G1072" s="145"/>
      <c r="H1072" s="133"/>
    </row>
    <row r="1073" spans="1:141" s="299" customFormat="1" ht="24" customHeight="1" x14ac:dyDescent="0.2">
      <c r="A1073" s="133"/>
      <c r="B1073" s="133"/>
      <c r="C1073" s="133"/>
      <c r="D1073" s="133"/>
      <c r="E1073" s="133"/>
      <c r="F1073" s="145"/>
      <c r="G1073" s="145"/>
      <c r="H1073" s="133"/>
    </row>
    <row r="1087" spans="1:141" s="143" customFormat="1" ht="24" customHeight="1" x14ac:dyDescent="0.2">
      <c r="A1087" s="133"/>
      <c r="B1087" s="133"/>
      <c r="C1087" s="133"/>
      <c r="D1087" s="133"/>
      <c r="E1087" s="133"/>
      <c r="F1087" s="145"/>
      <c r="G1087" s="145"/>
      <c r="H1087" s="133"/>
      <c r="I1087" s="299"/>
      <c r="J1087" s="299"/>
      <c r="K1087" s="299"/>
      <c r="L1087" s="299"/>
      <c r="M1087" s="299"/>
      <c r="N1087" s="299"/>
      <c r="O1087" s="299"/>
      <c r="P1087" s="299"/>
      <c r="Q1087" s="299"/>
      <c r="R1087" s="299"/>
      <c r="S1087" s="299"/>
      <c r="T1087" s="299"/>
      <c r="U1087" s="300"/>
      <c r="V1087" s="300"/>
      <c r="W1087" s="300"/>
      <c r="X1087" s="300"/>
      <c r="Y1087" s="300"/>
      <c r="Z1087" s="300"/>
      <c r="AA1087" s="300"/>
      <c r="AB1087" s="300"/>
      <c r="AC1087" s="300"/>
      <c r="AD1087" s="300"/>
      <c r="AE1087" s="300"/>
      <c r="AF1087" s="300"/>
      <c r="AG1087" s="300"/>
      <c r="AH1087" s="300"/>
      <c r="AI1087" s="300"/>
      <c r="AJ1087" s="300"/>
      <c r="AK1087" s="300"/>
      <c r="AL1087" s="300"/>
      <c r="AM1087" s="300"/>
      <c r="AN1087" s="300"/>
      <c r="AO1087" s="300"/>
      <c r="AP1087" s="300"/>
      <c r="AQ1087" s="300"/>
      <c r="AR1087" s="300"/>
      <c r="AS1087" s="300"/>
      <c r="AT1087" s="300"/>
      <c r="AU1087" s="300"/>
      <c r="AV1087" s="300"/>
      <c r="AW1087" s="300"/>
      <c r="AX1087" s="300"/>
      <c r="AY1087" s="300"/>
      <c r="AZ1087" s="300"/>
      <c r="BA1087" s="300"/>
      <c r="BB1087" s="300"/>
      <c r="BC1087" s="300"/>
      <c r="BD1087" s="300"/>
      <c r="BE1087" s="300"/>
      <c r="BF1087" s="300"/>
      <c r="BG1087" s="300"/>
      <c r="BH1087" s="300"/>
      <c r="BI1087" s="300"/>
      <c r="BJ1087" s="300"/>
      <c r="BK1087" s="300"/>
      <c r="BL1087" s="300"/>
      <c r="BM1087" s="300"/>
      <c r="BN1087" s="300"/>
      <c r="BO1087" s="300"/>
      <c r="BP1087" s="300"/>
      <c r="BQ1087" s="300"/>
      <c r="BR1087" s="300"/>
      <c r="BS1087" s="300"/>
      <c r="BT1087" s="300"/>
      <c r="BU1087" s="300"/>
      <c r="BV1087" s="300"/>
      <c r="BW1087" s="300"/>
      <c r="BX1087" s="300"/>
      <c r="BY1087" s="300"/>
      <c r="BZ1087" s="300"/>
      <c r="CA1087" s="300"/>
      <c r="CB1087" s="300"/>
      <c r="CC1087" s="300"/>
      <c r="CD1087" s="300"/>
      <c r="CE1087" s="300"/>
      <c r="CF1087" s="300"/>
      <c r="CG1087" s="300"/>
      <c r="CH1087" s="300"/>
      <c r="CI1087" s="300"/>
      <c r="CJ1087" s="300"/>
      <c r="CK1087" s="300"/>
      <c r="CL1087" s="300"/>
      <c r="CM1087" s="300"/>
      <c r="CN1087" s="300"/>
      <c r="CO1087" s="300"/>
      <c r="CP1087" s="300"/>
      <c r="CQ1087" s="300"/>
      <c r="CR1087" s="300"/>
      <c r="CS1087" s="300"/>
      <c r="CT1087" s="300"/>
      <c r="CU1087" s="300"/>
      <c r="CV1087" s="300"/>
      <c r="CW1087" s="300"/>
      <c r="CX1087" s="300"/>
      <c r="CY1087" s="300"/>
      <c r="CZ1087" s="300"/>
      <c r="DA1087" s="300"/>
      <c r="DB1087" s="300"/>
      <c r="DC1087" s="300"/>
      <c r="DD1087" s="300"/>
      <c r="DE1087" s="300"/>
      <c r="DF1087" s="300"/>
      <c r="DG1087" s="300"/>
      <c r="DH1087" s="300"/>
      <c r="DI1087" s="300"/>
      <c r="DJ1087" s="300"/>
      <c r="DK1087" s="300"/>
      <c r="DL1087" s="300"/>
      <c r="DM1087" s="300"/>
      <c r="DN1087" s="300"/>
      <c r="DO1087" s="300"/>
      <c r="DP1087" s="300"/>
      <c r="DQ1087" s="300"/>
      <c r="DR1087" s="300"/>
      <c r="DS1087" s="300"/>
      <c r="DT1087" s="300"/>
      <c r="DU1087" s="300"/>
      <c r="DV1087" s="300"/>
      <c r="DW1087" s="300"/>
      <c r="DX1087" s="300"/>
      <c r="DY1087" s="300"/>
      <c r="DZ1087" s="300"/>
      <c r="EA1087" s="300"/>
      <c r="EB1087" s="300"/>
      <c r="EC1087" s="300"/>
      <c r="ED1087" s="300"/>
      <c r="EE1087" s="300"/>
      <c r="EF1087" s="300"/>
      <c r="EG1087" s="300"/>
      <c r="EH1087" s="300"/>
      <c r="EI1087" s="300"/>
      <c r="EJ1087" s="300"/>
      <c r="EK1087" s="300"/>
    </row>
    <row r="1089" spans="1:8" s="299" customFormat="1" ht="24" customHeight="1" x14ac:dyDescent="0.2">
      <c r="A1089" s="133"/>
      <c r="B1089" s="133"/>
      <c r="C1089" s="133"/>
      <c r="D1089" s="133"/>
      <c r="E1089" s="133"/>
      <c r="F1089" s="145"/>
      <c r="G1089" s="145"/>
      <c r="H1089" s="133"/>
    </row>
    <row r="1090" spans="1:8" s="299" customFormat="1" ht="24" customHeight="1" x14ac:dyDescent="0.2">
      <c r="A1090" s="133"/>
      <c r="B1090" s="133"/>
      <c r="C1090" s="133"/>
      <c r="D1090" s="133"/>
      <c r="E1090" s="133"/>
      <c r="F1090" s="145"/>
      <c r="G1090" s="145"/>
      <c r="H1090" s="133"/>
    </row>
    <row r="1091" spans="1:8" s="299" customFormat="1" ht="24" customHeight="1" x14ac:dyDescent="0.2">
      <c r="A1091" s="133"/>
      <c r="B1091" s="133"/>
      <c r="C1091" s="133"/>
      <c r="D1091" s="133"/>
      <c r="E1091" s="133"/>
      <c r="F1091" s="145"/>
      <c r="G1091" s="145"/>
      <c r="H1091" s="133"/>
    </row>
    <row r="1092" spans="1:8" s="299" customFormat="1" ht="24" customHeight="1" x14ac:dyDescent="0.2">
      <c r="A1092" s="133"/>
      <c r="B1092" s="133"/>
      <c r="C1092" s="133"/>
      <c r="D1092" s="133"/>
      <c r="E1092" s="133"/>
      <c r="F1092" s="145"/>
      <c r="G1092" s="145"/>
      <c r="H1092" s="133"/>
    </row>
    <row r="1093" spans="1:8" s="299" customFormat="1" ht="24" customHeight="1" x14ac:dyDescent="0.2">
      <c r="A1093" s="133"/>
      <c r="B1093" s="133"/>
      <c r="C1093" s="133"/>
      <c r="D1093" s="133"/>
      <c r="E1093" s="133"/>
      <c r="F1093" s="145"/>
      <c r="G1093" s="145"/>
      <c r="H1093" s="133"/>
    </row>
    <row r="1094" spans="1:8" s="299" customFormat="1" ht="24" customHeight="1" x14ac:dyDescent="0.2">
      <c r="A1094" s="133"/>
      <c r="B1094" s="133"/>
      <c r="C1094" s="133"/>
      <c r="D1094" s="133"/>
      <c r="E1094" s="133"/>
      <c r="F1094" s="145"/>
      <c r="G1094" s="145"/>
      <c r="H1094" s="133"/>
    </row>
    <row r="1095" spans="1:8" s="299" customFormat="1" ht="24" customHeight="1" x14ac:dyDescent="0.2">
      <c r="A1095" s="133"/>
      <c r="B1095" s="133"/>
      <c r="C1095" s="133"/>
      <c r="D1095" s="133"/>
      <c r="E1095" s="133"/>
      <c r="F1095" s="145"/>
      <c r="G1095" s="145"/>
      <c r="H1095" s="133"/>
    </row>
    <row r="1096" spans="1:8" s="299" customFormat="1" ht="24" customHeight="1" x14ac:dyDescent="0.2">
      <c r="A1096" s="133"/>
      <c r="B1096" s="133"/>
      <c r="C1096" s="133"/>
      <c r="D1096" s="133"/>
      <c r="E1096" s="133"/>
      <c r="F1096" s="145"/>
      <c r="G1096" s="145"/>
      <c r="H1096" s="133"/>
    </row>
    <row r="1097" spans="1:8" s="299" customFormat="1" ht="24" customHeight="1" x14ac:dyDescent="0.2">
      <c r="A1097" s="133"/>
      <c r="B1097" s="133"/>
      <c r="C1097" s="133"/>
      <c r="D1097" s="133"/>
      <c r="E1097" s="133"/>
      <c r="F1097" s="145"/>
      <c r="G1097" s="145"/>
      <c r="H1097" s="133"/>
    </row>
    <row r="1098" spans="1:8" s="299" customFormat="1" ht="24" customHeight="1" x14ac:dyDescent="0.2">
      <c r="A1098" s="133"/>
      <c r="B1098" s="133"/>
      <c r="C1098" s="133"/>
      <c r="D1098" s="133"/>
      <c r="E1098" s="133"/>
      <c r="F1098" s="145"/>
      <c r="G1098" s="145"/>
      <c r="H1098" s="133"/>
    </row>
    <row r="1099" spans="1:8" s="299" customFormat="1" ht="24" customHeight="1" x14ac:dyDescent="0.2">
      <c r="A1099" s="133"/>
      <c r="B1099" s="133"/>
      <c r="C1099" s="133"/>
      <c r="D1099" s="133"/>
      <c r="E1099" s="133"/>
      <c r="F1099" s="145"/>
      <c r="G1099" s="145"/>
      <c r="H1099" s="133"/>
    </row>
    <row r="1100" spans="1:8" s="299" customFormat="1" ht="24" customHeight="1" x14ac:dyDescent="0.2">
      <c r="A1100" s="133"/>
      <c r="B1100" s="133"/>
      <c r="C1100" s="133"/>
      <c r="D1100" s="133"/>
      <c r="E1100" s="133"/>
      <c r="F1100" s="145"/>
      <c r="G1100" s="145"/>
      <c r="H1100" s="133"/>
    </row>
    <row r="1101" spans="1:8" s="299" customFormat="1" ht="24" customHeight="1" x14ac:dyDescent="0.2">
      <c r="A1101" s="133"/>
      <c r="B1101" s="133"/>
      <c r="C1101" s="133"/>
      <c r="D1101" s="133"/>
      <c r="E1101" s="133"/>
      <c r="F1101" s="145"/>
      <c r="G1101" s="145"/>
      <c r="H1101" s="133"/>
    </row>
    <row r="1102" spans="1:8" s="299" customFormat="1" ht="24" customHeight="1" x14ac:dyDescent="0.2">
      <c r="A1102" s="133"/>
      <c r="B1102" s="133"/>
      <c r="C1102" s="133"/>
      <c r="D1102" s="133"/>
      <c r="E1102" s="133"/>
      <c r="F1102" s="145"/>
      <c r="G1102" s="145"/>
      <c r="H1102" s="133"/>
    </row>
    <row r="1105" spans="1:8" s="299" customFormat="1" ht="24" customHeight="1" x14ac:dyDescent="0.2">
      <c r="A1105" s="133"/>
      <c r="B1105" s="133"/>
      <c r="C1105" s="133"/>
      <c r="D1105" s="133"/>
      <c r="E1105" s="133"/>
      <c r="F1105" s="145"/>
      <c r="G1105" s="145"/>
      <c r="H1105" s="133"/>
    </row>
    <row r="1106" spans="1:8" s="299" customFormat="1" ht="24" customHeight="1" x14ac:dyDescent="0.2">
      <c r="A1106" s="133"/>
      <c r="B1106" s="133"/>
      <c r="C1106" s="133"/>
      <c r="D1106" s="133"/>
      <c r="E1106" s="133"/>
      <c r="F1106" s="145"/>
      <c r="G1106" s="145"/>
      <c r="H1106" s="133"/>
    </row>
    <row r="1107" spans="1:8" s="299" customFormat="1" ht="24" customHeight="1" x14ac:dyDescent="0.2">
      <c r="A1107" s="133"/>
      <c r="B1107" s="133"/>
      <c r="C1107" s="133"/>
      <c r="D1107" s="133"/>
      <c r="E1107" s="133"/>
      <c r="F1107" s="145"/>
      <c r="G1107" s="145"/>
      <c r="H1107" s="133"/>
    </row>
    <row r="1108" spans="1:8" s="299" customFormat="1" ht="24" customHeight="1" x14ac:dyDescent="0.2">
      <c r="A1108" s="133"/>
      <c r="B1108" s="133"/>
      <c r="C1108" s="133"/>
      <c r="D1108" s="133"/>
      <c r="E1108" s="133"/>
      <c r="F1108" s="145"/>
      <c r="G1108" s="145"/>
      <c r="H1108" s="133"/>
    </row>
    <row r="1109" spans="1:8" s="299" customFormat="1" ht="24" customHeight="1" x14ac:dyDescent="0.2">
      <c r="A1109" s="133"/>
      <c r="B1109" s="133"/>
      <c r="C1109" s="133"/>
      <c r="D1109" s="133"/>
      <c r="E1109" s="133"/>
      <c r="F1109" s="145"/>
      <c r="G1109" s="145"/>
      <c r="H1109" s="133"/>
    </row>
    <row r="1110" spans="1:8" s="299" customFormat="1" ht="24" customHeight="1" x14ac:dyDescent="0.2">
      <c r="A1110" s="133"/>
      <c r="B1110" s="133"/>
      <c r="C1110" s="133"/>
      <c r="D1110" s="133"/>
      <c r="E1110" s="133"/>
      <c r="F1110" s="145"/>
      <c r="G1110" s="145"/>
      <c r="H1110" s="133"/>
    </row>
    <row r="1111" spans="1:8" s="299" customFormat="1" ht="24" customHeight="1" x14ac:dyDescent="0.2">
      <c r="A1111" s="133"/>
      <c r="B1111" s="133"/>
      <c r="C1111" s="133"/>
      <c r="D1111" s="133"/>
      <c r="E1111" s="133"/>
      <c r="F1111" s="145"/>
      <c r="G1111" s="145"/>
      <c r="H1111" s="133"/>
    </row>
    <row r="1112" spans="1:8" s="299" customFormat="1" ht="24" customHeight="1" x14ac:dyDescent="0.2">
      <c r="A1112" s="133"/>
      <c r="B1112" s="133"/>
      <c r="C1112" s="133"/>
      <c r="D1112" s="133"/>
      <c r="E1112" s="133"/>
      <c r="F1112" s="145"/>
      <c r="G1112" s="145"/>
      <c r="H1112" s="133"/>
    </row>
    <row r="1115" spans="1:8" s="299" customFormat="1" ht="24" customHeight="1" x14ac:dyDescent="0.2">
      <c r="A1115" s="133"/>
      <c r="B1115" s="133"/>
      <c r="C1115" s="133"/>
      <c r="D1115" s="133"/>
      <c r="E1115" s="133"/>
      <c r="F1115" s="145"/>
      <c r="G1115" s="145"/>
      <c r="H1115" s="133"/>
    </row>
    <row r="1116" spans="1:8" s="299" customFormat="1" ht="24" customHeight="1" x14ac:dyDescent="0.2">
      <c r="A1116" s="133"/>
      <c r="B1116" s="133"/>
      <c r="C1116" s="133"/>
      <c r="D1116" s="133"/>
      <c r="E1116" s="133"/>
      <c r="F1116" s="145"/>
      <c r="G1116" s="145"/>
      <c r="H1116" s="133"/>
    </row>
    <row r="1117" spans="1:8" s="299" customFormat="1" ht="24" customHeight="1" x14ac:dyDescent="0.2">
      <c r="A1117" s="133"/>
      <c r="B1117" s="133"/>
      <c r="C1117" s="133"/>
      <c r="D1117" s="133"/>
      <c r="E1117" s="133"/>
      <c r="F1117" s="145"/>
      <c r="G1117" s="145"/>
      <c r="H1117" s="133"/>
    </row>
    <row r="1118" spans="1:8" s="299" customFormat="1" ht="24" customHeight="1" x14ac:dyDescent="0.2">
      <c r="A1118" s="133"/>
      <c r="B1118" s="133"/>
      <c r="C1118" s="133"/>
      <c r="D1118" s="133"/>
      <c r="E1118" s="133"/>
      <c r="F1118" s="145"/>
      <c r="G1118" s="145"/>
      <c r="H1118" s="133"/>
    </row>
    <row r="1119" spans="1:8" s="299" customFormat="1" ht="24" customHeight="1" x14ac:dyDescent="0.2">
      <c r="A1119" s="133"/>
      <c r="B1119" s="133"/>
      <c r="C1119" s="133"/>
      <c r="D1119" s="133"/>
      <c r="E1119" s="133"/>
      <c r="F1119" s="145"/>
      <c r="G1119" s="145"/>
      <c r="H1119" s="133"/>
    </row>
    <row r="1120" spans="1:8" s="299" customFormat="1" ht="24" customHeight="1" x14ac:dyDescent="0.2">
      <c r="A1120" s="133"/>
      <c r="B1120" s="133"/>
      <c r="C1120" s="133"/>
      <c r="D1120" s="133"/>
      <c r="E1120" s="133"/>
      <c r="F1120" s="145"/>
      <c r="G1120" s="145"/>
      <c r="H1120" s="133"/>
    </row>
    <row r="1121" spans="1:8" s="299" customFormat="1" ht="24" customHeight="1" x14ac:dyDescent="0.2">
      <c r="A1121" s="133"/>
      <c r="B1121" s="133"/>
      <c r="C1121" s="133"/>
      <c r="D1121" s="133"/>
      <c r="E1121" s="133"/>
      <c r="F1121" s="145"/>
      <c r="G1121" s="145"/>
      <c r="H1121" s="133"/>
    </row>
    <row r="1122" spans="1:8" s="299" customFormat="1" ht="24" customHeight="1" x14ac:dyDescent="0.2">
      <c r="A1122" s="133"/>
      <c r="B1122" s="133"/>
      <c r="C1122" s="133"/>
      <c r="D1122" s="133"/>
      <c r="E1122" s="133"/>
      <c r="F1122" s="145"/>
      <c r="G1122" s="145"/>
      <c r="H1122" s="133"/>
    </row>
    <row r="1123" spans="1:8" s="299" customFormat="1" ht="24" customHeight="1" x14ac:dyDescent="0.2">
      <c r="A1123" s="133"/>
      <c r="B1123" s="133"/>
      <c r="C1123" s="133"/>
      <c r="D1123" s="133"/>
      <c r="E1123" s="133"/>
      <c r="F1123" s="145"/>
      <c r="G1123" s="145"/>
      <c r="H1123" s="133"/>
    </row>
    <row r="1137" spans="1:141" s="143" customFormat="1" ht="24" customHeight="1" x14ac:dyDescent="0.2">
      <c r="A1137" s="133"/>
      <c r="B1137" s="133"/>
      <c r="C1137" s="133"/>
      <c r="D1137" s="133"/>
      <c r="E1137" s="133"/>
      <c r="F1137" s="145"/>
      <c r="G1137" s="145"/>
      <c r="H1137" s="133"/>
      <c r="I1137" s="299"/>
      <c r="J1137" s="299"/>
      <c r="K1137" s="299"/>
      <c r="L1137" s="299"/>
      <c r="M1137" s="299"/>
      <c r="N1137" s="299"/>
      <c r="O1137" s="299"/>
      <c r="P1137" s="299"/>
      <c r="Q1137" s="299"/>
      <c r="R1137" s="299"/>
      <c r="S1137" s="299"/>
      <c r="T1137" s="299"/>
      <c r="U1137" s="300"/>
      <c r="V1137" s="300"/>
      <c r="W1137" s="300"/>
      <c r="X1137" s="300"/>
      <c r="Y1137" s="300"/>
      <c r="Z1137" s="300"/>
      <c r="AA1137" s="300"/>
      <c r="AB1137" s="300"/>
      <c r="AC1137" s="300"/>
      <c r="AD1137" s="300"/>
      <c r="AE1137" s="300"/>
      <c r="AF1137" s="300"/>
      <c r="AG1137" s="300"/>
      <c r="AH1137" s="300"/>
      <c r="AI1137" s="300"/>
      <c r="AJ1137" s="300"/>
      <c r="AK1137" s="300"/>
      <c r="AL1137" s="300"/>
      <c r="AM1137" s="300"/>
      <c r="AN1137" s="300"/>
      <c r="AO1137" s="300"/>
      <c r="AP1137" s="300"/>
      <c r="AQ1137" s="300"/>
      <c r="AR1137" s="300"/>
      <c r="AS1137" s="300"/>
      <c r="AT1137" s="300"/>
      <c r="AU1137" s="300"/>
      <c r="AV1137" s="300"/>
      <c r="AW1137" s="300"/>
      <c r="AX1137" s="300"/>
      <c r="AY1137" s="300"/>
      <c r="AZ1137" s="300"/>
      <c r="BA1137" s="300"/>
      <c r="BB1137" s="300"/>
      <c r="BC1137" s="300"/>
      <c r="BD1137" s="300"/>
      <c r="BE1137" s="300"/>
      <c r="BF1137" s="300"/>
      <c r="BG1137" s="300"/>
      <c r="BH1137" s="300"/>
      <c r="BI1137" s="300"/>
      <c r="BJ1137" s="300"/>
      <c r="BK1137" s="300"/>
      <c r="BL1137" s="300"/>
      <c r="BM1137" s="300"/>
      <c r="BN1137" s="300"/>
      <c r="BO1137" s="300"/>
      <c r="BP1137" s="300"/>
      <c r="BQ1137" s="300"/>
      <c r="BR1137" s="300"/>
      <c r="BS1137" s="300"/>
      <c r="BT1137" s="300"/>
      <c r="BU1137" s="300"/>
      <c r="BV1137" s="300"/>
      <c r="BW1137" s="300"/>
      <c r="BX1137" s="300"/>
      <c r="BY1137" s="300"/>
      <c r="BZ1137" s="300"/>
      <c r="CA1137" s="300"/>
      <c r="CB1137" s="300"/>
      <c r="CC1137" s="300"/>
      <c r="CD1137" s="300"/>
      <c r="CE1137" s="300"/>
      <c r="CF1137" s="300"/>
      <c r="CG1137" s="300"/>
      <c r="CH1137" s="300"/>
      <c r="CI1137" s="300"/>
      <c r="CJ1137" s="300"/>
      <c r="CK1137" s="300"/>
      <c r="CL1137" s="300"/>
      <c r="CM1137" s="300"/>
      <c r="CN1137" s="300"/>
      <c r="CO1137" s="300"/>
      <c r="CP1137" s="300"/>
      <c r="CQ1137" s="300"/>
      <c r="CR1137" s="300"/>
      <c r="CS1137" s="300"/>
      <c r="CT1137" s="300"/>
      <c r="CU1137" s="300"/>
      <c r="CV1137" s="300"/>
      <c r="CW1137" s="300"/>
      <c r="CX1137" s="300"/>
      <c r="CY1137" s="300"/>
      <c r="CZ1137" s="300"/>
      <c r="DA1137" s="300"/>
      <c r="DB1137" s="300"/>
      <c r="DC1137" s="300"/>
      <c r="DD1137" s="300"/>
      <c r="DE1137" s="300"/>
      <c r="DF1137" s="300"/>
      <c r="DG1137" s="300"/>
      <c r="DH1137" s="300"/>
      <c r="DI1137" s="300"/>
      <c r="DJ1137" s="300"/>
      <c r="DK1137" s="300"/>
      <c r="DL1137" s="300"/>
      <c r="DM1137" s="300"/>
      <c r="DN1137" s="300"/>
      <c r="DO1137" s="300"/>
      <c r="DP1137" s="300"/>
      <c r="DQ1137" s="300"/>
      <c r="DR1137" s="300"/>
      <c r="DS1137" s="300"/>
      <c r="DT1137" s="300"/>
      <c r="DU1137" s="300"/>
      <c r="DV1137" s="300"/>
      <c r="DW1137" s="300"/>
      <c r="DX1137" s="300"/>
      <c r="DY1137" s="300"/>
      <c r="DZ1137" s="300"/>
      <c r="EA1137" s="300"/>
      <c r="EB1137" s="300"/>
      <c r="EC1137" s="300"/>
      <c r="ED1137" s="300"/>
      <c r="EE1137" s="300"/>
      <c r="EF1137" s="300"/>
      <c r="EG1137" s="300"/>
      <c r="EH1137" s="300"/>
      <c r="EI1137" s="300"/>
      <c r="EJ1137" s="300"/>
      <c r="EK1137" s="300"/>
    </row>
    <row r="1139" spans="1:141" s="299" customFormat="1" ht="24" customHeight="1" x14ac:dyDescent="0.2">
      <c r="A1139" s="133"/>
      <c r="B1139" s="133"/>
      <c r="C1139" s="133"/>
      <c r="D1139" s="133"/>
      <c r="E1139" s="133"/>
      <c r="F1139" s="145"/>
      <c r="G1139" s="145"/>
      <c r="H1139" s="133"/>
    </row>
    <row r="1140" spans="1:141" s="299" customFormat="1" ht="24" customHeight="1" x14ac:dyDescent="0.2">
      <c r="A1140" s="133"/>
      <c r="B1140" s="133"/>
      <c r="C1140" s="133"/>
      <c r="D1140" s="133"/>
      <c r="E1140" s="133"/>
      <c r="F1140" s="145"/>
      <c r="G1140" s="145"/>
      <c r="H1140" s="133"/>
    </row>
    <row r="1141" spans="1:141" s="299" customFormat="1" ht="24" customHeight="1" x14ac:dyDescent="0.2">
      <c r="A1141" s="133"/>
      <c r="B1141" s="133"/>
      <c r="C1141" s="133"/>
      <c r="D1141" s="133"/>
      <c r="E1141" s="133"/>
      <c r="F1141" s="145"/>
      <c r="G1141" s="145"/>
      <c r="H1141" s="133"/>
    </row>
    <row r="1142" spans="1:141" s="299" customFormat="1" ht="24" customHeight="1" x14ac:dyDescent="0.2">
      <c r="A1142" s="133"/>
      <c r="B1142" s="133"/>
      <c r="C1142" s="133"/>
      <c r="D1142" s="133"/>
      <c r="E1142" s="133"/>
      <c r="F1142" s="145"/>
      <c r="G1142" s="145"/>
      <c r="H1142" s="133"/>
    </row>
    <row r="1143" spans="1:141" s="299" customFormat="1" ht="24" customHeight="1" x14ac:dyDescent="0.2">
      <c r="A1143" s="133"/>
      <c r="B1143" s="133"/>
      <c r="C1143" s="133"/>
      <c r="D1143" s="133"/>
      <c r="E1143" s="133"/>
      <c r="F1143" s="145"/>
      <c r="G1143" s="145"/>
      <c r="H1143" s="133"/>
    </row>
    <row r="1144" spans="1:141" s="299" customFormat="1" ht="24" customHeight="1" x14ac:dyDescent="0.2">
      <c r="A1144" s="133"/>
      <c r="B1144" s="133"/>
      <c r="C1144" s="133"/>
      <c r="D1144" s="133"/>
      <c r="E1144" s="133"/>
      <c r="F1144" s="145"/>
      <c r="G1144" s="145"/>
      <c r="H1144" s="133"/>
    </row>
    <row r="1145" spans="1:141" s="299" customFormat="1" ht="24" customHeight="1" x14ac:dyDescent="0.2">
      <c r="A1145" s="133"/>
      <c r="B1145" s="133"/>
      <c r="C1145" s="133"/>
      <c r="D1145" s="133"/>
      <c r="E1145" s="133"/>
      <c r="F1145" s="145"/>
      <c r="G1145" s="145"/>
      <c r="H1145" s="133"/>
    </row>
    <row r="1146" spans="1:141" s="299" customFormat="1" ht="24" customHeight="1" x14ac:dyDescent="0.2">
      <c r="A1146" s="133"/>
      <c r="B1146" s="133"/>
      <c r="C1146" s="133"/>
      <c r="D1146" s="133"/>
      <c r="E1146" s="133"/>
      <c r="F1146" s="145"/>
      <c r="G1146" s="145"/>
      <c r="H1146" s="133"/>
    </row>
    <row r="1147" spans="1:141" s="299" customFormat="1" ht="24" customHeight="1" x14ac:dyDescent="0.2">
      <c r="A1147" s="133"/>
      <c r="B1147" s="133"/>
      <c r="C1147" s="133"/>
      <c r="D1147" s="133"/>
      <c r="E1147" s="133"/>
      <c r="F1147" s="145"/>
      <c r="G1147" s="145"/>
      <c r="H1147" s="133"/>
    </row>
    <row r="1148" spans="1:141" s="299" customFormat="1" ht="24" customHeight="1" x14ac:dyDescent="0.2">
      <c r="A1148" s="133"/>
      <c r="B1148" s="133"/>
      <c r="C1148" s="133"/>
      <c r="D1148" s="133"/>
      <c r="E1148" s="133"/>
      <c r="F1148" s="145"/>
      <c r="G1148" s="145"/>
      <c r="H1148" s="133"/>
    </row>
    <row r="1149" spans="1:141" s="299" customFormat="1" ht="24" customHeight="1" x14ac:dyDescent="0.2">
      <c r="A1149" s="133"/>
      <c r="B1149" s="133"/>
      <c r="C1149" s="133"/>
      <c r="D1149" s="133"/>
      <c r="E1149" s="133"/>
      <c r="F1149" s="145"/>
      <c r="G1149" s="145"/>
      <c r="H1149" s="133"/>
    </row>
    <row r="1150" spans="1:141" s="299" customFormat="1" ht="24" customHeight="1" x14ac:dyDescent="0.2">
      <c r="A1150" s="133"/>
      <c r="B1150" s="133"/>
      <c r="C1150" s="133"/>
      <c r="D1150" s="133"/>
      <c r="E1150" s="133"/>
      <c r="F1150" s="145"/>
      <c r="G1150" s="145"/>
      <c r="H1150" s="133"/>
    </row>
    <row r="1151" spans="1:141" s="299" customFormat="1" ht="24" customHeight="1" x14ac:dyDescent="0.2">
      <c r="A1151" s="133"/>
      <c r="B1151" s="133"/>
      <c r="C1151" s="133"/>
      <c r="D1151" s="133"/>
      <c r="E1151" s="133"/>
      <c r="F1151" s="145"/>
      <c r="G1151" s="145"/>
      <c r="H1151" s="133"/>
    </row>
    <row r="1152" spans="1:141" s="299" customFormat="1" ht="24" customHeight="1" x14ac:dyDescent="0.2">
      <c r="A1152" s="133"/>
      <c r="B1152" s="133"/>
      <c r="C1152" s="133"/>
      <c r="D1152" s="133"/>
      <c r="E1152" s="133"/>
      <c r="F1152" s="145"/>
      <c r="G1152" s="145"/>
      <c r="H1152" s="133"/>
    </row>
    <row r="1155" spans="1:8" s="299" customFormat="1" ht="24" customHeight="1" x14ac:dyDescent="0.2">
      <c r="A1155" s="133"/>
      <c r="B1155" s="133"/>
      <c r="C1155" s="133"/>
      <c r="D1155" s="133"/>
      <c r="E1155" s="133"/>
      <c r="F1155" s="145"/>
      <c r="G1155" s="145"/>
      <c r="H1155" s="133"/>
    </row>
    <row r="1156" spans="1:8" s="299" customFormat="1" ht="24" customHeight="1" x14ac:dyDescent="0.2">
      <c r="A1156" s="133"/>
      <c r="B1156" s="133"/>
      <c r="C1156" s="133"/>
      <c r="D1156" s="133"/>
      <c r="E1156" s="133"/>
      <c r="F1156" s="145"/>
      <c r="G1156" s="145"/>
      <c r="H1156" s="133"/>
    </row>
    <row r="1157" spans="1:8" s="299" customFormat="1" ht="24" customHeight="1" x14ac:dyDescent="0.2">
      <c r="A1157" s="133"/>
      <c r="B1157" s="133"/>
      <c r="C1157" s="133"/>
      <c r="D1157" s="133"/>
      <c r="E1157" s="133"/>
      <c r="F1157" s="145"/>
      <c r="G1157" s="145"/>
      <c r="H1157" s="133"/>
    </row>
    <row r="1158" spans="1:8" s="299" customFormat="1" ht="24" customHeight="1" x14ac:dyDescent="0.2">
      <c r="A1158" s="133"/>
      <c r="B1158" s="133"/>
      <c r="C1158" s="133"/>
      <c r="D1158" s="133"/>
      <c r="E1158" s="133"/>
      <c r="F1158" s="145"/>
      <c r="G1158" s="145"/>
      <c r="H1158" s="133"/>
    </row>
    <row r="1159" spans="1:8" s="299" customFormat="1" ht="24" customHeight="1" x14ac:dyDescent="0.2">
      <c r="A1159" s="133"/>
      <c r="B1159" s="133"/>
      <c r="C1159" s="133"/>
      <c r="D1159" s="133"/>
      <c r="E1159" s="133"/>
      <c r="F1159" s="145"/>
      <c r="G1159" s="145"/>
      <c r="H1159" s="133"/>
    </row>
    <row r="1160" spans="1:8" s="299" customFormat="1" ht="24" customHeight="1" x14ac:dyDescent="0.2">
      <c r="A1160" s="133"/>
      <c r="B1160" s="133"/>
      <c r="C1160" s="133"/>
      <c r="D1160" s="133"/>
      <c r="E1160" s="133"/>
      <c r="F1160" s="145"/>
      <c r="G1160" s="145"/>
      <c r="H1160" s="133"/>
    </row>
    <row r="1161" spans="1:8" s="299" customFormat="1" ht="24" customHeight="1" x14ac:dyDescent="0.2">
      <c r="A1161" s="133"/>
      <c r="B1161" s="133"/>
      <c r="C1161" s="133"/>
      <c r="D1161" s="133"/>
      <c r="E1161" s="133"/>
      <c r="F1161" s="145"/>
      <c r="G1161" s="145"/>
      <c r="H1161" s="133"/>
    </row>
    <row r="1162" spans="1:8" s="299" customFormat="1" ht="24" customHeight="1" x14ac:dyDescent="0.2">
      <c r="A1162" s="133"/>
      <c r="B1162" s="133"/>
      <c r="C1162" s="133"/>
      <c r="D1162" s="133"/>
      <c r="E1162" s="133"/>
      <c r="F1162" s="145"/>
      <c r="G1162" s="145"/>
      <c r="H1162" s="133"/>
    </row>
    <row r="1165" spans="1:8" s="299" customFormat="1" ht="24" customHeight="1" x14ac:dyDescent="0.2">
      <c r="A1165" s="133"/>
      <c r="B1165" s="133"/>
      <c r="C1165" s="133"/>
      <c r="D1165" s="133"/>
      <c r="E1165" s="133"/>
      <c r="F1165" s="145"/>
      <c r="G1165" s="145"/>
      <c r="H1165" s="133"/>
    </row>
    <row r="1166" spans="1:8" s="299" customFormat="1" ht="24" customHeight="1" x14ac:dyDescent="0.2">
      <c r="A1166" s="133"/>
      <c r="B1166" s="133"/>
      <c r="C1166" s="133"/>
      <c r="D1166" s="133"/>
      <c r="E1166" s="133"/>
      <c r="F1166" s="145"/>
      <c r="G1166" s="145"/>
      <c r="H1166" s="133"/>
    </row>
    <row r="1167" spans="1:8" s="299" customFormat="1" ht="24" customHeight="1" x14ac:dyDescent="0.2">
      <c r="A1167" s="133"/>
      <c r="B1167" s="133"/>
      <c r="C1167" s="133"/>
      <c r="D1167" s="133"/>
      <c r="E1167" s="133"/>
      <c r="F1167" s="145"/>
      <c r="G1167" s="145"/>
      <c r="H1167" s="133"/>
    </row>
    <row r="1168" spans="1:8" s="299" customFormat="1" ht="24" customHeight="1" x14ac:dyDescent="0.2">
      <c r="A1168" s="133"/>
      <c r="B1168" s="133"/>
      <c r="C1168" s="133"/>
      <c r="D1168" s="133"/>
      <c r="E1168" s="133"/>
      <c r="F1168" s="145"/>
      <c r="G1168" s="145"/>
      <c r="H1168" s="133"/>
    </row>
    <row r="1169" spans="1:8" s="299" customFormat="1" ht="24" customHeight="1" x14ac:dyDescent="0.2">
      <c r="A1169" s="133"/>
      <c r="B1169" s="133"/>
      <c r="C1169" s="133"/>
      <c r="D1169" s="133"/>
      <c r="E1169" s="133"/>
      <c r="F1169" s="145"/>
      <c r="G1169" s="145"/>
      <c r="H1169" s="133"/>
    </row>
    <row r="1170" spans="1:8" s="299" customFormat="1" ht="24" customHeight="1" x14ac:dyDescent="0.2">
      <c r="A1170" s="133"/>
      <c r="B1170" s="133"/>
      <c r="C1170" s="133"/>
      <c r="D1170" s="133"/>
      <c r="E1170" s="133"/>
      <c r="F1170" s="145"/>
      <c r="G1170" s="145"/>
      <c r="H1170" s="133"/>
    </row>
    <row r="1171" spans="1:8" s="299" customFormat="1" ht="24" customHeight="1" x14ac:dyDescent="0.2">
      <c r="A1171" s="133"/>
      <c r="B1171" s="133"/>
      <c r="C1171" s="133"/>
      <c r="D1171" s="133"/>
      <c r="E1171" s="133"/>
      <c r="F1171" s="145"/>
      <c r="G1171" s="145"/>
      <c r="H1171" s="133"/>
    </row>
    <row r="1172" spans="1:8" s="299" customFormat="1" ht="24" customHeight="1" x14ac:dyDescent="0.2">
      <c r="A1172" s="133"/>
      <c r="B1172" s="133"/>
      <c r="C1172" s="133"/>
      <c r="D1172" s="133"/>
      <c r="E1172" s="133"/>
      <c r="F1172" s="145"/>
      <c r="G1172" s="145"/>
      <c r="H1172" s="133"/>
    </row>
    <row r="1173" spans="1:8" s="299" customFormat="1" ht="24" customHeight="1" x14ac:dyDescent="0.2">
      <c r="A1173" s="133"/>
      <c r="B1173" s="133"/>
      <c r="C1173" s="133"/>
      <c r="D1173" s="133"/>
      <c r="E1173" s="133"/>
      <c r="F1173" s="145"/>
      <c r="G1173" s="145"/>
      <c r="H1173" s="133"/>
    </row>
    <row r="1187" spans="1:141" s="143" customFormat="1" ht="24" customHeight="1" x14ac:dyDescent="0.2">
      <c r="A1187" s="133"/>
      <c r="B1187" s="133"/>
      <c r="C1187" s="133"/>
      <c r="D1187" s="133"/>
      <c r="E1187" s="133"/>
      <c r="F1187" s="145"/>
      <c r="G1187" s="145"/>
      <c r="H1187" s="133"/>
      <c r="I1187" s="299"/>
      <c r="J1187" s="299"/>
      <c r="K1187" s="299"/>
      <c r="L1187" s="299"/>
      <c r="M1187" s="299"/>
      <c r="N1187" s="299"/>
      <c r="O1187" s="299"/>
      <c r="P1187" s="299"/>
      <c r="Q1187" s="299"/>
      <c r="R1187" s="299"/>
      <c r="S1187" s="299"/>
      <c r="T1187" s="299"/>
      <c r="U1187" s="300"/>
      <c r="V1187" s="300"/>
      <c r="W1187" s="300"/>
      <c r="X1187" s="300"/>
      <c r="Y1187" s="300"/>
      <c r="Z1187" s="300"/>
      <c r="AA1187" s="300"/>
      <c r="AB1187" s="300"/>
      <c r="AC1187" s="300"/>
      <c r="AD1187" s="300"/>
      <c r="AE1187" s="300"/>
      <c r="AF1187" s="300"/>
      <c r="AG1187" s="300"/>
      <c r="AH1187" s="300"/>
      <c r="AI1187" s="300"/>
      <c r="AJ1187" s="300"/>
      <c r="AK1187" s="300"/>
      <c r="AL1187" s="300"/>
      <c r="AM1187" s="300"/>
      <c r="AN1187" s="300"/>
      <c r="AO1187" s="300"/>
      <c r="AP1187" s="300"/>
      <c r="AQ1187" s="300"/>
      <c r="AR1187" s="300"/>
      <c r="AS1187" s="300"/>
      <c r="AT1187" s="300"/>
      <c r="AU1187" s="300"/>
      <c r="AV1187" s="300"/>
      <c r="AW1187" s="300"/>
      <c r="AX1187" s="300"/>
      <c r="AY1187" s="300"/>
      <c r="AZ1187" s="300"/>
      <c r="BA1187" s="300"/>
      <c r="BB1187" s="300"/>
      <c r="BC1187" s="300"/>
      <c r="BD1187" s="300"/>
      <c r="BE1187" s="300"/>
      <c r="BF1187" s="300"/>
      <c r="BG1187" s="300"/>
      <c r="BH1187" s="300"/>
      <c r="BI1187" s="300"/>
      <c r="BJ1187" s="300"/>
      <c r="BK1187" s="300"/>
      <c r="BL1187" s="300"/>
      <c r="BM1187" s="300"/>
      <c r="BN1187" s="300"/>
      <c r="BO1187" s="300"/>
      <c r="BP1187" s="300"/>
      <c r="BQ1187" s="300"/>
      <c r="BR1187" s="300"/>
      <c r="BS1187" s="300"/>
      <c r="BT1187" s="300"/>
      <c r="BU1187" s="300"/>
      <c r="BV1187" s="300"/>
      <c r="BW1187" s="300"/>
      <c r="BX1187" s="300"/>
      <c r="BY1187" s="300"/>
      <c r="BZ1187" s="300"/>
      <c r="CA1187" s="300"/>
      <c r="CB1187" s="300"/>
      <c r="CC1187" s="300"/>
      <c r="CD1187" s="300"/>
      <c r="CE1187" s="300"/>
      <c r="CF1187" s="300"/>
      <c r="CG1187" s="300"/>
      <c r="CH1187" s="300"/>
      <c r="CI1187" s="300"/>
      <c r="CJ1187" s="300"/>
      <c r="CK1187" s="300"/>
      <c r="CL1187" s="300"/>
      <c r="CM1187" s="300"/>
      <c r="CN1187" s="300"/>
      <c r="CO1187" s="300"/>
      <c r="CP1187" s="300"/>
      <c r="CQ1187" s="300"/>
      <c r="CR1187" s="300"/>
      <c r="CS1187" s="300"/>
      <c r="CT1187" s="300"/>
      <c r="CU1187" s="300"/>
      <c r="CV1187" s="300"/>
      <c r="CW1187" s="300"/>
      <c r="CX1187" s="300"/>
      <c r="CY1187" s="300"/>
      <c r="CZ1187" s="300"/>
      <c r="DA1187" s="300"/>
      <c r="DB1187" s="300"/>
      <c r="DC1187" s="300"/>
      <c r="DD1187" s="300"/>
      <c r="DE1187" s="300"/>
      <c r="DF1187" s="300"/>
      <c r="DG1187" s="300"/>
      <c r="DH1187" s="300"/>
      <c r="DI1187" s="300"/>
      <c r="DJ1187" s="300"/>
      <c r="DK1187" s="300"/>
      <c r="DL1187" s="300"/>
      <c r="DM1187" s="300"/>
      <c r="DN1187" s="300"/>
      <c r="DO1187" s="300"/>
      <c r="DP1187" s="300"/>
      <c r="DQ1187" s="300"/>
      <c r="DR1187" s="300"/>
      <c r="DS1187" s="300"/>
      <c r="DT1187" s="300"/>
      <c r="DU1187" s="300"/>
      <c r="DV1187" s="300"/>
      <c r="DW1187" s="300"/>
      <c r="DX1187" s="300"/>
      <c r="DY1187" s="300"/>
      <c r="DZ1187" s="300"/>
      <c r="EA1187" s="300"/>
      <c r="EB1187" s="300"/>
      <c r="EC1187" s="300"/>
      <c r="ED1187" s="300"/>
      <c r="EE1187" s="300"/>
      <c r="EF1187" s="300"/>
      <c r="EG1187" s="300"/>
      <c r="EH1187" s="300"/>
      <c r="EI1187" s="300"/>
      <c r="EJ1187" s="300"/>
      <c r="EK1187" s="300"/>
    </row>
    <row r="1189" spans="1:141" s="299" customFormat="1" ht="24" customHeight="1" x14ac:dyDescent="0.2">
      <c r="A1189" s="133"/>
      <c r="B1189" s="133"/>
      <c r="C1189" s="133"/>
      <c r="D1189" s="133"/>
      <c r="E1189" s="133"/>
      <c r="F1189" s="145"/>
      <c r="G1189" s="145"/>
      <c r="H1189" s="133"/>
    </row>
    <row r="1190" spans="1:141" s="299" customFormat="1" ht="24" customHeight="1" x14ac:dyDescent="0.2">
      <c r="A1190" s="133"/>
      <c r="B1190" s="133"/>
      <c r="C1190" s="133"/>
      <c r="D1190" s="133"/>
      <c r="E1190" s="133"/>
      <c r="F1190" s="145"/>
      <c r="G1190" s="145"/>
      <c r="H1190" s="133"/>
    </row>
    <row r="1191" spans="1:141" s="299" customFormat="1" ht="24" customHeight="1" x14ac:dyDescent="0.2">
      <c r="A1191" s="133"/>
      <c r="B1191" s="133"/>
      <c r="C1191" s="133"/>
      <c r="D1191" s="133"/>
      <c r="E1191" s="133"/>
      <c r="F1191" s="145"/>
      <c r="G1191" s="145"/>
      <c r="H1191" s="133"/>
    </row>
    <row r="1192" spans="1:141" s="299" customFormat="1" ht="24" customHeight="1" x14ac:dyDescent="0.2">
      <c r="A1192" s="133"/>
      <c r="B1192" s="133"/>
      <c r="C1192" s="133"/>
      <c r="D1192" s="133"/>
      <c r="E1192" s="133"/>
      <c r="F1192" s="145"/>
      <c r="G1192" s="145"/>
      <c r="H1192" s="133"/>
    </row>
    <row r="1193" spans="1:141" s="299" customFormat="1" ht="24" customHeight="1" x14ac:dyDescent="0.2">
      <c r="A1193" s="133"/>
      <c r="B1193" s="133"/>
      <c r="C1193" s="133"/>
      <c r="D1193" s="133"/>
      <c r="E1193" s="133"/>
      <c r="F1193" s="145"/>
      <c r="G1193" s="145"/>
      <c r="H1193" s="133"/>
    </row>
    <row r="1194" spans="1:141" s="299" customFormat="1" ht="24" customHeight="1" x14ac:dyDescent="0.2">
      <c r="A1194" s="133"/>
      <c r="B1194" s="133"/>
      <c r="C1194" s="133"/>
      <c r="D1194" s="133"/>
      <c r="E1194" s="133"/>
      <c r="F1194" s="145"/>
      <c r="G1194" s="145"/>
      <c r="H1194" s="133"/>
    </row>
    <row r="1195" spans="1:141" s="299" customFormat="1" ht="24" customHeight="1" x14ac:dyDescent="0.2">
      <c r="A1195" s="133"/>
      <c r="B1195" s="133"/>
      <c r="C1195" s="133"/>
      <c r="D1195" s="133"/>
      <c r="E1195" s="133"/>
      <c r="F1195" s="145"/>
      <c r="G1195" s="145"/>
      <c r="H1195" s="133"/>
    </row>
    <row r="1196" spans="1:141" s="299" customFormat="1" ht="24" customHeight="1" x14ac:dyDescent="0.2">
      <c r="A1196" s="133"/>
      <c r="B1196" s="133"/>
      <c r="C1196" s="133"/>
      <c r="D1196" s="133"/>
      <c r="E1196" s="133"/>
      <c r="F1196" s="145"/>
      <c r="G1196" s="145"/>
      <c r="H1196" s="133"/>
    </row>
    <row r="1197" spans="1:141" s="299" customFormat="1" ht="24" customHeight="1" x14ac:dyDescent="0.2">
      <c r="A1197" s="133"/>
      <c r="B1197" s="133"/>
      <c r="C1197" s="133"/>
      <c r="D1197" s="133"/>
      <c r="E1197" s="133"/>
      <c r="F1197" s="145"/>
      <c r="G1197" s="145"/>
      <c r="H1197" s="133"/>
    </row>
    <row r="1198" spans="1:141" s="299" customFormat="1" ht="24" customHeight="1" x14ac:dyDescent="0.2">
      <c r="A1198" s="133"/>
      <c r="B1198" s="133"/>
      <c r="C1198" s="133"/>
      <c r="D1198" s="133"/>
      <c r="E1198" s="133"/>
      <c r="F1198" s="145"/>
      <c r="G1198" s="145"/>
      <c r="H1198" s="133"/>
    </row>
    <row r="1199" spans="1:141" s="299" customFormat="1" ht="24" customHeight="1" x14ac:dyDescent="0.2">
      <c r="A1199" s="133"/>
      <c r="B1199" s="133"/>
      <c r="C1199" s="133"/>
      <c r="D1199" s="133"/>
      <c r="E1199" s="133"/>
      <c r="F1199" s="145"/>
      <c r="G1199" s="145"/>
      <c r="H1199" s="133"/>
    </row>
    <row r="1200" spans="1:141" s="299" customFormat="1" ht="24" customHeight="1" x14ac:dyDescent="0.2">
      <c r="A1200" s="133"/>
      <c r="B1200" s="133"/>
      <c r="C1200" s="133"/>
      <c r="D1200" s="133"/>
      <c r="E1200" s="133"/>
      <c r="F1200" s="145"/>
      <c r="G1200" s="145"/>
      <c r="H1200" s="133"/>
    </row>
    <row r="1201" spans="1:8" s="299" customFormat="1" ht="24" customHeight="1" x14ac:dyDescent="0.2">
      <c r="A1201" s="133"/>
      <c r="B1201" s="133"/>
      <c r="C1201" s="133"/>
      <c r="D1201" s="133"/>
      <c r="E1201" s="133"/>
      <c r="F1201" s="145"/>
      <c r="G1201" s="145"/>
      <c r="H1201" s="133"/>
    </row>
    <row r="1202" spans="1:8" s="299" customFormat="1" ht="24" customHeight="1" x14ac:dyDescent="0.2">
      <c r="A1202" s="133"/>
      <c r="B1202" s="133"/>
      <c r="C1202" s="133"/>
      <c r="D1202" s="133"/>
      <c r="E1202" s="133"/>
      <c r="F1202" s="145"/>
      <c r="G1202" s="145"/>
      <c r="H1202" s="133"/>
    </row>
    <row r="1205" spans="1:8" s="299" customFormat="1" ht="24" customHeight="1" x14ac:dyDescent="0.2">
      <c r="A1205" s="133"/>
      <c r="B1205" s="133"/>
      <c r="C1205" s="133"/>
      <c r="D1205" s="133"/>
      <c r="E1205" s="133"/>
      <c r="F1205" s="145"/>
      <c r="G1205" s="145"/>
      <c r="H1205" s="133"/>
    </row>
    <row r="1206" spans="1:8" s="299" customFormat="1" ht="24" customHeight="1" x14ac:dyDescent="0.2">
      <c r="A1206" s="133"/>
      <c r="B1206" s="133"/>
      <c r="C1206" s="133"/>
      <c r="D1206" s="133"/>
      <c r="E1206" s="133"/>
      <c r="F1206" s="145"/>
      <c r="G1206" s="145"/>
      <c r="H1206" s="133"/>
    </row>
    <row r="1207" spans="1:8" s="299" customFormat="1" ht="24" customHeight="1" x14ac:dyDescent="0.2">
      <c r="A1207" s="133"/>
      <c r="B1207" s="133"/>
      <c r="C1207" s="133"/>
      <c r="D1207" s="133"/>
      <c r="E1207" s="133"/>
      <c r="F1207" s="145"/>
      <c r="G1207" s="145"/>
      <c r="H1207" s="133"/>
    </row>
    <row r="1208" spans="1:8" s="299" customFormat="1" ht="24" customHeight="1" x14ac:dyDescent="0.2">
      <c r="A1208" s="133"/>
      <c r="B1208" s="133"/>
      <c r="C1208" s="133"/>
      <c r="D1208" s="133"/>
      <c r="E1208" s="133"/>
      <c r="F1208" s="145"/>
      <c r="G1208" s="145"/>
      <c r="H1208" s="133"/>
    </row>
    <row r="1209" spans="1:8" s="299" customFormat="1" ht="24" customHeight="1" x14ac:dyDescent="0.2">
      <c r="A1209" s="133"/>
      <c r="B1209" s="133"/>
      <c r="C1209" s="133"/>
      <c r="D1209" s="133"/>
      <c r="E1209" s="133"/>
      <c r="F1209" s="145"/>
      <c r="G1209" s="145"/>
      <c r="H1209" s="133"/>
    </row>
    <row r="1210" spans="1:8" s="299" customFormat="1" ht="24" customHeight="1" x14ac:dyDescent="0.2">
      <c r="A1210" s="133"/>
      <c r="B1210" s="133"/>
      <c r="C1210" s="133"/>
      <c r="D1210" s="133"/>
      <c r="E1210" s="133"/>
      <c r="F1210" s="145"/>
      <c r="G1210" s="145"/>
      <c r="H1210" s="133"/>
    </row>
    <row r="1211" spans="1:8" s="299" customFormat="1" ht="24" customHeight="1" x14ac:dyDescent="0.2">
      <c r="A1211" s="133"/>
      <c r="B1211" s="133"/>
      <c r="C1211" s="133"/>
      <c r="D1211" s="133"/>
      <c r="E1211" s="133"/>
      <c r="F1211" s="145"/>
      <c r="G1211" s="145"/>
      <c r="H1211" s="133"/>
    </row>
    <row r="1212" spans="1:8" s="299" customFormat="1" ht="24" customHeight="1" x14ac:dyDescent="0.2">
      <c r="A1212" s="133"/>
      <c r="B1212" s="133"/>
      <c r="C1212" s="133"/>
      <c r="D1212" s="133"/>
      <c r="E1212" s="133"/>
      <c r="F1212" s="145"/>
      <c r="G1212" s="145"/>
      <c r="H1212" s="133"/>
    </row>
    <row r="1215" spans="1:8" s="299" customFormat="1" ht="24" customHeight="1" x14ac:dyDescent="0.2">
      <c r="A1215" s="133"/>
      <c r="B1215" s="133"/>
      <c r="C1215" s="133"/>
      <c r="D1215" s="133"/>
      <c r="E1215" s="133"/>
      <c r="F1215" s="145"/>
      <c r="G1215" s="145"/>
      <c r="H1215" s="133"/>
    </row>
    <row r="1216" spans="1:8" s="299" customFormat="1" ht="24" customHeight="1" x14ac:dyDescent="0.2">
      <c r="A1216" s="133"/>
      <c r="B1216" s="133"/>
      <c r="C1216" s="133"/>
      <c r="D1216" s="133"/>
      <c r="E1216" s="133"/>
      <c r="F1216" s="145"/>
      <c r="G1216" s="145"/>
      <c r="H1216" s="133"/>
    </row>
    <row r="1217" spans="1:8" s="299" customFormat="1" ht="24" customHeight="1" x14ac:dyDescent="0.2">
      <c r="A1217" s="133"/>
      <c r="B1217" s="133"/>
      <c r="C1217" s="133"/>
      <c r="D1217" s="133"/>
      <c r="E1217" s="133"/>
      <c r="F1217" s="145"/>
      <c r="G1217" s="145"/>
      <c r="H1217" s="133"/>
    </row>
    <row r="1218" spans="1:8" s="299" customFormat="1" ht="24" customHeight="1" x14ac:dyDescent="0.2">
      <c r="A1218" s="133"/>
      <c r="B1218" s="133"/>
      <c r="C1218" s="133"/>
      <c r="D1218" s="133"/>
      <c r="E1218" s="133"/>
      <c r="F1218" s="145"/>
      <c r="G1218" s="145"/>
      <c r="H1218" s="133"/>
    </row>
    <row r="1219" spans="1:8" s="299" customFormat="1" ht="24" customHeight="1" x14ac:dyDescent="0.2">
      <c r="A1219" s="133"/>
      <c r="B1219" s="133"/>
      <c r="C1219" s="133"/>
      <c r="D1219" s="133"/>
      <c r="E1219" s="133"/>
      <c r="F1219" s="145"/>
      <c r="G1219" s="145"/>
      <c r="H1219" s="133"/>
    </row>
    <row r="1220" spans="1:8" s="299" customFormat="1" ht="24" customHeight="1" x14ac:dyDescent="0.2">
      <c r="A1220" s="133"/>
      <c r="B1220" s="133"/>
      <c r="C1220" s="133"/>
      <c r="D1220" s="133"/>
      <c r="E1220" s="133"/>
      <c r="F1220" s="145"/>
      <c r="G1220" s="145"/>
      <c r="H1220" s="133"/>
    </row>
    <row r="1221" spans="1:8" s="299" customFormat="1" ht="24" customHeight="1" x14ac:dyDescent="0.2">
      <c r="A1221" s="133"/>
      <c r="B1221" s="133"/>
      <c r="C1221" s="133"/>
      <c r="D1221" s="133"/>
      <c r="E1221" s="133"/>
      <c r="F1221" s="145"/>
      <c r="G1221" s="145"/>
      <c r="H1221" s="133"/>
    </row>
    <row r="1222" spans="1:8" s="299" customFormat="1" ht="24" customHeight="1" x14ac:dyDescent="0.2">
      <c r="A1222" s="133"/>
      <c r="B1222" s="133"/>
      <c r="C1222" s="133"/>
      <c r="D1222" s="133"/>
      <c r="E1222" s="133"/>
      <c r="F1222" s="145"/>
      <c r="G1222" s="145"/>
      <c r="H1222" s="133"/>
    </row>
    <row r="1223" spans="1:8" s="299" customFormat="1" ht="24" customHeight="1" x14ac:dyDescent="0.2">
      <c r="A1223" s="133"/>
      <c r="B1223" s="133"/>
      <c r="C1223" s="133"/>
      <c r="D1223" s="133"/>
      <c r="E1223" s="133"/>
      <c r="F1223" s="145"/>
      <c r="G1223" s="145"/>
      <c r="H1223" s="133"/>
    </row>
    <row r="1237" spans="1:141" s="143" customFormat="1" ht="24" customHeight="1" x14ac:dyDescent="0.2">
      <c r="A1237" s="133"/>
      <c r="B1237" s="133"/>
      <c r="C1237" s="133"/>
      <c r="D1237" s="133"/>
      <c r="E1237" s="133"/>
      <c r="F1237" s="145"/>
      <c r="G1237" s="145"/>
      <c r="H1237" s="133"/>
      <c r="I1237" s="299"/>
      <c r="J1237" s="299"/>
      <c r="K1237" s="299"/>
      <c r="L1237" s="299"/>
      <c r="M1237" s="299"/>
      <c r="N1237" s="299"/>
      <c r="O1237" s="299"/>
      <c r="P1237" s="299"/>
      <c r="Q1237" s="299"/>
      <c r="R1237" s="299"/>
      <c r="S1237" s="299"/>
      <c r="T1237" s="299"/>
      <c r="U1237" s="300"/>
      <c r="V1237" s="300"/>
      <c r="W1237" s="300"/>
      <c r="X1237" s="300"/>
      <c r="Y1237" s="300"/>
      <c r="Z1237" s="300"/>
      <c r="AA1237" s="300"/>
      <c r="AB1237" s="300"/>
      <c r="AC1237" s="300"/>
      <c r="AD1237" s="300"/>
      <c r="AE1237" s="300"/>
      <c r="AF1237" s="300"/>
      <c r="AG1237" s="300"/>
      <c r="AH1237" s="300"/>
      <c r="AI1237" s="300"/>
      <c r="AJ1237" s="300"/>
      <c r="AK1237" s="300"/>
      <c r="AL1237" s="300"/>
      <c r="AM1237" s="300"/>
      <c r="AN1237" s="300"/>
      <c r="AO1237" s="300"/>
      <c r="AP1237" s="300"/>
      <c r="AQ1237" s="300"/>
      <c r="AR1237" s="300"/>
      <c r="AS1237" s="300"/>
      <c r="AT1237" s="300"/>
      <c r="AU1237" s="300"/>
      <c r="AV1237" s="300"/>
      <c r="AW1237" s="300"/>
      <c r="AX1237" s="300"/>
      <c r="AY1237" s="300"/>
      <c r="AZ1237" s="300"/>
      <c r="BA1237" s="300"/>
      <c r="BB1237" s="300"/>
      <c r="BC1237" s="300"/>
      <c r="BD1237" s="300"/>
      <c r="BE1237" s="300"/>
      <c r="BF1237" s="300"/>
      <c r="BG1237" s="300"/>
      <c r="BH1237" s="300"/>
      <c r="BI1237" s="300"/>
      <c r="BJ1237" s="300"/>
      <c r="BK1237" s="300"/>
      <c r="BL1237" s="300"/>
      <c r="BM1237" s="300"/>
      <c r="BN1237" s="300"/>
      <c r="BO1237" s="300"/>
      <c r="BP1237" s="300"/>
      <c r="BQ1237" s="300"/>
      <c r="BR1237" s="300"/>
      <c r="BS1237" s="300"/>
      <c r="BT1237" s="300"/>
      <c r="BU1237" s="300"/>
      <c r="BV1237" s="300"/>
      <c r="BW1237" s="300"/>
      <c r="BX1237" s="300"/>
      <c r="BY1237" s="300"/>
      <c r="BZ1237" s="300"/>
      <c r="CA1237" s="300"/>
      <c r="CB1237" s="300"/>
      <c r="CC1237" s="300"/>
      <c r="CD1237" s="300"/>
      <c r="CE1237" s="300"/>
      <c r="CF1237" s="300"/>
      <c r="CG1237" s="300"/>
      <c r="CH1237" s="300"/>
      <c r="CI1237" s="300"/>
      <c r="CJ1237" s="300"/>
      <c r="CK1237" s="300"/>
      <c r="CL1237" s="300"/>
      <c r="CM1237" s="300"/>
      <c r="CN1237" s="300"/>
      <c r="CO1237" s="300"/>
      <c r="CP1237" s="300"/>
      <c r="CQ1237" s="300"/>
      <c r="CR1237" s="300"/>
      <c r="CS1237" s="300"/>
      <c r="CT1237" s="300"/>
      <c r="CU1237" s="300"/>
      <c r="CV1237" s="300"/>
      <c r="CW1237" s="300"/>
      <c r="CX1237" s="300"/>
      <c r="CY1237" s="300"/>
      <c r="CZ1237" s="300"/>
      <c r="DA1237" s="300"/>
      <c r="DB1237" s="300"/>
      <c r="DC1237" s="300"/>
      <c r="DD1237" s="300"/>
      <c r="DE1237" s="300"/>
      <c r="DF1237" s="300"/>
      <c r="DG1237" s="300"/>
      <c r="DH1237" s="300"/>
      <c r="DI1237" s="300"/>
      <c r="DJ1237" s="300"/>
      <c r="DK1237" s="300"/>
      <c r="DL1237" s="300"/>
      <c r="DM1237" s="300"/>
      <c r="DN1237" s="300"/>
      <c r="DO1237" s="300"/>
      <c r="DP1237" s="300"/>
      <c r="DQ1237" s="300"/>
      <c r="DR1237" s="300"/>
      <c r="DS1237" s="300"/>
      <c r="DT1237" s="300"/>
      <c r="DU1237" s="300"/>
      <c r="DV1237" s="300"/>
      <c r="DW1237" s="300"/>
      <c r="DX1237" s="300"/>
      <c r="DY1237" s="300"/>
      <c r="DZ1237" s="300"/>
      <c r="EA1237" s="300"/>
      <c r="EB1237" s="300"/>
      <c r="EC1237" s="300"/>
      <c r="ED1237" s="300"/>
      <c r="EE1237" s="300"/>
      <c r="EF1237" s="300"/>
      <c r="EG1237" s="300"/>
      <c r="EH1237" s="300"/>
      <c r="EI1237" s="300"/>
      <c r="EJ1237" s="300"/>
      <c r="EK1237" s="300"/>
    </row>
    <row r="1239" spans="1:141" s="299" customFormat="1" ht="24" customHeight="1" x14ac:dyDescent="0.2">
      <c r="A1239" s="133"/>
      <c r="B1239" s="133"/>
      <c r="C1239" s="133"/>
      <c r="D1239" s="133"/>
      <c r="E1239" s="133"/>
      <c r="F1239" s="145"/>
      <c r="G1239" s="145"/>
      <c r="H1239" s="133"/>
    </row>
    <row r="1240" spans="1:141" s="299" customFormat="1" ht="24" customHeight="1" x14ac:dyDescent="0.2">
      <c r="A1240" s="133"/>
      <c r="B1240" s="133"/>
      <c r="C1240" s="133"/>
      <c r="D1240" s="133"/>
      <c r="E1240" s="133"/>
      <c r="F1240" s="145"/>
      <c r="G1240" s="145"/>
      <c r="H1240" s="133"/>
    </row>
    <row r="1241" spans="1:141" s="299" customFormat="1" ht="24" customHeight="1" x14ac:dyDescent="0.2">
      <c r="A1241" s="133"/>
      <c r="B1241" s="133"/>
      <c r="C1241" s="133"/>
      <c r="D1241" s="133"/>
      <c r="E1241" s="133"/>
      <c r="F1241" s="145"/>
      <c r="G1241" s="145"/>
      <c r="H1241" s="133"/>
    </row>
    <row r="1242" spans="1:141" s="299" customFormat="1" ht="24" customHeight="1" x14ac:dyDescent="0.2">
      <c r="A1242" s="133"/>
      <c r="B1242" s="133"/>
      <c r="C1242" s="133"/>
      <c r="D1242" s="133"/>
      <c r="E1242" s="133"/>
      <c r="F1242" s="145"/>
      <c r="G1242" s="145"/>
      <c r="H1242" s="133"/>
    </row>
    <row r="1243" spans="1:141" s="299" customFormat="1" ht="24" customHeight="1" x14ac:dyDescent="0.2">
      <c r="A1243" s="133"/>
      <c r="B1243" s="133"/>
      <c r="C1243" s="133"/>
      <c r="D1243" s="133"/>
      <c r="E1243" s="133"/>
      <c r="F1243" s="145"/>
      <c r="G1243" s="145"/>
      <c r="H1243" s="133"/>
    </row>
    <row r="1244" spans="1:141" s="299" customFormat="1" ht="24" customHeight="1" x14ac:dyDescent="0.2">
      <c r="A1244" s="133"/>
      <c r="B1244" s="133"/>
      <c r="C1244" s="133"/>
      <c r="D1244" s="133"/>
      <c r="E1244" s="133"/>
      <c r="F1244" s="145"/>
      <c r="G1244" s="145"/>
      <c r="H1244" s="133"/>
    </row>
    <row r="1245" spans="1:141" s="299" customFormat="1" ht="24" customHeight="1" x14ac:dyDescent="0.2">
      <c r="A1245" s="133"/>
      <c r="B1245" s="133"/>
      <c r="C1245" s="133"/>
      <c r="D1245" s="133"/>
      <c r="E1245" s="133"/>
      <c r="F1245" s="145"/>
      <c r="G1245" s="145"/>
      <c r="H1245" s="133"/>
    </row>
    <row r="1246" spans="1:141" s="299" customFormat="1" ht="24" customHeight="1" x14ac:dyDescent="0.2">
      <c r="A1246" s="133"/>
      <c r="B1246" s="133"/>
      <c r="C1246" s="133"/>
      <c r="D1246" s="133"/>
      <c r="E1246" s="133"/>
      <c r="F1246" s="145"/>
      <c r="G1246" s="145"/>
      <c r="H1246" s="133"/>
    </row>
    <row r="1247" spans="1:141" s="299" customFormat="1" ht="24" customHeight="1" x14ac:dyDescent="0.2">
      <c r="A1247" s="133"/>
      <c r="B1247" s="133"/>
      <c r="C1247" s="133"/>
      <c r="D1247" s="133"/>
      <c r="E1247" s="133"/>
      <c r="F1247" s="145"/>
      <c r="G1247" s="145"/>
      <c r="H1247" s="133"/>
    </row>
    <row r="1248" spans="1:141" s="299" customFormat="1" ht="24" customHeight="1" x14ac:dyDescent="0.2">
      <c r="A1248" s="133"/>
      <c r="B1248" s="133"/>
      <c r="C1248" s="133"/>
      <c r="D1248" s="133"/>
      <c r="E1248" s="133"/>
      <c r="F1248" s="145"/>
      <c r="G1248" s="145"/>
      <c r="H1248" s="133"/>
    </row>
    <row r="1249" spans="1:8" s="299" customFormat="1" ht="24" customHeight="1" x14ac:dyDescent="0.2">
      <c r="A1249" s="133"/>
      <c r="B1249" s="133"/>
      <c r="C1249" s="133"/>
      <c r="D1249" s="133"/>
      <c r="E1249" s="133"/>
      <c r="F1249" s="145"/>
      <c r="G1249" s="145"/>
      <c r="H1249" s="133"/>
    </row>
    <row r="1250" spans="1:8" s="299" customFormat="1" ht="24" customHeight="1" x14ac:dyDescent="0.2">
      <c r="A1250" s="133"/>
      <c r="B1250" s="133"/>
      <c r="C1250" s="133"/>
      <c r="D1250" s="133"/>
      <c r="E1250" s="133"/>
      <c r="F1250" s="145"/>
      <c r="G1250" s="145"/>
      <c r="H1250" s="133"/>
    </row>
    <row r="1251" spans="1:8" s="299" customFormat="1" ht="24" customHeight="1" x14ac:dyDescent="0.2">
      <c r="A1251" s="133"/>
      <c r="B1251" s="133"/>
      <c r="C1251" s="133"/>
      <c r="D1251" s="133"/>
      <c r="E1251" s="133"/>
      <c r="F1251" s="145"/>
      <c r="G1251" s="145"/>
      <c r="H1251" s="133"/>
    </row>
    <row r="1252" spans="1:8" s="299" customFormat="1" ht="24" customHeight="1" x14ac:dyDescent="0.2">
      <c r="A1252" s="133"/>
      <c r="B1252" s="133"/>
      <c r="C1252" s="133"/>
      <c r="D1252" s="133"/>
      <c r="E1252" s="133"/>
      <c r="F1252" s="145"/>
      <c r="G1252" s="145"/>
      <c r="H1252" s="133"/>
    </row>
    <row r="1255" spans="1:8" s="299" customFormat="1" ht="24" customHeight="1" x14ac:dyDescent="0.2">
      <c r="A1255" s="133"/>
      <c r="B1255" s="133"/>
      <c r="C1255" s="133"/>
      <c r="D1255" s="133"/>
      <c r="E1255" s="133"/>
      <c r="F1255" s="145"/>
      <c r="G1255" s="145"/>
      <c r="H1255" s="133"/>
    </row>
    <row r="1256" spans="1:8" s="299" customFormat="1" ht="24" customHeight="1" x14ac:dyDescent="0.2">
      <c r="A1256" s="133"/>
      <c r="B1256" s="133"/>
      <c r="C1256" s="133"/>
      <c r="D1256" s="133"/>
      <c r="E1256" s="133"/>
      <c r="F1256" s="145"/>
      <c r="G1256" s="145"/>
      <c r="H1256" s="133"/>
    </row>
    <row r="1257" spans="1:8" s="299" customFormat="1" ht="24" customHeight="1" x14ac:dyDescent="0.2">
      <c r="A1257" s="133"/>
      <c r="B1257" s="133"/>
      <c r="C1257" s="133"/>
      <c r="D1257" s="133"/>
      <c r="E1257" s="133"/>
      <c r="F1257" s="145"/>
      <c r="G1257" s="145"/>
      <c r="H1257" s="133"/>
    </row>
    <row r="1258" spans="1:8" s="299" customFormat="1" ht="24" customHeight="1" x14ac:dyDescent="0.2">
      <c r="A1258" s="133"/>
      <c r="B1258" s="133"/>
      <c r="C1258" s="133"/>
      <c r="D1258" s="133"/>
      <c r="E1258" s="133"/>
      <c r="F1258" s="145"/>
      <c r="G1258" s="145"/>
      <c r="H1258" s="133"/>
    </row>
    <row r="1259" spans="1:8" s="299" customFormat="1" ht="24" customHeight="1" x14ac:dyDescent="0.2">
      <c r="A1259" s="133"/>
      <c r="B1259" s="133"/>
      <c r="C1259" s="133"/>
      <c r="D1259" s="133"/>
      <c r="E1259" s="133"/>
      <c r="F1259" s="145"/>
      <c r="G1259" s="145"/>
      <c r="H1259" s="133"/>
    </row>
    <row r="1260" spans="1:8" s="299" customFormat="1" ht="24" customHeight="1" x14ac:dyDescent="0.2">
      <c r="A1260" s="133"/>
      <c r="B1260" s="133"/>
      <c r="C1260" s="133"/>
      <c r="D1260" s="133"/>
      <c r="E1260" s="133"/>
      <c r="F1260" s="145"/>
      <c r="G1260" s="145"/>
      <c r="H1260" s="133"/>
    </row>
    <row r="1261" spans="1:8" s="299" customFormat="1" ht="24" customHeight="1" x14ac:dyDescent="0.2">
      <c r="A1261" s="133"/>
      <c r="B1261" s="133"/>
      <c r="C1261" s="133"/>
      <c r="D1261" s="133"/>
      <c r="E1261" s="133"/>
      <c r="F1261" s="145"/>
      <c r="G1261" s="145"/>
      <c r="H1261" s="133"/>
    </row>
    <row r="1262" spans="1:8" s="299" customFormat="1" ht="24" customHeight="1" x14ac:dyDescent="0.2">
      <c r="A1262" s="133"/>
      <c r="B1262" s="133"/>
      <c r="C1262" s="133"/>
      <c r="D1262" s="133"/>
      <c r="E1262" s="133"/>
      <c r="F1262" s="145"/>
      <c r="G1262" s="145"/>
      <c r="H1262" s="133"/>
    </row>
    <row r="1265" spans="1:8" s="299" customFormat="1" ht="24" customHeight="1" x14ac:dyDescent="0.2">
      <c r="A1265" s="133"/>
      <c r="B1265" s="133"/>
      <c r="C1265" s="133"/>
      <c r="D1265" s="133"/>
      <c r="E1265" s="133"/>
      <c r="F1265" s="145"/>
      <c r="G1265" s="145"/>
      <c r="H1265" s="133"/>
    </row>
    <row r="1266" spans="1:8" s="299" customFormat="1" ht="24" customHeight="1" x14ac:dyDescent="0.2">
      <c r="A1266" s="133"/>
      <c r="B1266" s="133"/>
      <c r="C1266" s="133"/>
      <c r="D1266" s="133"/>
      <c r="E1266" s="133"/>
      <c r="F1266" s="145"/>
      <c r="G1266" s="145"/>
      <c r="H1266" s="133"/>
    </row>
    <row r="1267" spans="1:8" s="299" customFormat="1" ht="24" customHeight="1" x14ac:dyDescent="0.2">
      <c r="A1267" s="133"/>
      <c r="B1267" s="133"/>
      <c r="C1267" s="133"/>
      <c r="D1267" s="133"/>
      <c r="E1267" s="133"/>
      <c r="F1267" s="145"/>
      <c r="G1267" s="145"/>
      <c r="H1267" s="133"/>
    </row>
    <row r="1268" spans="1:8" s="299" customFormat="1" ht="24" customHeight="1" x14ac:dyDescent="0.2">
      <c r="A1268" s="133"/>
      <c r="B1268" s="133"/>
      <c r="C1268" s="133"/>
      <c r="D1268" s="133"/>
      <c r="E1268" s="133"/>
      <c r="F1268" s="145"/>
      <c r="G1268" s="145"/>
      <c r="H1268" s="133"/>
    </row>
    <row r="1269" spans="1:8" s="299" customFormat="1" ht="24" customHeight="1" x14ac:dyDescent="0.2">
      <c r="A1269" s="133"/>
      <c r="B1269" s="133"/>
      <c r="C1269" s="133"/>
      <c r="D1269" s="133"/>
      <c r="E1269" s="133"/>
      <c r="F1269" s="145"/>
      <c r="G1269" s="145"/>
      <c r="H1269" s="133"/>
    </row>
    <row r="1270" spans="1:8" s="299" customFormat="1" ht="24" customHeight="1" x14ac:dyDescent="0.2">
      <c r="A1270" s="133"/>
      <c r="B1270" s="133"/>
      <c r="C1270" s="133"/>
      <c r="D1270" s="133"/>
      <c r="E1270" s="133"/>
      <c r="F1270" s="145"/>
      <c r="G1270" s="145"/>
      <c r="H1270" s="133"/>
    </row>
    <row r="1271" spans="1:8" s="299" customFormat="1" ht="24" customHeight="1" x14ac:dyDescent="0.2">
      <c r="A1271" s="133"/>
      <c r="B1271" s="133"/>
      <c r="C1271" s="133"/>
      <c r="D1271" s="133"/>
      <c r="E1271" s="133"/>
      <c r="F1271" s="145"/>
      <c r="G1271" s="145"/>
      <c r="H1271" s="133"/>
    </row>
    <row r="1272" spans="1:8" s="299" customFormat="1" ht="24" customHeight="1" x14ac:dyDescent="0.2">
      <c r="A1272" s="133"/>
      <c r="B1272" s="133"/>
      <c r="C1272" s="133"/>
      <c r="D1272" s="133"/>
      <c r="E1272" s="133"/>
      <c r="F1272" s="145"/>
      <c r="G1272" s="145"/>
      <c r="H1272" s="133"/>
    </row>
    <row r="1273" spans="1:8" s="299" customFormat="1" ht="24" customHeight="1" x14ac:dyDescent="0.2">
      <c r="A1273" s="133"/>
      <c r="B1273" s="133"/>
      <c r="C1273" s="133"/>
      <c r="D1273" s="133"/>
      <c r="E1273" s="133"/>
      <c r="F1273" s="145"/>
      <c r="G1273" s="145"/>
      <c r="H1273" s="133"/>
    </row>
    <row r="1287" spans="1:141" s="143" customFormat="1" ht="24" customHeight="1" x14ac:dyDescent="0.2">
      <c r="A1287" s="133"/>
      <c r="B1287" s="133"/>
      <c r="C1287" s="133"/>
      <c r="D1287" s="133"/>
      <c r="E1287" s="133"/>
      <c r="F1287" s="145"/>
      <c r="G1287" s="145"/>
      <c r="H1287" s="133"/>
      <c r="I1287" s="299"/>
      <c r="J1287" s="299"/>
      <c r="K1287" s="299"/>
      <c r="L1287" s="299"/>
      <c r="M1287" s="299"/>
      <c r="N1287" s="299"/>
      <c r="O1287" s="299"/>
      <c r="P1287" s="299"/>
      <c r="Q1287" s="299"/>
      <c r="R1287" s="299"/>
      <c r="S1287" s="299"/>
      <c r="T1287" s="299"/>
      <c r="U1287" s="300"/>
      <c r="V1287" s="300"/>
      <c r="W1287" s="300"/>
      <c r="X1287" s="300"/>
      <c r="Y1287" s="300"/>
      <c r="Z1287" s="300"/>
      <c r="AA1287" s="300"/>
      <c r="AB1287" s="300"/>
      <c r="AC1287" s="300"/>
      <c r="AD1287" s="300"/>
      <c r="AE1287" s="300"/>
      <c r="AF1287" s="300"/>
      <c r="AG1287" s="300"/>
      <c r="AH1287" s="300"/>
      <c r="AI1287" s="300"/>
      <c r="AJ1287" s="300"/>
      <c r="AK1287" s="300"/>
      <c r="AL1287" s="300"/>
      <c r="AM1287" s="300"/>
      <c r="AN1287" s="300"/>
      <c r="AO1287" s="300"/>
      <c r="AP1287" s="300"/>
      <c r="AQ1287" s="300"/>
      <c r="AR1287" s="300"/>
      <c r="AS1287" s="300"/>
      <c r="AT1287" s="300"/>
      <c r="AU1287" s="300"/>
      <c r="AV1287" s="300"/>
      <c r="AW1287" s="300"/>
      <c r="AX1287" s="300"/>
      <c r="AY1287" s="300"/>
      <c r="AZ1287" s="300"/>
      <c r="BA1287" s="300"/>
      <c r="BB1287" s="300"/>
      <c r="BC1287" s="300"/>
      <c r="BD1287" s="300"/>
      <c r="BE1287" s="300"/>
      <c r="BF1287" s="300"/>
      <c r="BG1287" s="300"/>
      <c r="BH1287" s="300"/>
      <c r="BI1287" s="300"/>
      <c r="BJ1287" s="300"/>
      <c r="BK1287" s="300"/>
      <c r="BL1287" s="300"/>
      <c r="BM1287" s="300"/>
      <c r="BN1287" s="300"/>
      <c r="BO1287" s="300"/>
      <c r="BP1287" s="300"/>
      <c r="BQ1287" s="300"/>
      <c r="BR1287" s="300"/>
      <c r="BS1287" s="300"/>
      <c r="BT1287" s="300"/>
      <c r="BU1287" s="300"/>
      <c r="BV1287" s="300"/>
      <c r="BW1287" s="300"/>
      <c r="BX1287" s="300"/>
      <c r="BY1287" s="300"/>
      <c r="BZ1287" s="300"/>
      <c r="CA1287" s="300"/>
      <c r="CB1287" s="300"/>
      <c r="CC1287" s="300"/>
      <c r="CD1287" s="300"/>
      <c r="CE1287" s="300"/>
      <c r="CF1287" s="300"/>
      <c r="CG1287" s="300"/>
      <c r="CH1287" s="300"/>
      <c r="CI1287" s="300"/>
      <c r="CJ1287" s="300"/>
      <c r="CK1287" s="300"/>
      <c r="CL1287" s="300"/>
      <c r="CM1287" s="300"/>
      <c r="CN1287" s="300"/>
      <c r="CO1287" s="300"/>
      <c r="CP1287" s="300"/>
      <c r="CQ1287" s="300"/>
      <c r="CR1287" s="300"/>
      <c r="CS1287" s="300"/>
      <c r="CT1287" s="300"/>
      <c r="CU1287" s="300"/>
      <c r="CV1287" s="300"/>
      <c r="CW1287" s="300"/>
      <c r="CX1287" s="300"/>
      <c r="CY1287" s="300"/>
      <c r="CZ1287" s="300"/>
      <c r="DA1287" s="300"/>
      <c r="DB1287" s="300"/>
      <c r="DC1287" s="300"/>
      <c r="DD1287" s="300"/>
      <c r="DE1287" s="300"/>
      <c r="DF1287" s="300"/>
      <c r="DG1287" s="300"/>
      <c r="DH1287" s="300"/>
      <c r="DI1287" s="300"/>
      <c r="DJ1287" s="300"/>
      <c r="DK1287" s="300"/>
      <c r="DL1287" s="300"/>
      <c r="DM1287" s="300"/>
      <c r="DN1287" s="300"/>
      <c r="DO1287" s="300"/>
      <c r="DP1287" s="300"/>
      <c r="DQ1287" s="300"/>
      <c r="DR1287" s="300"/>
      <c r="DS1287" s="300"/>
      <c r="DT1287" s="300"/>
      <c r="DU1287" s="300"/>
      <c r="DV1287" s="300"/>
      <c r="DW1287" s="300"/>
      <c r="DX1287" s="300"/>
      <c r="DY1287" s="300"/>
      <c r="DZ1287" s="300"/>
      <c r="EA1287" s="300"/>
      <c r="EB1287" s="300"/>
      <c r="EC1287" s="300"/>
      <c r="ED1287" s="300"/>
      <c r="EE1287" s="300"/>
      <c r="EF1287" s="300"/>
      <c r="EG1287" s="300"/>
      <c r="EH1287" s="300"/>
      <c r="EI1287" s="300"/>
      <c r="EJ1287" s="300"/>
      <c r="EK1287" s="300"/>
    </row>
    <row r="1289" spans="1:141" s="299" customFormat="1" ht="24" customHeight="1" x14ac:dyDescent="0.2">
      <c r="A1289" s="133"/>
      <c r="B1289" s="133"/>
      <c r="C1289" s="133"/>
      <c r="D1289" s="133"/>
      <c r="E1289" s="133"/>
      <c r="F1289" s="145"/>
      <c r="G1289" s="145"/>
      <c r="H1289" s="133"/>
    </row>
    <row r="1290" spans="1:141" s="299" customFormat="1" ht="24" customHeight="1" x14ac:dyDescent="0.2">
      <c r="A1290" s="133"/>
      <c r="B1290" s="133"/>
      <c r="C1290" s="133"/>
      <c r="D1290" s="133"/>
      <c r="E1290" s="133"/>
      <c r="F1290" s="145"/>
      <c r="G1290" s="145"/>
      <c r="H1290" s="133"/>
    </row>
    <row r="1291" spans="1:141" s="299" customFormat="1" ht="24" customHeight="1" x14ac:dyDescent="0.2">
      <c r="A1291" s="133"/>
      <c r="B1291" s="133"/>
      <c r="C1291" s="133"/>
      <c r="D1291" s="133"/>
      <c r="E1291" s="133"/>
      <c r="F1291" s="145"/>
      <c r="G1291" s="145"/>
      <c r="H1291" s="133"/>
    </row>
    <row r="1292" spans="1:141" s="299" customFormat="1" ht="24" customHeight="1" x14ac:dyDescent="0.2">
      <c r="A1292" s="133"/>
      <c r="B1292" s="133"/>
      <c r="C1292" s="133"/>
      <c r="D1292" s="133"/>
      <c r="E1292" s="133"/>
      <c r="F1292" s="145"/>
      <c r="G1292" s="145"/>
      <c r="H1292" s="133"/>
    </row>
    <row r="1293" spans="1:141" s="299" customFormat="1" ht="24" customHeight="1" x14ac:dyDescent="0.2">
      <c r="A1293" s="133"/>
      <c r="B1293" s="133"/>
      <c r="C1293" s="133"/>
      <c r="D1293" s="133"/>
      <c r="E1293" s="133"/>
      <c r="F1293" s="145"/>
      <c r="G1293" s="145"/>
      <c r="H1293" s="133"/>
    </row>
    <row r="1294" spans="1:141" s="299" customFormat="1" ht="24" customHeight="1" x14ac:dyDescent="0.2">
      <c r="A1294" s="133"/>
      <c r="B1294" s="133"/>
      <c r="C1294" s="133"/>
      <c r="D1294" s="133"/>
      <c r="E1294" s="133"/>
      <c r="F1294" s="145"/>
      <c r="G1294" s="145"/>
      <c r="H1294" s="133"/>
    </row>
    <row r="1295" spans="1:141" s="299" customFormat="1" ht="24" customHeight="1" x14ac:dyDescent="0.2">
      <c r="A1295" s="133"/>
      <c r="B1295" s="133"/>
      <c r="C1295" s="133"/>
      <c r="D1295" s="133"/>
      <c r="E1295" s="133"/>
      <c r="F1295" s="145"/>
      <c r="G1295" s="145"/>
      <c r="H1295" s="133"/>
    </row>
    <row r="1296" spans="1:141" s="299" customFormat="1" ht="24" customHeight="1" x14ac:dyDescent="0.2">
      <c r="A1296" s="133"/>
      <c r="B1296" s="133"/>
      <c r="C1296" s="133"/>
      <c r="D1296" s="133"/>
      <c r="E1296" s="133"/>
      <c r="F1296" s="145"/>
      <c r="G1296" s="145"/>
      <c r="H1296" s="133"/>
    </row>
    <row r="1297" spans="1:8" s="299" customFormat="1" ht="24" customHeight="1" x14ac:dyDescent="0.2">
      <c r="A1297" s="133"/>
      <c r="B1297" s="133"/>
      <c r="C1297" s="133"/>
      <c r="D1297" s="133"/>
      <c r="E1297" s="133"/>
      <c r="F1297" s="145"/>
      <c r="G1297" s="145"/>
      <c r="H1297" s="133"/>
    </row>
    <row r="1298" spans="1:8" s="299" customFormat="1" ht="24" customHeight="1" x14ac:dyDescent="0.2">
      <c r="A1298" s="133"/>
      <c r="B1298" s="133"/>
      <c r="C1298" s="133"/>
      <c r="D1298" s="133"/>
      <c r="E1298" s="133"/>
      <c r="F1298" s="145"/>
      <c r="G1298" s="145"/>
      <c r="H1298" s="133"/>
    </row>
    <row r="1299" spans="1:8" s="299" customFormat="1" ht="24" customHeight="1" x14ac:dyDescent="0.2">
      <c r="A1299" s="133"/>
      <c r="B1299" s="133"/>
      <c r="C1299" s="133"/>
      <c r="D1299" s="133"/>
      <c r="E1299" s="133"/>
      <c r="F1299" s="145"/>
      <c r="G1299" s="145"/>
      <c r="H1299" s="133"/>
    </row>
    <row r="1300" spans="1:8" s="299" customFormat="1" ht="24" customHeight="1" x14ac:dyDescent="0.2">
      <c r="A1300" s="133"/>
      <c r="B1300" s="133"/>
      <c r="C1300" s="133"/>
      <c r="D1300" s="133"/>
      <c r="E1300" s="133"/>
      <c r="F1300" s="145"/>
      <c r="G1300" s="145"/>
      <c r="H1300" s="133"/>
    </row>
    <row r="1301" spans="1:8" s="299" customFormat="1" ht="24" customHeight="1" x14ac:dyDescent="0.2">
      <c r="A1301" s="133"/>
      <c r="B1301" s="133"/>
      <c r="C1301" s="133"/>
      <c r="D1301" s="133"/>
      <c r="E1301" s="133"/>
      <c r="F1301" s="145"/>
      <c r="G1301" s="145"/>
      <c r="H1301" s="133"/>
    </row>
    <row r="1302" spans="1:8" s="299" customFormat="1" ht="24" customHeight="1" x14ac:dyDescent="0.2">
      <c r="A1302" s="133"/>
      <c r="B1302" s="133"/>
      <c r="C1302" s="133"/>
      <c r="D1302" s="133"/>
      <c r="E1302" s="133"/>
      <c r="F1302" s="145"/>
      <c r="G1302" s="145"/>
      <c r="H1302" s="133"/>
    </row>
    <row r="1305" spans="1:8" s="299" customFormat="1" ht="24" customHeight="1" x14ac:dyDescent="0.2">
      <c r="A1305" s="133"/>
      <c r="B1305" s="133"/>
      <c r="C1305" s="133"/>
      <c r="D1305" s="133"/>
      <c r="E1305" s="133"/>
      <c r="F1305" s="145"/>
      <c r="G1305" s="145"/>
      <c r="H1305" s="133"/>
    </row>
    <row r="1306" spans="1:8" s="299" customFormat="1" ht="24" customHeight="1" x14ac:dyDescent="0.2">
      <c r="A1306" s="133"/>
      <c r="B1306" s="133"/>
      <c r="C1306" s="133"/>
      <c r="D1306" s="133"/>
      <c r="E1306" s="133"/>
      <c r="F1306" s="145"/>
      <c r="G1306" s="145"/>
      <c r="H1306" s="133"/>
    </row>
    <row r="1307" spans="1:8" s="299" customFormat="1" ht="24" customHeight="1" x14ac:dyDescent="0.2">
      <c r="A1307" s="133"/>
      <c r="B1307" s="133"/>
      <c r="C1307" s="133"/>
      <c r="D1307" s="133"/>
      <c r="E1307" s="133"/>
      <c r="F1307" s="145"/>
      <c r="G1307" s="145"/>
      <c r="H1307" s="133"/>
    </row>
    <row r="1308" spans="1:8" s="299" customFormat="1" ht="24" customHeight="1" x14ac:dyDescent="0.2">
      <c r="A1308" s="133"/>
      <c r="B1308" s="133"/>
      <c r="C1308" s="133"/>
      <c r="D1308" s="133"/>
      <c r="E1308" s="133"/>
      <c r="F1308" s="145"/>
      <c r="G1308" s="145"/>
      <c r="H1308" s="133"/>
    </row>
    <row r="1309" spans="1:8" s="299" customFormat="1" ht="24" customHeight="1" x14ac:dyDescent="0.2">
      <c r="A1309" s="133"/>
      <c r="B1309" s="133"/>
      <c r="C1309" s="133"/>
      <c r="D1309" s="133"/>
      <c r="E1309" s="133"/>
      <c r="F1309" s="145"/>
      <c r="G1309" s="145"/>
      <c r="H1309" s="133"/>
    </row>
    <row r="1310" spans="1:8" s="299" customFormat="1" ht="24" customHeight="1" x14ac:dyDescent="0.2">
      <c r="A1310" s="133"/>
      <c r="B1310" s="133"/>
      <c r="C1310" s="133"/>
      <c r="D1310" s="133"/>
      <c r="E1310" s="133"/>
      <c r="F1310" s="145"/>
      <c r="G1310" s="145"/>
      <c r="H1310" s="133"/>
    </row>
    <row r="1311" spans="1:8" s="299" customFormat="1" ht="24" customHeight="1" x14ac:dyDescent="0.2">
      <c r="A1311" s="133"/>
      <c r="B1311" s="133"/>
      <c r="C1311" s="133"/>
      <c r="D1311" s="133"/>
      <c r="E1311" s="133"/>
      <c r="F1311" s="145"/>
      <c r="G1311" s="145"/>
      <c r="H1311" s="133"/>
    </row>
    <row r="1312" spans="1:8" s="299" customFormat="1" ht="24" customHeight="1" x14ac:dyDescent="0.2">
      <c r="A1312" s="133"/>
      <c r="B1312" s="133"/>
      <c r="C1312" s="133"/>
      <c r="D1312" s="133"/>
      <c r="E1312" s="133"/>
      <c r="F1312" s="145"/>
      <c r="G1312" s="145"/>
      <c r="H1312" s="133"/>
    </row>
    <row r="1315" spans="1:8" s="299" customFormat="1" ht="24" customHeight="1" x14ac:dyDescent="0.2">
      <c r="A1315" s="133"/>
      <c r="B1315" s="133"/>
      <c r="C1315" s="133"/>
      <c r="D1315" s="133"/>
      <c r="E1315" s="133"/>
      <c r="F1315" s="145"/>
      <c r="G1315" s="145"/>
      <c r="H1315" s="133"/>
    </row>
    <row r="1316" spans="1:8" s="299" customFormat="1" ht="24" customHeight="1" x14ac:dyDescent="0.2">
      <c r="A1316" s="133"/>
      <c r="B1316" s="133"/>
      <c r="C1316" s="133"/>
      <c r="D1316" s="133"/>
      <c r="E1316" s="133"/>
      <c r="F1316" s="145"/>
      <c r="G1316" s="145"/>
      <c r="H1316" s="133"/>
    </row>
    <row r="1317" spans="1:8" s="299" customFormat="1" ht="24" customHeight="1" x14ac:dyDescent="0.2">
      <c r="A1317" s="133"/>
      <c r="B1317" s="133"/>
      <c r="C1317" s="133"/>
      <c r="D1317" s="133"/>
      <c r="E1317" s="133"/>
      <c r="F1317" s="145"/>
      <c r="G1317" s="145"/>
      <c r="H1317" s="133"/>
    </row>
    <row r="1318" spans="1:8" s="299" customFormat="1" ht="24" customHeight="1" x14ac:dyDescent="0.2">
      <c r="A1318" s="133"/>
      <c r="B1318" s="133"/>
      <c r="C1318" s="133"/>
      <c r="D1318" s="133"/>
      <c r="E1318" s="133"/>
      <c r="F1318" s="145"/>
      <c r="G1318" s="145"/>
      <c r="H1318" s="133"/>
    </row>
    <row r="1319" spans="1:8" s="299" customFormat="1" ht="24" customHeight="1" x14ac:dyDescent="0.2">
      <c r="A1319" s="133"/>
      <c r="B1319" s="133"/>
      <c r="C1319" s="133"/>
      <c r="D1319" s="133"/>
      <c r="E1319" s="133"/>
      <c r="F1319" s="145"/>
      <c r="G1319" s="145"/>
      <c r="H1319" s="133"/>
    </row>
    <row r="1320" spans="1:8" s="299" customFormat="1" ht="24" customHeight="1" x14ac:dyDescent="0.2">
      <c r="A1320" s="133"/>
      <c r="B1320" s="133"/>
      <c r="C1320" s="133"/>
      <c r="D1320" s="133"/>
      <c r="E1320" s="133"/>
      <c r="F1320" s="145"/>
      <c r="G1320" s="145"/>
      <c r="H1320" s="133"/>
    </row>
    <row r="1321" spans="1:8" s="299" customFormat="1" ht="24" customHeight="1" x14ac:dyDescent="0.2">
      <c r="A1321" s="133"/>
      <c r="B1321" s="133"/>
      <c r="C1321" s="133"/>
      <c r="D1321" s="133"/>
      <c r="E1321" s="133"/>
      <c r="F1321" s="145"/>
      <c r="G1321" s="145"/>
      <c r="H1321" s="133"/>
    </row>
    <row r="1322" spans="1:8" s="299" customFormat="1" ht="24" customHeight="1" x14ac:dyDescent="0.2">
      <c r="A1322" s="133"/>
      <c r="B1322" s="133"/>
      <c r="C1322" s="133"/>
      <c r="D1322" s="133"/>
      <c r="E1322" s="133"/>
      <c r="F1322" s="145"/>
      <c r="G1322" s="145"/>
      <c r="H1322" s="133"/>
    </row>
    <row r="1323" spans="1:8" s="299" customFormat="1" ht="24" customHeight="1" x14ac:dyDescent="0.2">
      <c r="A1323" s="133"/>
      <c r="B1323" s="133"/>
      <c r="C1323" s="133"/>
      <c r="D1323" s="133"/>
      <c r="E1323" s="133"/>
      <c r="F1323" s="145"/>
      <c r="G1323" s="145"/>
      <c r="H1323" s="133"/>
    </row>
    <row r="1337" spans="1:141" s="143" customFormat="1" ht="24" customHeight="1" x14ac:dyDescent="0.2">
      <c r="A1337" s="133"/>
      <c r="B1337" s="133"/>
      <c r="C1337" s="133"/>
      <c r="D1337" s="133"/>
      <c r="E1337" s="133"/>
      <c r="F1337" s="145"/>
      <c r="G1337" s="145"/>
      <c r="H1337" s="133"/>
      <c r="I1337" s="299"/>
      <c r="J1337" s="299"/>
      <c r="K1337" s="299"/>
      <c r="L1337" s="299"/>
      <c r="M1337" s="299"/>
      <c r="N1337" s="299"/>
      <c r="O1337" s="299"/>
      <c r="P1337" s="299"/>
      <c r="Q1337" s="299"/>
      <c r="R1337" s="299"/>
      <c r="S1337" s="299"/>
      <c r="T1337" s="299"/>
      <c r="U1337" s="300"/>
      <c r="V1337" s="300"/>
      <c r="W1337" s="300"/>
      <c r="X1337" s="300"/>
      <c r="Y1337" s="300"/>
      <c r="Z1337" s="300"/>
      <c r="AA1337" s="300"/>
      <c r="AB1337" s="300"/>
      <c r="AC1337" s="300"/>
      <c r="AD1337" s="300"/>
      <c r="AE1337" s="300"/>
      <c r="AF1337" s="300"/>
      <c r="AG1337" s="300"/>
      <c r="AH1337" s="300"/>
      <c r="AI1337" s="300"/>
      <c r="AJ1337" s="300"/>
      <c r="AK1337" s="300"/>
      <c r="AL1337" s="300"/>
      <c r="AM1337" s="300"/>
      <c r="AN1337" s="300"/>
      <c r="AO1337" s="300"/>
      <c r="AP1337" s="300"/>
      <c r="AQ1337" s="300"/>
      <c r="AR1337" s="300"/>
      <c r="AS1337" s="300"/>
      <c r="AT1337" s="300"/>
      <c r="AU1337" s="300"/>
      <c r="AV1337" s="300"/>
      <c r="AW1337" s="300"/>
      <c r="AX1337" s="300"/>
      <c r="AY1337" s="300"/>
      <c r="AZ1337" s="300"/>
      <c r="BA1337" s="300"/>
      <c r="BB1337" s="300"/>
      <c r="BC1337" s="300"/>
      <c r="BD1337" s="300"/>
      <c r="BE1337" s="300"/>
      <c r="BF1337" s="300"/>
      <c r="BG1337" s="300"/>
      <c r="BH1337" s="300"/>
      <c r="BI1337" s="300"/>
      <c r="BJ1337" s="300"/>
      <c r="BK1337" s="300"/>
      <c r="BL1337" s="300"/>
      <c r="BM1337" s="300"/>
      <c r="BN1337" s="300"/>
      <c r="BO1337" s="300"/>
      <c r="BP1337" s="300"/>
      <c r="BQ1337" s="300"/>
      <c r="BR1337" s="300"/>
      <c r="BS1337" s="300"/>
      <c r="BT1337" s="300"/>
      <c r="BU1337" s="300"/>
      <c r="BV1337" s="300"/>
      <c r="BW1337" s="300"/>
      <c r="BX1337" s="300"/>
      <c r="BY1337" s="300"/>
      <c r="BZ1337" s="300"/>
      <c r="CA1337" s="300"/>
      <c r="CB1337" s="300"/>
      <c r="CC1337" s="300"/>
      <c r="CD1337" s="300"/>
      <c r="CE1337" s="300"/>
      <c r="CF1337" s="300"/>
      <c r="CG1337" s="300"/>
      <c r="CH1337" s="300"/>
      <c r="CI1337" s="300"/>
      <c r="CJ1337" s="300"/>
      <c r="CK1337" s="300"/>
      <c r="CL1337" s="300"/>
      <c r="CM1337" s="300"/>
      <c r="CN1337" s="300"/>
      <c r="CO1337" s="300"/>
      <c r="CP1337" s="300"/>
      <c r="CQ1337" s="300"/>
      <c r="CR1337" s="300"/>
      <c r="CS1337" s="300"/>
      <c r="CT1337" s="300"/>
      <c r="CU1337" s="300"/>
      <c r="CV1337" s="300"/>
      <c r="CW1337" s="300"/>
      <c r="CX1337" s="300"/>
      <c r="CY1337" s="300"/>
      <c r="CZ1337" s="300"/>
      <c r="DA1337" s="300"/>
      <c r="DB1337" s="300"/>
      <c r="DC1337" s="300"/>
      <c r="DD1337" s="300"/>
      <c r="DE1337" s="300"/>
      <c r="DF1337" s="300"/>
      <c r="DG1337" s="300"/>
      <c r="DH1337" s="300"/>
      <c r="DI1337" s="300"/>
      <c r="DJ1337" s="300"/>
      <c r="DK1337" s="300"/>
      <c r="DL1337" s="300"/>
      <c r="DM1337" s="300"/>
      <c r="DN1337" s="300"/>
      <c r="DO1337" s="300"/>
      <c r="DP1337" s="300"/>
      <c r="DQ1337" s="300"/>
      <c r="DR1337" s="300"/>
      <c r="DS1337" s="300"/>
      <c r="DT1337" s="300"/>
      <c r="DU1337" s="300"/>
      <c r="DV1337" s="300"/>
      <c r="DW1337" s="300"/>
      <c r="DX1337" s="300"/>
      <c r="DY1337" s="300"/>
      <c r="DZ1337" s="300"/>
      <c r="EA1337" s="300"/>
      <c r="EB1337" s="300"/>
      <c r="EC1337" s="300"/>
      <c r="ED1337" s="300"/>
      <c r="EE1337" s="300"/>
      <c r="EF1337" s="300"/>
      <c r="EG1337" s="300"/>
      <c r="EH1337" s="300"/>
      <c r="EI1337" s="300"/>
      <c r="EJ1337" s="300"/>
      <c r="EK1337" s="300"/>
    </row>
    <row r="1339" spans="1:141" s="299" customFormat="1" ht="24" customHeight="1" x14ac:dyDescent="0.2">
      <c r="A1339" s="133"/>
      <c r="B1339" s="133"/>
      <c r="C1339" s="133"/>
      <c r="D1339" s="133"/>
      <c r="E1339" s="133"/>
      <c r="F1339" s="145"/>
      <c r="G1339" s="145"/>
      <c r="H1339" s="133"/>
    </row>
    <row r="1340" spans="1:141" s="299" customFormat="1" ht="24" customHeight="1" x14ac:dyDescent="0.2">
      <c r="A1340" s="133"/>
      <c r="B1340" s="133"/>
      <c r="C1340" s="133"/>
      <c r="D1340" s="133"/>
      <c r="E1340" s="133"/>
      <c r="F1340" s="145"/>
      <c r="G1340" s="145"/>
      <c r="H1340" s="133"/>
    </row>
    <row r="1341" spans="1:141" s="299" customFormat="1" ht="24" customHeight="1" x14ac:dyDescent="0.2">
      <c r="A1341" s="133"/>
      <c r="B1341" s="133"/>
      <c r="C1341" s="133"/>
      <c r="D1341" s="133"/>
      <c r="E1341" s="133"/>
      <c r="F1341" s="145"/>
      <c r="G1341" s="145"/>
      <c r="H1341" s="133"/>
    </row>
    <row r="1342" spans="1:141" s="299" customFormat="1" ht="24" customHeight="1" x14ac:dyDescent="0.2">
      <c r="A1342" s="133"/>
      <c r="B1342" s="133"/>
      <c r="C1342" s="133"/>
      <c r="D1342" s="133"/>
      <c r="E1342" s="133"/>
      <c r="F1342" s="145"/>
      <c r="G1342" s="145"/>
      <c r="H1342" s="133"/>
    </row>
    <row r="1343" spans="1:141" s="299" customFormat="1" ht="24" customHeight="1" x14ac:dyDescent="0.2">
      <c r="A1343" s="133"/>
      <c r="B1343" s="133"/>
      <c r="C1343" s="133"/>
      <c r="D1343" s="133"/>
      <c r="E1343" s="133"/>
      <c r="F1343" s="145"/>
      <c r="G1343" s="145"/>
      <c r="H1343" s="133"/>
    </row>
    <row r="1344" spans="1:141" s="299" customFormat="1" ht="24" customHeight="1" x14ac:dyDescent="0.2">
      <c r="A1344" s="133"/>
      <c r="B1344" s="133"/>
      <c r="C1344" s="133"/>
      <c r="D1344" s="133"/>
      <c r="E1344" s="133"/>
      <c r="F1344" s="145"/>
      <c r="G1344" s="145"/>
      <c r="H1344" s="133"/>
    </row>
    <row r="1345" spans="1:8" s="299" customFormat="1" ht="24" customHeight="1" x14ac:dyDescent="0.2">
      <c r="A1345" s="133"/>
      <c r="B1345" s="133"/>
      <c r="C1345" s="133"/>
      <c r="D1345" s="133"/>
      <c r="E1345" s="133"/>
      <c r="F1345" s="145"/>
      <c r="G1345" s="145"/>
      <c r="H1345" s="133"/>
    </row>
    <row r="1346" spans="1:8" s="299" customFormat="1" ht="24" customHeight="1" x14ac:dyDescent="0.2">
      <c r="A1346" s="133"/>
      <c r="B1346" s="133"/>
      <c r="C1346" s="133"/>
      <c r="D1346" s="133"/>
      <c r="E1346" s="133"/>
      <c r="F1346" s="145"/>
      <c r="G1346" s="145"/>
      <c r="H1346" s="133"/>
    </row>
    <row r="1347" spans="1:8" s="299" customFormat="1" ht="24" customHeight="1" x14ac:dyDescent="0.2">
      <c r="A1347" s="133"/>
      <c r="B1347" s="133"/>
      <c r="C1347" s="133"/>
      <c r="D1347" s="133"/>
      <c r="E1347" s="133"/>
      <c r="F1347" s="145"/>
      <c r="G1347" s="145"/>
      <c r="H1347" s="133"/>
    </row>
    <row r="1348" spans="1:8" s="299" customFormat="1" ht="24" customHeight="1" x14ac:dyDescent="0.2">
      <c r="A1348" s="133"/>
      <c r="B1348" s="133"/>
      <c r="C1348" s="133"/>
      <c r="D1348" s="133"/>
      <c r="E1348" s="133"/>
      <c r="F1348" s="145"/>
      <c r="G1348" s="145"/>
      <c r="H1348" s="133"/>
    </row>
    <row r="1349" spans="1:8" s="299" customFormat="1" ht="24" customHeight="1" x14ac:dyDescent="0.2">
      <c r="A1349" s="133"/>
      <c r="B1349" s="133"/>
      <c r="C1349" s="133"/>
      <c r="D1349" s="133"/>
      <c r="E1349" s="133"/>
      <c r="F1349" s="145"/>
      <c r="G1349" s="145"/>
      <c r="H1349" s="133"/>
    </row>
    <row r="1350" spans="1:8" s="299" customFormat="1" ht="24" customHeight="1" x14ac:dyDescent="0.2">
      <c r="A1350" s="133"/>
      <c r="B1350" s="133"/>
      <c r="C1350" s="133"/>
      <c r="D1350" s="133"/>
      <c r="E1350" s="133"/>
      <c r="F1350" s="145"/>
      <c r="G1350" s="145"/>
      <c r="H1350" s="133"/>
    </row>
    <row r="1351" spans="1:8" s="299" customFormat="1" ht="24" customHeight="1" x14ac:dyDescent="0.2">
      <c r="A1351" s="133"/>
      <c r="B1351" s="133"/>
      <c r="C1351" s="133"/>
      <c r="D1351" s="133"/>
      <c r="E1351" s="133"/>
      <c r="F1351" s="145"/>
      <c r="G1351" s="145"/>
      <c r="H1351" s="133"/>
    </row>
    <row r="1352" spans="1:8" s="299" customFormat="1" ht="24" customHeight="1" x14ac:dyDescent="0.2">
      <c r="A1352" s="133"/>
      <c r="B1352" s="133"/>
      <c r="C1352" s="133"/>
      <c r="D1352" s="133"/>
      <c r="E1352" s="133"/>
      <c r="F1352" s="145"/>
      <c r="G1352" s="145"/>
      <c r="H1352" s="133"/>
    </row>
    <row r="1355" spans="1:8" s="299" customFormat="1" ht="24" customHeight="1" x14ac:dyDescent="0.2">
      <c r="A1355" s="133"/>
      <c r="B1355" s="133"/>
      <c r="C1355" s="133"/>
      <c r="D1355" s="133"/>
      <c r="E1355" s="133"/>
      <c r="F1355" s="145"/>
      <c r="G1355" s="145"/>
      <c r="H1355" s="133"/>
    </row>
    <row r="1356" spans="1:8" s="299" customFormat="1" ht="24" customHeight="1" x14ac:dyDescent="0.2">
      <c r="A1356" s="133"/>
      <c r="B1356" s="133"/>
      <c r="C1356" s="133"/>
      <c r="D1356" s="133"/>
      <c r="E1356" s="133"/>
      <c r="F1356" s="145"/>
      <c r="G1356" s="145"/>
      <c r="H1356" s="133"/>
    </row>
    <row r="1357" spans="1:8" s="299" customFormat="1" ht="24" customHeight="1" x14ac:dyDescent="0.2">
      <c r="A1357" s="133"/>
      <c r="B1357" s="133"/>
      <c r="C1357" s="133"/>
      <c r="D1357" s="133"/>
      <c r="E1357" s="133"/>
      <c r="F1357" s="145"/>
      <c r="G1357" s="145"/>
      <c r="H1357" s="133"/>
    </row>
    <row r="1358" spans="1:8" s="299" customFormat="1" ht="24" customHeight="1" x14ac:dyDescent="0.2">
      <c r="A1358" s="133"/>
      <c r="B1358" s="133"/>
      <c r="C1358" s="133"/>
      <c r="D1358" s="133"/>
      <c r="E1358" s="133"/>
      <c r="F1358" s="145"/>
      <c r="G1358" s="145"/>
      <c r="H1358" s="133"/>
    </row>
    <row r="1359" spans="1:8" s="299" customFormat="1" ht="24" customHeight="1" x14ac:dyDescent="0.2">
      <c r="A1359" s="133"/>
      <c r="B1359" s="133"/>
      <c r="C1359" s="133"/>
      <c r="D1359" s="133"/>
      <c r="E1359" s="133"/>
      <c r="F1359" s="145"/>
      <c r="G1359" s="145"/>
      <c r="H1359" s="133"/>
    </row>
    <row r="1360" spans="1:8" s="299" customFormat="1" ht="24" customHeight="1" x14ac:dyDescent="0.2">
      <c r="A1360" s="133"/>
      <c r="B1360" s="133"/>
      <c r="C1360" s="133"/>
      <c r="D1360" s="133"/>
      <c r="E1360" s="133"/>
      <c r="F1360" s="145"/>
      <c r="G1360" s="145"/>
      <c r="H1360" s="133"/>
    </row>
    <row r="1361" spans="1:8" s="299" customFormat="1" ht="24" customHeight="1" x14ac:dyDescent="0.2">
      <c r="A1361" s="133"/>
      <c r="B1361" s="133"/>
      <c r="C1361" s="133"/>
      <c r="D1361" s="133"/>
      <c r="E1361" s="133"/>
      <c r="F1361" s="145"/>
      <c r="G1361" s="145"/>
      <c r="H1361" s="133"/>
    </row>
    <row r="1362" spans="1:8" s="299" customFormat="1" ht="24" customHeight="1" x14ac:dyDescent="0.2">
      <c r="A1362" s="133"/>
      <c r="B1362" s="133"/>
      <c r="C1362" s="133"/>
      <c r="D1362" s="133"/>
      <c r="E1362" s="133"/>
      <c r="F1362" s="145"/>
      <c r="G1362" s="145"/>
      <c r="H1362" s="133"/>
    </row>
    <row r="1365" spans="1:8" s="299" customFormat="1" ht="24" customHeight="1" x14ac:dyDescent="0.2">
      <c r="A1365" s="133"/>
      <c r="B1365" s="133"/>
      <c r="C1365" s="133"/>
      <c r="D1365" s="133"/>
      <c r="E1365" s="133"/>
      <c r="F1365" s="145"/>
      <c r="G1365" s="145"/>
      <c r="H1365" s="133"/>
    </row>
    <row r="1366" spans="1:8" s="299" customFormat="1" ht="24" customHeight="1" x14ac:dyDescent="0.2">
      <c r="A1366" s="133"/>
      <c r="B1366" s="133"/>
      <c r="C1366" s="133"/>
      <c r="D1366" s="133"/>
      <c r="E1366" s="133"/>
      <c r="F1366" s="145"/>
      <c r="G1366" s="145"/>
      <c r="H1366" s="133"/>
    </row>
    <row r="1367" spans="1:8" s="299" customFormat="1" ht="24" customHeight="1" x14ac:dyDescent="0.2">
      <c r="A1367" s="133"/>
      <c r="B1367" s="133"/>
      <c r="C1367" s="133"/>
      <c r="D1367" s="133"/>
      <c r="E1367" s="133"/>
      <c r="F1367" s="145"/>
      <c r="G1367" s="145"/>
      <c r="H1367" s="133"/>
    </row>
    <row r="1368" spans="1:8" s="299" customFormat="1" ht="24" customHeight="1" x14ac:dyDescent="0.2">
      <c r="A1368" s="133"/>
      <c r="B1368" s="133"/>
      <c r="C1368" s="133"/>
      <c r="D1368" s="133"/>
      <c r="E1368" s="133"/>
      <c r="F1368" s="145"/>
      <c r="G1368" s="145"/>
      <c r="H1368" s="133"/>
    </row>
    <row r="1369" spans="1:8" s="299" customFormat="1" ht="24" customHeight="1" x14ac:dyDescent="0.2">
      <c r="A1369" s="133"/>
      <c r="B1369" s="133"/>
      <c r="C1369" s="133"/>
      <c r="D1369" s="133"/>
      <c r="E1369" s="133"/>
      <c r="F1369" s="145"/>
      <c r="G1369" s="145"/>
      <c r="H1369" s="133"/>
    </row>
    <row r="1370" spans="1:8" s="299" customFormat="1" ht="24" customHeight="1" x14ac:dyDescent="0.2">
      <c r="A1370" s="133"/>
      <c r="B1370" s="133"/>
      <c r="C1370" s="133"/>
      <c r="D1370" s="133"/>
      <c r="E1370" s="133"/>
      <c r="F1370" s="145"/>
      <c r="G1370" s="145"/>
      <c r="H1370" s="133"/>
    </row>
    <row r="1371" spans="1:8" s="299" customFormat="1" ht="24" customHeight="1" x14ac:dyDescent="0.2">
      <c r="A1371" s="133"/>
      <c r="B1371" s="133"/>
      <c r="C1371" s="133"/>
      <c r="D1371" s="133"/>
      <c r="E1371" s="133"/>
      <c r="F1371" s="145"/>
      <c r="G1371" s="145"/>
      <c r="H1371" s="133"/>
    </row>
    <row r="1372" spans="1:8" s="299" customFormat="1" ht="24" customHeight="1" x14ac:dyDescent="0.2">
      <c r="A1372" s="133"/>
      <c r="B1372" s="133"/>
      <c r="C1372" s="133"/>
      <c r="D1372" s="133"/>
      <c r="E1372" s="133"/>
      <c r="F1372" s="145"/>
      <c r="G1372" s="145"/>
      <c r="H1372" s="133"/>
    </row>
    <row r="1373" spans="1:8" s="299" customFormat="1" ht="24" customHeight="1" x14ac:dyDescent="0.2">
      <c r="A1373" s="133"/>
      <c r="B1373" s="133"/>
      <c r="C1373" s="133"/>
      <c r="D1373" s="133"/>
      <c r="E1373" s="133"/>
      <c r="F1373" s="145"/>
      <c r="G1373" s="145"/>
      <c r="H1373" s="133"/>
    </row>
    <row r="1387" spans="1:141" s="143" customFormat="1" ht="24" customHeight="1" x14ac:dyDescent="0.2">
      <c r="A1387" s="133"/>
      <c r="B1387" s="133"/>
      <c r="C1387" s="133"/>
      <c r="D1387" s="133"/>
      <c r="E1387" s="133"/>
      <c r="F1387" s="145"/>
      <c r="G1387" s="145"/>
      <c r="H1387" s="133"/>
      <c r="I1387" s="299"/>
      <c r="J1387" s="299"/>
      <c r="K1387" s="299"/>
      <c r="L1387" s="299"/>
      <c r="M1387" s="299"/>
      <c r="N1387" s="299"/>
      <c r="O1387" s="299"/>
      <c r="P1387" s="299"/>
      <c r="Q1387" s="299"/>
      <c r="R1387" s="299"/>
      <c r="S1387" s="299"/>
      <c r="T1387" s="299"/>
      <c r="U1387" s="300"/>
      <c r="V1387" s="300"/>
      <c r="W1387" s="300"/>
      <c r="X1387" s="300"/>
      <c r="Y1387" s="300"/>
      <c r="Z1387" s="300"/>
      <c r="AA1387" s="300"/>
      <c r="AB1387" s="300"/>
      <c r="AC1387" s="300"/>
      <c r="AD1387" s="300"/>
      <c r="AE1387" s="300"/>
      <c r="AF1387" s="300"/>
      <c r="AG1387" s="300"/>
      <c r="AH1387" s="300"/>
      <c r="AI1387" s="300"/>
      <c r="AJ1387" s="300"/>
      <c r="AK1387" s="300"/>
      <c r="AL1387" s="300"/>
      <c r="AM1387" s="300"/>
      <c r="AN1387" s="300"/>
      <c r="AO1387" s="300"/>
      <c r="AP1387" s="300"/>
      <c r="AQ1387" s="300"/>
      <c r="AR1387" s="300"/>
      <c r="AS1387" s="300"/>
      <c r="AT1387" s="300"/>
      <c r="AU1387" s="300"/>
      <c r="AV1387" s="300"/>
      <c r="AW1387" s="300"/>
      <c r="AX1387" s="300"/>
      <c r="AY1387" s="300"/>
      <c r="AZ1387" s="300"/>
      <c r="BA1387" s="300"/>
      <c r="BB1387" s="300"/>
      <c r="BC1387" s="300"/>
      <c r="BD1387" s="300"/>
      <c r="BE1387" s="300"/>
      <c r="BF1387" s="300"/>
      <c r="BG1387" s="300"/>
      <c r="BH1387" s="300"/>
      <c r="BI1387" s="300"/>
      <c r="BJ1387" s="300"/>
      <c r="BK1387" s="300"/>
      <c r="BL1387" s="300"/>
      <c r="BM1387" s="300"/>
      <c r="BN1387" s="300"/>
      <c r="BO1387" s="300"/>
      <c r="BP1387" s="300"/>
      <c r="BQ1387" s="300"/>
      <c r="BR1387" s="300"/>
      <c r="BS1387" s="300"/>
      <c r="BT1387" s="300"/>
      <c r="BU1387" s="300"/>
      <c r="BV1387" s="300"/>
      <c r="BW1387" s="300"/>
      <c r="BX1387" s="300"/>
      <c r="BY1387" s="300"/>
      <c r="BZ1387" s="300"/>
      <c r="CA1387" s="300"/>
      <c r="CB1387" s="300"/>
      <c r="CC1387" s="300"/>
      <c r="CD1387" s="300"/>
      <c r="CE1387" s="300"/>
      <c r="CF1387" s="300"/>
      <c r="CG1387" s="300"/>
      <c r="CH1387" s="300"/>
      <c r="CI1387" s="300"/>
      <c r="CJ1387" s="300"/>
      <c r="CK1387" s="300"/>
      <c r="CL1387" s="300"/>
      <c r="CM1387" s="300"/>
      <c r="CN1387" s="300"/>
      <c r="CO1387" s="300"/>
      <c r="CP1387" s="300"/>
      <c r="CQ1387" s="300"/>
      <c r="CR1387" s="300"/>
      <c r="CS1387" s="300"/>
      <c r="CT1387" s="300"/>
      <c r="CU1387" s="300"/>
      <c r="CV1387" s="300"/>
      <c r="CW1387" s="300"/>
      <c r="CX1387" s="300"/>
      <c r="CY1387" s="300"/>
      <c r="CZ1387" s="300"/>
      <c r="DA1387" s="300"/>
      <c r="DB1387" s="300"/>
      <c r="DC1387" s="300"/>
      <c r="DD1387" s="300"/>
      <c r="DE1387" s="300"/>
      <c r="DF1387" s="300"/>
      <c r="DG1387" s="300"/>
      <c r="DH1387" s="300"/>
      <c r="DI1387" s="300"/>
      <c r="DJ1387" s="300"/>
      <c r="DK1387" s="300"/>
      <c r="DL1387" s="300"/>
      <c r="DM1387" s="300"/>
      <c r="DN1387" s="300"/>
      <c r="DO1387" s="300"/>
      <c r="DP1387" s="300"/>
      <c r="DQ1387" s="300"/>
      <c r="DR1387" s="300"/>
      <c r="DS1387" s="300"/>
      <c r="DT1387" s="300"/>
      <c r="DU1387" s="300"/>
      <c r="DV1387" s="300"/>
      <c r="DW1387" s="300"/>
      <c r="DX1387" s="300"/>
      <c r="DY1387" s="300"/>
      <c r="DZ1387" s="300"/>
      <c r="EA1387" s="300"/>
      <c r="EB1387" s="300"/>
      <c r="EC1387" s="300"/>
      <c r="ED1387" s="300"/>
      <c r="EE1387" s="300"/>
      <c r="EF1387" s="300"/>
      <c r="EG1387" s="300"/>
      <c r="EH1387" s="300"/>
      <c r="EI1387" s="300"/>
      <c r="EJ1387" s="300"/>
      <c r="EK1387" s="300"/>
    </row>
    <row r="1389" spans="1:141" s="299" customFormat="1" ht="24" customHeight="1" x14ac:dyDescent="0.2">
      <c r="A1389" s="133"/>
      <c r="B1389" s="133"/>
      <c r="C1389" s="133"/>
      <c r="D1389" s="133"/>
      <c r="E1389" s="133"/>
      <c r="F1389" s="145"/>
      <c r="G1389" s="145"/>
      <c r="H1389" s="133"/>
    </row>
    <row r="1390" spans="1:141" s="299" customFormat="1" ht="24" customHeight="1" x14ac:dyDescent="0.2">
      <c r="A1390" s="133"/>
      <c r="B1390" s="133"/>
      <c r="C1390" s="133"/>
      <c r="D1390" s="133"/>
      <c r="E1390" s="133"/>
      <c r="F1390" s="145"/>
      <c r="G1390" s="145"/>
      <c r="H1390" s="133"/>
    </row>
    <row r="1391" spans="1:141" s="299" customFormat="1" ht="24" customHeight="1" x14ac:dyDescent="0.2">
      <c r="A1391" s="133"/>
      <c r="B1391" s="133"/>
      <c r="C1391" s="133"/>
      <c r="D1391" s="133"/>
      <c r="E1391" s="133"/>
      <c r="F1391" s="145"/>
      <c r="G1391" s="145"/>
      <c r="H1391" s="133"/>
    </row>
    <row r="1392" spans="1:141" s="299" customFormat="1" ht="24" customHeight="1" x14ac:dyDescent="0.2">
      <c r="A1392" s="133"/>
      <c r="B1392" s="133"/>
      <c r="C1392" s="133"/>
      <c r="D1392" s="133"/>
      <c r="E1392" s="133"/>
      <c r="F1392" s="145"/>
      <c r="G1392" s="145"/>
      <c r="H1392" s="133"/>
    </row>
    <row r="1393" spans="1:8" s="299" customFormat="1" ht="24" customHeight="1" x14ac:dyDescent="0.2">
      <c r="A1393" s="133"/>
      <c r="B1393" s="133"/>
      <c r="C1393" s="133"/>
      <c r="D1393" s="133"/>
      <c r="E1393" s="133"/>
      <c r="F1393" s="145"/>
      <c r="G1393" s="145"/>
      <c r="H1393" s="133"/>
    </row>
    <row r="1394" spans="1:8" s="299" customFormat="1" ht="24" customHeight="1" x14ac:dyDescent="0.2">
      <c r="A1394" s="133"/>
      <c r="B1394" s="133"/>
      <c r="C1394" s="133"/>
      <c r="D1394" s="133"/>
      <c r="E1394" s="133"/>
      <c r="F1394" s="145"/>
      <c r="G1394" s="145"/>
      <c r="H1394" s="133"/>
    </row>
    <row r="1395" spans="1:8" s="299" customFormat="1" ht="24" customHeight="1" x14ac:dyDescent="0.2">
      <c r="A1395" s="133"/>
      <c r="B1395" s="133"/>
      <c r="C1395" s="133"/>
      <c r="D1395" s="133"/>
      <c r="E1395" s="133"/>
      <c r="F1395" s="145"/>
      <c r="G1395" s="145"/>
      <c r="H1395" s="133"/>
    </row>
    <row r="1396" spans="1:8" s="299" customFormat="1" ht="24" customHeight="1" x14ac:dyDescent="0.2">
      <c r="A1396" s="133"/>
      <c r="B1396" s="133"/>
      <c r="C1396" s="133"/>
      <c r="D1396" s="133"/>
      <c r="E1396" s="133"/>
      <c r="F1396" s="145"/>
      <c r="G1396" s="145"/>
      <c r="H1396" s="133"/>
    </row>
    <row r="1397" spans="1:8" s="299" customFormat="1" ht="24" customHeight="1" x14ac:dyDescent="0.2">
      <c r="A1397" s="133"/>
      <c r="B1397" s="133"/>
      <c r="C1397" s="133"/>
      <c r="D1397" s="133"/>
      <c r="E1397" s="133"/>
      <c r="F1397" s="145"/>
      <c r="G1397" s="145"/>
      <c r="H1397" s="133"/>
    </row>
    <row r="1398" spans="1:8" s="299" customFormat="1" ht="24" customHeight="1" x14ac:dyDescent="0.2">
      <c r="A1398" s="133"/>
      <c r="B1398" s="133"/>
      <c r="C1398" s="133"/>
      <c r="D1398" s="133"/>
      <c r="E1398" s="133"/>
      <c r="F1398" s="145"/>
      <c r="G1398" s="145"/>
      <c r="H1398" s="133"/>
    </row>
    <row r="1399" spans="1:8" s="299" customFormat="1" ht="24" customHeight="1" x14ac:dyDescent="0.2">
      <c r="A1399" s="133"/>
      <c r="B1399" s="133"/>
      <c r="C1399" s="133"/>
      <c r="D1399" s="133"/>
      <c r="E1399" s="133"/>
      <c r="F1399" s="145"/>
      <c r="G1399" s="145"/>
      <c r="H1399" s="133"/>
    </row>
    <row r="1400" spans="1:8" s="299" customFormat="1" ht="24" customHeight="1" x14ac:dyDescent="0.2">
      <c r="A1400" s="133"/>
      <c r="B1400" s="133"/>
      <c r="C1400" s="133"/>
      <c r="D1400" s="133"/>
      <c r="E1400" s="133"/>
      <c r="F1400" s="145"/>
      <c r="G1400" s="145"/>
      <c r="H1400" s="133"/>
    </row>
    <row r="1401" spans="1:8" s="299" customFormat="1" ht="24" customHeight="1" x14ac:dyDescent="0.2">
      <c r="A1401" s="133"/>
      <c r="B1401" s="133"/>
      <c r="C1401" s="133"/>
      <c r="D1401" s="133"/>
      <c r="E1401" s="133"/>
      <c r="F1401" s="145"/>
      <c r="G1401" s="145"/>
      <c r="H1401" s="133"/>
    </row>
    <row r="1402" spans="1:8" s="299" customFormat="1" ht="24" customHeight="1" x14ac:dyDescent="0.2">
      <c r="A1402" s="133"/>
      <c r="B1402" s="133"/>
      <c r="C1402" s="133"/>
      <c r="D1402" s="133"/>
      <c r="E1402" s="133"/>
      <c r="F1402" s="145"/>
      <c r="G1402" s="145"/>
      <c r="H1402" s="133"/>
    </row>
    <row r="1405" spans="1:8" s="299" customFormat="1" ht="24" customHeight="1" x14ac:dyDescent="0.2">
      <c r="A1405" s="133"/>
      <c r="B1405" s="133"/>
      <c r="C1405" s="133"/>
      <c r="D1405" s="133"/>
      <c r="E1405" s="133"/>
      <c r="F1405" s="145"/>
      <c r="G1405" s="145"/>
      <c r="H1405" s="133"/>
    </row>
    <row r="1406" spans="1:8" s="299" customFormat="1" ht="24" customHeight="1" x14ac:dyDescent="0.2">
      <c r="A1406" s="133"/>
      <c r="B1406" s="133"/>
      <c r="C1406" s="133"/>
      <c r="D1406" s="133"/>
      <c r="E1406" s="133"/>
      <c r="F1406" s="145"/>
      <c r="G1406" s="145"/>
      <c r="H1406" s="133"/>
    </row>
    <row r="1407" spans="1:8" s="299" customFormat="1" ht="24" customHeight="1" x14ac:dyDescent="0.2">
      <c r="A1407" s="133"/>
      <c r="B1407" s="133"/>
      <c r="C1407" s="133"/>
      <c r="D1407" s="133"/>
      <c r="E1407" s="133"/>
      <c r="F1407" s="145"/>
      <c r="G1407" s="145"/>
      <c r="H1407" s="133"/>
    </row>
    <row r="1408" spans="1:8" s="299" customFormat="1" ht="24" customHeight="1" x14ac:dyDescent="0.2">
      <c r="A1408" s="133"/>
      <c r="B1408" s="133"/>
      <c r="C1408" s="133"/>
      <c r="D1408" s="133"/>
      <c r="E1408" s="133"/>
      <c r="F1408" s="145"/>
      <c r="G1408" s="145"/>
      <c r="H1408" s="133"/>
    </row>
    <row r="1409" spans="1:8" s="299" customFormat="1" ht="24" customHeight="1" x14ac:dyDescent="0.2">
      <c r="A1409" s="133"/>
      <c r="B1409" s="133"/>
      <c r="C1409" s="133"/>
      <c r="D1409" s="133"/>
      <c r="E1409" s="133"/>
      <c r="F1409" s="145"/>
      <c r="G1409" s="145"/>
      <c r="H1409" s="133"/>
    </row>
    <row r="1410" spans="1:8" s="299" customFormat="1" ht="24" customHeight="1" x14ac:dyDescent="0.2">
      <c r="A1410" s="133"/>
      <c r="B1410" s="133"/>
      <c r="C1410" s="133"/>
      <c r="D1410" s="133"/>
      <c r="E1410" s="133"/>
      <c r="F1410" s="145"/>
      <c r="G1410" s="145"/>
      <c r="H1410" s="133"/>
    </row>
    <row r="1411" spans="1:8" s="299" customFormat="1" ht="24" customHeight="1" x14ac:dyDescent="0.2">
      <c r="A1411" s="133"/>
      <c r="B1411" s="133"/>
      <c r="C1411" s="133"/>
      <c r="D1411" s="133"/>
      <c r="E1411" s="133"/>
      <c r="F1411" s="145"/>
      <c r="G1411" s="145"/>
      <c r="H1411" s="133"/>
    </row>
    <row r="1412" spans="1:8" s="299" customFormat="1" ht="24" customHeight="1" x14ac:dyDescent="0.2">
      <c r="A1412" s="133"/>
      <c r="B1412" s="133"/>
      <c r="C1412" s="133"/>
      <c r="D1412" s="133"/>
      <c r="E1412" s="133"/>
      <c r="F1412" s="145"/>
      <c r="G1412" s="145"/>
      <c r="H1412" s="133"/>
    </row>
    <row r="1415" spans="1:8" s="299" customFormat="1" ht="24" customHeight="1" x14ac:dyDescent="0.2">
      <c r="A1415" s="133"/>
      <c r="B1415" s="133"/>
      <c r="C1415" s="133"/>
      <c r="D1415" s="133"/>
      <c r="E1415" s="133"/>
      <c r="F1415" s="145"/>
      <c r="G1415" s="145"/>
      <c r="H1415" s="133"/>
    </row>
    <row r="1416" spans="1:8" s="299" customFormat="1" ht="24" customHeight="1" x14ac:dyDescent="0.2">
      <c r="A1416" s="133"/>
      <c r="B1416" s="133"/>
      <c r="C1416" s="133"/>
      <c r="D1416" s="133"/>
      <c r="E1416" s="133"/>
      <c r="F1416" s="145"/>
      <c r="G1416" s="145"/>
      <c r="H1416" s="133"/>
    </row>
    <row r="1417" spans="1:8" s="299" customFormat="1" ht="24" customHeight="1" x14ac:dyDescent="0.2">
      <c r="A1417" s="133"/>
      <c r="B1417" s="133"/>
      <c r="C1417" s="133"/>
      <c r="D1417" s="133"/>
      <c r="E1417" s="133"/>
      <c r="F1417" s="145"/>
      <c r="G1417" s="145"/>
      <c r="H1417" s="133"/>
    </row>
    <row r="1418" spans="1:8" s="299" customFormat="1" ht="24" customHeight="1" x14ac:dyDescent="0.2">
      <c r="A1418" s="133"/>
      <c r="B1418" s="133"/>
      <c r="C1418" s="133"/>
      <c r="D1418" s="133"/>
      <c r="E1418" s="133"/>
      <c r="F1418" s="145"/>
      <c r="G1418" s="145"/>
      <c r="H1418" s="133"/>
    </row>
    <row r="1419" spans="1:8" s="299" customFormat="1" ht="24" customHeight="1" x14ac:dyDescent="0.2">
      <c r="A1419" s="133"/>
      <c r="B1419" s="133"/>
      <c r="C1419" s="133"/>
      <c r="D1419" s="133"/>
      <c r="E1419" s="133"/>
      <c r="F1419" s="145"/>
      <c r="G1419" s="145"/>
      <c r="H1419" s="133"/>
    </row>
    <row r="1420" spans="1:8" s="299" customFormat="1" ht="24" customHeight="1" x14ac:dyDescent="0.2">
      <c r="A1420" s="133"/>
      <c r="B1420" s="133"/>
      <c r="C1420" s="133"/>
      <c r="D1420" s="133"/>
      <c r="E1420" s="133"/>
      <c r="F1420" s="145"/>
      <c r="G1420" s="145"/>
      <c r="H1420" s="133"/>
    </row>
    <row r="1421" spans="1:8" s="299" customFormat="1" ht="24" customHeight="1" x14ac:dyDescent="0.2">
      <c r="A1421" s="133"/>
      <c r="B1421" s="133"/>
      <c r="C1421" s="133"/>
      <c r="D1421" s="133"/>
      <c r="E1421" s="133"/>
      <c r="F1421" s="145"/>
      <c r="G1421" s="145"/>
      <c r="H1421" s="133"/>
    </row>
    <row r="1422" spans="1:8" s="299" customFormat="1" ht="24" customHeight="1" x14ac:dyDescent="0.2">
      <c r="A1422" s="133"/>
      <c r="B1422" s="133"/>
      <c r="C1422" s="133"/>
      <c r="D1422" s="133"/>
      <c r="E1422" s="133"/>
      <c r="F1422" s="145"/>
      <c r="G1422" s="145"/>
      <c r="H1422" s="133"/>
    </row>
    <row r="1423" spans="1:8" s="299" customFormat="1" ht="24" customHeight="1" x14ac:dyDescent="0.2">
      <c r="A1423" s="133"/>
      <c r="B1423" s="133"/>
      <c r="C1423" s="133"/>
      <c r="D1423" s="133"/>
      <c r="E1423" s="133"/>
      <c r="F1423" s="145"/>
      <c r="G1423" s="145"/>
      <c r="H1423" s="133"/>
    </row>
    <row r="1437" spans="1:141" s="143" customFormat="1" ht="24" customHeight="1" x14ac:dyDescent="0.2">
      <c r="A1437" s="133"/>
      <c r="B1437" s="133"/>
      <c r="C1437" s="133"/>
      <c r="D1437" s="133"/>
      <c r="E1437" s="133"/>
      <c r="F1437" s="145"/>
      <c r="G1437" s="145"/>
      <c r="H1437" s="133"/>
      <c r="I1437" s="299"/>
      <c r="J1437" s="299"/>
      <c r="K1437" s="299"/>
      <c r="L1437" s="299"/>
      <c r="M1437" s="299"/>
      <c r="N1437" s="299"/>
      <c r="O1437" s="299"/>
      <c r="P1437" s="299"/>
      <c r="Q1437" s="299"/>
      <c r="R1437" s="299"/>
      <c r="S1437" s="299"/>
      <c r="T1437" s="299"/>
      <c r="U1437" s="300"/>
      <c r="V1437" s="300"/>
      <c r="W1437" s="300"/>
      <c r="X1437" s="300"/>
      <c r="Y1437" s="300"/>
      <c r="Z1437" s="300"/>
      <c r="AA1437" s="300"/>
      <c r="AB1437" s="300"/>
      <c r="AC1437" s="300"/>
      <c r="AD1437" s="300"/>
      <c r="AE1437" s="300"/>
      <c r="AF1437" s="300"/>
      <c r="AG1437" s="300"/>
      <c r="AH1437" s="300"/>
      <c r="AI1437" s="300"/>
      <c r="AJ1437" s="300"/>
      <c r="AK1437" s="300"/>
      <c r="AL1437" s="300"/>
      <c r="AM1437" s="300"/>
      <c r="AN1437" s="300"/>
      <c r="AO1437" s="300"/>
      <c r="AP1437" s="300"/>
      <c r="AQ1437" s="300"/>
      <c r="AR1437" s="300"/>
      <c r="AS1437" s="300"/>
      <c r="AT1437" s="300"/>
      <c r="AU1437" s="300"/>
      <c r="AV1437" s="300"/>
      <c r="AW1437" s="300"/>
      <c r="AX1437" s="300"/>
      <c r="AY1437" s="300"/>
      <c r="AZ1437" s="300"/>
      <c r="BA1437" s="300"/>
      <c r="BB1437" s="300"/>
      <c r="BC1437" s="300"/>
      <c r="BD1437" s="300"/>
      <c r="BE1437" s="300"/>
      <c r="BF1437" s="300"/>
      <c r="BG1437" s="300"/>
      <c r="BH1437" s="300"/>
      <c r="BI1437" s="300"/>
      <c r="BJ1437" s="300"/>
      <c r="BK1437" s="300"/>
      <c r="BL1437" s="300"/>
      <c r="BM1437" s="300"/>
      <c r="BN1437" s="300"/>
      <c r="BO1437" s="300"/>
      <c r="BP1437" s="300"/>
      <c r="BQ1437" s="300"/>
      <c r="BR1437" s="300"/>
      <c r="BS1437" s="300"/>
      <c r="BT1437" s="300"/>
      <c r="BU1437" s="300"/>
      <c r="BV1437" s="300"/>
      <c r="BW1437" s="300"/>
      <c r="BX1437" s="300"/>
      <c r="BY1437" s="300"/>
      <c r="BZ1437" s="300"/>
      <c r="CA1437" s="300"/>
      <c r="CB1437" s="300"/>
      <c r="CC1437" s="300"/>
      <c r="CD1437" s="300"/>
      <c r="CE1437" s="300"/>
      <c r="CF1437" s="300"/>
      <c r="CG1437" s="300"/>
      <c r="CH1437" s="300"/>
      <c r="CI1437" s="300"/>
      <c r="CJ1437" s="300"/>
      <c r="CK1437" s="300"/>
      <c r="CL1437" s="300"/>
      <c r="CM1437" s="300"/>
      <c r="CN1437" s="300"/>
      <c r="CO1437" s="300"/>
      <c r="CP1437" s="300"/>
      <c r="CQ1437" s="300"/>
      <c r="CR1437" s="300"/>
      <c r="CS1437" s="300"/>
      <c r="CT1437" s="300"/>
      <c r="CU1437" s="300"/>
      <c r="CV1437" s="300"/>
      <c r="CW1437" s="300"/>
      <c r="CX1437" s="300"/>
      <c r="CY1437" s="300"/>
      <c r="CZ1437" s="300"/>
      <c r="DA1437" s="300"/>
      <c r="DB1437" s="300"/>
      <c r="DC1437" s="300"/>
      <c r="DD1437" s="300"/>
      <c r="DE1437" s="300"/>
      <c r="DF1437" s="300"/>
      <c r="DG1437" s="300"/>
      <c r="DH1437" s="300"/>
      <c r="DI1437" s="300"/>
      <c r="DJ1437" s="300"/>
      <c r="DK1437" s="300"/>
      <c r="DL1437" s="300"/>
      <c r="DM1437" s="300"/>
      <c r="DN1437" s="300"/>
      <c r="DO1437" s="300"/>
      <c r="DP1437" s="300"/>
      <c r="DQ1437" s="300"/>
      <c r="DR1437" s="300"/>
      <c r="DS1437" s="300"/>
      <c r="DT1437" s="300"/>
      <c r="DU1437" s="300"/>
      <c r="DV1437" s="300"/>
      <c r="DW1437" s="300"/>
      <c r="DX1437" s="300"/>
      <c r="DY1437" s="300"/>
      <c r="DZ1437" s="300"/>
      <c r="EA1437" s="300"/>
      <c r="EB1437" s="300"/>
      <c r="EC1437" s="300"/>
      <c r="ED1437" s="300"/>
      <c r="EE1437" s="300"/>
      <c r="EF1437" s="300"/>
      <c r="EG1437" s="300"/>
      <c r="EH1437" s="300"/>
      <c r="EI1437" s="300"/>
      <c r="EJ1437" s="300"/>
      <c r="EK1437" s="300"/>
    </row>
    <row r="1439" spans="1:141" s="299" customFormat="1" ht="24" customHeight="1" x14ac:dyDescent="0.2">
      <c r="A1439" s="133"/>
      <c r="B1439" s="133"/>
      <c r="C1439" s="133"/>
      <c r="D1439" s="133"/>
      <c r="E1439" s="133"/>
      <c r="F1439" s="145"/>
      <c r="G1439" s="145"/>
      <c r="H1439" s="133"/>
    </row>
    <row r="1440" spans="1:141" s="299" customFormat="1" ht="24" customHeight="1" x14ac:dyDescent="0.2">
      <c r="A1440" s="133"/>
      <c r="B1440" s="133"/>
      <c r="C1440" s="133"/>
      <c r="D1440" s="133"/>
      <c r="E1440" s="133"/>
      <c r="F1440" s="145"/>
      <c r="G1440" s="145"/>
      <c r="H1440" s="133"/>
    </row>
    <row r="1441" spans="1:8" s="299" customFormat="1" ht="24" customHeight="1" x14ac:dyDescent="0.2">
      <c r="A1441" s="133"/>
      <c r="B1441" s="133"/>
      <c r="C1441" s="133"/>
      <c r="D1441" s="133"/>
      <c r="E1441" s="133"/>
      <c r="F1441" s="145"/>
      <c r="G1441" s="145"/>
      <c r="H1441" s="133"/>
    </row>
    <row r="1442" spans="1:8" s="299" customFormat="1" ht="24" customHeight="1" x14ac:dyDescent="0.2">
      <c r="A1442" s="133"/>
      <c r="B1442" s="133"/>
      <c r="C1442" s="133"/>
      <c r="D1442" s="133"/>
      <c r="E1442" s="133"/>
      <c r="F1442" s="145"/>
      <c r="G1442" s="145"/>
      <c r="H1442" s="133"/>
    </row>
    <row r="1443" spans="1:8" s="299" customFormat="1" ht="24" customHeight="1" x14ac:dyDescent="0.2">
      <c r="A1443" s="133"/>
      <c r="B1443" s="133"/>
      <c r="C1443" s="133"/>
      <c r="D1443" s="133"/>
      <c r="E1443" s="133"/>
      <c r="F1443" s="145"/>
      <c r="G1443" s="145"/>
      <c r="H1443" s="133"/>
    </row>
    <row r="1444" spans="1:8" s="299" customFormat="1" ht="24" customHeight="1" x14ac:dyDescent="0.2">
      <c r="A1444" s="133"/>
      <c r="B1444" s="133"/>
      <c r="C1444" s="133"/>
      <c r="D1444" s="133"/>
      <c r="E1444" s="133"/>
      <c r="F1444" s="145"/>
      <c r="G1444" s="145"/>
      <c r="H1444" s="133"/>
    </row>
    <row r="1445" spans="1:8" s="299" customFormat="1" ht="24" customHeight="1" x14ac:dyDescent="0.2">
      <c r="A1445" s="133"/>
      <c r="B1445" s="133"/>
      <c r="C1445" s="133"/>
      <c r="D1445" s="133"/>
      <c r="E1445" s="133"/>
      <c r="F1445" s="145"/>
      <c r="G1445" s="145"/>
      <c r="H1445" s="133"/>
    </row>
    <row r="1446" spans="1:8" s="299" customFormat="1" ht="24" customHeight="1" x14ac:dyDescent="0.2">
      <c r="A1446" s="133"/>
      <c r="B1446" s="133"/>
      <c r="C1446" s="133"/>
      <c r="D1446" s="133"/>
      <c r="E1446" s="133"/>
      <c r="F1446" s="145"/>
      <c r="G1446" s="145"/>
      <c r="H1446" s="133"/>
    </row>
    <row r="1447" spans="1:8" s="299" customFormat="1" ht="24" customHeight="1" x14ac:dyDescent="0.2">
      <c r="A1447" s="133"/>
      <c r="B1447" s="133"/>
      <c r="C1447" s="133"/>
      <c r="D1447" s="133"/>
      <c r="E1447" s="133"/>
      <c r="F1447" s="145"/>
      <c r="G1447" s="145"/>
      <c r="H1447" s="133"/>
    </row>
    <row r="1448" spans="1:8" s="299" customFormat="1" ht="24" customHeight="1" x14ac:dyDescent="0.2">
      <c r="A1448" s="133"/>
      <c r="B1448" s="133"/>
      <c r="C1448" s="133"/>
      <c r="D1448" s="133"/>
      <c r="E1448" s="133"/>
      <c r="F1448" s="145"/>
      <c r="G1448" s="145"/>
      <c r="H1448" s="133"/>
    </row>
    <row r="1449" spans="1:8" s="299" customFormat="1" ht="24" customHeight="1" x14ac:dyDescent="0.2">
      <c r="A1449" s="133"/>
      <c r="B1449" s="133"/>
      <c r="C1449" s="133"/>
      <c r="D1449" s="133"/>
      <c r="E1449" s="133"/>
      <c r="F1449" s="145"/>
      <c r="G1449" s="145"/>
      <c r="H1449" s="133"/>
    </row>
    <row r="1450" spans="1:8" s="299" customFormat="1" ht="24" customHeight="1" x14ac:dyDescent="0.2">
      <c r="A1450" s="133"/>
      <c r="B1450" s="133"/>
      <c r="C1450" s="133"/>
      <c r="D1450" s="133"/>
      <c r="E1450" s="133"/>
      <c r="F1450" s="145"/>
      <c r="G1450" s="145"/>
      <c r="H1450" s="133"/>
    </row>
    <row r="1451" spans="1:8" s="299" customFormat="1" ht="24" customHeight="1" x14ac:dyDescent="0.2">
      <c r="A1451" s="133"/>
      <c r="B1451" s="133"/>
      <c r="C1451" s="133"/>
      <c r="D1451" s="133"/>
      <c r="E1451" s="133"/>
      <c r="F1451" s="145"/>
      <c r="G1451" s="145"/>
      <c r="H1451" s="133"/>
    </row>
    <row r="1452" spans="1:8" s="299" customFormat="1" ht="24" customHeight="1" x14ac:dyDescent="0.2">
      <c r="A1452" s="133"/>
      <c r="B1452" s="133"/>
      <c r="C1452" s="133"/>
      <c r="D1452" s="133"/>
      <c r="E1452" s="133"/>
      <c r="F1452" s="145"/>
      <c r="G1452" s="145"/>
      <c r="H1452" s="133"/>
    </row>
    <row r="1455" spans="1:8" s="299" customFormat="1" ht="24" customHeight="1" x14ac:dyDescent="0.2">
      <c r="A1455" s="133"/>
      <c r="B1455" s="133"/>
      <c r="C1455" s="133"/>
      <c r="D1455" s="133"/>
      <c r="E1455" s="133"/>
      <c r="F1455" s="145"/>
      <c r="G1455" s="145"/>
      <c r="H1455" s="133"/>
    </row>
    <row r="1456" spans="1:8" s="299" customFormat="1" ht="24" customHeight="1" x14ac:dyDescent="0.2">
      <c r="A1456" s="133"/>
      <c r="B1456" s="133"/>
      <c r="C1456" s="133"/>
      <c r="D1456" s="133"/>
      <c r="E1456" s="133"/>
      <c r="F1456" s="145"/>
      <c r="G1456" s="145"/>
      <c r="H1456" s="133"/>
    </row>
    <row r="1457" spans="1:8" s="299" customFormat="1" ht="24" customHeight="1" x14ac:dyDescent="0.2">
      <c r="A1457" s="133"/>
      <c r="B1457" s="133"/>
      <c r="C1457" s="133"/>
      <c r="D1457" s="133"/>
      <c r="E1457" s="133"/>
      <c r="F1457" s="145"/>
      <c r="G1457" s="145"/>
      <c r="H1457" s="133"/>
    </row>
    <row r="1458" spans="1:8" s="299" customFormat="1" ht="24" customHeight="1" x14ac:dyDescent="0.2">
      <c r="A1458" s="133"/>
      <c r="B1458" s="133"/>
      <c r="C1458" s="133"/>
      <c r="D1458" s="133"/>
      <c r="E1458" s="133"/>
      <c r="F1458" s="145"/>
      <c r="G1458" s="145"/>
      <c r="H1458" s="133"/>
    </row>
    <row r="1459" spans="1:8" s="299" customFormat="1" ht="24" customHeight="1" x14ac:dyDescent="0.2">
      <c r="A1459" s="133"/>
      <c r="B1459" s="133"/>
      <c r="C1459" s="133"/>
      <c r="D1459" s="133"/>
      <c r="E1459" s="133"/>
      <c r="F1459" s="145"/>
      <c r="G1459" s="145"/>
      <c r="H1459" s="133"/>
    </row>
    <row r="1460" spans="1:8" s="299" customFormat="1" ht="24" customHeight="1" x14ac:dyDescent="0.2">
      <c r="A1460" s="133"/>
      <c r="B1460" s="133"/>
      <c r="C1460" s="133"/>
      <c r="D1460" s="133"/>
      <c r="E1460" s="133"/>
      <c r="F1460" s="145"/>
      <c r="G1460" s="145"/>
      <c r="H1460" s="133"/>
    </row>
    <row r="1461" spans="1:8" s="299" customFormat="1" ht="24" customHeight="1" x14ac:dyDescent="0.2">
      <c r="A1461" s="133"/>
      <c r="B1461" s="133"/>
      <c r="C1461" s="133"/>
      <c r="D1461" s="133"/>
      <c r="E1461" s="133"/>
      <c r="F1461" s="145"/>
      <c r="G1461" s="145"/>
      <c r="H1461" s="133"/>
    </row>
    <row r="1462" spans="1:8" s="299" customFormat="1" ht="24" customHeight="1" x14ac:dyDescent="0.2">
      <c r="A1462" s="133"/>
      <c r="B1462" s="133"/>
      <c r="C1462" s="133"/>
      <c r="D1462" s="133"/>
      <c r="E1462" s="133"/>
      <c r="F1462" s="145"/>
      <c r="G1462" s="145"/>
      <c r="H1462" s="133"/>
    </row>
    <row r="1465" spans="1:8" s="299" customFormat="1" ht="24" customHeight="1" x14ac:dyDescent="0.2">
      <c r="A1465" s="133"/>
      <c r="B1465" s="133"/>
      <c r="C1465" s="133"/>
      <c r="D1465" s="133"/>
      <c r="E1465" s="133"/>
      <c r="F1465" s="145"/>
      <c r="G1465" s="145"/>
      <c r="H1465" s="133"/>
    </row>
    <row r="1466" spans="1:8" s="299" customFormat="1" ht="24" customHeight="1" x14ac:dyDescent="0.2">
      <c r="A1466" s="133"/>
      <c r="B1466" s="133"/>
      <c r="C1466" s="133"/>
      <c r="D1466" s="133"/>
      <c r="E1466" s="133"/>
      <c r="F1466" s="145"/>
      <c r="G1466" s="145"/>
      <c r="H1466" s="133"/>
    </row>
    <row r="1467" spans="1:8" s="299" customFormat="1" ht="24" customHeight="1" x14ac:dyDescent="0.2">
      <c r="A1467" s="133"/>
      <c r="B1467" s="133"/>
      <c r="C1467" s="133"/>
      <c r="D1467" s="133"/>
      <c r="E1467" s="133"/>
      <c r="F1467" s="145"/>
      <c r="G1467" s="145"/>
      <c r="H1467" s="133"/>
    </row>
    <row r="1468" spans="1:8" s="299" customFormat="1" ht="24" customHeight="1" x14ac:dyDescent="0.2">
      <c r="A1468" s="133"/>
      <c r="B1468" s="133"/>
      <c r="C1468" s="133"/>
      <c r="D1468" s="133"/>
      <c r="E1468" s="133"/>
      <c r="F1468" s="145"/>
      <c r="G1468" s="145"/>
      <c r="H1468" s="133"/>
    </row>
    <row r="1469" spans="1:8" s="299" customFormat="1" ht="24" customHeight="1" x14ac:dyDescent="0.2">
      <c r="A1469" s="133"/>
      <c r="B1469" s="133"/>
      <c r="C1469" s="133"/>
      <c r="D1469" s="133"/>
      <c r="E1469" s="133"/>
      <c r="F1469" s="145"/>
      <c r="G1469" s="145"/>
      <c r="H1469" s="133"/>
    </row>
    <row r="1470" spans="1:8" s="299" customFormat="1" ht="24" customHeight="1" x14ac:dyDescent="0.2">
      <c r="A1470" s="133"/>
      <c r="B1470" s="133"/>
      <c r="C1470" s="133"/>
      <c r="D1470" s="133"/>
      <c r="E1470" s="133"/>
      <c r="F1470" s="145"/>
      <c r="G1470" s="145"/>
      <c r="H1470" s="133"/>
    </row>
    <row r="1471" spans="1:8" s="299" customFormat="1" ht="24" customHeight="1" x14ac:dyDescent="0.2">
      <c r="A1471" s="133"/>
      <c r="B1471" s="133"/>
      <c r="C1471" s="133"/>
      <c r="D1471" s="133"/>
      <c r="E1471" s="133"/>
      <c r="F1471" s="145"/>
      <c r="G1471" s="145"/>
      <c r="H1471" s="133"/>
    </row>
    <row r="1472" spans="1:8" s="299" customFormat="1" ht="24" customHeight="1" x14ac:dyDescent="0.2">
      <c r="A1472" s="133"/>
      <c r="B1472" s="133"/>
      <c r="C1472" s="133"/>
      <c r="D1472" s="133"/>
      <c r="E1472" s="133"/>
      <c r="F1472" s="145"/>
      <c r="G1472" s="145"/>
      <c r="H1472" s="133"/>
    </row>
    <row r="1473" spans="1:141" s="299" customFormat="1" ht="24" customHeight="1" x14ac:dyDescent="0.2">
      <c r="A1473" s="133"/>
      <c r="B1473" s="133"/>
      <c r="C1473" s="133"/>
      <c r="D1473" s="133"/>
      <c r="E1473" s="133"/>
      <c r="F1473" s="145"/>
      <c r="G1473" s="145"/>
      <c r="H1473" s="133"/>
    </row>
    <row r="1487" spans="1:141" s="143" customFormat="1" ht="24" customHeight="1" x14ac:dyDescent="0.2">
      <c r="A1487" s="133"/>
      <c r="B1487" s="133"/>
      <c r="C1487" s="133"/>
      <c r="D1487" s="133"/>
      <c r="E1487" s="133"/>
      <c r="F1487" s="145"/>
      <c r="G1487" s="145"/>
      <c r="H1487" s="133"/>
      <c r="I1487" s="299"/>
      <c r="J1487" s="299"/>
      <c r="K1487" s="299"/>
      <c r="L1487" s="299"/>
      <c r="M1487" s="299"/>
      <c r="N1487" s="299"/>
      <c r="O1487" s="299"/>
      <c r="P1487" s="299"/>
      <c r="Q1487" s="299"/>
      <c r="R1487" s="299"/>
      <c r="S1487" s="299"/>
      <c r="T1487" s="299"/>
      <c r="U1487" s="300"/>
      <c r="V1487" s="300"/>
      <c r="W1487" s="300"/>
      <c r="X1487" s="300"/>
      <c r="Y1487" s="300"/>
      <c r="Z1487" s="300"/>
      <c r="AA1487" s="300"/>
      <c r="AB1487" s="300"/>
      <c r="AC1487" s="300"/>
      <c r="AD1487" s="300"/>
      <c r="AE1487" s="300"/>
      <c r="AF1487" s="300"/>
      <c r="AG1487" s="300"/>
      <c r="AH1487" s="300"/>
      <c r="AI1487" s="300"/>
      <c r="AJ1487" s="300"/>
      <c r="AK1487" s="300"/>
      <c r="AL1487" s="300"/>
      <c r="AM1487" s="300"/>
      <c r="AN1487" s="300"/>
      <c r="AO1487" s="300"/>
      <c r="AP1487" s="300"/>
      <c r="AQ1487" s="300"/>
      <c r="AR1487" s="300"/>
      <c r="AS1487" s="300"/>
      <c r="AT1487" s="300"/>
      <c r="AU1487" s="300"/>
      <c r="AV1487" s="300"/>
      <c r="AW1487" s="300"/>
      <c r="AX1487" s="300"/>
      <c r="AY1487" s="300"/>
      <c r="AZ1487" s="300"/>
      <c r="BA1487" s="300"/>
      <c r="BB1487" s="300"/>
      <c r="BC1487" s="300"/>
      <c r="BD1487" s="300"/>
      <c r="BE1487" s="300"/>
      <c r="BF1487" s="300"/>
      <c r="BG1487" s="300"/>
      <c r="BH1487" s="300"/>
      <c r="BI1487" s="300"/>
      <c r="BJ1487" s="300"/>
      <c r="BK1487" s="300"/>
      <c r="BL1487" s="300"/>
      <c r="BM1487" s="300"/>
      <c r="BN1487" s="300"/>
      <c r="BO1487" s="300"/>
      <c r="BP1487" s="300"/>
      <c r="BQ1487" s="300"/>
      <c r="BR1487" s="300"/>
      <c r="BS1487" s="300"/>
      <c r="BT1487" s="300"/>
      <c r="BU1487" s="300"/>
      <c r="BV1487" s="300"/>
      <c r="BW1487" s="300"/>
      <c r="BX1487" s="300"/>
      <c r="BY1487" s="300"/>
      <c r="BZ1487" s="300"/>
      <c r="CA1487" s="300"/>
      <c r="CB1487" s="300"/>
      <c r="CC1487" s="300"/>
      <c r="CD1487" s="300"/>
      <c r="CE1487" s="300"/>
      <c r="CF1487" s="300"/>
      <c r="CG1487" s="300"/>
      <c r="CH1487" s="300"/>
      <c r="CI1487" s="300"/>
      <c r="CJ1487" s="300"/>
      <c r="CK1487" s="300"/>
      <c r="CL1487" s="300"/>
      <c r="CM1487" s="300"/>
      <c r="CN1487" s="300"/>
      <c r="CO1487" s="300"/>
      <c r="CP1487" s="300"/>
      <c r="CQ1487" s="300"/>
      <c r="CR1487" s="300"/>
      <c r="CS1487" s="300"/>
      <c r="CT1487" s="300"/>
      <c r="CU1487" s="300"/>
      <c r="CV1487" s="300"/>
      <c r="CW1487" s="300"/>
      <c r="CX1487" s="300"/>
      <c r="CY1487" s="300"/>
      <c r="CZ1487" s="300"/>
      <c r="DA1487" s="300"/>
      <c r="DB1487" s="300"/>
      <c r="DC1487" s="300"/>
      <c r="DD1487" s="300"/>
      <c r="DE1487" s="300"/>
      <c r="DF1487" s="300"/>
      <c r="DG1487" s="300"/>
      <c r="DH1487" s="300"/>
      <c r="DI1487" s="300"/>
      <c r="DJ1487" s="300"/>
      <c r="DK1487" s="300"/>
      <c r="DL1487" s="300"/>
      <c r="DM1487" s="300"/>
      <c r="DN1487" s="300"/>
      <c r="DO1487" s="300"/>
      <c r="DP1487" s="300"/>
      <c r="DQ1487" s="300"/>
      <c r="DR1487" s="300"/>
      <c r="DS1487" s="300"/>
      <c r="DT1487" s="300"/>
      <c r="DU1487" s="300"/>
      <c r="DV1487" s="300"/>
      <c r="DW1487" s="300"/>
      <c r="DX1487" s="300"/>
      <c r="DY1487" s="300"/>
      <c r="DZ1487" s="300"/>
      <c r="EA1487" s="300"/>
      <c r="EB1487" s="300"/>
      <c r="EC1487" s="300"/>
      <c r="ED1487" s="300"/>
      <c r="EE1487" s="300"/>
      <c r="EF1487" s="300"/>
      <c r="EG1487" s="300"/>
      <c r="EH1487" s="300"/>
      <c r="EI1487" s="300"/>
      <c r="EJ1487" s="300"/>
      <c r="EK1487" s="300"/>
    </row>
    <row r="1489" spans="1:8" s="299" customFormat="1" ht="24" customHeight="1" x14ac:dyDescent="0.2">
      <c r="A1489" s="133"/>
      <c r="B1489" s="133"/>
      <c r="C1489" s="133"/>
      <c r="D1489" s="133"/>
      <c r="E1489" s="133"/>
      <c r="F1489" s="145"/>
      <c r="G1489" s="145"/>
      <c r="H1489" s="133"/>
    </row>
    <row r="1490" spans="1:8" s="299" customFormat="1" ht="24" customHeight="1" x14ac:dyDescent="0.2">
      <c r="A1490" s="133"/>
      <c r="B1490" s="133"/>
      <c r="C1490" s="133"/>
      <c r="D1490" s="133"/>
      <c r="E1490" s="133"/>
      <c r="F1490" s="145"/>
      <c r="G1490" s="145"/>
      <c r="H1490" s="133"/>
    </row>
    <row r="1491" spans="1:8" s="299" customFormat="1" ht="24" customHeight="1" x14ac:dyDescent="0.2">
      <c r="A1491" s="133"/>
      <c r="B1491" s="133"/>
      <c r="C1491" s="133"/>
      <c r="D1491" s="133"/>
      <c r="E1491" s="133"/>
      <c r="F1491" s="145"/>
      <c r="G1491" s="145"/>
      <c r="H1491" s="133"/>
    </row>
    <row r="1492" spans="1:8" s="299" customFormat="1" ht="24" customHeight="1" x14ac:dyDescent="0.2">
      <c r="A1492" s="133"/>
      <c r="B1492" s="133"/>
      <c r="C1492" s="133"/>
      <c r="D1492" s="133"/>
      <c r="E1492" s="133"/>
      <c r="F1492" s="145"/>
      <c r="G1492" s="145"/>
      <c r="H1492" s="133"/>
    </row>
    <row r="1493" spans="1:8" s="299" customFormat="1" ht="24" customHeight="1" x14ac:dyDescent="0.2">
      <c r="A1493" s="133"/>
      <c r="B1493" s="133"/>
      <c r="C1493" s="133"/>
      <c r="D1493" s="133"/>
      <c r="E1493" s="133"/>
      <c r="F1493" s="145"/>
      <c r="G1493" s="145"/>
      <c r="H1493" s="133"/>
    </row>
    <row r="1494" spans="1:8" s="299" customFormat="1" ht="24" customHeight="1" x14ac:dyDescent="0.2">
      <c r="A1494" s="133"/>
      <c r="B1494" s="133"/>
      <c r="C1494" s="133"/>
      <c r="D1494" s="133"/>
      <c r="E1494" s="133"/>
      <c r="F1494" s="145"/>
      <c r="G1494" s="145"/>
      <c r="H1494" s="133"/>
    </row>
    <row r="1495" spans="1:8" s="299" customFormat="1" ht="24" customHeight="1" x14ac:dyDescent="0.2">
      <c r="A1495" s="133"/>
      <c r="B1495" s="133"/>
      <c r="C1495" s="133"/>
      <c r="D1495" s="133"/>
      <c r="E1495" s="133"/>
      <c r="F1495" s="145"/>
      <c r="G1495" s="145"/>
      <c r="H1495" s="133"/>
    </row>
    <row r="1496" spans="1:8" s="299" customFormat="1" ht="24" customHeight="1" x14ac:dyDescent="0.2">
      <c r="A1496" s="133"/>
      <c r="B1496" s="133"/>
      <c r="C1496" s="133"/>
      <c r="D1496" s="133"/>
      <c r="E1496" s="133"/>
      <c r="F1496" s="145"/>
      <c r="G1496" s="145"/>
      <c r="H1496" s="133"/>
    </row>
    <row r="1497" spans="1:8" s="299" customFormat="1" ht="24" customHeight="1" x14ac:dyDescent="0.2">
      <c r="A1497" s="133"/>
      <c r="B1497" s="133"/>
      <c r="C1497" s="133"/>
      <c r="D1497" s="133"/>
      <c r="E1497" s="133"/>
      <c r="F1497" s="145"/>
      <c r="G1497" s="145"/>
      <c r="H1497" s="133"/>
    </row>
    <row r="1498" spans="1:8" s="299" customFormat="1" ht="24" customHeight="1" x14ac:dyDescent="0.2">
      <c r="A1498" s="133"/>
      <c r="B1498" s="133"/>
      <c r="C1498" s="133"/>
      <c r="D1498" s="133"/>
      <c r="E1498" s="133"/>
      <c r="F1498" s="145"/>
      <c r="G1498" s="145"/>
      <c r="H1498" s="133"/>
    </row>
    <row r="1499" spans="1:8" s="299" customFormat="1" ht="24" customHeight="1" x14ac:dyDescent="0.2">
      <c r="A1499" s="133"/>
      <c r="B1499" s="133"/>
      <c r="C1499" s="133"/>
      <c r="D1499" s="133"/>
      <c r="E1499" s="133"/>
      <c r="F1499" s="145"/>
      <c r="G1499" s="145"/>
      <c r="H1499" s="133"/>
    </row>
    <row r="1500" spans="1:8" s="299" customFormat="1" ht="24" customHeight="1" x14ac:dyDescent="0.2">
      <c r="A1500" s="133"/>
      <c r="B1500" s="133"/>
      <c r="C1500" s="133"/>
      <c r="D1500" s="133"/>
      <c r="E1500" s="133"/>
      <c r="F1500" s="145"/>
      <c r="G1500" s="145"/>
      <c r="H1500" s="133"/>
    </row>
    <row r="1501" spans="1:8" s="299" customFormat="1" ht="24" customHeight="1" x14ac:dyDescent="0.2">
      <c r="A1501" s="133"/>
      <c r="B1501" s="133"/>
      <c r="C1501" s="133"/>
      <c r="D1501" s="133"/>
      <c r="E1501" s="133"/>
      <c r="F1501" s="145"/>
      <c r="G1501" s="145"/>
      <c r="H1501" s="133"/>
    </row>
    <row r="1502" spans="1:8" s="299" customFormat="1" ht="24" customHeight="1" x14ac:dyDescent="0.2">
      <c r="A1502" s="133"/>
      <c r="B1502" s="133"/>
      <c r="C1502" s="133"/>
      <c r="D1502" s="133"/>
      <c r="E1502" s="133"/>
      <c r="F1502" s="145"/>
      <c r="G1502" s="145"/>
      <c r="H1502" s="133"/>
    </row>
    <row r="1505" spans="1:8" s="299" customFormat="1" ht="24" customHeight="1" x14ac:dyDescent="0.2">
      <c r="A1505" s="133"/>
      <c r="B1505" s="133"/>
      <c r="C1505" s="133"/>
      <c r="D1505" s="133"/>
      <c r="E1505" s="133"/>
      <c r="F1505" s="145"/>
      <c r="G1505" s="145"/>
      <c r="H1505" s="133"/>
    </row>
    <row r="1506" spans="1:8" s="299" customFormat="1" ht="24" customHeight="1" x14ac:dyDescent="0.2">
      <c r="A1506" s="133"/>
      <c r="B1506" s="133"/>
      <c r="C1506" s="133"/>
      <c r="D1506" s="133"/>
      <c r="E1506" s="133"/>
      <c r="F1506" s="145"/>
      <c r="G1506" s="145"/>
      <c r="H1506" s="133"/>
    </row>
    <row r="1507" spans="1:8" s="299" customFormat="1" ht="24" customHeight="1" x14ac:dyDescent="0.2">
      <c r="A1507" s="133"/>
      <c r="B1507" s="133"/>
      <c r="C1507" s="133"/>
      <c r="D1507" s="133"/>
      <c r="E1507" s="133"/>
      <c r="F1507" s="145"/>
      <c r="G1507" s="145"/>
      <c r="H1507" s="133"/>
    </row>
    <row r="1508" spans="1:8" s="299" customFormat="1" ht="24" customHeight="1" x14ac:dyDescent="0.2">
      <c r="A1508" s="133"/>
      <c r="B1508" s="133"/>
      <c r="C1508" s="133"/>
      <c r="D1508" s="133"/>
      <c r="E1508" s="133"/>
      <c r="F1508" s="145"/>
      <c r="G1508" s="145"/>
      <c r="H1508" s="133"/>
    </row>
    <row r="1509" spans="1:8" s="299" customFormat="1" ht="24" customHeight="1" x14ac:dyDescent="0.2">
      <c r="A1509" s="133"/>
      <c r="B1509" s="133"/>
      <c r="C1509" s="133"/>
      <c r="D1509" s="133"/>
      <c r="E1509" s="133"/>
      <c r="F1509" s="145"/>
      <c r="G1509" s="145"/>
      <c r="H1509" s="133"/>
    </row>
    <row r="1510" spans="1:8" s="299" customFormat="1" ht="24" customHeight="1" x14ac:dyDescent="0.2">
      <c r="A1510" s="133"/>
      <c r="B1510" s="133"/>
      <c r="C1510" s="133"/>
      <c r="D1510" s="133"/>
      <c r="E1510" s="133"/>
      <c r="F1510" s="145"/>
      <c r="G1510" s="145"/>
      <c r="H1510" s="133"/>
    </row>
    <row r="1511" spans="1:8" s="299" customFormat="1" ht="24" customHeight="1" x14ac:dyDescent="0.2">
      <c r="A1511" s="133"/>
      <c r="B1511" s="133"/>
      <c r="C1511" s="133"/>
      <c r="D1511" s="133"/>
      <c r="E1511" s="133"/>
      <c r="F1511" s="145"/>
      <c r="G1511" s="145"/>
      <c r="H1511" s="133"/>
    </row>
    <row r="1512" spans="1:8" s="299" customFormat="1" ht="24" customHeight="1" x14ac:dyDescent="0.2">
      <c r="A1512" s="133"/>
      <c r="B1512" s="133"/>
      <c r="C1512" s="133"/>
      <c r="D1512" s="133"/>
      <c r="E1512" s="133"/>
      <c r="F1512" s="145"/>
      <c r="G1512" s="145"/>
      <c r="H1512" s="133"/>
    </row>
    <row r="1515" spans="1:8" s="299" customFormat="1" ht="24" customHeight="1" x14ac:dyDescent="0.2">
      <c r="A1515" s="133"/>
      <c r="B1515" s="133"/>
      <c r="C1515" s="133"/>
      <c r="D1515" s="133"/>
      <c r="E1515" s="133"/>
      <c r="F1515" s="145"/>
      <c r="G1515" s="145"/>
      <c r="H1515" s="133"/>
    </row>
    <row r="1516" spans="1:8" s="299" customFormat="1" ht="24" customHeight="1" x14ac:dyDescent="0.2">
      <c r="A1516" s="133"/>
      <c r="B1516" s="133"/>
      <c r="C1516" s="133"/>
      <c r="D1516" s="133"/>
      <c r="E1516" s="133"/>
      <c r="F1516" s="145"/>
      <c r="G1516" s="145"/>
      <c r="H1516" s="133"/>
    </row>
    <row r="1517" spans="1:8" s="299" customFormat="1" ht="24" customHeight="1" x14ac:dyDescent="0.2">
      <c r="A1517" s="133"/>
      <c r="B1517" s="133"/>
      <c r="C1517" s="133"/>
      <c r="D1517" s="133"/>
      <c r="E1517" s="133"/>
      <c r="F1517" s="145"/>
      <c r="G1517" s="145"/>
      <c r="H1517" s="133"/>
    </row>
    <row r="1518" spans="1:8" s="299" customFormat="1" ht="24" customHeight="1" x14ac:dyDescent="0.2">
      <c r="A1518" s="133"/>
      <c r="B1518" s="133"/>
      <c r="C1518" s="133"/>
      <c r="D1518" s="133"/>
      <c r="E1518" s="133"/>
      <c r="F1518" s="145"/>
      <c r="G1518" s="145"/>
      <c r="H1518" s="133"/>
    </row>
    <row r="1519" spans="1:8" s="299" customFormat="1" ht="24" customHeight="1" x14ac:dyDescent="0.2">
      <c r="A1519" s="133"/>
      <c r="B1519" s="133"/>
      <c r="C1519" s="133"/>
      <c r="D1519" s="133"/>
      <c r="E1519" s="133"/>
      <c r="F1519" s="145"/>
      <c r="G1519" s="145"/>
      <c r="H1519" s="133"/>
    </row>
    <row r="1520" spans="1:8" s="299" customFormat="1" ht="24" customHeight="1" x14ac:dyDescent="0.2">
      <c r="A1520" s="133"/>
      <c r="B1520" s="133"/>
      <c r="C1520" s="133"/>
      <c r="D1520" s="133"/>
      <c r="E1520" s="133"/>
      <c r="F1520" s="145"/>
      <c r="G1520" s="145"/>
      <c r="H1520" s="133"/>
    </row>
    <row r="1521" spans="1:8" s="299" customFormat="1" ht="24" customHeight="1" x14ac:dyDescent="0.2">
      <c r="A1521" s="133"/>
      <c r="B1521" s="133"/>
      <c r="C1521" s="133"/>
      <c r="D1521" s="133"/>
      <c r="E1521" s="133"/>
      <c r="F1521" s="145"/>
      <c r="G1521" s="145"/>
      <c r="H1521" s="133"/>
    </row>
    <row r="1522" spans="1:8" s="299" customFormat="1" ht="24" customHeight="1" x14ac:dyDescent="0.2">
      <c r="A1522" s="133"/>
      <c r="B1522" s="133"/>
      <c r="C1522" s="133"/>
      <c r="D1522" s="133"/>
      <c r="E1522" s="133"/>
      <c r="F1522" s="145"/>
      <c r="G1522" s="145"/>
      <c r="H1522" s="133"/>
    </row>
    <row r="1523" spans="1:8" s="299" customFormat="1" ht="24" customHeight="1" x14ac:dyDescent="0.2">
      <c r="A1523" s="133"/>
      <c r="B1523" s="133"/>
      <c r="C1523" s="133"/>
      <c r="D1523" s="133"/>
      <c r="E1523" s="133"/>
      <c r="F1523" s="145"/>
      <c r="G1523" s="145"/>
      <c r="H1523" s="133"/>
    </row>
    <row r="1537" spans="1:141" s="143" customFormat="1" ht="24" customHeight="1" x14ac:dyDescent="0.2">
      <c r="A1537" s="133"/>
      <c r="B1537" s="133"/>
      <c r="C1537" s="133"/>
      <c r="D1537" s="133"/>
      <c r="E1537" s="133"/>
      <c r="F1537" s="145"/>
      <c r="G1537" s="145"/>
      <c r="H1537" s="133"/>
      <c r="I1537" s="299"/>
      <c r="J1537" s="299"/>
      <c r="K1537" s="299"/>
      <c r="L1537" s="299"/>
      <c r="M1537" s="299"/>
      <c r="N1537" s="299"/>
      <c r="O1537" s="299"/>
      <c r="P1537" s="299"/>
      <c r="Q1537" s="299"/>
      <c r="R1537" s="299"/>
      <c r="S1537" s="299"/>
      <c r="T1537" s="299"/>
      <c r="U1537" s="300"/>
      <c r="V1537" s="300"/>
      <c r="W1537" s="300"/>
      <c r="X1537" s="300"/>
      <c r="Y1537" s="300"/>
      <c r="Z1537" s="300"/>
      <c r="AA1537" s="300"/>
      <c r="AB1537" s="300"/>
      <c r="AC1537" s="300"/>
      <c r="AD1537" s="300"/>
      <c r="AE1537" s="300"/>
      <c r="AF1537" s="300"/>
      <c r="AG1537" s="300"/>
      <c r="AH1537" s="300"/>
      <c r="AI1537" s="300"/>
      <c r="AJ1537" s="300"/>
      <c r="AK1537" s="300"/>
      <c r="AL1537" s="300"/>
      <c r="AM1537" s="300"/>
      <c r="AN1537" s="300"/>
      <c r="AO1537" s="300"/>
      <c r="AP1537" s="300"/>
      <c r="AQ1537" s="300"/>
      <c r="AR1537" s="300"/>
      <c r="AS1537" s="300"/>
      <c r="AT1537" s="300"/>
      <c r="AU1537" s="300"/>
      <c r="AV1537" s="300"/>
      <c r="AW1537" s="300"/>
      <c r="AX1537" s="300"/>
      <c r="AY1537" s="300"/>
      <c r="AZ1537" s="300"/>
      <c r="BA1537" s="300"/>
      <c r="BB1537" s="300"/>
      <c r="BC1537" s="300"/>
      <c r="BD1537" s="300"/>
      <c r="BE1537" s="300"/>
      <c r="BF1537" s="300"/>
      <c r="BG1537" s="300"/>
      <c r="BH1537" s="300"/>
      <c r="BI1537" s="300"/>
      <c r="BJ1537" s="300"/>
      <c r="BK1537" s="300"/>
      <c r="BL1537" s="300"/>
      <c r="BM1537" s="300"/>
      <c r="BN1537" s="300"/>
      <c r="BO1537" s="300"/>
      <c r="BP1537" s="300"/>
      <c r="BQ1537" s="300"/>
      <c r="BR1537" s="300"/>
      <c r="BS1537" s="300"/>
      <c r="BT1537" s="300"/>
      <c r="BU1537" s="300"/>
      <c r="BV1537" s="300"/>
      <c r="BW1537" s="300"/>
      <c r="BX1537" s="300"/>
      <c r="BY1537" s="300"/>
      <c r="BZ1537" s="300"/>
      <c r="CA1537" s="300"/>
      <c r="CB1537" s="300"/>
      <c r="CC1537" s="300"/>
      <c r="CD1537" s="300"/>
      <c r="CE1537" s="300"/>
      <c r="CF1537" s="300"/>
      <c r="CG1537" s="300"/>
      <c r="CH1537" s="300"/>
      <c r="CI1537" s="300"/>
      <c r="CJ1537" s="300"/>
      <c r="CK1537" s="300"/>
      <c r="CL1537" s="300"/>
      <c r="CM1537" s="300"/>
      <c r="CN1537" s="300"/>
      <c r="CO1537" s="300"/>
      <c r="CP1537" s="300"/>
      <c r="CQ1537" s="300"/>
      <c r="CR1537" s="300"/>
      <c r="CS1537" s="300"/>
      <c r="CT1537" s="300"/>
      <c r="CU1537" s="300"/>
      <c r="CV1537" s="300"/>
      <c r="CW1537" s="300"/>
      <c r="CX1537" s="300"/>
      <c r="CY1537" s="300"/>
      <c r="CZ1537" s="300"/>
      <c r="DA1537" s="300"/>
      <c r="DB1537" s="300"/>
      <c r="DC1537" s="300"/>
      <c r="DD1537" s="300"/>
      <c r="DE1537" s="300"/>
      <c r="DF1537" s="300"/>
      <c r="DG1537" s="300"/>
      <c r="DH1537" s="300"/>
      <c r="DI1537" s="300"/>
      <c r="DJ1537" s="300"/>
      <c r="DK1537" s="300"/>
      <c r="DL1537" s="300"/>
      <c r="DM1537" s="300"/>
      <c r="DN1537" s="300"/>
      <c r="DO1537" s="300"/>
      <c r="DP1537" s="300"/>
      <c r="DQ1537" s="300"/>
      <c r="DR1537" s="300"/>
      <c r="DS1537" s="300"/>
      <c r="DT1537" s="300"/>
      <c r="DU1537" s="300"/>
      <c r="DV1537" s="300"/>
      <c r="DW1537" s="300"/>
      <c r="DX1537" s="300"/>
      <c r="DY1537" s="300"/>
      <c r="DZ1537" s="300"/>
      <c r="EA1537" s="300"/>
      <c r="EB1537" s="300"/>
      <c r="EC1537" s="300"/>
      <c r="ED1537" s="300"/>
      <c r="EE1537" s="300"/>
      <c r="EF1537" s="300"/>
      <c r="EG1537" s="300"/>
      <c r="EH1537" s="300"/>
      <c r="EI1537" s="300"/>
      <c r="EJ1537" s="300"/>
      <c r="EK1537" s="300"/>
    </row>
    <row r="1539" spans="1:141" s="299" customFormat="1" ht="24" customHeight="1" x14ac:dyDescent="0.2">
      <c r="A1539" s="133"/>
      <c r="B1539" s="133"/>
      <c r="C1539" s="133"/>
      <c r="D1539" s="133"/>
      <c r="E1539" s="133"/>
      <c r="F1539" s="145"/>
      <c r="G1539" s="145"/>
      <c r="H1539" s="133"/>
    </row>
    <row r="1540" spans="1:141" s="299" customFormat="1" ht="24" customHeight="1" x14ac:dyDescent="0.2">
      <c r="A1540" s="133"/>
      <c r="B1540" s="133"/>
      <c r="C1540" s="133"/>
      <c r="D1540" s="133"/>
      <c r="E1540" s="133"/>
      <c r="F1540" s="145"/>
      <c r="G1540" s="145"/>
      <c r="H1540" s="133"/>
    </row>
    <row r="1541" spans="1:141" s="299" customFormat="1" ht="24" customHeight="1" x14ac:dyDescent="0.2">
      <c r="A1541" s="133"/>
      <c r="B1541" s="133"/>
      <c r="C1541" s="133"/>
      <c r="D1541" s="133"/>
      <c r="E1541" s="133"/>
      <c r="F1541" s="145"/>
      <c r="G1541" s="145"/>
      <c r="H1541" s="133"/>
    </row>
    <row r="1542" spans="1:141" s="299" customFormat="1" ht="24" customHeight="1" x14ac:dyDescent="0.2">
      <c r="A1542" s="133"/>
      <c r="B1542" s="133"/>
      <c r="C1542" s="133"/>
      <c r="D1542" s="133"/>
      <c r="E1542" s="133"/>
      <c r="F1542" s="145"/>
      <c r="G1542" s="145"/>
      <c r="H1542" s="133"/>
    </row>
    <row r="1543" spans="1:141" s="299" customFormat="1" ht="24" customHeight="1" x14ac:dyDescent="0.2">
      <c r="A1543" s="133"/>
      <c r="B1543" s="133"/>
      <c r="C1543" s="133"/>
      <c r="D1543" s="133"/>
      <c r="E1543" s="133"/>
      <c r="F1543" s="145"/>
      <c r="G1543" s="145"/>
      <c r="H1543" s="133"/>
    </row>
    <row r="1544" spans="1:141" s="299" customFormat="1" ht="24" customHeight="1" x14ac:dyDescent="0.2">
      <c r="A1544" s="133"/>
      <c r="B1544" s="133"/>
      <c r="C1544" s="133"/>
      <c r="D1544" s="133"/>
      <c r="E1544" s="133"/>
      <c r="F1544" s="145"/>
      <c r="G1544" s="145"/>
      <c r="H1544" s="133"/>
    </row>
    <row r="1545" spans="1:141" s="299" customFormat="1" ht="24" customHeight="1" x14ac:dyDescent="0.2">
      <c r="A1545" s="133"/>
      <c r="B1545" s="133"/>
      <c r="C1545" s="133"/>
      <c r="D1545" s="133"/>
      <c r="E1545" s="133"/>
      <c r="F1545" s="145"/>
      <c r="G1545" s="145"/>
      <c r="H1545" s="133"/>
    </row>
    <row r="1546" spans="1:141" s="299" customFormat="1" ht="24" customHeight="1" x14ac:dyDescent="0.2">
      <c r="A1546" s="133"/>
      <c r="B1546" s="133"/>
      <c r="C1546" s="133"/>
      <c r="D1546" s="133"/>
      <c r="E1546" s="133"/>
      <c r="F1546" s="145"/>
      <c r="G1546" s="145"/>
      <c r="H1546" s="133"/>
    </row>
    <row r="1547" spans="1:141" s="299" customFormat="1" ht="24" customHeight="1" x14ac:dyDescent="0.2">
      <c r="A1547" s="133"/>
      <c r="B1547" s="133"/>
      <c r="C1547" s="133"/>
      <c r="D1547" s="133"/>
      <c r="E1547" s="133"/>
      <c r="F1547" s="145"/>
      <c r="G1547" s="145"/>
      <c r="H1547" s="133"/>
    </row>
    <row r="1548" spans="1:141" s="299" customFormat="1" ht="24" customHeight="1" x14ac:dyDescent="0.2">
      <c r="A1548" s="133"/>
      <c r="B1548" s="133"/>
      <c r="C1548" s="133"/>
      <c r="D1548" s="133"/>
      <c r="E1548" s="133"/>
      <c r="F1548" s="145"/>
      <c r="G1548" s="145"/>
      <c r="H1548" s="133"/>
    </row>
    <row r="1549" spans="1:141" s="299" customFormat="1" ht="24" customHeight="1" x14ac:dyDescent="0.2">
      <c r="A1549" s="133"/>
      <c r="B1549" s="133"/>
      <c r="C1549" s="133"/>
      <c r="D1549" s="133"/>
      <c r="E1549" s="133"/>
      <c r="F1549" s="145"/>
      <c r="G1549" s="145"/>
      <c r="H1549" s="133"/>
    </row>
    <row r="1550" spans="1:141" s="299" customFormat="1" ht="24" customHeight="1" x14ac:dyDescent="0.2">
      <c r="A1550" s="133"/>
      <c r="B1550" s="133"/>
      <c r="C1550" s="133"/>
      <c r="D1550" s="133"/>
      <c r="E1550" s="133"/>
      <c r="F1550" s="145"/>
      <c r="G1550" s="145"/>
      <c r="H1550" s="133"/>
    </row>
    <row r="1551" spans="1:141" s="299" customFormat="1" ht="24" customHeight="1" x14ac:dyDescent="0.2">
      <c r="A1551" s="133"/>
      <c r="B1551" s="133"/>
      <c r="C1551" s="133"/>
      <c r="D1551" s="133"/>
      <c r="E1551" s="133"/>
      <c r="F1551" s="145"/>
      <c r="G1551" s="145"/>
      <c r="H1551" s="133"/>
    </row>
    <row r="1552" spans="1:141" s="299" customFormat="1" ht="24" customHeight="1" x14ac:dyDescent="0.2">
      <c r="A1552" s="133"/>
      <c r="B1552" s="133"/>
      <c r="C1552" s="133"/>
      <c r="D1552" s="133"/>
      <c r="E1552" s="133"/>
      <c r="F1552" s="145"/>
      <c r="G1552" s="145"/>
      <c r="H1552" s="133"/>
    </row>
    <row r="1555" spans="1:8" s="299" customFormat="1" ht="24" customHeight="1" x14ac:dyDescent="0.2">
      <c r="A1555" s="133"/>
      <c r="B1555" s="133"/>
      <c r="C1555" s="133"/>
      <c r="D1555" s="133"/>
      <c r="E1555" s="133"/>
      <c r="F1555" s="145"/>
      <c r="G1555" s="145"/>
      <c r="H1555" s="133"/>
    </row>
    <row r="1556" spans="1:8" s="299" customFormat="1" ht="24" customHeight="1" x14ac:dyDescent="0.2">
      <c r="A1556" s="133"/>
      <c r="B1556" s="133"/>
      <c r="C1556" s="133"/>
      <c r="D1556" s="133"/>
      <c r="E1556" s="133"/>
      <c r="F1556" s="145"/>
      <c r="G1556" s="145"/>
      <c r="H1556" s="133"/>
    </row>
    <row r="1557" spans="1:8" s="299" customFormat="1" ht="24" customHeight="1" x14ac:dyDescent="0.2">
      <c r="A1557" s="133"/>
      <c r="B1557" s="133"/>
      <c r="C1557" s="133"/>
      <c r="D1557" s="133"/>
      <c r="E1557" s="133"/>
      <c r="F1557" s="145"/>
      <c r="G1557" s="145"/>
      <c r="H1557" s="133"/>
    </row>
    <row r="1558" spans="1:8" s="299" customFormat="1" ht="24" customHeight="1" x14ac:dyDescent="0.2">
      <c r="A1558" s="133"/>
      <c r="B1558" s="133"/>
      <c r="C1558" s="133"/>
      <c r="D1558" s="133"/>
      <c r="E1558" s="133"/>
      <c r="F1558" s="145"/>
      <c r="G1558" s="145"/>
      <c r="H1558" s="133"/>
    </row>
    <row r="1559" spans="1:8" s="299" customFormat="1" ht="24" customHeight="1" x14ac:dyDescent="0.2">
      <c r="A1559" s="133"/>
      <c r="B1559" s="133"/>
      <c r="C1559" s="133"/>
      <c r="D1559" s="133"/>
      <c r="E1559" s="133"/>
      <c r="F1559" s="145"/>
      <c r="G1559" s="145"/>
      <c r="H1559" s="133"/>
    </row>
    <row r="1560" spans="1:8" s="299" customFormat="1" ht="24" customHeight="1" x14ac:dyDescent="0.2">
      <c r="A1560" s="133"/>
      <c r="B1560" s="133"/>
      <c r="C1560" s="133"/>
      <c r="D1560" s="133"/>
      <c r="E1560" s="133"/>
      <c r="F1560" s="145"/>
      <c r="G1560" s="145"/>
      <c r="H1560" s="133"/>
    </row>
    <row r="1561" spans="1:8" s="299" customFormat="1" ht="24" customHeight="1" x14ac:dyDescent="0.2">
      <c r="A1561" s="133"/>
      <c r="B1561" s="133"/>
      <c r="C1561" s="133"/>
      <c r="D1561" s="133"/>
      <c r="E1561" s="133"/>
      <c r="F1561" s="145"/>
      <c r="G1561" s="145"/>
      <c r="H1561" s="133"/>
    </row>
    <row r="1562" spans="1:8" s="299" customFormat="1" ht="24" customHeight="1" x14ac:dyDescent="0.2">
      <c r="A1562" s="133"/>
      <c r="B1562" s="133"/>
      <c r="C1562" s="133"/>
      <c r="D1562" s="133"/>
      <c r="E1562" s="133"/>
      <c r="F1562" s="145"/>
      <c r="G1562" s="145"/>
      <c r="H1562" s="133"/>
    </row>
    <row r="1565" spans="1:8" s="299" customFormat="1" ht="24" customHeight="1" x14ac:dyDescent="0.2">
      <c r="A1565" s="133"/>
      <c r="B1565" s="133"/>
      <c r="C1565" s="133"/>
      <c r="D1565" s="133"/>
      <c r="E1565" s="133"/>
      <c r="F1565" s="145"/>
      <c r="G1565" s="145"/>
      <c r="H1565" s="133"/>
    </row>
    <row r="1566" spans="1:8" s="299" customFormat="1" ht="24" customHeight="1" x14ac:dyDescent="0.2">
      <c r="A1566" s="133"/>
      <c r="B1566" s="133"/>
      <c r="C1566" s="133"/>
      <c r="D1566" s="133"/>
      <c r="E1566" s="133"/>
      <c r="F1566" s="145"/>
      <c r="G1566" s="145"/>
      <c r="H1566" s="133"/>
    </row>
    <row r="1567" spans="1:8" s="299" customFormat="1" ht="24" customHeight="1" x14ac:dyDescent="0.2">
      <c r="A1567" s="133"/>
      <c r="B1567" s="133"/>
      <c r="C1567" s="133"/>
      <c r="D1567" s="133"/>
      <c r="E1567" s="133"/>
      <c r="F1567" s="145"/>
      <c r="G1567" s="145"/>
      <c r="H1567" s="133"/>
    </row>
    <row r="1568" spans="1:8" s="299" customFormat="1" ht="24" customHeight="1" x14ac:dyDescent="0.2">
      <c r="A1568" s="133"/>
      <c r="B1568" s="133"/>
      <c r="C1568" s="133"/>
      <c r="D1568" s="133"/>
      <c r="E1568" s="133"/>
      <c r="F1568" s="145"/>
      <c r="G1568" s="145"/>
      <c r="H1568" s="133"/>
    </row>
    <row r="1569" spans="1:8" s="299" customFormat="1" ht="24" customHeight="1" x14ac:dyDescent="0.2">
      <c r="A1569" s="133"/>
      <c r="B1569" s="133"/>
      <c r="C1569" s="133"/>
      <c r="D1569" s="133"/>
      <c r="E1569" s="133"/>
      <c r="F1569" s="145"/>
      <c r="G1569" s="145"/>
      <c r="H1569" s="133"/>
    </row>
    <row r="1570" spans="1:8" s="299" customFormat="1" ht="24" customHeight="1" x14ac:dyDescent="0.2">
      <c r="A1570" s="133"/>
      <c r="B1570" s="133"/>
      <c r="C1570" s="133"/>
      <c r="D1570" s="133"/>
      <c r="E1570" s="133"/>
      <c r="F1570" s="145"/>
      <c r="G1570" s="145"/>
      <c r="H1570" s="133"/>
    </row>
    <row r="1571" spans="1:8" s="299" customFormat="1" ht="24" customHeight="1" x14ac:dyDescent="0.2">
      <c r="A1571" s="133"/>
      <c r="B1571" s="133"/>
      <c r="C1571" s="133"/>
      <c r="D1571" s="133"/>
      <c r="E1571" s="133"/>
      <c r="F1571" s="145"/>
      <c r="G1571" s="145"/>
      <c r="H1571" s="133"/>
    </row>
    <row r="1572" spans="1:8" s="299" customFormat="1" ht="24" customHeight="1" x14ac:dyDescent="0.2">
      <c r="A1572" s="133"/>
      <c r="B1572" s="133"/>
      <c r="C1572" s="133"/>
      <c r="D1572" s="133"/>
      <c r="E1572" s="133"/>
      <c r="F1572" s="145"/>
      <c r="G1572" s="145"/>
      <c r="H1572" s="133"/>
    </row>
    <row r="1573" spans="1:8" s="299" customFormat="1" ht="24" customHeight="1" x14ac:dyDescent="0.2">
      <c r="A1573" s="133"/>
      <c r="B1573" s="133"/>
      <c r="C1573" s="133"/>
      <c r="D1573" s="133"/>
      <c r="E1573" s="133"/>
      <c r="F1573" s="145"/>
      <c r="G1573" s="145"/>
      <c r="H1573" s="133"/>
    </row>
    <row r="1587" spans="1:141" s="143" customFormat="1" ht="24" customHeight="1" x14ac:dyDescent="0.2">
      <c r="A1587" s="133"/>
      <c r="B1587" s="133"/>
      <c r="C1587" s="133"/>
      <c r="D1587" s="133"/>
      <c r="E1587" s="133"/>
      <c r="F1587" s="145"/>
      <c r="G1587" s="145"/>
      <c r="H1587" s="133"/>
      <c r="I1587" s="299"/>
      <c r="J1587" s="299"/>
      <c r="K1587" s="299"/>
      <c r="L1587" s="299"/>
      <c r="M1587" s="299"/>
      <c r="N1587" s="299"/>
      <c r="O1587" s="299"/>
      <c r="P1587" s="299"/>
      <c r="Q1587" s="299"/>
      <c r="R1587" s="299"/>
      <c r="S1587" s="299"/>
      <c r="T1587" s="299"/>
      <c r="U1587" s="300"/>
      <c r="V1587" s="300"/>
      <c r="W1587" s="300"/>
      <c r="X1587" s="300"/>
      <c r="Y1587" s="300"/>
      <c r="Z1587" s="300"/>
      <c r="AA1587" s="300"/>
      <c r="AB1587" s="300"/>
      <c r="AC1587" s="300"/>
      <c r="AD1587" s="300"/>
      <c r="AE1587" s="300"/>
      <c r="AF1587" s="300"/>
      <c r="AG1587" s="300"/>
      <c r="AH1587" s="300"/>
      <c r="AI1587" s="300"/>
      <c r="AJ1587" s="300"/>
      <c r="AK1587" s="300"/>
      <c r="AL1587" s="300"/>
      <c r="AM1587" s="300"/>
      <c r="AN1587" s="300"/>
      <c r="AO1587" s="300"/>
      <c r="AP1587" s="300"/>
      <c r="AQ1587" s="300"/>
      <c r="AR1587" s="300"/>
      <c r="AS1587" s="300"/>
      <c r="AT1587" s="300"/>
      <c r="AU1587" s="300"/>
      <c r="AV1587" s="300"/>
      <c r="AW1587" s="300"/>
      <c r="AX1587" s="300"/>
      <c r="AY1587" s="300"/>
      <c r="AZ1587" s="300"/>
      <c r="BA1587" s="300"/>
      <c r="BB1587" s="300"/>
      <c r="BC1587" s="300"/>
      <c r="BD1587" s="300"/>
      <c r="BE1587" s="300"/>
      <c r="BF1587" s="300"/>
      <c r="BG1587" s="300"/>
      <c r="BH1587" s="300"/>
      <c r="BI1587" s="300"/>
      <c r="BJ1587" s="300"/>
      <c r="BK1587" s="300"/>
      <c r="BL1587" s="300"/>
      <c r="BM1587" s="300"/>
      <c r="BN1587" s="300"/>
      <c r="BO1587" s="300"/>
      <c r="BP1587" s="300"/>
      <c r="BQ1587" s="300"/>
      <c r="BR1587" s="300"/>
      <c r="BS1587" s="300"/>
      <c r="BT1587" s="300"/>
      <c r="BU1587" s="300"/>
      <c r="BV1587" s="300"/>
      <c r="BW1587" s="300"/>
      <c r="BX1587" s="300"/>
      <c r="BY1587" s="300"/>
      <c r="BZ1587" s="300"/>
      <c r="CA1587" s="300"/>
      <c r="CB1587" s="300"/>
      <c r="CC1587" s="300"/>
      <c r="CD1587" s="300"/>
      <c r="CE1587" s="300"/>
      <c r="CF1587" s="300"/>
      <c r="CG1587" s="300"/>
      <c r="CH1587" s="300"/>
      <c r="CI1587" s="300"/>
      <c r="CJ1587" s="300"/>
      <c r="CK1587" s="300"/>
      <c r="CL1587" s="300"/>
      <c r="CM1587" s="300"/>
      <c r="CN1587" s="300"/>
      <c r="CO1587" s="300"/>
      <c r="CP1587" s="300"/>
      <c r="CQ1587" s="300"/>
      <c r="CR1587" s="300"/>
      <c r="CS1587" s="300"/>
      <c r="CT1587" s="300"/>
      <c r="CU1587" s="300"/>
      <c r="CV1587" s="300"/>
      <c r="CW1587" s="300"/>
      <c r="CX1587" s="300"/>
      <c r="CY1587" s="300"/>
      <c r="CZ1587" s="300"/>
      <c r="DA1587" s="300"/>
      <c r="DB1587" s="300"/>
      <c r="DC1587" s="300"/>
      <c r="DD1587" s="300"/>
      <c r="DE1587" s="300"/>
      <c r="DF1587" s="300"/>
      <c r="DG1587" s="300"/>
      <c r="DH1587" s="300"/>
      <c r="DI1587" s="300"/>
      <c r="DJ1587" s="300"/>
      <c r="DK1587" s="300"/>
      <c r="DL1587" s="300"/>
      <c r="DM1587" s="300"/>
      <c r="DN1587" s="300"/>
      <c r="DO1587" s="300"/>
      <c r="DP1587" s="300"/>
      <c r="DQ1587" s="300"/>
      <c r="DR1587" s="300"/>
      <c r="DS1587" s="300"/>
      <c r="DT1587" s="300"/>
      <c r="DU1587" s="300"/>
      <c r="DV1587" s="300"/>
      <c r="DW1587" s="300"/>
      <c r="DX1587" s="300"/>
      <c r="DY1587" s="300"/>
      <c r="DZ1587" s="300"/>
      <c r="EA1587" s="300"/>
      <c r="EB1587" s="300"/>
      <c r="EC1587" s="300"/>
      <c r="ED1587" s="300"/>
      <c r="EE1587" s="300"/>
      <c r="EF1587" s="300"/>
      <c r="EG1587" s="300"/>
      <c r="EH1587" s="300"/>
      <c r="EI1587" s="300"/>
      <c r="EJ1587" s="300"/>
      <c r="EK1587" s="300"/>
    </row>
    <row r="1589" spans="1:141" s="299" customFormat="1" ht="24" customHeight="1" x14ac:dyDescent="0.2">
      <c r="A1589" s="133"/>
      <c r="B1589" s="133"/>
      <c r="C1589" s="133"/>
      <c r="D1589" s="133"/>
      <c r="E1589" s="133"/>
      <c r="F1589" s="145"/>
      <c r="G1589" s="145"/>
      <c r="H1589" s="133"/>
    </row>
    <row r="1590" spans="1:141" s="299" customFormat="1" ht="24" customHeight="1" x14ac:dyDescent="0.2">
      <c r="A1590" s="133"/>
      <c r="B1590" s="133"/>
      <c r="C1590" s="133"/>
      <c r="D1590" s="133"/>
      <c r="E1590" s="133"/>
      <c r="F1590" s="145"/>
      <c r="G1590" s="145"/>
      <c r="H1590" s="133"/>
    </row>
    <row r="1591" spans="1:141" s="299" customFormat="1" ht="24" customHeight="1" x14ac:dyDescent="0.2">
      <c r="A1591" s="133"/>
      <c r="B1591" s="133"/>
      <c r="C1591" s="133"/>
      <c r="D1591" s="133"/>
      <c r="E1591" s="133"/>
      <c r="F1591" s="145"/>
      <c r="G1591" s="145"/>
      <c r="H1591" s="133"/>
    </row>
    <row r="1592" spans="1:141" s="299" customFormat="1" ht="24" customHeight="1" x14ac:dyDescent="0.2">
      <c r="A1592" s="133"/>
      <c r="B1592" s="133"/>
      <c r="C1592" s="133"/>
      <c r="D1592" s="133"/>
      <c r="E1592" s="133"/>
      <c r="F1592" s="145"/>
      <c r="G1592" s="145"/>
      <c r="H1592" s="133"/>
    </row>
    <row r="1593" spans="1:141" s="299" customFormat="1" ht="24" customHeight="1" x14ac:dyDescent="0.2">
      <c r="A1593" s="133"/>
      <c r="B1593" s="133"/>
      <c r="C1593" s="133"/>
      <c r="D1593" s="133"/>
      <c r="E1593" s="133"/>
      <c r="F1593" s="145"/>
      <c r="G1593" s="145"/>
      <c r="H1593" s="133"/>
    </row>
    <row r="1594" spans="1:141" s="299" customFormat="1" ht="24" customHeight="1" x14ac:dyDescent="0.2">
      <c r="A1594" s="133"/>
      <c r="B1594" s="133"/>
      <c r="C1594" s="133"/>
      <c r="D1594" s="133"/>
      <c r="E1594" s="133"/>
      <c r="F1594" s="145"/>
      <c r="G1594" s="145"/>
      <c r="H1594" s="133"/>
    </row>
    <row r="1595" spans="1:141" s="299" customFormat="1" ht="24" customHeight="1" x14ac:dyDescent="0.2">
      <c r="A1595" s="133"/>
      <c r="B1595" s="133"/>
      <c r="C1595" s="133"/>
      <c r="D1595" s="133"/>
      <c r="E1595" s="133"/>
      <c r="F1595" s="145"/>
      <c r="G1595" s="145"/>
      <c r="H1595" s="133"/>
    </row>
    <row r="1596" spans="1:141" s="299" customFormat="1" ht="24" customHeight="1" x14ac:dyDescent="0.2">
      <c r="A1596" s="133"/>
      <c r="B1596" s="133"/>
      <c r="C1596" s="133"/>
      <c r="D1596" s="133"/>
      <c r="E1596" s="133"/>
      <c r="F1596" s="145"/>
      <c r="G1596" s="145"/>
      <c r="H1596" s="133"/>
    </row>
    <row r="1597" spans="1:141" s="299" customFormat="1" ht="24" customHeight="1" x14ac:dyDescent="0.2">
      <c r="A1597" s="133"/>
      <c r="B1597" s="133"/>
      <c r="C1597" s="133"/>
      <c r="D1597" s="133"/>
      <c r="E1597" s="133"/>
      <c r="F1597" s="145"/>
      <c r="G1597" s="145"/>
      <c r="H1597" s="133"/>
    </row>
    <row r="1598" spans="1:141" s="299" customFormat="1" ht="24" customHeight="1" x14ac:dyDescent="0.2">
      <c r="A1598" s="133"/>
      <c r="B1598" s="133"/>
      <c r="C1598" s="133"/>
      <c r="D1598" s="133"/>
      <c r="E1598" s="133"/>
      <c r="F1598" s="145"/>
      <c r="G1598" s="145"/>
      <c r="H1598" s="133"/>
    </row>
    <row r="1599" spans="1:141" s="299" customFormat="1" ht="24" customHeight="1" x14ac:dyDescent="0.2">
      <c r="A1599" s="133"/>
      <c r="B1599" s="133"/>
      <c r="C1599" s="133"/>
      <c r="D1599" s="133"/>
      <c r="E1599" s="133"/>
      <c r="F1599" s="145"/>
      <c r="G1599" s="145"/>
      <c r="H1599" s="133"/>
    </row>
    <row r="1600" spans="1:141" s="299" customFormat="1" ht="24" customHeight="1" x14ac:dyDescent="0.2">
      <c r="A1600" s="133"/>
      <c r="B1600" s="133"/>
      <c r="C1600" s="133"/>
      <c r="D1600" s="133"/>
      <c r="E1600" s="133"/>
      <c r="F1600" s="145"/>
      <c r="G1600" s="145"/>
      <c r="H1600" s="133"/>
    </row>
    <row r="1601" spans="1:8" s="299" customFormat="1" ht="24" customHeight="1" x14ac:dyDescent="0.2">
      <c r="A1601" s="133"/>
      <c r="B1601" s="133"/>
      <c r="C1601" s="133"/>
      <c r="D1601" s="133"/>
      <c r="E1601" s="133"/>
      <c r="F1601" s="145"/>
      <c r="G1601" s="145"/>
      <c r="H1601" s="133"/>
    </row>
    <row r="1602" spans="1:8" s="299" customFormat="1" ht="24" customHeight="1" x14ac:dyDescent="0.2">
      <c r="A1602" s="133"/>
      <c r="B1602" s="133"/>
      <c r="C1602" s="133"/>
      <c r="D1602" s="133"/>
      <c r="E1602" s="133"/>
      <c r="F1602" s="145"/>
      <c r="G1602" s="145"/>
      <c r="H1602" s="133"/>
    </row>
    <row r="1605" spans="1:8" s="299" customFormat="1" ht="24" customHeight="1" x14ac:dyDescent="0.2">
      <c r="A1605" s="133"/>
      <c r="B1605" s="133"/>
      <c r="C1605" s="133"/>
      <c r="D1605" s="133"/>
      <c r="E1605" s="133"/>
      <c r="F1605" s="145"/>
      <c r="G1605" s="145"/>
      <c r="H1605" s="133"/>
    </row>
    <row r="1606" spans="1:8" s="299" customFormat="1" ht="24" customHeight="1" x14ac:dyDescent="0.2">
      <c r="A1606" s="133"/>
      <c r="B1606" s="133"/>
      <c r="C1606" s="133"/>
      <c r="D1606" s="133"/>
      <c r="E1606" s="133"/>
      <c r="F1606" s="145"/>
      <c r="G1606" s="145"/>
      <c r="H1606" s="133"/>
    </row>
    <row r="1607" spans="1:8" s="299" customFormat="1" ht="24" customHeight="1" x14ac:dyDescent="0.2">
      <c r="A1607" s="133"/>
      <c r="B1607" s="133"/>
      <c r="C1607" s="133"/>
      <c r="D1607" s="133"/>
      <c r="E1607" s="133"/>
      <c r="F1607" s="145"/>
      <c r="G1607" s="145"/>
      <c r="H1607" s="133"/>
    </row>
    <row r="1608" spans="1:8" s="299" customFormat="1" ht="24" customHeight="1" x14ac:dyDescent="0.2">
      <c r="A1608" s="133"/>
      <c r="B1608" s="133"/>
      <c r="C1608" s="133"/>
      <c r="D1608" s="133"/>
      <c r="E1608" s="133"/>
      <c r="F1608" s="145"/>
      <c r="G1608" s="145"/>
      <c r="H1608" s="133"/>
    </row>
    <row r="1609" spans="1:8" s="299" customFormat="1" ht="24" customHeight="1" x14ac:dyDescent="0.2">
      <c r="A1609" s="133"/>
      <c r="B1609" s="133"/>
      <c r="C1609" s="133"/>
      <c r="D1609" s="133"/>
      <c r="E1609" s="133"/>
      <c r="F1609" s="145"/>
      <c r="G1609" s="145"/>
      <c r="H1609" s="133"/>
    </row>
    <row r="1610" spans="1:8" s="299" customFormat="1" ht="24" customHeight="1" x14ac:dyDescent="0.2">
      <c r="A1610" s="133"/>
      <c r="B1610" s="133"/>
      <c r="C1610" s="133"/>
      <c r="D1610" s="133"/>
      <c r="E1610" s="133"/>
      <c r="F1610" s="145"/>
      <c r="G1610" s="145"/>
      <c r="H1610" s="133"/>
    </row>
    <row r="1611" spans="1:8" s="299" customFormat="1" ht="24" customHeight="1" x14ac:dyDescent="0.2">
      <c r="A1611" s="133"/>
      <c r="B1611" s="133"/>
      <c r="C1611" s="133"/>
      <c r="D1611" s="133"/>
      <c r="E1611" s="133"/>
      <c r="F1611" s="145"/>
      <c r="G1611" s="145"/>
      <c r="H1611" s="133"/>
    </row>
    <row r="1612" spans="1:8" s="299" customFormat="1" ht="24" customHeight="1" x14ac:dyDescent="0.2">
      <c r="A1612" s="133"/>
      <c r="B1612" s="133"/>
      <c r="C1612" s="133"/>
      <c r="D1612" s="133"/>
      <c r="E1612" s="133"/>
      <c r="F1612" s="145"/>
      <c r="G1612" s="145"/>
      <c r="H1612" s="133"/>
    </row>
    <row r="1615" spans="1:8" s="299" customFormat="1" ht="24" customHeight="1" x14ac:dyDescent="0.2">
      <c r="A1615" s="133"/>
      <c r="B1615" s="133"/>
      <c r="C1615" s="133"/>
      <c r="D1615" s="133"/>
      <c r="E1615" s="133"/>
      <c r="F1615" s="145"/>
      <c r="G1615" s="145"/>
      <c r="H1615" s="133"/>
    </row>
    <row r="1616" spans="1:8" s="299" customFormat="1" ht="24" customHeight="1" x14ac:dyDescent="0.2">
      <c r="A1616" s="133"/>
      <c r="B1616" s="133"/>
      <c r="C1616" s="133"/>
      <c r="D1616" s="133"/>
      <c r="E1616" s="133"/>
      <c r="F1616" s="145"/>
      <c r="G1616" s="145"/>
      <c r="H1616" s="133"/>
    </row>
    <row r="1617" spans="1:8" s="299" customFormat="1" ht="24" customHeight="1" x14ac:dyDescent="0.2">
      <c r="A1617" s="133"/>
      <c r="B1617" s="133"/>
      <c r="C1617" s="133"/>
      <c r="D1617" s="133"/>
      <c r="E1617" s="133"/>
      <c r="F1617" s="145"/>
      <c r="G1617" s="145"/>
      <c r="H1617" s="133"/>
    </row>
    <row r="1618" spans="1:8" s="299" customFormat="1" ht="24" customHeight="1" x14ac:dyDescent="0.2">
      <c r="A1618" s="133"/>
      <c r="B1618" s="133"/>
      <c r="C1618" s="133"/>
      <c r="D1618" s="133"/>
      <c r="E1618" s="133"/>
      <c r="F1618" s="145"/>
      <c r="G1618" s="145"/>
      <c r="H1618" s="133"/>
    </row>
    <row r="1619" spans="1:8" s="299" customFormat="1" ht="24" customHeight="1" x14ac:dyDescent="0.2">
      <c r="A1619" s="133"/>
      <c r="B1619" s="133"/>
      <c r="C1619" s="133"/>
      <c r="D1619" s="133"/>
      <c r="E1619" s="133"/>
      <c r="F1619" s="145"/>
      <c r="G1619" s="145"/>
      <c r="H1619" s="133"/>
    </row>
    <row r="1620" spans="1:8" s="299" customFormat="1" ht="24" customHeight="1" x14ac:dyDescent="0.2">
      <c r="A1620" s="133"/>
      <c r="B1620" s="133"/>
      <c r="C1620" s="133"/>
      <c r="D1620" s="133"/>
      <c r="E1620" s="133"/>
      <c r="F1620" s="145"/>
      <c r="G1620" s="145"/>
      <c r="H1620" s="133"/>
    </row>
    <row r="1621" spans="1:8" s="299" customFormat="1" ht="24" customHeight="1" x14ac:dyDescent="0.2">
      <c r="A1621" s="133"/>
      <c r="B1621" s="133"/>
      <c r="C1621" s="133"/>
      <c r="D1621" s="133"/>
      <c r="E1621" s="133"/>
      <c r="F1621" s="145"/>
      <c r="G1621" s="145"/>
      <c r="H1621" s="133"/>
    </row>
    <row r="1622" spans="1:8" s="299" customFormat="1" ht="24" customHeight="1" x14ac:dyDescent="0.2">
      <c r="A1622" s="133"/>
      <c r="B1622" s="133"/>
      <c r="C1622" s="133"/>
      <c r="D1622" s="133"/>
      <c r="E1622" s="133"/>
      <c r="F1622" s="145"/>
      <c r="G1622" s="145"/>
      <c r="H1622" s="133"/>
    </row>
    <row r="1623" spans="1:8" s="299" customFormat="1" ht="24" customHeight="1" x14ac:dyDescent="0.2">
      <c r="A1623" s="133"/>
      <c r="B1623" s="133"/>
      <c r="C1623" s="133"/>
      <c r="D1623" s="133"/>
      <c r="E1623" s="133"/>
      <c r="F1623" s="145"/>
      <c r="G1623" s="145"/>
      <c r="H1623" s="133"/>
    </row>
    <row r="1637" spans="1:141" s="143" customFormat="1" ht="24" customHeight="1" x14ac:dyDescent="0.2">
      <c r="A1637" s="133"/>
      <c r="B1637" s="133"/>
      <c r="C1637" s="133"/>
      <c r="D1637" s="133"/>
      <c r="E1637" s="133"/>
      <c r="F1637" s="145"/>
      <c r="G1637" s="145"/>
      <c r="H1637" s="133"/>
      <c r="I1637" s="299"/>
      <c r="J1637" s="299"/>
      <c r="K1637" s="299"/>
      <c r="L1637" s="299"/>
      <c r="M1637" s="299"/>
      <c r="N1637" s="299"/>
      <c r="O1637" s="299"/>
      <c r="P1637" s="299"/>
      <c r="Q1637" s="299"/>
      <c r="R1637" s="299"/>
      <c r="S1637" s="299"/>
      <c r="T1637" s="299"/>
      <c r="U1637" s="300"/>
      <c r="V1637" s="300"/>
      <c r="W1637" s="300"/>
      <c r="X1637" s="300"/>
      <c r="Y1637" s="300"/>
      <c r="Z1637" s="300"/>
      <c r="AA1637" s="300"/>
      <c r="AB1637" s="300"/>
      <c r="AC1637" s="300"/>
      <c r="AD1637" s="300"/>
      <c r="AE1637" s="300"/>
      <c r="AF1637" s="300"/>
      <c r="AG1637" s="300"/>
      <c r="AH1637" s="300"/>
      <c r="AI1637" s="300"/>
      <c r="AJ1637" s="300"/>
      <c r="AK1637" s="300"/>
      <c r="AL1637" s="300"/>
      <c r="AM1637" s="300"/>
      <c r="AN1637" s="300"/>
      <c r="AO1637" s="300"/>
      <c r="AP1637" s="300"/>
      <c r="AQ1637" s="300"/>
      <c r="AR1637" s="300"/>
      <c r="AS1637" s="300"/>
      <c r="AT1637" s="300"/>
      <c r="AU1637" s="300"/>
      <c r="AV1637" s="300"/>
      <c r="AW1637" s="300"/>
      <c r="AX1637" s="300"/>
      <c r="AY1637" s="300"/>
      <c r="AZ1637" s="300"/>
      <c r="BA1637" s="300"/>
      <c r="BB1637" s="300"/>
      <c r="BC1637" s="300"/>
      <c r="BD1637" s="300"/>
      <c r="BE1637" s="300"/>
      <c r="BF1637" s="300"/>
      <c r="BG1637" s="300"/>
      <c r="BH1637" s="300"/>
      <c r="BI1637" s="300"/>
      <c r="BJ1637" s="300"/>
      <c r="BK1637" s="300"/>
      <c r="BL1637" s="300"/>
      <c r="BM1637" s="300"/>
      <c r="BN1637" s="300"/>
      <c r="BO1637" s="300"/>
      <c r="BP1637" s="300"/>
      <c r="BQ1637" s="300"/>
      <c r="BR1637" s="300"/>
      <c r="BS1637" s="300"/>
      <c r="BT1637" s="300"/>
      <c r="BU1637" s="300"/>
      <c r="BV1637" s="300"/>
      <c r="BW1637" s="300"/>
      <c r="BX1637" s="300"/>
      <c r="BY1637" s="300"/>
      <c r="BZ1637" s="300"/>
      <c r="CA1637" s="300"/>
      <c r="CB1637" s="300"/>
      <c r="CC1637" s="300"/>
      <c r="CD1637" s="300"/>
      <c r="CE1637" s="300"/>
      <c r="CF1637" s="300"/>
      <c r="CG1637" s="300"/>
      <c r="CH1637" s="300"/>
      <c r="CI1637" s="300"/>
      <c r="CJ1637" s="300"/>
      <c r="CK1637" s="300"/>
      <c r="CL1637" s="300"/>
      <c r="CM1637" s="300"/>
      <c r="CN1637" s="300"/>
      <c r="CO1637" s="300"/>
      <c r="CP1637" s="300"/>
      <c r="CQ1637" s="300"/>
      <c r="CR1637" s="300"/>
      <c r="CS1637" s="300"/>
      <c r="CT1637" s="300"/>
      <c r="CU1637" s="300"/>
      <c r="CV1637" s="300"/>
      <c r="CW1637" s="300"/>
      <c r="CX1637" s="300"/>
      <c r="CY1637" s="300"/>
      <c r="CZ1637" s="300"/>
      <c r="DA1637" s="300"/>
      <c r="DB1637" s="300"/>
      <c r="DC1637" s="300"/>
      <c r="DD1637" s="300"/>
      <c r="DE1637" s="300"/>
      <c r="DF1637" s="300"/>
      <c r="DG1637" s="300"/>
      <c r="DH1637" s="300"/>
      <c r="DI1637" s="300"/>
      <c r="DJ1637" s="300"/>
      <c r="DK1637" s="300"/>
      <c r="DL1637" s="300"/>
      <c r="DM1637" s="300"/>
      <c r="DN1637" s="300"/>
      <c r="DO1637" s="300"/>
      <c r="DP1637" s="300"/>
      <c r="DQ1637" s="300"/>
      <c r="DR1637" s="300"/>
      <c r="DS1637" s="300"/>
      <c r="DT1637" s="300"/>
      <c r="DU1637" s="300"/>
      <c r="DV1637" s="300"/>
      <c r="DW1637" s="300"/>
      <c r="DX1637" s="300"/>
      <c r="DY1637" s="300"/>
      <c r="DZ1637" s="300"/>
      <c r="EA1637" s="300"/>
      <c r="EB1637" s="300"/>
      <c r="EC1637" s="300"/>
      <c r="ED1637" s="300"/>
      <c r="EE1637" s="300"/>
      <c r="EF1637" s="300"/>
      <c r="EG1637" s="300"/>
      <c r="EH1637" s="300"/>
      <c r="EI1637" s="300"/>
      <c r="EJ1637" s="300"/>
      <c r="EK1637" s="300"/>
    </row>
    <row r="1639" spans="1:141" s="299" customFormat="1" ht="24" customHeight="1" x14ac:dyDescent="0.2">
      <c r="A1639" s="133"/>
      <c r="B1639" s="133"/>
      <c r="C1639" s="133"/>
      <c r="D1639" s="133"/>
      <c r="E1639" s="133"/>
      <c r="F1639" s="145"/>
      <c r="G1639" s="145"/>
      <c r="H1639" s="133"/>
    </row>
    <row r="1640" spans="1:141" s="299" customFormat="1" ht="24" customHeight="1" x14ac:dyDescent="0.2">
      <c r="A1640" s="133"/>
      <c r="B1640" s="133"/>
      <c r="C1640" s="133"/>
      <c r="D1640" s="133"/>
      <c r="E1640" s="133"/>
      <c r="F1640" s="145"/>
      <c r="G1640" s="145"/>
      <c r="H1640" s="133"/>
    </row>
    <row r="1641" spans="1:141" s="299" customFormat="1" ht="24" customHeight="1" x14ac:dyDescent="0.2">
      <c r="A1641" s="133"/>
      <c r="B1641" s="133"/>
      <c r="C1641" s="133"/>
      <c r="D1641" s="133"/>
      <c r="E1641" s="133"/>
      <c r="F1641" s="145"/>
      <c r="G1641" s="145"/>
      <c r="H1641" s="133"/>
    </row>
    <row r="1642" spans="1:141" s="299" customFormat="1" ht="24" customHeight="1" x14ac:dyDescent="0.2">
      <c r="A1642" s="133"/>
      <c r="B1642" s="133"/>
      <c r="C1642" s="133"/>
      <c r="D1642" s="133"/>
      <c r="E1642" s="133"/>
      <c r="F1642" s="145"/>
      <c r="G1642" s="145"/>
      <c r="H1642" s="133"/>
    </row>
    <row r="1643" spans="1:141" s="299" customFormat="1" ht="24" customHeight="1" x14ac:dyDescent="0.2">
      <c r="A1643" s="133"/>
      <c r="B1643" s="133"/>
      <c r="C1643" s="133"/>
      <c r="D1643" s="133"/>
      <c r="E1643" s="133"/>
      <c r="F1643" s="145"/>
      <c r="G1643" s="145"/>
      <c r="H1643" s="133"/>
    </row>
    <row r="1644" spans="1:141" s="299" customFormat="1" ht="24" customHeight="1" x14ac:dyDescent="0.2">
      <c r="A1644" s="133"/>
      <c r="B1644" s="133"/>
      <c r="C1644" s="133"/>
      <c r="D1644" s="133"/>
      <c r="E1644" s="133"/>
      <c r="F1644" s="145"/>
      <c r="G1644" s="145"/>
      <c r="H1644" s="133"/>
    </row>
    <row r="1645" spans="1:141" s="299" customFormat="1" ht="24" customHeight="1" x14ac:dyDescent="0.2">
      <c r="A1645" s="133"/>
      <c r="B1645" s="133"/>
      <c r="C1645" s="133"/>
      <c r="D1645" s="133"/>
      <c r="E1645" s="133"/>
      <c r="F1645" s="145"/>
      <c r="G1645" s="145"/>
      <c r="H1645" s="133"/>
    </row>
    <row r="1646" spans="1:141" s="299" customFormat="1" ht="24" customHeight="1" x14ac:dyDescent="0.2">
      <c r="A1646" s="133"/>
      <c r="B1646" s="133"/>
      <c r="C1646" s="133"/>
      <c r="D1646" s="133"/>
      <c r="E1646" s="133"/>
      <c r="F1646" s="145"/>
      <c r="G1646" s="145"/>
      <c r="H1646" s="133"/>
    </row>
    <row r="1647" spans="1:141" s="299" customFormat="1" ht="24" customHeight="1" x14ac:dyDescent="0.2">
      <c r="A1647" s="133"/>
      <c r="B1647" s="133"/>
      <c r="C1647" s="133"/>
      <c r="D1647" s="133"/>
      <c r="E1647" s="133"/>
      <c r="F1647" s="145"/>
      <c r="G1647" s="145"/>
      <c r="H1647" s="133"/>
    </row>
    <row r="1648" spans="1:141" s="299" customFormat="1" ht="24" customHeight="1" x14ac:dyDescent="0.2">
      <c r="A1648" s="133"/>
      <c r="B1648" s="133"/>
      <c r="C1648" s="133"/>
      <c r="D1648" s="133"/>
      <c r="E1648" s="133"/>
      <c r="F1648" s="145"/>
      <c r="G1648" s="145"/>
      <c r="H1648" s="133"/>
    </row>
    <row r="1649" spans="1:8" s="299" customFormat="1" ht="24" customHeight="1" x14ac:dyDescent="0.2">
      <c r="A1649" s="133"/>
      <c r="B1649" s="133"/>
      <c r="C1649" s="133"/>
      <c r="D1649" s="133"/>
      <c r="E1649" s="133"/>
      <c r="F1649" s="145"/>
      <c r="G1649" s="145"/>
      <c r="H1649" s="133"/>
    </row>
    <row r="1650" spans="1:8" s="299" customFormat="1" ht="24" customHeight="1" x14ac:dyDescent="0.2">
      <c r="A1650" s="133"/>
      <c r="B1650" s="133"/>
      <c r="C1650" s="133"/>
      <c r="D1650" s="133"/>
      <c r="E1650" s="133"/>
      <c r="F1650" s="145"/>
      <c r="G1650" s="145"/>
      <c r="H1650" s="133"/>
    </row>
    <row r="1651" spans="1:8" s="299" customFormat="1" ht="24" customHeight="1" x14ac:dyDescent="0.2">
      <c r="A1651" s="133"/>
      <c r="B1651" s="133"/>
      <c r="C1651" s="133"/>
      <c r="D1651" s="133"/>
      <c r="E1651" s="133"/>
      <c r="F1651" s="145"/>
      <c r="G1651" s="145"/>
      <c r="H1651" s="133"/>
    </row>
    <row r="1652" spans="1:8" s="299" customFormat="1" ht="24" customHeight="1" x14ac:dyDescent="0.2">
      <c r="A1652" s="133"/>
      <c r="B1652" s="133"/>
      <c r="C1652" s="133"/>
      <c r="D1652" s="133"/>
      <c r="E1652" s="133"/>
      <c r="F1652" s="145"/>
      <c r="G1652" s="145"/>
      <c r="H1652" s="133"/>
    </row>
    <row r="1655" spans="1:8" s="299" customFormat="1" ht="24" customHeight="1" x14ac:dyDescent="0.2">
      <c r="A1655" s="133"/>
      <c r="B1655" s="133"/>
      <c r="C1655" s="133"/>
      <c r="D1655" s="133"/>
      <c r="E1655" s="133"/>
      <c r="F1655" s="145"/>
      <c r="G1655" s="145"/>
      <c r="H1655" s="133"/>
    </row>
    <row r="1656" spans="1:8" s="299" customFormat="1" ht="24" customHeight="1" x14ac:dyDescent="0.2">
      <c r="A1656" s="133"/>
      <c r="B1656" s="133"/>
      <c r="C1656" s="133"/>
      <c r="D1656" s="133"/>
      <c r="E1656" s="133"/>
      <c r="F1656" s="145"/>
      <c r="G1656" s="145"/>
      <c r="H1656" s="133"/>
    </row>
    <row r="1657" spans="1:8" s="299" customFormat="1" ht="24" customHeight="1" x14ac:dyDescent="0.2">
      <c r="A1657" s="133"/>
      <c r="B1657" s="133"/>
      <c r="C1657" s="133"/>
      <c r="D1657" s="133"/>
      <c r="E1657" s="133"/>
      <c r="F1657" s="145"/>
      <c r="G1657" s="145"/>
      <c r="H1657" s="133"/>
    </row>
    <row r="1658" spans="1:8" s="299" customFormat="1" ht="24" customHeight="1" x14ac:dyDescent="0.2">
      <c r="A1658" s="133"/>
      <c r="B1658" s="133"/>
      <c r="C1658" s="133"/>
      <c r="D1658" s="133"/>
      <c r="E1658" s="133"/>
      <c r="F1658" s="145"/>
      <c r="G1658" s="145"/>
      <c r="H1658" s="133"/>
    </row>
    <row r="1659" spans="1:8" s="299" customFormat="1" ht="24" customHeight="1" x14ac:dyDescent="0.2">
      <c r="A1659" s="133"/>
      <c r="B1659" s="133"/>
      <c r="C1659" s="133"/>
      <c r="D1659" s="133"/>
      <c r="E1659" s="133"/>
      <c r="F1659" s="145"/>
      <c r="G1659" s="145"/>
      <c r="H1659" s="133"/>
    </row>
    <row r="1660" spans="1:8" s="299" customFormat="1" ht="24" customHeight="1" x14ac:dyDescent="0.2">
      <c r="A1660" s="133"/>
      <c r="B1660" s="133"/>
      <c r="C1660" s="133"/>
      <c r="D1660" s="133"/>
      <c r="E1660" s="133"/>
      <c r="F1660" s="145"/>
      <c r="G1660" s="145"/>
      <c r="H1660" s="133"/>
    </row>
    <row r="1661" spans="1:8" s="299" customFormat="1" ht="24" customHeight="1" x14ac:dyDescent="0.2">
      <c r="A1661" s="133"/>
      <c r="B1661" s="133"/>
      <c r="C1661" s="133"/>
      <c r="D1661" s="133"/>
      <c r="E1661" s="133"/>
      <c r="F1661" s="145"/>
      <c r="G1661" s="145"/>
      <c r="H1661" s="133"/>
    </row>
    <row r="1662" spans="1:8" s="299" customFormat="1" ht="24" customHeight="1" x14ac:dyDescent="0.2">
      <c r="A1662" s="133"/>
      <c r="B1662" s="133"/>
      <c r="C1662" s="133"/>
      <c r="D1662" s="133"/>
      <c r="E1662" s="133"/>
      <c r="F1662" s="145"/>
      <c r="G1662" s="145"/>
      <c r="H1662" s="133"/>
    </row>
    <row r="1665" spans="1:8" s="299" customFormat="1" ht="24" customHeight="1" x14ac:dyDescent="0.2">
      <c r="A1665" s="133"/>
      <c r="B1665" s="133"/>
      <c r="C1665" s="133"/>
      <c r="D1665" s="133"/>
      <c r="E1665" s="133"/>
      <c r="F1665" s="145"/>
      <c r="G1665" s="145"/>
      <c r="H1665" s="133"/>
    </row>
    <row r="1666" spans="1:8" s="299" customFormat="1" ht="24" customHeight="1" x14ac:dyDescent="0.2">
      <c r="A1666" s="133"/>
      <c r="B1666" s="133"/>
      <c r="C1666" s="133"/>
      <c r="D1666" s="133"/>
      <c r="E1666" s="133"/>
      <c r="F1666" s="145"/>
      <c r="G1666" s="145"/>
      <c r="H1666" s="133"/>
    </row>
    <row r="1667" spans="1:8" s="299" customFormat="1" ht="24" customHeight="1" x14ac:dyDescent="0.2">
      <c r="A1667" s="133"/>
      <c r="B1667" s="133"/>
      <c r="C1667" s="133"/>
      <c r="D1667" s="133"/>
      <c r="E1667" s="133"/>
      <c r="F1667" s="145"/>
      <c r="G1667" s="145"/>
      <c r="H1667" s="133"/>
    </row>
    <row r="1668" spans="1:8" s="299" customFormat="1" ht="24" customHeight="1" x14ac:dyDescent="0.2">
      <c r="A1668" s="133"/>
      <c r="B1668" s="133"/>
      <c r="C1668" s="133"/>
      <c r="D1668" s="133"/>
      <c r="E1668" s="133"/>
      <c r="F1668" s="145"/>
      <c r="G1668" s="145"/>
      <c r="H1668" s="133"/>
    </row>
    <row r="1669" spans="1:8" s="299" customFormat="1" ht="24" customHeight="1" x14ac:dyDescent="0.2">
      <c r="A1669" s="133"/>
      <c r="B1669" s="133"/>
      <c r="C1669" s="133"/>
      <c r="D1669" s="133"/>
      <c r="E1669" s="133"/>
      <c r="F1669" s="145"/>
      <c r="G1669" s="145"/>
      <c r="H1669" s="133"/>
    </row>
    <row r="1670" spans="1:8" s="299" customFormat="1" ht="24" customHeight="1" x14ac:dyDescent="0.2">
      <c r="A1670" s="133"/>
      <c r="B1670" s="133"/>
      <c r="C1670" s="133"/>
      <c r="D1670" s="133"/>
      <c r="E1670" s="133"/>
      <c r="F1670" s="145"/>
      <c r="G1670" s="145"/>
      <c r="H1670" s="133"/>
    </row>
    <row r="1671" spans="1:8" s="299" customFormat="1" ht="24" customHeight="1" x14ac:dyDescent="0.2">
      <c r="A1671" s="133"/>
      <c r="B1671" s="133"/>
      <c r="C1671" s="133"/>
      <c r="D1671" s="133"/>
      <c r="E1671" s="133"/>
      <c r="F1671" s="145"/>
      <c r="G1671" s="145"/>
      <c r="H1671" s="133"/>
    </row>
    <row r="1672" spans="1:8" s="299" customFormat="1" ht="24" customHeight="1" x14ac:dyDescent="0.2">
      <c r="A1672" s="133"/>
      <c r="B1672" s="133"/>
      <c r="C1672" s="133"/>
      <c r="D1672" s="133"/>
      <c r="E1672" s="133"/>
      <c r="F1672" s="145"/>
      <c r="G1672" s="145"/>
      <c r="H1672" s="133"/>
    </row>
    <row r="1673" spans="1:8" s="299" customFormat="1" ht="24" customHeight="1" x14ac:dyDescent="0.2">
      <c r="A1673" s="133"/>
      <c r="B1673" s="133"/>
      <c r="C1673" s="133"/>
      <c r="D1673" s="133"/>
      <c r="E1673" s="133"/>
      <c r="F1673" s="145"/>
      <c r="G1673" s="145"/>
      <c r="H1673" s="133"/>
    </row>
    <row r="1687" spans="1:141" s="143" customFormat="1" ht="24" customHeight="1" x14ac:dyDescent="0.2">
      <c r="A1687" s="133"/>
      <c r="B1687" s="133"/>
      <c r="C1687" s="133"/>
      <c r="D1687" s="133"/>
      <c r="E1687" s="133"/>
      <c r="F1687" s="145"/>
      <c r="G1687" s="145"/>
      <c r="H1687" s="133"/>
      <c r="I1687" s="299"/>
      <c r="J1687" s="299"/>
      <c r="K1687" s="299"/>
      <c r="L1687" s="299"/>
      <c r="M1687" s="299"/>
      <c r="N1687" s="299"/>
      <c r="O1687" s="299"/>
      <c r="P1687" s="299"/>
      <c r="Q1687" s="299"/>
      <c r="R1687" s="299"/>
      <c r="S1687" s="299"/>
      <c r="T1687" s="299"/>
      <c r="U1687" s="300"/>
      <c r="V1687" s="300"/>
      <c r="W1687" s="300"/>
      <c r="X1687" s="300"/>
      <c r="Y1687" s="300"/>
      <c r="Z1687" s="300"/>
      <c r="AA1687" s="300"/>
      <c r="AB1687" s="300"/>
      <c r="AC1687" s="300"/>
      <c r="AD1687" s="300"/>
      <c r="AE1687" s="300"/>
      <c r="AF1687" s="300"/>
      <c r="AG1687" s="300"/>
      <c r="AH1687" s="300"/>
      <c r="AI1687" s="300"/>
      <c r="AJ1687" s="300"/>
      <c r="AK1687" s="300"/>
      <c r="AL1687" s="300"/>
      <c r="AM1687" s="300"/>
      <c r="AN1687" s="300"/>
      <c r="AO1687" s="300"/>
      <c r="AP1687" s="300"/>
      <c r="AQ1687" s="300"/>
      <c r="AR1687" s="300"/>
      <c r="AS1687" s="300"/>
      <c r="AT1687" s="300"/>
      <c r="AU1687" s="300"/>
      <c r="AV1687" s="300"/>
      <c r="AW1687" s="300"/>
      <c r="AX1687" s="300"/>
      <c r="AY1687" s="300"/>
      <c r="AZ1687" s="300"/>
      <c r="BA1687" s="300"/>
      <c r="BB1687" s="300"/>
      <c r="BC1687" s="300"/>
      <c r="BD1687" s="300"/>
      <c r="BE1687" s="300"/>
      <c r="BF1687" s="300"/>
      <c r="BG1687" s="300"/>
      <c r="BH1687" s="300"/>
      <c r="BI1687" s="300"/>
      <c r="BJ1687" s="300"/>
      <c r="BK1687" s="300"/>
      <c r="BL1687" s="300"/>
      <c r="BM1687" s="300"/>
      <c r="BN1687" s="300"/>
      <c r="BO1687" s="300"/>
      <c r="BP1687" s="300"/>
      <c r="BQ1687" s="300"/>
      <c r="BR1687" s="300"/>
      <c r="BS1687" s="300"/>
      <c r="BT1687" s="300"/>
      <c r="BU1687" s="300"/>
      <c r="BV1687" s="300"/>
      <c r="BW1687" s="300"/>
      <c r="BX1687" s="300"/>
      <c r="BY1687" s="300"/>
      <c r="BZ1687" s="300"/>
      <c r="CA1687" s="300"/>
      <c r="CB1687" s="300"/>
      <c r="CC1687" s="300"/>
      <c r="CD1687" s="300"/>
      <c r="CE1687" s="300"/>
      <c r="CF1687" s="300"/>
      <c r="CG1687" s="300"/>
      <c r="CH1687" s="300"/>
      <c r="CI1687" s="300"/>
      <c r="CJ1687" s="300"/>
      <c r="CK1687" s="300"/>
      <c r="CL1687" s="300"/>
      <c r="CM1687" s="300"/>
      <c r="CN1687" s="300"/>
      <c r="CO1687" s="300"/>
      <c r="CP1687" s="300"/>
      <c r="CQ1687" s="300"/>
      <c r="CR1687" s="300"/>
      <c r="CS1687" s="300"/>
      <c r="CT1687" s="300"/>
      <c r="CU1687" s="300"/>
      <c r="CV1687" s="300"/>
      <c r="CW1687" s="300"/>
      <c r="CX1687" s="300"/>
      <c r="CY1687" s="300"/>
      <c r="CZ1687" s="300"/>
      <c r="DA1687" s="300"/>
      <c r="DB1687" s="300"/>
      <c r="DC1687" s="300"/>
      <c r="DD1687" s="300"/>
      <c r="DE1687" s="300"/>
      <c r="DF1687" s="300"/>
      <c r="DG1687" s="300"/>
      <c r="DH1687" s="300"/>
      <c r="DI1687" s="300"/>
      <c r="DJ1687" s="300"/>
      <c r="DK1687" s="300"/>
      <c r="DL1687" s="300"/>
      <c r="DM1687" s="300"/>
      <c r="DN1687" s="300"/>
      <c r="DO1687" s="300"/>
      <c r="DP1687" s="300"/>
      <c r="DQ1687" s="300"/>
      <c r="DR1687" s="300"/>
      <c r="DS1687" s="300"/>
      <c r="DT1687" s="300"/>
      <c r="DU1687" s="300"/>
      <c r="DV1687" s="300"/>
      <c r="DW1687" s="300"/>
      <c r="DX1687" s="300"/>
      <c r="DY1687" s="300"/>
      <c r="DZ1687" s="300"/>
      <c r="EA1687" s="300"/>
      <c r="EB1687" s="300"/>
      <c r="EC1687" s="300"/>
      <c r="ED1687" s="300"/>
      <c r="EE1687" s="300"/>
      <c r="EF1687" s="300"/>
      <c r="EG1687" s="300"/>
      <c r="EH1687" s="300"/>
      <c r="EI1687" s="300"/>
      <c r="EJ1687" s="300"/>
      <c r="EK1687" s="300"/>
    </row>
    <row r="1689" spans="1:141" s="299" customFormat="1" ht="24" customHeight="1" x14ac:dyDescent="0.2">
      <c r="A1689" s="133"/>
      <c r="B1689" s="133"/>
      <c r="C1689" s="133"/>
      <c r="D1689" s="133"/>
      <c r="E1689" s="133"/>
      <c r="F1689" s="145"/>
      <c r="G1689" s="145"/>
      <c r="H1689" s="133"/>
    </row>
    <row r="1690" spans="1:141" s="299" customFormat="1" ht="24" customHeight="1" x14ac:dyDescent="0.2">
      <c r="A1690" s="133"/>
      <c r="B1690" s="133"/>
      <c r="C1690" s="133"/>
      <c r="D1690" s="133"/>
      <c r="E1690" s="133"/>
      <c r="F1690" s="145"/>
      <c r="G1690" s="145"/>
      <c r="H1690" s="133"/>
    </row>
    <row r="1691" spans="1:141" s="299" customFormat="1" ht="24" customHeight="1" x14ac:dyDescent="0.2">
      <c r="A1691" s="133"/>
      <c r="B1691" s="133"/>
      <c r="C1691" s="133"/>
      <c r="D1691" s="133"/>
      <c r="E1691" s="133"/>
      <c r="F1691" s="145"/>
      <c r="G1691" s="145"/>
      <c r="H1691" s="133"/>
    </row>
    <row r="1692" spans="1:141" s="299" customFormat="1" ht="24" customHeight="1" x14ac:dyDescent="0.2">
      <c r="A1692" s="133"/>
      <c r="B1692" s="133"/>
      <c r="C1692" s="133"/>
      <c r="D1692" s="133"/>
      <c r="E1692" s="133"/>
      <c r="F1692" s="145"/>
      <c r="G1692" s="145"/>
      <c r="H1692" s="133"/>
    </row>
    <row r="1693" spans="1:141" s="299" customFormat="1" ht="24" customHeight="1" x14ac:dyDescent="0.2">
      <c r="A1693" s="133"/>
      <c r="B1693" s="133"/>
      <c r="C1693" s="133"/>
      <c r="D1693" s="133"/>
      <c r="E1693" s="133"/>
      <c r="F1693" s="145"/>
      <c r="G1693" s="145"/>
      <c r="H1693" s="133"/>
    </row>
    <row r="1694" spans="1:141" s="299" customFormat="1" ht="24" customHeight="1" x14ac:dyDescent="0.2">
      <c r="A1694" s="133"/>
      <c r="B1694" s="133"/>
      <c r="C1694" s="133"/>
      <c r="D1694" s="133"/>
      <c r="E1694" s="133"/>
      <c r="F1694" s="145"/>
      <c r="G1694" s="145"/>
      <c r="H1694" s="133"/>
    </row>
    <row r="1695" spans="1:141" s="299" customFormat="1" ht="24" customHeight="1" x14ac:dyDescent="0.2">
      <c r="A1695" s="133"/>
      <c r="B1695" s="133"/>
      <c r="C1695" s="133"/>
      <c r="D1695" s="133"/>
      <c r="E1695" s="133"/>
      <c r="F1695" s="145"/>
      <c r="G1695" s="145"/>
      <c r="H1695" s="133"/>
    </row>
    <row r="1696" spans="1:141" s="299" customFormat="1" ht="24" customHeight="1" x14ac:dyDescent="0.2">
      <c r="A1696" s="133"/>
      <c r="B1696" s="133"/>
      <c r="C1696" s="133"/>
      <c r="D1696" s="133"/>
      <c r="E1696" s="133"/>
      <c r="F1696" s="145"/>
      <c r="G1696" s="145"/>
      <c r="H1696" s="133"/>
    </row>
    <row r="1697" spans="1:8" s="299" customFormat="1" ht="24" customHeight="1" x14ac:dyDescent="0.2">
      <c r="A1697" s="133"/>
      <c r="B1697" s="133"/>
      <c r="C1697" s="133"/>
      <c r="D1697" s="133"/>
      <c r="E1697" s="133"/>
      <c r="F1697" s="145"/>
      <c r="G1697" s="145"/>
      <c r="H1697" s="133"/>
    </row>
    <row r="1698" spans="1:8" s="299" customFormat="1" ht="24" customHeight="1" x14ac:dyDescent="0.2">
      <c r="A1698" s="133"/>
      <c r="B1698" s="133"/>
      <c r="C1698" s="133"/>
      <c r="D1698" s="133"/>
      <c r="E1698" s="133"/>
      <c r="F1698" s="145"/>
      <c r="G1698" s="145"/>
      <c r="H1698" s="133"/>
    </row>
    <row r="1699" spans="1:8" s="299" customFormat="1" ht="24" customHeight="1" x14ac:dyDescent="0.2">
      <c r="A1699" s="133"/>
      <c r="B1699" s="133"/>
      <c r="C1699" s="133"/>
      <c r="D1699" s="133"/>
      <c r="E1699" s="133"/>
      <c r="F1699" s="145"/>
      <c r="G1699" s="145"/>
      <c r="H1699" s="133"/>
    </row>
    <row r="1700" spans="1:8" s="299" customFormat="1" ht="24" customHeight="1" x14ac:dyDescent="0.2">
      <c r="A1700" s="133"/>
      <c r="B1700" s="133"/>
      <c r="C1700" s="133"/>
      <c r="D1700" s="133"/>
      <c r="E1700" s="133"/>
      <c r="F1700" s="145"/>
      <c r="G1700" s="145"/>
      <c r="H1700" s="133"/>
    </row>
    <row r="1701" spans="1:8" s="299" customFormat="1" ht="24" customHeight="1" x14ac:dyDescent="0.2">
      <c r="A1701" s="133"/>
      <c r="B1701" s="133"/>
      <c r="C1701" s="133"/>
      <c r="D1701" s="133"/>
      <c r="E1701" s="133"/>
      <c r="F1701" s="145"/>
      <c r="G1701" s="145"/>
      <c r="H1701" s="133"/>
    </row>
    <row r="1702" spans="1:8" s="299" customFormat="1" ht="24" customHeight="1" x14ac:dyDescent="0.2">
      <c r="A1702" s="133"/>
      <c r="B1702" s="133"/>
      <c r="C1702" s="133"/>
      <c r="D1702" s="133"/>
      <c r="E1702" s="133"/>
      <c r="F1702" s="145"/>
      <c r="G1702" s="145"/>
      <c r="H1702" s="133"/>
    </row>
    <row r="1705" spans="1:8" s="299" customFormat="1" ht="24" customHeight="1" x14ac:dyDescent="0.2">
      <c r="A1705" s="133"/>
      <c r="B1705" s="133"/>
      <c r="C1705" s="133"/>
      <c r="D1705" s="133"/>
      <c r="E1705" s="133"/>
      <c r="F1705" s="145"/>
      <c r="G1705" s="145"/>
      <c r="H1705" s="133"/>
    </row>
    <row r="1706" spans="1:8" s="299" customFormat="1" ht="24" customHeight="1" x14ac:dyDescent="0.2">
      <c r="A1706" s="133"/>
      <c r="B1706" s="133"/>
      <c r="C1706" s="133"/>
      <c r="D1706" s="133"/>
      <c r="E1706" s="133"/>
      <c r="F1706" s="145"/>
      <c r="G1706" s="145"/>
      <c r="H1706" s="133"/>
    </row>
    <row r="1707" spans="1:8" s="299" customFormat="1" ht="24" customHeight="1" x14ac:dyDescent="0.2">
      <c r="A1707" s="133"/>
      <c r="B1707" s="133"/>
      <c r="C1707" s="133"/>
      <c r="D1707" s="133"/>
      <c r="E1707" s="133"/>
      <c r="F1707" s="145"/>
      <c r="G1707" s="145"/>
      <c r="H1707" s="133"/>
    </row>
    <row r="1708" spans="1:8" s="299" customFormat="1" ht="24" customHeight="1" x14ac:dyDescent="0.2">
      <c r="A1708" s="133"/>
      <c r="B1708" s="133"/>
      <c r="C1708" s="133"/>
      <c r="D1708" s="133"/>
      <c r="E1708" s="133"/>
      <c r="F1708" s="145"/>
      <c r="G1708" s="145"/>
      <c r="H1708" s="133"/>
    </row>
    <row r="1709" spans="1:8" s="299" customFormat="1" ht="24" customHeight="1" x14ac:dyDescent="0.2">
      <c r="A1709" s="133"/>
      <c r="B1709" s="133"/>
      <c r="C1709" s="133"/>
      <c r="D1709" s="133"/>
      <c r="E1709" s="133"/>
      <c r="F1709" s="145"/>
      <c r="G1709" s="145"/>
      <c r="H1709" s="133"/>
    </row>
    <row r="1710" spans="1:8" s="299" customFormat="1" ht="24" customHeight="1" x14ac:dyDescent="0.2">
      <c r="A1710" s="133"/>
      <c r="B1710" s="133"/>
      <c r="C1710" s="133"/>
      <c r="D1710" s="133"/>
      <c r="E1710" s="133"/>
      <c r="F1710" s="145"/>
      <c r="G1710" s="145"/>
      <c r="H1710" s="133"/>
    </row>
    <row r="1711" spans="1:8" s="299" customFormat="1" ht="24" customHeight="1" x14ac:dyDescent="0.2">
      <c r="A1711" s="133"/>
      <c r="B1711" s="133"/>
      <c r="C1711" s="133"/>
      <c r="D1711" s="133"/>
      <c r="E1711" s="133"/>
      <c r="F1711" s="145"/>
      <c r="G1711" s="145"/>
      <c r="H1711" s="133"/>
    </row>
    <row r="1712" spans="1:8" s="299" customFormat="1" ht="24" customHeight="1" x14ac:dyDescent="0.2">
      <c r="A1712" s="133"/>
      <c r="B1712" s="133"/>
      <c r="C1712" s="133"/>
      <c r="D1712" s="133"/>
      <c r="E1712" s="133"/>
      <c r="F1712" s="145"/>
      <c r="G1712" s="145"/>
      <c r="H1712" s="133"/>
    </row>
    <row r="1715" spans="1:8" s="299" customFormat="1" ht="24" customHeight="1" x14ac:dyDescent="0.2">
      <c r="A1715" s="133"/>
      <c r="B1715" s="133"/>
      <c r="C1715" s="133"/>
      <c r="D1715" s="133"/>
      <c r="E1715" s="133"/>
      <c r="F1715" s="145"/>
      <c r="G1715" s="145"/>
      <c r="H1715" s="133"/>
    </row>
    <row r="1716" spans="1:8" s="299" customFormat="1" ht="24" customHeight="1" x14ac:dyDescent="0.2">
      <c r="A1716" s="133"/>
      <c r="B1716" s="133"/>
      <c r="C1716" s="133"/>
      <c r="D1716" s="133"/>
      <c r="E1716" s="133"/>
      <c r="F1716" s="145"/>
      <c r="G1716" s="145"/>
      <c r="H1716" s="133"/>
    </row>
    <row r="1717" spans="1:8" s="299" customFormat="1" ht="24" customHeight="1" x14ac:dyDescent="0.2">
      <c r="A1717" s="133"/>
      <c r="B1717" s="133"/>
      <c r="C1717" s="133"/>
      <c r="D1717" s="133"/>
      <c r="E1717" s="133"/>
      <c r="F1717" s="145"/>
      <c r="G1717" s="145"/>
      <c r="H1717" s="133"/>
    </row>
    <row r="1718" spans="1:8" s="299" customFormat="1" ht="24" customHeight="1" x14ac:dyDescent="0.2">
      <c r="A1718" s="133"/>
      <c r="B1718" s="133"/>
      <c r="C1718" s="133"/>
      <c r="D1718" s="133"/>
      <c r="E1718" s="133"/>
      <c r="F1718" s="145"/>
      <c r="G1718" s="145"/>
      <c r="H1718" s="133"/>
    </row>
    <row r="1719" spans="1:8" s="299" customFormat="1" ht="24" customHeight="1" x14ac:dyDescent="0.2">
      <c r="A1719" s="133"/>
      <c r="B1719" s="133"/>
      <c r="C1719" s="133"/>
      <c r="D1719" s="133"/>
      <c r="E1719" s="133"/>
      <c r="F1719" s="145"/>
      <c r="G1719" s="145"/>
      <c r="H1719" s="133"/>
    </row>
    <row r="1720" spans="1:8" s="299" customFormat="1" ht="24" customHeight="1" x14ac:dyDescent="0.2">
      <c r="A1720" s="133"/>
      <c r="B1720" s="133"/>
      <c r="C1720" s="133"/>
      <c r="D1720" s="133"/>
      <c r="E1720" s="133"/>
      <c r="F1720" s="145"/>
      <c r="G1720" s="145"/>
      <c r="H1720" s="133"/>
    </row>
    <row r="1721" spans="1:8" s="299" customFormat="1" ht="24" customHeight="1" x14ac:dyDescent="0.2">
      <c r="A1721" s="133"/>
      <c r="B1721" s="133"/>
      <c r="C1721" s="133"/>
      <c r="D1721" s="133"/>
      <c r="E1721" s="133"/>
      <c r="F1721" s="145"/>
      <c r="G1721" s="145"/>
      <c r="H1721" s="133"/>
    </row>
    <row r="1722" spans="1:8" s="299" customFormat="1" ht="24" customHeight="1" x14ac:dyDescent="0.2">
      <c r="A1722" s="133"/>
      <c r="B1722" s="133"/>
      <c r="C1722" s="133"/>
      <c r="D1722" s="133"/>
      <c r="E1722" s="133"/>
      <c r="F1722" s="145"/>
      <c r="G1722" s="145"/>
      <c r="H1722" s="133"/>
    </row>
    <row r="1723" spans="1:8" s="299" customFormat="1" ht="24" customHeight="1" x14ac:dyDescent="0.2">
      <c r="A1723" s="133"/>
      <c r="B1723" s="133"/>
      <c r="C1723" s="133"/>
      <c r="D1723" s="133"/>
      <c r="E1723" s="133"/>
      <c r="F1723" s="145"/>
      <c r="G1723" s="145"/>
      <c r="H1723" s="133"/>
    </row>
    <row r="1737" spans="1:141" s="143" customFormat="1" ht="24" customHeight="1" x14ac:dyDescent="0.2">
      <c r="A1737" s="133"/>
      <c r="B1737" s="133"/>
      <c r="C1737" s="133"/>
      <c r="D1737" s="133"/>
      <c r="E1737" s="133"/>
      <c r="F1737" s="145"/>
      <c r="G1737" s="145"/>
      <c r="H1737" s="133"/>
      <c r="I1737" s="299"/>
      <c r="J1737" s="299"/>
      <c r="K1737" s="299"/>
      <c r="L1737" s="299"/>
      <c r="M1737" s="299"/>
      <c r="N1737" s="299"/>
      <c r="O1737" s="299"/>
      <c r="P1737" s="299"/>
      <c r="Q1737" s="299"/>
      <c r="R1737" s="299"/>
      <c r="S1737" s="299"/>
      <c r="T1737" s="299"/>
      <c r="U1737" s="300"/>
      <c r="V1737" s="300"/>
      <c r="W1737" s="300"/>
      <c r="X1737" s="300"/>
      <c r="Y1737" s="300"/>
      <c r="Z1737" s="300"/>
      <c r="AA1737" s="300"/>
      <c r="AB1737" s="300"/>
      <c r="AC1737" s="300"/>
      <c r="AD1737" s="300"/>
      <c r="AE1737" s="300"/>
      <c r="AF1737" s="300"/>
      <c r="AG1737" s="300"/>
      <c r="AH1737" s="300"/>
      <c r="AI1737" s="300"/>
      <c r="AJ1737" s="300"/>
      <c r="AK1737" s="300"/>
      <c r="AL1737" s="300"/>
      <c r="AM1737" s="300"/>
      <c r="AN1737" s="300"/>
      <c r="AO1737" s="300"/>
      <c r="AP1737" s="300"/>
      <c r="AQ1737" s="300"/>
      <c r="AR1737" s="300"/>
      <c r="AS1737" s="300"/>
      <c r="AT1737" s="300"/>
      <c r="AU1737" s="300"/>
      <c r="AV1737" s="300"/>
      <c r="AW1737" s="300"/>
      <c r="AX1737" s="300"/>
      <c r="AY1737" s="300"/>
      <c r="AZ1737" s="300"/>
      <c r="BA1737" s="300"/>
      <c r="BB1737" s="300"/>
      <c r="BC1737" s="300"/>
      <c r="BD1737" s="300"/>
      <c r="BE1737" s="300"/>
      <c r="BF1737" s="300"/>
      <c r="BG1737" s="300"/>
      <c r="BH1737" s="300"/>
      <c r="BI1737" s="300"/>
      <c r="BJ1737" s="300"/>
      <c r="BK1737" s="300"/>
      <c r="BL1737" s="300"/>
      <c r="BM1737" s="300"/>
      <c r="BN1737" s="300"/>
      <c r="BO1737" s="300"/>
      <c r="BP1737" s="300"/>
      <c r="BQ1737" s="300"/>
      <c r="BR1737" s="300"/>
      <c r="BS1737" s="300"/>
      <c r="BT1737" s="300"/>
      <c r="BU1737" s="300"/>
      <c r="BV1737" s="300"/>
      <c r="BW1737" s="300"/>
      <c r="BX1737" s="300"/>
      <c r="BY1737" s="300"/>
      <c r="BZ1737" s="300"/>
      <c r="CA1737" s="300"/>
      <c r="CB1737" s="300"/>
      <c r="CC1737" s="300"/>
      <c r="CD1737" s="300"/>
      <c r="CE1737" s="300"/>
      <c r="CF1737" s="300"/>
      <c r="CG1737" s="300"/>
      <c r="CH1737" s="300"/>
      <c r="CI1737" s="300"/>
      <c r="CJ1737" s="300"/>
      <c r="CK1737" s="300"/>
      <c r="CL1737" s="300"/>
      <c r="CM1737" s="300"/>
      <c r="CN1737" s="300"/>
      <c r="CO1737" s="300"/>
      <c r="CP1737" s="300"/>
      <c r="CQ1737" s="300"/>
      <c r="CR1737" s="300"/>
      <c r="CS1737" s="300"/>
      <c r="CT1737" s="300"/>
      <c r="CU1737" s="300"/>
      <c r="CV1737" s="300"/>
      <c r="CW1737" s="300"/>
      <c r="CX1737" s="300"/>
      <c r="CY1737" s="300"/>
      <c r="CZ1737" s="300"/>
      <c r="DA1737" s="300"/>
      <c r="DB1737" s="300"/>
      <c r="DC1737" s="300"/>
      <c r="DD1737" s="300"/>
      <c r="DE1737" s="300"/>
      <c r="DF1737" s="300"/>
      <c r="DG1737" s="300"/>
      <c r="DH1737" s="300"/>
      <c r="DI1737" s="300"/>
      <c r="DJ1737" s="300"/>
      <c r="DK1737" s="300"/>
      <c r="DL1737" s="300"/>
      <c r="DM1737" s="300"/>
      <c r="DN1737" s="300"/>
      <c r="DO1737" s="300"/>
      <c r="DP1737" s="300"/>
      <c r="DQ1737" s="300"/>
      <c r="DR1737" s="300"/>
      <c r="DS1737" s="300"/>
      <c r="DT1737" s="300"/>
      <c r="DU1737" s="300"/>
      <c r="DV1737" s="300"/>
      <c r="DW1737" s="300"/>
      <c r="DX1737" s="300"/>
      <c r="DY1737" s="300"/>
      <c r="DZ1737" s="300"/>
      <c r="EA1737" s="300"/>
      <c r="EB1737" s="300"/>
      <c r="EC1737" s="300"/>
      <c r="ED1737" s="300"/>
      <c r="EE1737" s="300"/>
      <c r="EF1737" s="300"/>
      <c r="EG1737" s="300"/>
      <c r="EH1737" s="300"/>
      <c r="EI1737" s="300"/>
      <c r="EJ1737" s="300"/>
      <c r="EK1737" s="300"/>
    </row>
    <row r="1739" spans="1:141" s="299" customFormat="1" ht="24" customHeight="1" x14ac:dyDescent="0.2">
      <c r="A1739" s="133"/>
      <c r="B1739" s="133"/>
      <c r="C1739" s="133"/>
      <c r="D1739" s="133"/>
      <c r="E1739" s="133"/>
      <c r="F1739" s="145"/>
      <c r="G1739" s="145"/>
      <c r="H1739" s="133"/>
    </row>
    <row r="1740" spans="1:141" s="299" customFormat="1" ht="24" customHeight="1" x14ac:dyDescent="0.2">
      <c r="A1740" s="133"/>
      <c r="B1740" s="133"/>
      <c r="C1740" s="133"/>
      <c r="D1740" s="133"/>
      <c r="E1740" s="133"/>
      <c r="F1740" s="145"/>
      <c r="G1740" s="145"/>
      <c r="H1740" s="133"/>
    </row>
    <row r="1741" spans="1:141" s="299" customFormat="1" ht="24" customHeight="1" x14ac:dyDescent="0.2">
      <c r="A1741" s="133"/>
      <c r="B1741" s="133"/>
      <c r="C1741" s="133"/>
      <c r="D1741" s="133"/>
      <c r="E1741" s="133"/>
      <c r="F1741" s="145"/>
      <c r="G1741" s="145"/>
      <c r="H1741" s="133"/>
    </row>
    <row r="1742" spans="1:141" s="299" customFormat="1" ht="24" customHeight="1" x14ac:dyDescent="0.2">
      <c r="A1742" s="133"/>
      <c r="B1742" s="133"/>
      <c r="C1742" s="133"/>
      <c r="D1742" s="133"/>
      <c r="E1742" s="133"/>
      <c r="F1742" s="145"/>
      <c r="G1742" s="145"/>
      <c r="H1742" s="133"/>
    </row>
    <row r="1743" spans="1:141" s="299" customFormat="1" ht="24" customHeight="1" x14ac:dyDescent="0.2">
      <c r="A1743" s="133"/>
      <c r="B1743" s="133"/>
      <c r="C1743" s="133"/>
      <c r="D1743" s="133"/>
      <c r="E1743" s="133"/>
      <c r="F1743" s="145"/>
      <c r="G1743" s="145"/>
      <c r="H1743" s="133"/>
    </row>
    <row r="1744" spans="1:141" s="299" customFormat="1" ht="24" customHeight="1" x14ac:dyDescent="0.2">
      <c r="A1744" s="133"/>
      <c r="B1744" s="133"/>
      <c r="C1744" s="133"/>
      <c r="D1744" s="133"/>
      <c r="E1744" s="133"/>
      <c r="F1744" s="145"/>
      <c r="G1744" s="145"/>
      <c r="H1744" s="133"/>
    </row>
    <row r="1745" spans="1:8" s="299" customFormat="1" ht="24" customHeight="1" x14ac:dyDescent="0.2">
      <c r="A1745" s="133"/>
      <c r="B1745" s="133"/>
      <c r="C1745" s="133"/>
      <c r="D1745" s="133"/>
      <c r="E1745" s="133"/>
      <c r="F1745" s="145"/>
      <c r="G1745" s="145"/>
      <c r="H1745" s="133"/>
    </row>
    <row r="1746" spans="1:8" s="299" customFormat="1" ht="24" customHeight="1" x14ac:dyDescent="0.2">
      <c r="A1746" s="133"/>
      <c r="B1746" s="133"/>
      <c r="C1746" s="133"/>
      <c r="D1746" s="133"/>
      <c r="E1746" s="133"/>
      <c r="F1746" s="145"/>
      <c r="G1746" s="145"/>
      <c r="H1746" s="133"/>
    </row>
    <row r="1747" spans="1:8" s="299" customFormat="1" ht="24" customHeight="1" x14ac:dyDescent="0.2">
      <c r="A1747" s="133"/>
      <c r="B1747" s="133"/>
      <c r="C1747" s="133"/>
      <c r="D1747" s="133"/>
      <c r="E1747" s="133"/>
      <c r="F1747" s="145"/>
      <c r="G1747" s="145"/>
      <c r="H1747" s="133"/>
    </row>
    <row r="1748" spans="1:8" s="299" customFormat="1" ht="24" customHeight="1" x14ac:dyDescent="0.2">
      <c r="A1748" s="133"/>
      <c r="B1748" s="133"/>
      <c r="C1748" s="133"/>
      <c r="D1748" s="133"/>
      <c r="E1748" s="133"/>
      <c r="F1748" s="145"/>
      <c r="G1748" s="145"/>
      <c r="H1748" s="133"/>
    </row>
    <row r="1749" spans="1:8" s="299" customFormat="1" ht="24" customHeight="1" x14ac:dyDescent="0.2">
      <c r="A1749" s="133"/>
      <c r="B1749" s="133"/>
      <c r="C1749" s="133"/>
      <c r="D1749" s="133"/>
      <c r="E1749" s="133"/>
      <c r="F1749" s="145"/>
      <c r="G1749" s="145"/>
      <c r="H1749" s="133"/>
    </row>
    <row r="1750" spans="1:8" s="299" customFormat="1" ht="24" customHeight="1" x14ac:dyDescent="0.2">
      <c r="A1750" s="133"/>
      <c r="B1750" s="133"/>
      <c r="C1750" s="133"/>
      <c r="D1750" s="133"/>
      <c r="E1750" s="133"/>
      <c r="F1750" s="145"/>
      <c r="G1750" s="145"/>
      <c r="H1750" s="133"/>
    </row>
    <row r="1751" spans="1:8" s="299" customFormat="1" ht="24" customHeight="1" x14ac:dyDescent="0.2">
      <c r="A1751" s="133"/>
      <c r="B1751" s="133"/>
      <c r="C1751" s="133"/>
      <c r="D1751" s="133"/>
      <c r="E1751" s="133"/>
      <c r="F1751" s="145"/>
      <c r="G1751" s="145"/>
      <c r="H1751" s="133"/>
    </row>
    <row r="1752" spans="1:8" s="299" customFormat="1" ht="24" customHeight="1" x14ac:dyDescent="0.2">
      <c r="A1752" s="133"/>
      <c r="B1752" s="133"/>
      <c r="C1752" s="133"/>
      <c r="D1752" s="133"/>
      <c r="E1752" s="133"/>
      <c r="F1752" s="145"/>
      <c r="G1752" s="145"/>
      <c r="H1752" s="133"/>
    </row>
    <row r="1755" spans="1:8" s="299" customFormat="1" ht="24" customHeight="1" x14ac:dyDescent="0.2">
      <c r="A1755" s="133"/>
      <c r="B1755" s="133"/>
      <c r="C1755" s="133"/>
      <c r="D1755" s="133"/>
      <c r="E1755" s="133"/>
      <c r="F1755" s="145"/>
      <c r="G1755" s="145"/>
      <c r="H1755" s="133"/>
    </row>
    <row r="1756" spans="1:8" s="299" customFormat="1" ht="24" customHeight="1" x14ac:dyDescent="0.2">
      <c r="A1756" s="133"/>
      <c r="B1756" s="133"/>
      <c r="C1756" s="133"/>
      <c r="D1756" s="133"/>
      <c r="E1756" s="133"/>
      <c r="F1756" s="145"/>
      <c r="G1756" s="145"/>
      <c r="H1756" s="133"/>
    </row>
    <row r="1757" spans="1:8" s="299" customFormat="1" ht="24" customHeight="1" x14ac:dyDescent="0.2">
      <c r="A1757" s="133"/>
      <c r="B1757" s="133"/>
      <c r="C1757" s="133"/>
      <c r="D1757" s="133"/>
      <c r="E1757" s="133"/>
      <c r="F1757" s="145"/>
      <c r="G1757" s="145"/>
      <c r="H1757" s="133"/>
    </row>
    <row r="1758" spans="1:8" s="299" customFormat="1" ht="24" customHeight="1" x14ac:dyDescent="0.2">
      <c r="A1758" s="133"/>
      <c r="B1758" s="133"/>
      <c r="C1758" s="133"/>
      <c r="D1758" s="133"/>
      <c r="E1758" s="133"/>
      <c r="F1758" s="145"/>
      <c r="G1758" s="145"/>
      <c r="H1758" s="133"/>
    </row>
    <row r="1759" spans="1:8" s="299" customFormat="1" ht="24" customHeight="1" x14ac:dyDescent="0.2">
      <c r="A1759" s="133"/>
      <c r="B1759" s="133"/>
      <c r="C1759" s="133"/>
      <c r="D1759" s="133"/>
      <c r="E1759" s="133"/>
      <c r="F1759" s="145"/>
      <c r="G1759" s="145"/>
      <c r="H1759" s="133"/>
    </row>
    <row r="1760" spans="1:8" s="299" customFormat="1" ht="24" customHeight="1" x14ac:dyDescent="0.2">
      <c r="A1760" s="133"/>
      <c r="B1760" s="133"/>
      <c r="C1760" s="133"/>
      <c r="D1760" s="133"/>
      <c r="E1760" s="133"/>
      <c r="F1760" s="145"/>
      <c r="G1760" s="145"/>
      <c r="H1760" s="133"/>
    </row>
    <row r="1761" spans="1:8" s="299" customFormat="1" ht="24" customHeight="1" x14ac:dyDescent="0.2">
      <c r="A1761" s="133"/>
      <c r="B1761" s="133"/>
      <c r="C1761" s="133"/>
      <c r="D1761" s="133"/>
      <c r="E1761" s="133"/>
      <c r="F1761" s="145"/>
      <c r="G1761" s="145"/>
      <c r="H1761" s="133"/>
    </row>
    <row r="1762" spans="1:8" s="299" customFormat="1" ht="24" customHeight="1" x14ac:dyDescent="0.2">
      <c r="A1762" s="133"/>
      <c r="B1762" s="133"/>
      <c r="C1762" s="133"/>
      <c r="D1762" s="133"/>
      <c r="E1762" s="133"/>
      <c r="F1762" s="145"/>
      <c r="G1762" s="145"/>
      <c r="H1762" s="133"/>
    </row>
    <row r="1765" spans="1:8" s="299" customFormat="1" ht="24" customHeight="1" x14ac:dyDescent="0.2">
      <c r="A1765" s="133"/>
      <c r="B1765" s="133"/>
      <c r="C1765" s="133"/>
      <c r="D1765" s="133"/>
      <c r="E1765" s="133"/>
      <c r="F1765" s="145"/>
      <c r="G1765" s="145"/>
      <c r="H1765" s="133"/>
    </row>
    <row r="1766" spans="1:8" s="299" customFormat="1" ht="24" customHeight="1" x14ac:dyDescent="0.2">
      <c r="A1766" s="133"/>
      <c r="B1766" s="133"/>
      <c r="C1766" s="133"/>
      <c r="D1766" s="133"/>
      <c r="E1766" s="133"/>
      <c r="F1766" s="145"/>
      <c r="G1766" s="145"/>
      <c r="H1766" s="133"/>
    </row>
    <row r="1767" spans="1:8" s="299" customFormat="1" ht="24" customHeight="1" x14ac:dyDescent="0.2">
      <c r="A1767" s="133"/>
      <c r="B1767" s="133"/>
      <c r="C1767" s="133"/>
      <c r="D1767" s="133"/>
      <c r="E1767" s="133"/>
      <c r="F1767" s="145"/>
      <c r="G1767" s="145"/>
      <c r="H1767" s="133"/>
    </row>
    <row r="1768" spans="1:8" s="299" customFormat="1" ht="24" customHeight="1" x14ac:dyDescent="0.2">
      <c r="A1768" s="133"/>
      <c r="B1768" s="133"/>
      <c r="C1768" s="133"/>
      <c r="D1768" s="133"/>
      <c r="E1768" s="133"/>
      <c r="F1768" s="145"/>
      <c r="G1768" s="145"/>
      <c r="H1768" s="133"/>
    </row>
    <row r="1769" spans="1:8" s="299" customFormat="1" ht="24" customHeight="1" x14ac:dyDescent="0.2">
      <c r="A1769" s="133"/>
      <c r="B1769" s="133"/>
      <c r="C1769" s="133"/>
      <c r="D1769" s="133"/>
      <c r="E1769" s="133"/>
      <c r="F1769" s="145"/>
      <c r="G1769" s="145"/>
      <c r="H1769" s="133"/>
    </row>
    <row r="1770" spans="1:8" s="299" customFormat="1" ht="24" customHeight="1" x14ac:dyDescent="0.2">
      <c r="A1770" s="133"/>
      <c r="B1770" s="133"/>
      <c r="C1770" s="133"/>
      <c r="D1770" s="133"/>
      <c r="E1770" s="133"/>
      <c r="F1770" s="145"/>
      <c r="G1770" s="145"/>
      <c r="H1770" s="133"/>
    </row>
    <row r="1771" spans="1:8" s="299" customFormat="1" ht="24" customHeight="1" x14ac:dyDescent="0.2">
      <c r="A1771" s="133"/>
      <c r="B1771" s="133"/>
      <c r="C1771" s="133"/>
      <c r="D1771" s="133"/>
      <c r="E1771" s="133"/>
      <c r="F1771" s="145"/>
      <c r="G1771" s="145"/>
      <c r="H1771" s="133"/>
    </row>
    <row r="1772" spans="1:8" s="299" customFormat="1" ht="24" customHeight="1" x14ac:dyDescent="0.2">
      <c r="A1772" s="133"/>
      <c r="B1772" s="133"/>
      <c r="C1772" s="133"/>
      <c r="D1772" s="133"/>
      <c r="E1772" s="133"/>
      <c r="F1772" s="145"/>
      <c r="G1772" s="145"/>
      <c r="H1772" s="133"/>
    </row>
    <row r="1773" spans="1:8" s="299" customFormat="1" ht="24" customHeight="1" x14ac:dyDescent="0.2">
      <c r="A1773" s="133"/>
      <c r="B1773" s="133"/>
      <c r="C1773" s="133"/>
      <c r="D1773" s="133"/>
      <c r="E1773" s="133"/>
      <c r="F1773" s="145"/>
      <c r="G1773" s="145"/>
      <c r="H1773" s="133"/>
    </row>
    <row r="1787" spans="1:141" s="143" customFormat="1" ht="24" customHeight="1" x14ac:dyDescent="0.2">
      <c r="A1787" s="133"/>
      <c r="B1787" s="133"/>
      <c r="C1787" s="133"/>
      <c r="D1787" s="133"/>
      <c r="E1787" s="133"/>
      <c r="F1787" s="145"/>
      <c r="G1787" s="145"/>
      <c r="H1787" s="133"/>
      <c r="I1787" s="299"/>
      <c r="J1787" s="299"/>
      <c r="K1787" s="299"/>
      <c r="L1787" s="299"/>
      <c r="M1787" s="299"/>
      <c r="N1787" s="299"/>
      <c r="O1787" s="299"/>
      <c r="P1787" s="299"/>
      <c r="Q1787" s="299"/>
      <c r="R1787" s="299"/>
      <c r="S1787" s="299"/>
      <c r="T1787" s="299"/>
      <c r="U1787" s="300"/>
      <c r="V1787" s="300"/>
      <c r="W1787" s="300"/>
      <c r="X1787" s="300"/>
      <c r="Y1787" s="300"/>
      <c r="Z1787" s="300"/>
      <c r="AA1787" s="300"/>
      <c r="AB1787" s="300"/>
      <c r="AC1787" s="300"/>
      <c r="AD1787" s="300"/>
      <c r="AE1787" s="300"/>
      <c r="AF1787" s="300"/>
      <c r="AG1787" s="300"/>
      <c r="AH1787" s="300"/>
      <c r="AI1787" s="300"/>
      <c r="AJ1787" s="300"/>
      <c r="AK1787" s="300"/>
      <c r="AL1787" s="300"/>
      <c r="AM1787" s="300"/>
      <c r="AN1787" s="300"/>
      <c r="AO1787" s="300"/>
      <c r="AP1787" s="300"/>
      <c r="AQ1787" s="300"/>
      <c r="AR1787" s="300"/>
      <c r="AS1787" s="300"/>
      <c r="AT1787" s="300"/>
      <c r="AU1787" s="300"/>
      <c r="AV1787" s="300"/>
      <c r="AW1787" s="300"/>
      <c r="AX1787" s="300"/>
      <c r="AY1787" s="300"/>
      <c r="AZ1787" s="300"/>
      <c r="BA1787" s="300"/>
      <c r="BB1787" s="300"/>
      <c r="BC1787" s="300"/>
      <c r="BD1787" s="300"/>
      <c r="BE1787" s="300"/>
      <c r="BF1787" s="300"/>
      <c r="BG1787" s="300"/>
      <c r="BH1787" s="300"/>
      <c r="BI1787" s="300"/>
      <c r="BJ1787" s="300"/>
      <c r="BK1787" s="300"/>
      <c r="BL1787" s="300"/>
      <c r="BM1787" s="300"/>
      <c r="BN1787" s="300"/>
      <c r="BO1787" s="300"/>
      <c r="BP1787" s="300"/>
      <c r="BQ1787" s="300"/>
      <c r="BR1787" s="300"/>
      <c r="BS1787" s="300"/>
      <c r="BT1787" s="300"/>
      <c r="BU1787" s="300"/>
      <c r="BV1787" s="300"/>
      <c r="BW1787" s="300"/>
      <c r="BX1787" s="300"/>
      <c r="BY1787" s="300"/>
      <c r="BZ1787" s="300"/>
      <c r="CA1787" s="300"/>
      <c r="CB1787" s="300"/>
      <c r="CC1787" s="300"/>
      <c r="CD1787" s="300"/>
      <c r="CE1787" s="300"/>
      <c r="CF1787" s="300"/>
      <c r="CG1787" s="300"/>
      <c r="CH1787" s="300"/>
      <c r="CI1787" s="300"/>
      <c r="CJ1787" s="300"/>
      <c r="CK1787" s="300"/>
      <c r="CL1787" s="300"/>
      <c r="CM1787" s="300"/>
      <c r="CN1787" s="300"/>
      <c r="CO1787" s="300"/>
      <c r="CP1787" s="300"/>
      <c r="CQ1787" s="300"/>
      <c r="CR1787" s="300"/>
      <c r="CS1787" s="300"/>
      <c r="CT1787" s="300"/>
      <c r="CU1787" s="300"/>
      <c r="CV1787" s="300"/>
      <c r="CW1787" s="300"/>
      <c r="CX1787" s="300"/>
      <c r="CY1787" s="300"/>
      <c r="CZ1787" s="300"/>
      <c r="DA1787" s="300"/>
      <c r="DB1787" s="300"/>
      <c r="DC1787" s="300"/>
      <c r="DD1787" s="300"/>
      <c r="DE1787" s="300"/>
      <c r="DF1787" s="300"/>
      <c r="DG1787" s="300"/>
      <c r="DH1787" s="300"/>
      <c r="DI1787" s="300"/>
      <c r="DJ1787" s="300"/>
      <c r="DK1787" s="300"/>
      <c r="DL1787" s="300"/>
      <c r="DM1787" s="300"/>
      <c r="DN1787" s="300"/>
      <c r="DO1787" s="300"/>
      <c r="DP1787" s="300"/>
      <c r="DQ1787" s="300"/>
      <c r="DR1787" s="300"/>
      <c r="DS1787" s="300"/>
      <c r="DT1787" s="300"/>
      <c r="DU1787" s="300"/>
      <c r="DV1787" s="300"/>
      <c r="DW1787" s="300"/>
      <c r="DX1787" s="300"/>
      <c r="DY1787" s="300"/>
      <c r="DZ1787" s="300"/>
      <c r="EA1787" s="300"/>
      <c r="EB1787" s="300"/>
      <c r="EC1787" s="300"/>
      <c r="ED1787" s="300"/>
      <c r="EE1787" s="300"/>
      <c r="EF1787" s="300"/>
      <c r="EG1787" s="300"/>
      <c r="EH1787" s="300"/>
      <c r="EI1787" s="300"/>
      <c r="EJ1787" s="300"/>
      <c r="EK1787" s="300"/>
    </row>
    <row r="1789" spans="1:141" s="299" customFormat="1" ht="24" customHeight="1" x14ac:dyDescent="0.2">
      <c r="A1789" s="133"/>
      <c r="B1789" s="133"/>
      <c r="C1789" s="133"/>
      <c r="D1789" s="133"/>
      <c r="E1789" s="133"/>
      <c r="F1789" s="145"/>
      <c r="G1789" s="145"/>
      <c r="H1789" s="133"/>
    </row>
    <row r="1790" spans="1:141" s="299" customFormat="1" ht="24" customHeight="1" x14ac:dyDescent="0.2">
      <c r="A1790" s="133"/>
      <c r="B1790" s="133"/>
      <c r="C1790" s="133"/>
      <c r="D1790" s="133"/>
      <c r="E1790" s="133"/>
      <c r="F1790" s="145"/>
      <c r="G1790" s="145"/>
      <c r="H1790" s="133"/>
    </row>
    <row r="1791" spans="1:141" s="299" customFormat="1" ht="24" customHeight="1" x14ac:dyDescent="0.2">
      <c r="A1791" s="133"/>
      <c r="B1791" s="133"/>
      <c r="C1791" s="133"/>
      <c r="D1791" s="133"/>
      <c r="E1791" s="133"/>
      <c r="F1791" s="145"/>
      <c r="G1791" s="145"/>
      <c r="H1791" s="133"/>
    </row>
    <row r="1792" spans="1:141" s="299" customFormat="1" ht="24" customHeight="1" x14ac:dyDescent="0.2">
      <c r="A1792" s="133"/>
      <c r="B1792" s="133"/>
      <c r="C1792" s="133"/>
      <c r="D1792" s="133"/>
      <c r="E1792" s="133"/>
      <c r="F1792" s="145"/>
      <c r="G1792" s="145"/>
      <c r="H1792" s="133"/>
    </row>
    <row r="1793" spans="1:8" s="299" customFormat="1" ht="24" customHeight="1" x14ac:dyDescent="0.2">
      <c r="A1793" s="133"/>
      <c r="B1793" s="133"/>
      <c r="C1793" s="133"/>
      <c r="D1793" s="133"/>
      <c r="E1793" s="133"/>
      <c r="F1793" s="145"/>
      <c r="G1793" s="145"/>
      <c r="H1793" s="133"/>
    </row>
    <row r="1794" spans="1:8" s="299" customFormat="1" ht="24" customHeight="1" x14ac:dyDescent="0.2">
      <c r="A1794" s="133"/>
      <c r="B1794" s="133"/>
      <c r="C1794" s="133"/>
      <c r="D1794" s="133"/>
      <c r="E1794" s="133"/>
      <c r="F1794" s="145"/>
      <c r="G1794" s="145"/>
      <c r="H1794" s="133"/>
    </row>
    <row r="1795" spans="1:8" s="299" customFormat="1" ht="24" customHeight="1" x14ac:dyDescent="0.2">
      <c r="A1795" s="133"/>
      <c r="B1795" s="133"/>
      <c r="C1795" s="133"/>
      <c r="D1795" s="133"/>
      <c r="E1795" s="133"/>
      <c r="F1795" s="145"/>
      <c r="G1795" s="145"/>
      <c r="H1795" s="133"/>
    </row>
    <row r="1796" spans="1:8" s="299" customFormat="1" ht="24" customHeight="1" x14ac:dyDescent="0.2">
      <c r="A1796" s="133"/>
      <c r="B1796" s="133"/>
      <c r="C1796" s="133"/>
      <c r="D1796" s="133"/>
      <c r="E1796" s="133"/>
      <c r="F1796" s="145"/>
      <c r="G1796" s="145"/>
      <c r="H1796" s="133"/>
    </row>
    <row r="1797" spans="1:8" s="299" customFormat="1" ht="24" customHeight="1" x14ac:dyDescent="0.2">
      <c r="A1797" s="133"/>
      <c r="B1797" s="133"/>
      <c r="C1797" s="133"/>
      <c r="D1797" s="133"/>
      <c r="E1797" s="133"/>
      <c r="F1797" s="145"/>
      <c r="G1797" s="145"/>
      <c r="H1797" s="133"/>
    </row>
    <row r="1798" spans="1:8" s="299" customFormat="1" ht="24" customHeight="1" x14ac:dyDescent="0.2">
      <c r="A1798" s="133"/>
      <c r="B1798" s="133"/>
      <c r="C1798" s="133"/>
      <c r="D1798" s="133"/>
      <c r="E1798" s="133"/>
      <c r="F1798" s="145"/>
      <c r="G1798" s="145"/>
      <c r="H1798" s="133"/>
    </row>
    <row r="1799" spans="1:8" s="299" customFormat="1" ht="24" customHeight="1" x14ac:dyDescent="0.2">
      <c r="A1799" s="133"/>
      <c r="B1799" s="133"/>
      <c r="C1799" s="133"/>
      <c r="D1799" s="133"/>
      <c r="E1799" s="133"/>
      <c r="F1799" s="145"/>
      <c r="G1799" s="145"/>
      <c r="H1799" s="133"/>
    </row>
    <row r="1800" spans="1:8" s="299" customFormat="1" ht="24" customHeight="1" x14ac:dyDescent="0.2">
      <c r="A1800" s="133"/>
      <c r="B1800" s="133"/>
      <c r="C1800" s="133"/>
      <c r="D1800" s="133"/>
      <c r="E1800" s="133"/>
      <c r="F1800" s="145"/>
      <c r="G1800" s="145"/>
      <c r="H1800" s="133"/>
    </row>
    <row r="1801" spans="1:8" s="299" customFormat="1" ht="24" customHeight="1" x14ac:dyDescent="0.2">
      <c r="A1801" s="133"/>
      <c r="B1801" s="133"/>
      <c r="C1801" s="133"/>
      <c r="D1801" s="133"/>
      <c r="E1801" s="133"/>
      <c r="F1801" s="145"/>
      <c r="G1801" s="145"/>
      <c r="H1801" s="133"/>
    </row>
    <row r="1802" spans="1:8" s="299" customFormat="1" ht="24" customHeight="1" x14ac:dyDescent="0.2">
      <c r="A1802" s="133"/>
      <c r="B1802" s="133"/>
      <c r="C1802" s="133"/>
      <c r="D1802" s="133"/>
      <c r="E1802" s="133"/>
      <c r="F1802" s="145"/>
      <c r="G1802" s="145"/>
      <c r="H1802" s="133"/>
    </row>
    <row r="1805" spans="1:8" s="299" customFormat="1" ht="24" customHeight="1" x14ac:dyDescent="0.2">
      <c r="A1805" s="133"/>
      <c r="B1805" s="133"/>
      <c r="C1805" s="133"/>
      <c r="D1805" s="133"/>
      <c r="E1805" s="133"/>
      <c r="F1805" s="145"/>
      <c r="G1805" s="145"/>
      <c r="H1805" s="133"/>
    </row>
    <row r="1806" spans="1:8" s="299" customFormat="1" ht="24" customHeight="1" x14ac:dyDescent="0.2">
      <c r="A1806" s="133"/>
      <c r="B1806" s="133"/>
      <c r="C1806" s="133"/>
      <c r="D1806" s="133"/>
      <c r="E1806" s="133"/>
      <c r="F1806" s="145"/>
      <c r="G1806" s="145"/>
      <c r="H1806" s="133"/>
    </row>
    <row r="1807" spans="1:8" s="299" customFormat="1" ht="24" customHeight="1" x14ac:dyDescent="0.2">
      <c r="A1807" s="133"/>
      <c r="B1807" s="133"/>
      <c r="C1807" s="133"/>
      <c r="D1807" s="133"/>
      <c r="E1807" s="133"/>
      <c r="F1807" s="145"/>
      <c r="G1807" s="145"/>
      <c r="H1807" s="133"/>
    </row>
    <row r="1808" spans="1:8" s="299" customFormat="1" ht="24" customHeight="1" x14ac:dyDescent="0.2">
      <c r="A1808" s="133"/>
      <c r="B1808" s="133"/>
      <c r="C1808" s="133"/>
      <c r="D1808" s="133"/>
      <c r="E1808" s="133"/>
      <c r="F1808" s="145"/>
      <c r="G1808" s="145"/>
      <c r="H1808" s="133"/>
    </row>
    <row r="1809" spans="1:8" s="299" customFormat="1" ht="24" customHeight="1" x14ac:dyDescent="0.2">
      <c r="A1809" s="133"/>
      <c r="B1809" s="133"/>
      <c r="C1809" s="133"/>
      <c r="D1809" s="133"/>
      <c r="E1809" s="133"/>
      <c r="F1809" s="145"/>
      <c r="G1809" s="145"/>
      <c r="H1809" s="133"/>
    </row>
    <row r="1810" spans="1:8" s="299" customFormat="1" ht="24" customHeight="1" x14ac:dyDescent="0.2">
      <c r="A1810" s="133"/>
      <c r="B1810" s="133"/>
      <c r="C1810" s="133"/>
      <c r="D1810" s="133"/>
      <c r="E1810" s="133"/>
      <c r="F1810" s="145"/>
      <c r="G1810" s="145"/>
      <c r="H1810" s="133"/>
    </row>
    <row r="1811" spans="1:8" s="299" customFormat="1" ht="24" customHeight="1" x14ac:dyDescent="0.2">
      <c r="A1811" s="133"/>
      <c r="B1811" s="133"/>
      <c r="C1811" s="133"/>
      <c r="D1811" s="133"/>
      <c r="E1811" s="133"/>
      <c r="F1811" s="145"/>
      <c r="G1811" s="145"/>
      <c r="H1811" s="133"/>
    </row>
    <row r="1812" spans="1:8" s="299" customFormat="1" ht="24" customHeight="1" x14ac:dyDescent="0.2">
      <c r="A1812" s="133"/>
      <c r="B1812" s="133"/>
      <c r="C1812" s="133"/>
      <c r="D1812" s="133"/>
      <c r="E1812" s="133"/>
      <c r="F1812" s="145"/>
      <c r="G1812" s="145"/>
      <c r="H1812" s="133"/>
    </row>
    <row r="1815" spans="1:8" s="299" customFormat="1" ht="24" customHeight="1" x14ac:dyDescent="0.2">
      <c r="A1815" s="133"/>
      <c r="B1815" s="133"/>
      <c r="C1815" s="133"/>
      <c r="D1815" s="133"/>
      <c r="E1815" s="133"/>
      <c r="F1815" s="145"/>
      <c r="G1815" s="145"/>
      <c r="H1815" s="133"/>
    </row>
    <row r="1816" spans="1:8" s="299" customFormat="1" ht="24" customHeight="1" x14ac:dyDescent="0.2">
      <c r="A1816" s="133"/>
      <c r="B1816" s="133"/>
      <c r="C1816" s="133"/>
      <c r="D1816" s="133"/>
      <c r="E1816" s="133"/>
      <c r="F1816" s="145"/>
      <c r="G1816" s="145"/>
      <c r="H1816" s="133"/>
    </row>
    <row r="1817" spans="1:8" s="299" customFormat="1" ht="24" customHeight="1" x14ac:dyDescent="0.2">
      <c r="A1817" s="133"/>
      <c r="B1817" s="133"/>
      <c r="C1817" s="133"/>
      <c r="D1817" s="133"/>
      <c r="E1817" s="133"/>
      <c r="F1817" s="145"/>
      <c r="G1817" s="145"/>
      <c r="H1817" s="133"/>
    </row>
    <row r="1818" spans="1:8" s="299" customFormat="1" ht="24" customHeight="1" x14ac:dyDescent="0.2">
      <c r="A1818" s="133"/>
      <c r="B1818" s="133"/>
      <c r="C1818" s="133"/>
      <c r="D1818" s="133"/>
      <c r="E1818" s="133"/>
      <c r="F1818" s="145"/>
      <c r="G1818" s="145"/>
      <c r="H1818" s="133"/>
    </row>
    <row r="1819" spans="1:8" s="299" customFormat="1" ht="24" customHeight="1" x14ac:dyDescent="0.2">
      <c r="A1819" s="133"/>
      <c r="B1819" s="133"/>
      <c r="C1819" s="133"/>
      <c r="D1819" s="133"/>
      <c r="E1819" s="133"/>
      <c r="F1819" s="145"/>
      <c r="G1819" s="145"/>
      <c r="H1819" s="133"/>
    </row>
    <row r="1820" spans="1:8" s="299" customFormat="1" ht="24" customHeight="1" x14ac:dyDescent="0.2">
      <c r="A1820" s="133"/>
      <c r="B1820" s="133"/>
      <c r="C1820" s="133"/>
      <c r="D1820" s="133"/>
      <c r="E1820" s="133"/>
      <c r="F1820" s="145"/>
      <c r="G1820" s="145"/>
      <c r="H1820" s="133"/>
    </row>
    <row r="1821" spans="1:8" s="299" customFormat="1" ht="24" customHeight="1" x14ac:dyDescent="0.2">
      <c r="A1821" s="133"/>
      <c r="B1821" s="133"/>
      <c r="C1821" s="133"/>
      <c r="D1821" s="133"/>
      <c r="E1821" s="133"/>
      <c r="F1821" s="145"/>
      <c r="G1821" s="145"/>
      <c r="H1821" s="133"/>
    </row>
    <row r="1822" spans="1:8" s="299" customFormat="1" ht="24" customHeight="1" x14ac:dyDescent="0.2">
      <c r="A1822" s="133"/>
      <c r="B1822" s="133"/>
      <c r="C1822" s="133"/>
      <c r="D1822" s="133"/>
      <c r="E1822" s="133"/>
      <c r="F1822" s="145"/>
      <c r="G1822" s="145"/>
      <c r="H1822" s="133"/>
    </row>
    <row r="1823" spans="1:8" s="299" customFormat="1" ht="24" customHeight="1" x14ac:dyDescent="0.2">
      <c r="A1823" s="133"/>
      <c r="B1823" s="133"/>
      <c r="C1823" s="133"/>
      <c r="D1823" s="133"/>
      <c r="E1823" s="133"/>
      <c r="F1823" s="145"/>
      <c r="G1823" s="145"/>
      <c r="H1823" s="133"/>
    </row>
    <row r="1837" spans="1:141" s="143" customFormat="1" ht="24" customHeight="1" x14ac:dyDescent="0.2">
      <c r="A1837" s="133"/>
      <c r="B1837" s="133"/>
      <c r="C1837" s="133"/>
      <c r="D1837" s="133"/>
      <c r="E1837" s="133"/>
      <c r="F1837" s="145"/>
      <c r="G1837" s="145"/>
      <c r="H1837" s="133"/>
      <c r="I1837" s="299"/>
      <c r="J1837" s="299"/>
      <c r="K1837" s="299"/>
      <c r="L1837" s="299"/>
      <c r="M1837" s="299"/>
      <c r="N1837" s="299"/>
      <c r="O1837" s="299"/>
      <c r="P1837" s="299"/>
      <c r="Q1837" s="299"/>
      <c r="R1837" s="299"/>
      <c r="S1837" s="299"/>
      <c r="T1837" s="299"/>
      <c r="U1837" s="300"/>
      <c r="V1837" s="300"/>
      <c r="W1837" s="300"/>
      <c r="X1837" s="300"/>
      <c r="Y1837" s="300"/>
      <c r="Z1837" s="300"/>
      <c r="AA1837" s="300"/>
      <c r="AB1837" s="300"/>
      <c r="AC1837" s="300"/>
      <c r="AD1837" s="300"/>
      <c r="AE1837" s="300"/>
      <c r="AF1837" s="300"/>
      <c r="AG1837" s="300"/>
      <c r="AH1837" s="300"/>
      <c r="AI1837" s="300"/>
      <c r="AJ1837" s="300"/>
      <c r="AK1837" s="300"/>
      <c r="AL1837" s="300"/>
      <c r="AM1837" s="300"/>
      <c r="AN1837" s="300"/>
      <c r="AO1837" s="300"/>
      <c r="AP1837" s="300"/>
      <c r="AQ1837" s="300"/>
      <c r="AR1837" s="300"/>
      <c r="AS1837" s="300"/>
      <c r="AT1837" s="300"/>
      <c r="AU1837" s="300"/>
      <c r="AV1837" s="300"/>
      <c r="AW1837" s="300"/>
      <c r="AX1837" s="300"/>
      <c r="AY1837" s="300"/>
      <c r="AZ1837" s="300"/>
      <c r="BA1837" s="300"/>
      <c r="BB1837" s="300"/>
      <c r="BC1837" s="300"/>
      <c r="BD1837" s="300"/>
      <c r="BE1837" s="300"/>
      <c r="BF1837" s="300"/>
      <c r="BG1837" s="300"/>
      <c r="BH1837" s="300"/>
      <c r="BI1837" s="300"/>
      <c r="BJ1837" s="300"/>
      <c r="BK1837" s="300"/>
      <c r="BL1837" s="300"/>
      <c r="BM1837" s="300"/>
      <c r="BN1837" s="300"/>
      <c r="BO1837" s="300"/>
      <c r="BP1837" s="300"/>
      <c r="BQ1837" s="300"/>
      <c r="BR1837" s="300"/>
      <c r="BS1837" s="300"/>
      <c r="BT1837" s="300"/>
      <c r="BU1837" s="300"/>
      <c r="BV1837" s="300"/>
      <c r="BW1837" s="300"/>
      <c r="BX1837" s="300"/>
      <c r="BY1837" s="300"/>
      <c r="BZ1837" s="300"/>
      <c r="CA1837" s="300"/>
      <c r="CB1837" s="300"/>
      <c r="CC1837" s="300"/>
      <c r="CD1837" s="300"/>
      <c r="CE1837" s="300"/>
      <c r="CF1837" s="300"/>
      <c r="CG1837" s="300"/>
      <c r="CH1837" s="300"/>
      <c r="CI1837" s="300"/>
      <c r="CJ1837" s="300"/>
      <c r="CK1837" s="300"/>
      <c r="CL1837" s="300"/>
      <c r="CM1837" s="300"/>
      <c r="CN1837" s="300"/>
      <c r="CO1837" s="300"/>
      <c r="CP1837" s="300"/>
      <c r="CQ1837" s="300"/>
      <c r="CR1837" s="300"/>
      <c r="CS1837" s="300"/>
      <c r="CT1837" s="300"/>
      <c r="CU1837" s="300"/>
      <c r="CV1837" s="300"/>
      <c r="CW1837" s="300"/>
      <c r="CX1837" s="300"/>
      <c r="CY1837" s="300"/>
      <c r="CZ1837" s="300"/>
      <c r="DA1837" s="300"/>
      <c r="DB1837" s="300"/>
      <c r="DC1837" s="300"/>
      <c r="DD1837" s="300"/>
      <c r="DE1837" s="300"/>
      <c r="DF1837" s="300"/>
      <c r="DG1837" s="300"/>
      <c r="DH1837" s="300"/>
      <c r="DI1837" s="300"/>
      <c r="DJ1837" s="300"/>
      <c r="DK1837" s="300"/>
      <c r="DL1837" s="300"/>
      <c r="DM1837" s="300"/>
      <c r="DN1837" s="300"/>
      <c r="DO1837" s="300"/>
      <c r="DP1837" s="300"/>
      <c r="DQ1837" s="300"/>
      <c r="DR1837" s="300"/>
      <c r="DS1837" s="300"/>
      <c r="DT1837" s="300"/>
      <c r="DU1837" s="300"/>
      <c r="DV1837" s="300"/>
      <c r="DW1837" s="300"/>
      <c r="DX1837" s="300"/>
      <c r="DY1837" s="300"/>
      <c r="DZ1837" s="300"/>
      <c r="EA1837" s="300"/>
      <c r="EB1837" s="300"/>
      <c r="EC1837" s="300"/>
      <c r="ED1837" s="300"/>
      <c r="EE1837" s="300"/>
      <c r="EF1837" s="300"/>
      <c r="EG1837" s="300"/>
      <c r="EH1837" s="300"/>
      <c r="EI1837" s="300"/>
      <c r="EJ1837" s="300"/>
      <c r="EK1837" s="300"/>
    </row>
    <row r="1839" spans="1:141" s="299" customFormat="1" ht="24" customHeight="1" x14ac:dyDescent="0.2">
      <c r="A1839" s="133"/>
      <c r="B1839" s="133"/>
      <c r="C1839" s="133"/>
      <c r="D1839" s="133"/>
      <c r="E1839" s="133"/>
      <c r="F1839" s="145"/>
      <c r="G1839" s="145"/>
      <c r="H1839" s="133"/>
    </row>
    <row r="1840" spans="1:141" s="299" customFormat="1" ht="24" customHeight="1" x14ac:dyDescent="0.2">
      <c r="A1840" s="133"/>
      <c r="B1840" s="133"/>
      <c r="C1840" s="133"/>
      <c r="D1840" s="133"/>
      <c r="E1840" s="133"/>
      <c r="F1840" s="145"/>
      <c r="G1840" s="145"/>
      <c r="H1840" s="133"/>
    </row>
    <row r="1841" spans="1:8" s="299" customFormat="1" ht="24" customHeight="1" x14ac:dyDescent="0.2">
      <c r="A1841" s="133"/>
      <c r="B1841" s="133"/>
      <c r="C1841" s="133"/>
      <c r="D1841" s="133"/>
      <c r="E1841" s="133"/>
      <c r="F1841" s="145"/>
      <c r="G1841" s="145"/>
      <c r="H1841" s="133"/>
    </row>
    <row r="1842" spans="1:8" s="299" customFormat="1" ht="24" customHeight="1" x14ac:dyDescent="0.2">
      <c r="A1842" s="133"/>
      <c r="B1842" s="133"/>
      <c r="C1842" s="133"/>
      <c r="D1842" s="133"/>
      <c r="E1842" s="133"/>
      <c r="F1842" s="145"/>
      <c r="G1842" s="145"/>
      <c r="H1842" s="133"/>
    </row>
    <row r="1843" spans="1:8" s="299" customFormat="1" ht="24" customHeight="1" x14ac:dyDescent="0.2">
      <c r="A1843" s="133"/>
      <c r="B1843" s="133"/>
      <c r="C1843" s="133"/>
      <c r="D1843" s="133"/>
      <c r="E1843" s="133"/>
      <c r="F1843" s="145"/>
      <c r="G1843" s="145"/>
      <c r="H1843" s="133"/>
    </row>
    <row r="1844" spans="1:8" s="299" customFormat="1" ht="24" customHeight="1" x14ac:dyDescent="0.2">
      <c r="A1844" s="133"/>
      <c r="B1844" s="133"/>
      <c r="C1844" s="133"/>
      <c r="D1844" s="133"/>
      <c r="E1844" s="133"/>
      <c r="F1844" s="145"/>
      <c r="G1844" s="145"/>
      <c r="H1844" s="133"/>
    </row>
    <row r="1845" spans="1:8" s="299" customFormat="1" ht="24" customHeight="1" x14ac:dyDescent="0.2">
      <c r="A1845" s="133"/>
      <c r="B1845" s="133"/>
      <c r="C1845" s="133"/>
      <c r="D1845" s="133"/>
      <c r="E1845" s="133"/>
      <c r="F1845" s="145"/>
      <c r="G1845" s="145"/>
      <c r="H1845" s="133"/>
    </row>
    <row r="1846" spans="1:8" s="299" customFormat="1" ht="24" customHeight="1" x14ac:dyDescent="0.2">
      <c r="A1846" s="133"/>
      <c r="B1846" s="133"/>
      <c r="C1846" s="133"/>
      <c r="D1846" s="133"/>
      <c r="E1846" s="133"/>
      <c r="F1846" s="145"/>
      <c r="G1846" s="145"/>
      <c r="H1846" s="133"/>
    </row>
    <row r="1847" spans="1:8" s="299" customFormat="1" ht="24" customHeight="1" x14ac:dyDescent="0.2">
      <c r="A1847" s="133"/>
      <c r="B1847" s="133"/>
      <c r="C1847" s="133"/>
      <c r="D1847" s="133"/>
      <c r="E1847" s="133"/>
      <c r="F1847" s="145"/>
      <c r="G1847" s="145"/>
      <c r="H1847" s="133"/>
    </row>
    <row r="1848" spans="1:8" s="299" customFormat="1" ht="24" customHeight="1" x14ac:dyDescent="0.2">
      <c r="A1848" s="133"/>
      <c r="B1848" s="133"/>
      <c r="C1848" s="133"/>
      <c r="D1848" s="133"/>
      <c r="E1848" s="133"/>
      <c r="F1848" s="145"/>
      <c r="G1848" s="145"/>
      <c r="H1848" s="133"/>
    </row>
    <row r="1849" spans="1:8" s="299" customFormat="1" ht="24" customHeight="1" x14ac:dyDescent="0.2">
      <c r="A1849" s="133"/>
      <c r="B1849" s="133"/>
      <c r="C1849" s="133"/>
      <c r="D1849" s="133"/>
      <c r="E1849" s="133"/>
      <c r="F1849" s="145"/>
      <c r="G1849" s="145"/>
      <c r="H1849" s="133"/>
    </row>
    <row r="1850" spans="1:8" s="299" customFormat="1" ht="24" customHeight="1" x14ac:dyDescent="0.2">
      <c r="A1850" s="133"/>
      <c r="B1850" s="133"/>
      <c r="C1850" s="133"/>
      <c r="D1850" s="133"/>
      <c r="E1850" s="133"/>
      <c r="F1850" s="145"/>
      <c r="G1850" s="145"/>
      <c r="H1850" s="133"/>
    </row>
    <row r="1851" spans="1:8" s="299" customFormat="1" ht="24" customHeight="1" x14ac:dyDescent="0.2">
      <c r="A1851" s="133"/>
      <c r="B1851" s="133"/>
      <c r="C1851" s="133"/>
      <c r="D1851" s="133"/>
      <c r="E1851" s="133"/>
      <c r="F1851" s="145"/>
      <c r="G1851" s="145"/>
      <c r="H1851" s="133"/>
    </row>
    <row r="1852" spans="1:8" s="299" customFormat="1" ht="24" customHeight="1" x14ac:dyDescent="0.2">
      <c r="A1852" s="133"/>
      <c r="B1852" s="133"/>
      <c r="C1852" s="133"/>
      <c r="D1852" s="133"/>
      <c r="E1852" s="133"/>
      <c r="F1852" s="145"/>
      <c r="G1852" s="145"/>
      <c r="H1852" s="133"/>
    </row>
    <row r="1855" spans="1:8" s="299" customFormat="1" ht="24" customHeight="1" x14ac:dyDescent="0.2">
      <c r="A1855" s="133"/>
      <c r="B1855" s="133"/>
      <c r="C1855" s="133"/>
      <c r="D1855" s="133"/>
      <c r="E1855" s="133"/>
      <c r="F1855" s="145"/>
      <c r="G1855" s="145"/>
      <c r="H1855" s="133"/>
    </row>
    <row r="1856" spans="1:8" s="299" customFormat="1" ht="24" customHeight="1" x14ac:dyDescent="0.2">
      <c r="A1856" s="133"/>
      <c r="B1856" s="133"/>
      <c r="C1856" s="133"/>
      <c r="D1856" s="133"/>
      <c r="E1856" s="133"/>
      <c r="F1856" s="145"/>
      <c r="G1856" s="145"/>
      <c r="H1856" s="133"/>
    </row>
    <row r="1857" spans="1:8" s="299" customFormat="1" ht="24" customHeight="1" x14ac:dyDescent="0.2">
      <c r="A1857" s="133"/>
      <c r="B1857" s="133"/>
      <c r="C1857" s="133"/>
      <c r="D1857" s="133"/>
      <c r="E1857" s="133"/>
      <c r="F1857" s="145"/>
      <c r="G1857" s="145"/>
      <c r="H1857" s="133"/>
    </row>
    <row r="1858" spans="1:8" s="299" customFormat="1" ht="24" customHeight="1" x14ac:dyDescent="0.2">
      <c r="A1858" s="133"/>
      <c r="B1858" s="133"/>
      <c r="C1858" s="133"/>
      <c r="D1858" s="133"/>
      <c r="E1858" s="133"/>
      <c r="F1858" s="145"/>
      <c r="G1858" s="145"/>
      <c r="H1858" s="133"/>
    </row>
    <row r="1859" spans="1:8" s="299" customFormat="1" ht="24" customHeight="1" x14ac:dyDescent="0.2">
      <c r="A1859" s="133"/>
      <c r="B1859" s="133"/>
      <c r="C1859" s="133"/>
      <c r="D1859" s="133"/>
      <c r="E1859" s="133"/>
      <c r="F1859" s="145"/>
      <c r="G1859" s="145"/>
      <c r="H1859" s="133"/>
    </row>
    <row r="1860" spans="1:8" s="299" customFormat="1" ht="24" customHeight="1" x14ac:dyDescent="0.2">
      <c r="A1860" s="133"/>
      <c r="B1860" s="133"/>
      <c r="C1860" s="133"/>
      <c r="D1860" s="133"/>
      <c r="E1860" s="133"/>
      <c r="F1860" s="145"/>
      <c r="G1860" s="145"/>
      <c r="H1860" s="133"/>
    </row>
    <row r="1861" spans="1:8" s="299" customFormat="1" ht="24" customHeight="1" x14ac:dyDescent="0.2">
      <c r="A1861" s="133"/>
      <c r="B1861" s="133"/>
      <c r="C1861" s="133"/>
      <c r="D1861" s="133"/>
      <c r="E1861" s="133"/>
      <c r="F1861" s="145"/>
      <c r="G1861" s="145"/>
      <c r="H1861" s="133"/>
    </row>
    <row r="1862" spans="1:8" s="299" customFormat="1" ht="24" customHeight="1" x14ac:dyDescent="0.2">
      <c r="A1862" s="133"/>
      <c r="B1862" s="133"/>
      <c r="C1862" s="133"/>
      <c r="D1862" s="133"/>
      <c r="E1862" s="133"/>
      <c r="F1862" s="145"/>
      <c r="G1862" s="145"/>
      <c r="H1862" s="133"/>
    </row>
    <row r="1865" spans="1:8" s="299" customFormat="1" ht="24" customHeight="1" x14ac:dyDescent="0.2">
      <c r="A1865" s="133"/>
      <c r="B1865" s="133"/>
      <c r="C1865" s="133"/>
      <c r="D1865" s="133"/>
      <c r="E1865" s="133"/>
      <c r="F1865" s="145"/>
      <c r="G1865" s="145"/>
      <c r="H1865" s="133"/>
    </row>
    <row r="1866" spans="1:8" s="299" customFormat="1" ht="24" customHeight="1" x14ac:dyDescent="0.2">
      <c r="A1866" s="133"/>
      <c r="B1866" s="133"/>
      <c r="C1866" s="133"/>
      <c r="D1866" s="133"/>
      <c r="E1866" s="133"/>
      <c r="F1866" s="145"/>
      <c r="G1866" s="145"/>
      <c r="H1866" s="133"/>
    </row>
    <row r="1867" spans="1:8" s="299" customFormat="1" ht="24" customHeight="1" x14ac:dyDescent="0.2">
      <c r="A1867" s="133"/>
      <c r="B1867" s="133"/>
      <c r="C1867" s="133"/>
      <c r="D1867" s="133"/>
      <c r="E1867" s="133"/>
      <c r="F1867" s="145"/>
      <c r="G1867" s="145"/>
      <c r="H1867" s="133"/>
    </row>
    <row r="1868" spans="1:8" s="299" customFormat="1" ht="24" customHeight="1" x14ac:dyDescent="0.2">
      <c r="A1868" s="133"/>
      <c r="B1868" s="133"/>
      <c r="C1868" s="133"/>
      <c r="D1868" s="133"/>
      <c r="E1868" s="133"/>
      <c r="F1868" s="145"/>
      <c r="G1868" s="145"/>
      <c r="H1868" s="133"/>
    </row>
    <row r="1869" spans="1:8" s="299" customFormat="1" ht="24" customHeight="1" x14ac:dyDescent="0.2">
      <c r="A1869" s="133"/>
      <c r="B1869" s="133"/>
      <c r="C1869" s="133"/>
      <c r="D1869" s="133"/>
      <c r="E1869" s="133"/>
      <c r="F1869" s="145"/>
      <c r="G1869" s="145"/>
      <c r="H1869" s="133"/>
    </row>
    <row r="1870" spans="1:8" s="299" customFormat="1" ht="24" customHeight="1" x14ac:dyDescent="0.2">
      <c r="A1870" s="133"/>
      <c r="B1870" s="133"/>
      <c r="C1870" s="133"/>
      <c r="D1870" s="133"/>
      <c r="E1870" s="133"/>
      <c r="F1870" s="145"/>
      <c r="G1870" s="145"/>
      <c r="H1870" s="133"/>
    </row>
    <row r="1871" spans="1:8" s="299" customFormat="1" ht="24" customHeight="1" x14ac:dyDescent="0.2">
      <c r="A1871" s="133"/>
      <c r="B1871" s="133"/>
      <c r="C1871" s="133"/>
      <c r="D1871" s="133"/>
      <c r="E1871" s="133"/>
      <c r="F1871" s="145"/>
      <c r="G1871" s="145"/>
      <c r="H1871" s="133"/>
    </row>
    <row r="1872" spans="1:8" s="299" customFormat="1" ht="24" customHeight="1" x14ac:dyDescent="0.2">
      <c r="A1872" s="133"/>
      <c r="B1872" s="133"/>
      <c r="C1872" s="133"/>
      <c r="D1872" s="133"/>
      <c r="E1872" s="133"/>
      <c r="F1872" s="145"/>
      <c r="G1872" s="145"/>
      <c r="H1872" s="133"/>
    </row>
    <row r="1873" spans="1:141" s="299" customFormat="1" ht="24" customHeight="1" x14ac:dyDescent="0.2">
      <c r="A1873" s="133"/>
      <c r="B1873" s="133"/>
      <c r="C1873" s="133"/>
      <c r="D1873" s="133"/>
      <c r="E1873" s="133"/>
      <c r="F1873" s="145"/>
      <c r="G1873" s="145"/>
      <c r="H1873" s="133"/>
    </row>
    <row r="1887" spans="1:141" s="143" customFormat="1" ht="24" customHeight="1" x14ac:dyDescent="0.2">
      <c r="A1887" s="133"/>
      <c r="B1887" s="133"/>
      <c r="C1887" s="133"/>
      <c r="D1887" s="133"/>
      <c r="E1887" s="133"/>
      <c r="F1887" s="145"/>
      <c r="G1887" s="145"/>
      <c r="H1887" s="133"/>
      <c r="I1887" s="299"/>
      <c r="J1887" s="299"/>
      <c r="K1887" s="299"/>
      <c r="L1887" s="299"/>
      <c r="M1887" s="299"/>
      <c r="N1887" s="299"/>
      <c r="O1887" s="299"/>
      <c r="P1887" s="299"/>
      <c r="Q1887" s="299"/>
      <c r="R1887" s="299"/>
      <c r="S1887" s="299"/>
      <c r="T1887" s="299"/>
      <c r="U1887" s="300"/>
      <c r="V1887" s="300"/>
      <c r="W1887" s="300"/>
      <c r="X1887" s="300"/>
      <c r="Y1887" s="300"/>
      <c r="Z1887" s="300"/>
      <c r="AA1887" s="300"/>
      <c r="AB1887" s="300"/>
      <c r="AC1887" s="300"/>
      <c r="AD1887" s="300"/>
      <c r="AE1887" s="300"/>
      <c r="AF1887" s="300"/>
      <c r="AG1887" s="300"/>
      <c r="AH1887" s="300"/>
      <c r="AI1887" s="300"/>
      <c r="AJ1887" s="300"/>
      <c r="AK1887" s="300"/>
      <c r="AL1887" s="300"/>
      <c r="AM1887" s="300"/>
      <c r="AN1887" s="300"/>
      <c r="AO1887" s="300"/>
      <c r="AP1887" s="300"/>
      <c r="AQ1887" s="300"/>
      <c r="AR1887" s="300"/>
      <c r="AS1887" s="300"/>
      <c r="AT1887" s="300"/>
      <c r="AU1887" s="300"/>
      <c r="AV1887" s="300"/>
      <c r="AW1887" s="300"/>
      <c r="AX1887" s="300"/>
      <c r="AY1887" s="300"/>
      <c r="AZ1887" s="300"/>
      <c r="BA1887" s="300"/>
      <c r="BB1887" s="300"/>
      <c r="BC1887" s="300"/>
      <c r="BD1887" s="300"/>
      <c r="BE1887" s="300"/>
      <c r="BF1887" s="300"/>
      <c r="BG1887" s="300"/>
      <c r="BH1887" s="300"/>
      <c r="BI1887" s="300"/>
      <c r="BJ1887" s="300"/>
      <c r="BK1887" s="300"/>
      <c r="BL1887" s="300"/>
      <c r="BM1887" s="300"/>
      <c r="BN1887" s="300"/>
      <c r="BO1887" s="300"/>
      <c r="BP1887" s="300"/>
      <c r="BQ1887" s="300"/>
      <c r="BR1887" s="300"/>
      <c r="BS1887" s="300"/>
      <c r="BT1887" s="300"/>
      <c r="BU1887" s="300"/>
      <c r="BV1887" s="300"/>
      <c r="BW1887" s="300"/>
      <c r="BX1887" s="300"/>
      <c r="BY1887" s="300"/>
      <c r="BZ1887" s="300"/>
      <c r="CA1887" s="300"/>
      <c r="CB1887" s="300"/>
      <c r="CC1887" s="300"/>
      <c r="CD1887" s="300"/>
      <c r="CE1887" s="300"/>
      <c r="CF1887" s="300"/>
      <c r="CG1887" s="300"/>
      <c r="CH1887" s="300"/>
      <c r="CI1887" s="300"/>
      <c r="CJ1887" s="300"/>
      <c r="CK1887" s="300"/>
      <c r="CL1887" s="300"/>
      <c r="CM1887" s="300"/>
      <c r="CN1887" s="300"/>
      <c r="CO1887" s="300"/>
      <c r="CP1887" s="300"/>
      <c r="CQ1887" s="300"/>
      <c r="CR1887" s="300"/>
      <c r="CS1887" s="300"/>
      <c r="CT1887" s="300"/>
      <c r="CU1887" s="300"/>
      <c r="CV1887" s="300"/>
      <c r="CW1887" s="300"/>
      <c r="CX1887" s="300"/>
      <c r="CY1887" s="300"/>
      <c r="CZ1887" s="300"/>
      <c r="DA1887" s="300"/>
      <c r="DB1887" s="300"/>
      <c r="DC1887" s="300"/>
      <c r="DD1887" s="300"/>
      <c r="DE1887" s="300"/>
      <c r="DF1887" s="300"/>
      <c r="DG1887" s="300"/>
      <c r="DH1887" s="300"/>
      <c r="DI1887" s="300"/>
      <c r="DJ1887" s="300"/>
      <c r="DK1887" s="300"/>
      <c r="DL1887" s="300"/>
      <c r="DM1887" s="300"/>
      <c r="DN1887" s="300"/>
      <c r="DO1887" s="300"/>
      <c r="DP1887" s="300"/>
      <c r="DQ1887" s="300"/>
      <c r="DR1887" s="300"/>
      <c r="DS1887" s="300"/>
      <c r="DT1887" s="300"/>
      <c r="DU1887" s="300"/>
      <c r="DV1887" s="300"/>
      <c r="DW1887" s="300"/>
      <c r="DX1887" s="300"/>
      <c r="DY1887" s="300"/>
      <c r="DZ1887" s="300"/>
      <c r="EA1887" s="300"/>
      <c r="EB1887" s="300"/>
      <c r="EC1887" s="300"/>
      <c r="ED1887" s="300"/>
      <c r="EE1887" s="300"/>
      <c r="EF1887" s="300"/>
      <c r="EG1887" s="300"/>
      <c r="EH1887" s="300"/>
      <c r="EI1887" s="300"/>
      <c r="EJ1887" s="300"/>
      <c r="EK1887" s="300"/>
    </row>
    <row r="1889" spans="1:8" s="299" customFormat="1" ht="24" customHeight="1" x14ac:dyDescent="0.2">
      <c r="A1889" s="133"/>
      <c r="B1889" s="133"/>
      <c r="C1889" s="133"/>
      <c r="D1889" s="133"/>
      <c r="E1889" s="133"/>
      <c r="F1889" s="145"/>
      <c r="G1889" s="145"/>
      <c r="H1889" s="133"/>
    </row>
    <row r="1890" spans="1:8" s="299" customFormat="1" ht="24" customHeight="1" x14ac:dyDescent="0.2">
      <c r="A1890" s="133"/>
      <c r="B1890" s="133"/>
      <c r="C1890" s="133"/>
      <c r="D1890" s="133"/>
      <c r="E1890" s="133"/>
      <c r="F1890" s="145"/>
      <c r="G1890" s="145"/>
      <c r="H1890" s="133"/>
    </row>
    <row r="1891" spans="1:8" s="299" customFormat="1" ht="24" customHeight="1" x14ac:dyDescent="0.2">
      <c r="A1891" s="133"/>
      <c r="B1891" s="133"/>
      <c r="C1891" s="133"/>
      <c r="D1891" s="133"/>
      <c r="E1891" s="133"/>
      <c r="F1891" s="145"/>
      <c r="G1891" s="145"/>
      <c r="H1891" s="133"/>
    </row>
    <row r="1892" spans="1:8" s="299" customFormat="1" ht="24" customHeight="1" x14ac:dyDescent="0.2">
      <c r="A1892" s="133"/>
      <c r="B1892" s="133"/>
      <c r="C1892" s="133"/>
      <c r="D1892" s="133"/>
      <c r="E1892" s="133"/>
      <c r="F1892" s="145"/>
      <c r="G1892" s="145"/>
      <c r="H1892" s="133"/>
    </row>
    <row r="1893" spans="1:8" s="299" customFormat="1" ht="24" customHeight="1" x14ac:dyDescent="0.2">
      <c r="A1893" s="133"/>
      <c r="B1893" s="133"/>
      <c r="C1893" s="133"/>
      <c r="D1893" s="133"/>
      <c r="E1893" s="133"/>
      <c r="F1893" s="145"/>
      <c r="G1893" s="145"/>
      <c r="H1893" s="133"/>
    </row>
    <row r="1894" spans="1:8" s="299" customFormat="1" ht="24" customHeight="1" x14ac:dyDescent="0.2">
      <c r="A1894" s="133"/>
      <c r="B1894" s="133"/>
      <c r="C1894" s="133"/>
      <c r="D1894" s="133"/>
      <c r="E1894" s="133"/>
      <c r="F1894" s="145"/>
      <c r="G1894" s="145"/>
      <c r="H1894" s="133"/>
    </row>
    <row r="1895" spans="1:8" s="299" customFormat="1" ht="24" customHeight="1" x14ac:dyDescent="0.2">
      <c r="A1895" s="133"/>
      <c r="B1895" s="133"/>
      <c r="C1895" s="133"/>
      <c r="D1895" s="133"/>
      <c r="E1895" s="133"/>
      <c r="F1895" s="145"/>
      <c r="G1895" s="145"/>
      <c r="H1895" s="133"/>
    </row>
    <row r="1896" spans="1:8" s="299" customFormat="1" ht="24" customHeight="1" x14ac:dyDescent="0.2">
      <c r="A1896" s="133"/>
      <c r="B1896" s="133"/>
      <c r="C1896" s="133"/>
      <c r="D1896" s="133"/>
      <c r="E1896" s="133"/>
      <c r="F1896" s="145"/>
      <c r="G1896" s="145"/>
      <c r="H1896" s="133"/>
    </row>
    <row r="1897" spans="1:8" s="299" customFormat="1" ht="24" customHeight="1" x14ac:dyDescent="0.2">
      <c r="A1897" s="133"/>
      <c r="B1897" s="133"/>
      <c r="C1897" s="133"/>
      <c r="D1897" s="133"/>
      <c r="E1897" s="133"/>
      <c r="F1897" s="145"/>
      <c r="G1897" s="145"/>
      <c r="H1897" s="133"/>
    </row>
    <row r="1898" spans="1:8" s="299" customFormat="1" ht="24" customHeight="1" x14ac:dyDescent="0.2">
      <c r="A1898" s="133"/>
      <c r="B1898" s="133"/>
      <c r="C1898" s="133"/>
      <c r="D1898" s="133"/>
      <c r="E1898" s="133"/>
      <c r="F1898" s="145"/>
      <c r="G1898" s="145"/>
      <c r="H1898" s="133"/>
    </row>
    <row r="1899" spans="1:8" s="299" customFormat="1" ht="24" customHeight="1" x14ac:dyDescent="0.2">
      <c r="A1899" s="133"/>
      <c r="B1899" s="133"/>
      <c r="C1899" s="133"/>
      <c r="D1899" s="133"/>
      <c r="E1899" s="133"/>
      <c r="F1899" s="145"/>
      <c r="G1899" s="145"/>
      <c r="H1899" s="133"/>
    </row>
    <row r="1900" spans="1:8" s="299" customFormat="1" ht="24" customHeight="1" x14ac:dyDescent="0.2">
      <c r="A1900" s="133"/>
      <c r="B1900" s="133"/>
      <c r="C1900" s="133"/>
      <c r="D1900" s="133"/>
      <c r="E1900" s="133"/>
      <c r="F1900" s="145"/>
      <c r="G1900" s="145"/>
      <c r="H1900" s="133"/>
    </row>
    <row r="1901" spans="1:8" s="299" customFormat="1" ht="24" customHeight="1" x14ac:dyDescent="0.2">
      <c r="A1901" s="133"/>
      <c r="B1901" s="133"/>
      <c r="C1901" s="133"/>
      <c r="D1901" s="133"/>
      <c r="E1901" s="133"/>
      <c r="F1901" s="145"/>
      <c r="G1901" s="145"/>
      <c r="H1901" s="133"/>
    </row>
    <row r="1902" spans="1:8" s="299" customFormat="1" ht="24" customHeight="1" x14ac:dyDescent="0.2">
      <c r="A1902" s="133"/>
      <c r="B1902" s="133"/>
      <c r="C1902" s="133"/>
      <c r="D1902" s="133"/>
      <c r="E1902" s="133"/>
      <c r="F1902" s="145"/>
      <c r="G1902" s="145"/>
      <c r="H1902" s="133"/>
    </row>
    <row r="1905" spans="1:8" s="299" customFormat="1" ht="24" customHeight="1" x14ac:dyDescent="0.2">
      <c r="A1905" s="133"/>
      <c r="B1905" s="133"/>
      <c r="C1905" s="133"/>
      <c r="D1905" s="133"/>
      <c r="E1905" s="133"/>
      <c r="F1905" s="145"/>
      <c r="G1905" s="145"/>
      <c r="H1905" s="133"/>
    </row>
    <row r="1906" spans="1:8" s="299" customFormat="1" ht="24" customHeight="1" x14ac:dyDescent="0.2">
      <c r="A1906" s="133"/>
      <c r="B1906" s="133"/>
      <c r="C1906" s="133"/>
      <c r="D1906" s="133"/>
      <c r="E1906" s="133"/>
      <c r="F1906" s="145"/>
      <c r="G1906" s="145"/>
      <c r="H1906" s="133"/>
    </row>
    <row r="1907" spans="1:8" s="299" customFormat="1" ht="24" customHeight="1" x14ac:dyDescent="0.2">
      <c r="A1907" s="133"/>
      <c r="B1907" s="133"/>
      <c r="C1907" s="133"/>
      <c r="D1907" s="133"/>
      <c r="E1907" s="133"/>
      <c r="F1907" s="145"/>
      <c r="G1907" s="145"/>
      <c r="H1907" s="133"/>
    </row>
    <row r="1908" spans="1:8" s="299" customFormat="1" ht="24" customHeight="1" x14ac:dyDescent="0.2">
      <c r="A1908" s="133"/>
      <c r="B1908" s="133"/>
      <c r="C1908" s="133"/>
      <c r="D1908" s="133"/>
      <c r="E1908" s="133"/>
      <c r="F1908" s="145"/>
      <c r="G1908" s="145"/>
      <c r="H1908" s="133"/>
    </row>
    <row r="1909" spans="1:8" s="299" customFormat="1" ht="24" customHeight="1" x14ac:dyDescent="0.2">
      <c r="A1909" s="133"/>
      <c r="B1909" s="133"/>
      <c r="C1909" s="133"/>
      <c r="D1909" s="133"/>
      <c r="E1909" s="133"/>
      <c r="F1909" s="145"/>
      <c r="G1909" s="145"/>
      <c r="H1909" s="133"/>
    </row>
    <row r="1910" spans="1:8" s="299" customFormat="1" ht="24" customHeight="1" x14ac:dyDescent="0.2">
      <c r="A1910" s="133"/>
      <c r="B1910" s="133"/>
      <c r="C1910" s="133"/>
      <c r="D1910" s="133"/>
      <c r="E1910" s="133"/>
      <c r="F1910" s="145"/>
      <c r="G1910" s="145"/>
      <c r="H1910" s="133"/>
    </row>
    <row r="1911" spans="1:8" s="299" customFormat="1" ht="24" customHeight="1" x14ac:dyDescent="0.2">
      <c r="A1911" s="133"/>
      <c r="B1911" s="133"/>
      <c r="C1911" s="133"/>
      <c r="D1911" s="133"/>
      <c r="E1911" s="133"/>
      <c r="F1911" s="145"/>
      <c r="G1911" s="145"/>
      <c r="H1911" s="133"/>
    </row>
    <row r="1912" spans="1:8" s="299" customFormat="1" ht="24" customHeight="1" x14ac:dyDescent="0.2">
      <c r="A1912" s="133"/>
      <c r="B1912" s="133"/>
      <c r="C1912" s="133"/>
      <c r="D1912" s="133"/>
      <c r="E1912" s="133"/>
      <c r="F1912" s="145"/>
      <c r="G1912" s="145"/>
      <c r="H1912" s="133"/>
    </row>
    <row r="1915" spans="1:8" s="299" customFormat="1" ht="24" customHeight="1" x14ac:dyDescent="0.2">
      <c r="A1915" s="133"/>
      <c r="B1915" s="133"/>
      <c r="C1915" s="133"/>
      <c r="D1915" s="133"/>
      <c r="E1915" s="133"/>
      <c r="F1915" s="145"/>
      <c r="G1915" s="145"/>
      <c r="H1915" s="133"/>
    </row>
    <row r="1916" spans="1:8" s="299" customFormat="1" ht="24" customHeight="1" x14ac:dyDescent="0.2">
      <c r="A1916" s="133"/>
      <c r="B1916" s="133"/>
      <c r="C1916" s="133"/>
      <c r="D1916" s="133"/>
      <c r="E1916" s="133"/>
      <c r="F1916" s="145"/>
      <c r="G1916" s="145"/>
      <c r="H1916" s="133"/>
    </row>
    <row r="1917" spans="1:8" s="299" customFormat="1" ht="24" customHeight="1" x14ac:dyDescent="0.2">
      <c r="A1917" s="133"/>
      <c r="B1917" s="133"/>
      <c r="C1917" s="133"/>
      <c r="D1917" s="133"/>
      <c r="E1917" s="133"/>
      <c r="F1917" s="145"/>
      <c r="G1917" s="145"/>
      <c r="H1917" s="133"/>
    </row>
    <row r="1918" spans="1:8" s="299" customFormat="1" ht="24" customHeight="1" x14ac:dyDescent="0.2">
      <c r="A1918" s="133"/>
      <c r="B1918" s="133"/>
      <c r="C1918" s="133"/>
      <c r="D1918" s="133"/>
      <c r="E1918" s="133"/>
      <c r="F1918" s="145"/>
      <c r="G1918" s="145"/>
      <c r="H1918" s="133"/>
    </row>
    <row r="1919" spans="1:8" s="299" customFormat="1" ht="24" customHeight="1" x14ac:dyDescent="0.2">
      <c r="A1919" s="133"/>
      <c r="B1919" s="133"/>
      <c r="C1919" s="133"/>
      <c r="D1919" s="133"/>
      <c r="E1919" s="133"/>
      <c r="F1919" s="145"/>
      <c r="G1919" s="145"/>
      <c r="H1919" s="133"/>
    </row>
    <row r="1920" spans="1:8" s="299" customFormat="1" ht="24" customHeight="1" x14ac:dyDescent="0.2">
      <c r="A1920" s="133"/>
      <c r="B1920" s="133"/>
      <c r="C1920" s="133"/>
      <c r="D1920" s="133"/>
      <c r="E1920" s="133"/>
      <c r="F1920" s="145"/>
      <c r="G1920" s="145"/>
      <c r="H1920" s="133"/>
    </row>
    <row r="1921" spans="1:8" s="299" customFormat="1" ht="24" customHeight="1" x14ac:dyDescent="0.2">
      <c r="A1921" s="133"/>
      <c r="B1921" s="133"/>
      <c r="C1921" s="133"/>
      <c r="D1921" s="133"/>
      <c r="E1921" s="133"/>
      <c r="F1921" s="145"/>
      <c r="G1921" s="145"/>
      <c r="H1921" s="133"/>
    </row>
    <row r="1922" spans="1:8" s="299" customFormat="1" ht="24" customHeight="1" x14ac:dyDescent="0.2">
      <c r="A1922" s="133"/>
      <c r="B1922" s="133"/>
      <c r="C1922" s="133"/>
      <c r="D1922" s="133"/>
      <c r="E1922" s="133"/>
      <c r="F1922" s="145"/>
      <c r="G1922" s="145"/>
      <c r="H1922" s="133"/>
    </row>
    <row r="1923" spans="1:8" s="299" customFormat="1" ht="24" customHeight="1" x14ac:dyDescent="0.2">
      <c r="A1923" s="133"/>
      <c r="B1923" s="133"/>
      <c r="C1923" s="133"/>
      <c r="D1923" s="133"/>
      <c r="E1923" s="133"/>
      <c r="F1923" s="145"/>
      <c r="G1923" s="145"/>
      <c r="H1923" s="133"/>
    </row>
    <row r="1937" spans="1:141" s="143" customFormat="1" ht="24" customHeight="1" x14ac:dyDescent="0.2">
      <c r="A1937" s="133"/>
      <c r="B1937" s="133"/>
      <c r="C1937" s="133"/>
      <c r="D1937" s="133"/>
      <c r="E1937" s="133"/>
      <c r="F1937" s="145"/>
      <c r="G1937" s="145"/>
      <c r="H1937" s="133"/>
      <c r="I1937" s="299"/>
      <c r="J1937" s="299"/>
      <c r="K1937" s="299"/>
      <c r="L1937" s="299"/>
      <c r="M1937" s="299"/>
      <c r="N1937" s="299"/>
      <c r="O1937" s="299"/>
      <c r="P1937" s="299"/>
      <c r="Q1937" s="299"/>
      <c r="R1937" s="299"/>
      <c r="S1937" s="299"/>
      <c r="T1937" s="299"/>
      <c r="U1937" s="300"/>
      <c r="V1937" s="300"/>
      <c r="W1937" s="300"/>
      <c r="X1937" s="300"/>
      <c r="Y1937" s="300"/>
      <c r="Z1937" s="300"/>
      <c r="AA1937" s="300"/>
      <c r="AB1937" s="300"/>
      <c r="AC1937" s="300"/>
      <c r="AD1937" s="300"/>
      <c r="AE1937" s="300"/>
      <c r="AF1937" s="300"/>
      <c r="AG1937" s="300"/>
      <c r="AH1937" s="300"/>
      <c r="AI1937" s="300"/>
      <c r="AJ1937" s="300"/>
      <c r="AK1937" s="300"/>
      <c r="AL1937" s="300"/>
      <c r="AM1937" s="300"/>
      <c r="AN1937" s="300"/>
      <c r="AO1937" s="300"/>
      <c r="AP1937" s="300"/>
      <c r="AQ1937" s="300"/>
      <c r="AR1937" s="300"/>
      <c r="AS1937" s="300"/>
      <c r="AT1937" s="300"/>
      <c r="AU1937" s="300"/>
      <c r="AV1937" s="300"/>
      <c r="AW1937" s="300"/>
      <c r="AX1937" s="300"/>
      <c r="AY1937" s="300"/>
      <c r="AZ1937" s="300"/>
      <c r="BA1937" s="300"/>
      <c r="BB1937" s="300"/>
      <c r="BC1937" s="300"/>
      <c r="BD1937" s="300"/>
      <c r="BE1937" s="300"/>
      <c r="BF1937" s="300"/>
      <c r="BG1937" s="300"/>
      <c r="BH1937" s="300"/>
      <c r="BI1937" s="300"/>
      <c r="BJ1937" s="300"/>
      <c r="BK1937" s="300"/>
      <c r="BL1937" s="300"/>
      <c r="BM1937" s="300"/>
      <c r="BN1937" s="300"/>
      <c r="BO1937" s="300"/>
      <c r="BP1937" s="300"/>
      <c r="BQ1937" s="300"/>
      <c r="BR1937" s="300"/>
      <c r="BS1937" s="300"/>
      <c r="BT1937" s="300"/>
      <c r="BU1937" s="300"/>
      <c r="BV1937" s="300"/>
      <c r="BW1937" s="300"/>
      <c r="BX1937" s="300"/>
      <c r="BY1937" s="300"/>
      <c r="BZ1937" s="300"/>
      <c r="CA1937" s="300"/>
      <c r="CB1937" s="300"/>
      <c r="CC1937" s="300"/>
      <c r="CD1937" s="300"/>
      <c r="CE1937" s="300"/>
      <c r="CF1937" s="300"/>
      <c r="CG1937" s="300"/>
      <c r="CH1937" s="300"/>
      <c r="CI1937" s="300"/>
      <c r="CJ1937" s="300"/>
      <c r="CK1937" s="300"/>
      <c r="CL1937" s="300"/>
      <c r="CM1937" s="300"/>
      <c r="CN1937" s="300"/>
      <c r="CO1937" s="300"/>
      <c r="CP1937" s="300"/>
      <c r="CQ1937" s="300"/>
      <c r="CR1937" s="300"/>
      <c r="CS1937" s="300"/>
      <c r="CT1937" s="300"/>
      <c r="CU1937" s="300"/>
      <c r="CV1937" s="300"/>
      <c r="CW1937" s="300"/>
      <c r="CX1937" s="300"/>
      <c r="CY1937" s="300"/>
      <c r="CZ1937" s="300"/>
      <c r="DA1937" s="300"/>
      <c r="DB1937" s="300"/>
      <c r="DC1937" s="300"/>
      <c r="DD1937" s="300"/>
      <c r="DE1937" s="300"/>
      <c r="DF1937" s="300"/>
      <c r="DG1937" s="300"/>
      <c r="DH1937" s="300"/>
      <c r="DI1937" s="300"/>
      <c r="DJ1937" s="300"/>
      <c r="DK1937" s="300"/>
      <c r="DL1937" s="300"/>
      <c r="DM1937" s="300"/>
      <c r="DN1937" s="300"/>
      <c r="DO1937" s="300"/>
      <c r="DP1937" s="300"/>
      <c r="DQ1937" s="300"/>
      <c r="DR1937" s="300"/>
      <c r="DS1937" s="300"/>
      <c r="DT1937" s="300"/>
      <c r="DU1937" s="300"/>
      <c r="DV1937" s="300"/>
      <c r="DW1937" s="300"/>
      <c r="DX1937" s="300"/>
      <c r="DY1937" s="300"/>
      <c r="DZ1937" s="300"/>
      <c r="EA1937" s="300"/>
      <c r="EB1937" s="300"/>
      <c r="EC1937" s="300"/>
      <c r="ED1937" s="300"/>
      <c r="EE1937" s="300"/>
      <c r="EF1937" s="300"/>
      <c r="EG1937" s="300"/>
      <c r="EH1937" s="300"/>
      <c r="EI1937" s="300"/>
      <c r="EJ1937" s="300"/>
      <c r="EK1937" s="300"/>
    </row>
    <row r="1939" spans="1:141" s="299" customFormat="1" ht="24" customHeight="1" x14ac:dyDescent="0.2">
      <c r="A1939" s="133"/>
      <c r="B1939" s="133"/>
      <c r="C1939" s="133"/>
      <c r="D1939" s="133"/>
      <c r="E1939" s="133"/>
      <c r="F1939" s="145"/>
      <c r="G1939" s="145"/>
      <c r="H1939" s="133"/>
    </row>
    <row r="1940" spans="1:141" s="299" customFormat="1" ht="24" customHeight="1" x14ac:dyDescent="0.2">
      <c r="A1940" s="133"/>
      <c r="B1940" s="133"/>
      <c r="C1940" s="133"/>
      <c r="D1940" s="133"/>
      <c r="E1940" s="133"/>
      <c r="F1940" s="145"/>
      <c r="G1940" s="145"/>
      <c r="H1940" s="133"/>
    </row>
    <row r="1941" spans="1:141" s="299" customFormat="1" ht="24" customHeight="1" x14ac:dyDescent="0.2">
      <c r="A1941" s="133"/>
      <c r="B1941" s="133"/>
      <c r="C1941" s="133"/>
      <c r="D1941" s="133"/>
      <c r="E1941" s="133"/>
      <c r="F1941" s="145"/>
      <c r="G1941" s="145"/>
      <c r="H1941" s="133"/>
    </row>
    <row r="1942" spans="1:141" s="299" customFormat="1" ht="24" customHeight="1" x14ac:dyDescent="0.2">
      <c r="A1942" s="133"/>
      <c r="B1942" s="133"/>
      <c r="C1942" s="133"/>
      <c r="D1942" s="133"/>
      <c r="E1942" s="133"/>
      <c r="F1942" s="145"/>
      <c r="G1942" s="145"/>
      <c r="H1942" s="133"/>
    </row>
    <row r="1943" spans="1:141" s="299" customFormat="1" ht="24" customHeight="1" x14ac:dyDescent="0.2">
      <c r="A1943" s="133"/>
      <c r="B1943" s="133"/>
      <c r="C1943" s="133"/>
      <c r="D1943" s="133"/>
      <c r="E1943" s="133"/>
      <c r="F1943" s="145"/>
      <c r="G1943" s="145"/>
      <c r="H1943" s="133"/>
    </row>
    <row r="1944" spans="1:141" s="299" customFormat="1" ht="24" customHeight="1" x14ac:dyDescent="0.2">
      <c r="A1944" s="133"/>
      <c r="B1944" s="133"/>
      <c r="C1944" s="133"/>
      <c r="D1944" s="133"/>
      <c r="E1944" s="133"/>
      <c r="F1944" s="145"/>
      <c r="G1944" s="145"/>
      <c r="H1944" s="133"/>
    </row>
    <row r="1945" spans="1:141" s="299" customFormat="1" ht="24" customHeight="1" x14ac:dyDescent="0.2">
      <c r="A1945" s="133"/>
      <c r="B1945" s="133"/>
      <c r="C1945" s="133"/>
      <c r="D1945" s="133"/>
      <c r="E1945" s="133"/>
      <c r="F1945" s="145"/>
      <c r="G1945" s="145"/>
      <c r="H1945" s="133"/>
    </row>
    <row r="1946" spans="1:141" s="299" customFormat="1" ht="24" customHeight="1" x14ac:dyDescent="0.2">
      <c r="A1946" s="133"/>
      <c r="B1946" s="133"/>
      <c r="C1946" s="133"/>
      <c r="D1946" s="133"/>
      <c r="E1946" s="133"/>
      <c r="F1946" s="145"/>
      <c r="G1946" s="145"/>
      <c r="H1946" s="133"/>
    </row>
    <row r="1947" spans="1:141" s="299" customFormat="1" ht="24" customHeight="1" x14ac:dyDescent="0.2">
      <c r="A1947" s="133"/>
      <c r="B1947" s="133"/>
      <c r="C1947" s="133"/>
      <c r="D1947" s="133"/>
      <c r="E1947" s="133"/>
      <c r="F1947" s="145"/>
      <c r="G1947" s="145"/>
      <c r="H1947" s="133"/>
    </row>
    <row r="1948" spans="1:141" s="299" customFormat="1" ht="24" customHeight="1" x14ac:dyDescent="0.2">
      <c r="A1948" s="133"/>
      <c r="B1948" s="133"/>
      <c r="C1948" s="133"/>
      <c r="D1948" s="133"/>
      <c r="E1948" s="133"/>
      <c r="F1948" s="145"/>
      <c r="G1948" s="145"/>
      <c r="H1948" s="133"/>
    </row>
    <row r="1949" spans="1:141" s="299" customFormat="1" ht="24" customHeight="1" x14ac:dyDescent="0.2">
      <c r="A1949" s="133"/>
      <c r="B1949" s="133"/>
      <c r="C1949" s="133"/>
      <c r="D1949" s="133"/>
      <c r="E1949" s="133"/>
      <c r="F1949" s="145"/>
      <c r="G1949" s="145"/>
      <c r="H1949" s="133"/>
    </row>
    <row r="1950" spans="1:141" s="299" customFormat="1" ht="24" customHeight="1" x14ac:dyDescent="0.2">
      <c r="A1950" s="133"/>
      <c r="B1950" s="133"/>
      <c r="C1950" s="133"/>
      <c r="D1950" s="133"/>
      <c r="E1950" s="133"/>
      <c r="F1950" s="145"/>
      <c r="G1950" s="145"/>
      <c r="H1950" s="133"/>
    </row>
    <row r="1951" spans="1:141" s="299" customFormat="1" ht="24" customHeight="1" x14ac:dyDescent="0.2">
      <c r="A1951" s="133"/>
      <c r="B1951" s="133"/>
      <c r="C1951" s="133"/>
      <c r="D1951" s="133"/>
      <c r="E1951" s="133"/>
      <c r="F1951" s="145"/>
      <c r="G1951" s="145"/>
      <c r="H1951" s="133"/>
    </row>
    <row r="1952" spans="1:141" s="299" customFormat="1" ht="24" customHeight="1" x14ac:dyDescent="0.2">
      <c r="A1952" s="133"/>
      <c r="B1952" s="133"/>
      <c r="C1952" s="133"/>
      <c r="D1952" s="133"/>
      <c r="E1952" s="133"/>
      <c r="F1952" s="145"/>
      <c r="G1952" s="145"/>
      <c r="H1952" s="133"/>
    </row>
    <row r="1955" spans="1:8" s="299" customFormat="1" ht="24" customHeight="1" x14ac:dyDescent="0.2">
      <c r="A1955" s="133"/>
      <c r="B1955" s="133"/>
      <c r="C1955" s="133"/>
      <c r="D1955" s="133"/>
      <c r="E1955" s="133"/>
      <c r="F1955" s="145"/>
      <c r="G1955" s="145"/>
      <c r="H1955" s="133"/>
    </row>
    <row r="1956" spans="1:8" s="299" customFormat="1" ht="24" customHeight="1" x14ac:dyDescent="0.2">
      <c r="A1956" s="133"/>
      <c r="B1956" s="133"/>
      <c r="C1956" s="133"/>
      <c r="D1956" s="133"/>
      <c r="E1956" s="133"/>
      <c r="F1956" s="145"/>
      <c r="G1956" s="145"/>
      <c r="H1956" s="133"/>
    </row>
    <row r="1957" spans="1:8" s="299" customFormat="1" ht="24" customHeight="1" x14ac:dyDescent="0.2">
      <c r="A1957" s="133"/>
      <c r="B1957" s="133"/>
      <c r="C1957" s="133"/>
      <c r="D1957" s="133"/>
      <c r="E1957" s="133"/>
      <c r="F1957" s="145"/>
      <c r="G1957" s="145"/>
      <c r="H1957" s="133"/>
    </row>
    <row r="1958" spans="1:8" s="299" customFormat="1" ht="24" customHeight="1" x14ac:dyDescent="0.2">
      <c r="A1958" s="133"/>
      <c r="B1958" s="133"/>
      <c r="C1958" s="133"/>
      <c r="D1958" s="133"/>
      <c r="E1958" s="133"/>
      <c r="F1958" s="145"/>
      <c r="G1958" s="145"/>
      <c r="H1958" s="133"/>
    </row>
    <row r="1959" spans="1:8" s="299" customFormat="1" ht="24" customHeight="1" x14ac:dyDescent="0.2">
      <c r="A1959" s="133"/>
      <c r="B1959" s="133"/>
      <c r="C1959" s="133"/>
      <c r="D1959" s="133"/>
      <c r="E1959" s="133"/>
      <c r="F1959" s="145"/>
      <c r="G1959" s="145"/>
      <c r="H1959" s="133"/>
    </row>
    <row r="1960" spans="1:8" s="299" customFormat="1" ht="24" customHeight="1" x14ac:dyDescent="0.2">
      <c r="A1960" s="133"/>
      <c r="B1960" s="133"/>
      <c r="C1960" s="133"/>
      <c r="D1960" s="133"/>
      <c r="E1960" s="133"/>
      <c r="F1960" s="145"/>
      <c r="G1960" s="145"/>
      <c r="H1960" s="133"/>
    </row>
    <row r="1961" spans="1:8" s="299" customFormat="1" ht="24" customHeight="1" x14ac:dyDescent="0.2">
      <c r="A1961" s="133"/>
      <c r="B1961" s="133"/>
      <c r="C1961" s="133"/>
      <c r="D1961" s="133"/>
      <c r="E1961" s="133"/>
      <c r="F1961" s="145"/>
      <c r="G1961" s="145"/>
      <c r="H1961" s="133"/>
    </row>
    <row r="1962" spans="1:8" s="299" customFormat="1" ht="24" customHeight="1" x14ac:dyDescent="0.2">
      <c r="A1962" s="133"/>
      <c r="B1962" s="133"/>
      <c r="C1962" s="133"/>
      <c r="D1962" s="133"/>
      <c r="E1962" s="133"/>
      <c r="F1962" s="145"/>
      <c r="G1962" s="145"/>
      <c r="H1962" s="133"/>
    </row>
    <row r="1965" spans="1:8" s="299" customFormat="1" ht="24" customHeight="1" x14ac:dyDescent="0.2">
      <c r="A1965" s="133"/>
      <c r="B1965" s="133"/>
      <c r="C1965" s="133"/>
      <c r="D1965" s="133"/>
      <c r="E1965" s="133"/>
      <c r="F1965" s="145"/>
      <c r="G1965" s="145"/>
      <c r="H1965" s="133"/>
    </row>
    <row r="1966" spans="1:8" s="299" customFormat="1" ht="24" customHeight="1" x14ac:dyDescent="0.2">
      <c r="A1966" s="133"/>
      <c r="B1966" s="133"/>
      <c r="C1966" s="133"/>
      <c r="D1966" s="133"/>
      <c r="E1966" s="133"/>
      <c r="F1966" s="145"/>
      <c r="G1966" s="145"/>
      <c r="H1966" s="133"/>
    </row>
    <row r="1967" spans="1:8" s="299" customFormat="1" ht="24" customHeight="1" x14ac:dyDescent="0.2">
      <c r="A1967" s="133"/>
      <c r="B1967" s="133"/>
      <c r="C1967" s="133"/>
      <c r="D1967" s="133"/>
      <c r="E1967" s="133"/>
      <c r="F1967" s="145"/>
      <c r="G1967" s="145"/>
      <c r="H1967" s="133"/>
    </row>
    <row r="1968" spans="1:8" s="299" customFormat="1" ht="24" customHeight="1" x14ac:dyDescent="0.2">
      <c r="A1968" s="133"/>
      <c r="B1968" s="133"/>
      <c r="C1968" s="133"/>
      <c r="D1968" s="133"/>
      <c r="E1968" s="133"/>
      <c r="F1968" s="145"/>
      <c r="G1968" s="145"/>
      <c r="H1968" s="133"/>
    </row>
    <row r="1969" spans="1:8" s="299" customFormat="1" ht="24" customHeight="1" x14ac:dyDescent="0.2">
      <c r="A1969" s="133"/>
      <c r="B1969" s="133"/>
      <c r="C1969" s="133"/>
      <c r="D1969" s="133"/>
      <c r="E1969" s="133"/>
      <c r="F1969" s="145"/>
      <c r="G1969" s="145"/>
      <c r="H1969" s="133"/>
    </row>
    <row r="1970" spans="1:8" s="299" customFormat="1" ht="24" customHeight="1" x14ac:dyDescent="0.2">
      <c r="A1970" s="133"/>
      <c r="B1970" s="133"/>
      <c r="C1970" s="133"/>
      <c r="D1970" s="133"/>
      <c r="E1970" s="133"/>
      <c r="F1970" s="145"/>
      <c r="G1970" s="145"/>
      <c r="H1970" s="133"/>
    </row>
    <row r="1971" spans="1:8" s="299" customFormat="1" ht="24" customHeight="1" x14ac:dyDescent="0.2">
      <c r="A1971" s="133"/>
      <c r="B1971" s="133"/>
      <c r="C1971" s="133"/>
      <c r="D1971" s="133"/>
      <c r="E1971" s="133"/>
      <c r="F1971" s="145"/>
      <c r="G1971" s="145"/>
      <c r="H1971" s="133"/>
    </row>
    <row r="1972" spans="1:8" s="299" customFormat="1" ht="24" customHeight="1" x14ac:dyDescent="0.2">
      <c r="A1972" s="133"/>
      <c r="B1972" s="133"/>
      <c r="C1972" s="133"/>
      <c r="D1972" s="133"/>
      <c r="E1972" s="133"/>
      <c r="F1972" s="145"/>
      <c r="G1972" s="145"/>
      <c r="H1972" s="133"/>
    </row>
    <row r="1973" spans="1:8" s="299" customFormat="1" ht="24" customHeight="1" x14ac:dyDescent="0.2">
      <c r="A1973" s="133"/>
      <c r="B1973" s="133"/>
      <c r="C1973" s="133"/>
      <c r="D1973" s="133"/>
      <c r="E1973" s="133"/>
      <c r="F1973" s="145"/>
      <c r="G1973" s="145"/>
      <c r="H1973" s="133"/>
    </row>
    <row r="1987" spans="1:141" s="143" customFormat="1" ht="24" customHeight="1" x14ac:dyDescent="0.2">
      <c r="A1987" s="133"/>
      <c r="B1987" s="133"/>
      <c r="C1987" s="133"/>
      <c r="D1987" s="133"/>
      <c r="E1987" s="133"/>
      <c r="F1987" s="145"/>
      <c r="G1987" s="145"/>
      <c r="H1987" s="133"/>
      <c r="I1987" s="299"/>
      <c r="J1987" s="299"/>
      <c r="K1987" s="299"/>
      <c r="L1987" s="299"/>
      <c r="M1987" s="299"/>
      <c r="N1987" s="299"/>
      <c r="O1987" s="299"/>
      <c r="P1987" s="299"/>
      <c r="Q1987" s="299"/>
      <c r="R1987" s="299"/>
      <c r="S1987" s="299"/>
      <c r="T1987" s="299"/>
      <c r="U1987" s="300"/>
      <c r="V1987" s="300"/>
      <c r="W1987" s="300"/>
      <c r="X1987" s="300"/>
      <c r="Y1987" s="300"/>
      <c r="Z1987" s="300"/>
      <c r="AA1987" s="300"/>
      <c r="AB1987" s="300"/>
      <c r="AC1987" s="300"/>
      <c r="AD1987" s="300"/>
      <c r="AE1987" s="300"/>
      <c r="AF1987" s="300"/>
      <c r="AG1987" s="300"/>
      <c r="AH1987" s="300"/>
      <c r="AI1987" s="300"/>
      <c r="AJ1987" s="300"/>
      <c r="AK1987" s="300"/>
      <c r="AL1987" s="300"/>
      <c r="AM1987" s="300"/>
      <c r="AN1987" s="300"/>
      <c r="AO1987" s="300"/>
      <c r="AP1987" s="300"/>
      <c r="AQ1987" s="300"/>
      <c r="AR1987" s="300"/>
      <c r="AS1987" s="300"/>
      <c r="AT1987" s="300"/>
      <c r="AU1987" s="300"/>
      <c r="AV1987" s="300"/>
      <c r="AW1987" s="300"/>
      <c r="AX1987" s="300"/>
      <c r="AY1987" s="300"/>
      <c r="AZ1987" s="300"/>
      <c r="BA1987" s="300"/>
      <c r="BB1987" s="300"/>
      <c r="BC1987" s="300"/>
      <c r="BD1987" s="300"/>
      <c r="BE1987" s="300"/>
      <c r="BF1987" s="300"/>
      <c r="BG1987" s="300"/>
      <c r="BH1987" s="300"/>
      <c r="BI1987" s="300"/>
      <c r="BJ1987" s="300"/>
      <c r="BK1987" s="300"/>
      <c r="BL1987" s="300"/>
      <c r="BM1987" s="300"/>
      <c r="BN1987" s="300"/>
      <c r="BO1987" s="300"/>
      <c r="BP1987" s="300"/>
      <c r="BQ1987" s="300"/>
      <c r="BR1987" s="300"/>
      <c r="BS1987" s="300"/>
      <c r="BT1987" s="300"/>
      <c r="BU1987" s="300"/>
      <c r="BV1987" s="300"/>
      <c r="BW1987" s="300"/>
      <c r="BX1987" s="300"/>
      <c r="BY1987" s="300"/>
      <c r="BZ1987" s="300"/>
      <c r="CA1987" s="300"/>
      <c r="CB1987" s="300"/>
      <c r="CC1987" s="300"/>
      <c r="CD1987" s="300"/>
      <c r="CE1987" s="300"/>
      <c r="CF1987" s="300"/>
      <c r="CG1987" s="300"/>
      <c r="CH1987" s="300"/>
      <c r="CI1987" s="300"/>
      <c r="CJ1987" s="300"/>
      <c r="CK1987" s="300"/>
      <c r="CL1987" s="300"/>
      <c r="CM1987" s="300"/>
      <c r="CN1987" s="300"/>
      <c r="CO1987" s="300"/>
      <c r="CP1987" s="300"/>
      <c r="CQ1987" s="300"/>
      <c r="CR1987" s="300"/>
      <c r="CS1987" s="300"/>
      <c r="CT1987" s="300"/>
      <c r="CU1987" s="300"/>
      <c r="CV1987" s="300"/>
      <c r="CW1987" s="300"/>
      <c r="CX1987" s="300"/>
      <c r="CY1987" s="300"/>
      <c r="CZ1987" s="300"/>
      <c r="DA1987" s="300"/>
      <c r="DB1987" s="300"/>
      <c r="DC1987" s="300"/>
      <c r="DD1987" s="300"/>
      <c r="DE1987" s="300"/>
      <c r="DF1987" s="300"/>
      <c r="DG1987" s="300"/>
      <c r="DH1987" s="300"/>
      <c r="DI1987" s="300"/>
      <c r="DJ1987" s="300"/>
      <c r="DK1987" s="300"/>
      <c r="DL1987" s="300"/>
      <c r="DM1987" s="300"/>
      <c r="DN1987" s="300"/>
      <c r="DO1987" s="300"/>
      <c r="DP1987" s="300"/>
      <c r="DQ1987" s="300"/>
      <c r="DR1987" s="300"/>
      <c r="DS1987" s="300"/>
      <c r="DT1987" s="300"/>
      <c r="DU1987" s="300"/>
      <c r="DV1987" s="300"/>
      <c r="DW1987" s="300"/>
      <c r="DX1987" s="300"/>
      <c r="DY1987" s="300"/>
      <c r="DZ1987" s="300"/>
      <c r="EA1987" s="300"/>
      <c r="EB1987" s="300"/>
      <c r="EC1987" s="300"/>
      <c r="ED1987" s="300"/>
      <c r="EE1987" s="300"/>
      <c r="EF1987" s="300"/>
      <c r="EG1987" s="300"/>
      <c r="EH1987" s="300"/>
      <c r="EI1987" s="300"/>
      <c r="EJ1987" s="300"/>
      <c r="EK1987" s="300"/>
    </row>
    <row r="1989" spans="1:141" s="299" customFormat="1" ht="24" customHeight="1" x14ac:dyDescent="0.2">
      <c r="A1989" s="133"/>
      <c r="B1989" s="133"/>
      <c r="C1989" s="133"/>
      <c r="D1989" s="133"/>
      <c r="E1989" s="133"/>
      <c r="F1989" s="145"/>
      <c r="G1989" s="145"/>
      <c r="H1989" s="133"/>
    </row>
    <row r="1990" spans="1:141" s="299" customFormat="1" ht="24" customHeight="1" x14ac:dyDescent="0.2">
      <c r="A1990" s="133"/>
      <c r="B1990" s="133"/>
      <c r="C1990" s="133"/>
      <c r="D1990" s="133"/>
      <c r="E1990" s="133"/>
      <c r="F1990" s="145"/>
      <c r="G1990" s="145"/>
      <c r="H1990" s="133"/>
    </row>
    <row r="1991" spans="1:141" s="299" customFormat="1" ht="24" customHeight="1" x14ac:dyDescent="0.2">
      <c r="A1991" s="133"/>
      <c r="B1991" s="133"/>
      <c r="C1991" s="133"/>
      <c r="D1991" s="133"/>
      <c r="E1991" s="133"/>
      <c r="F1991" s="145"/>
      <c r="G1991" s="145"/>
      <c r="H1991" s="133"/>
    </row>
    <row r="1992" spans="1:141" s="299" customFormat="1" ht="24" customHeight="1" x14ac:dyDescent="0.2">
      <c r="A1992" s="133"/>
      <c r="B1992" s="133"/>
      <c r="C1992" s="133"/>
      <c r="D1992" s="133"/>
      <c r="E1992" s="133"/>
      <c r="F1992" s="145"/>
      <c r="G1992" s="145"/>
      <c r="H1992" s="133"/>
    </row>
    <row r="1993" spans="1:141" s="299" customFormat="1" ht="24" customHeight="1" x14ac:dyDescent="0.2">
      <c r="A1993" s="133"/>
      <c r="B1993" s="133"/>
      <c r="C1993" s="133"/>
      <c r="D1993" s="133"/>
      <c r="E1993" s="133"/>
      <c r="F1993" s="145"/>
      <c r="G1993" s="145"/>
      <c r="H1993" s="133"/>
    </row>
    <row r="1994" spans="1:141" s="299" customFormat="1" ht="24" customHeight="1" x14ac:dyDescent="0.2">
      <c r="A1994" s="133"/>
      <c r="B1994" s="133"/>
      <c r="C1994" s="133"/>
      <c r="D1994" s="133"/>
      <c r="E1994" s="133"/>
      <c r="F1994" s="145"/>
      <c r="G1994" s="145"/>
      <c r="H1994" s="133"/>
    </row>
    <row r="1995" spans="1:141" s="299" customFormat="1" ht="24" customHeight="1" x14ac:dyDescent="0.2">
      <c r="A1995" s="133"/>
      <c r="B1995" s="133"/>
      <c r="C1995" s="133"/>
      <c r="D1995" s="133"/>
      <c r="E1995" s="133"/>
      <c r="F1995" s="145"/>
      <c r="G1995" s="145"/>
      <c r="H1995" s="133"/>
    </row>
    <row r="1996" spans="1:141" s="299" customFormat="1" ht="24" customHeight="1" x14ac:dyDescent="0.2">
      <c r="A1996" s="133"/>
      <c r="B1996" s="133"/>
      <c r="C1996" s="133"/>
      <c r="D1996" s="133"/>
      <c r="E1996" s="133"/>
      <c r="F1996" s="145"/>
      <c r="G1996" s="145"/>
      <c r="H1996" s="133"/>
    </row>
    <row r="1997" spans="1:141" s="299" customFormat="1" ht="24" customHeight="1" x14ac:dyDescent="0.2">
      <c r="A1997" s="133"/>
      <c r="B1997" s="133"/>
      <c r="C1997" s="133"/>
      <c r="D1997" s="133"/>
      <c r="E1997" s="133"/>
      <c r="F1997" s="145"/>
      <c r="G1997" s="145"/>
      <c r="H1997" s="133"/>
    </row>
    <row r="1998" spans="1:141" s="299" customFormat="1" ht="24" customHeight="1" x14ac:dyDescent="0.2">
      <c r="A1998" s="133"/>
      <c r="B1998" s="133"/>
      <c r="C1998" s="133"/>
      <c r="D1998" s="133"/>
      <c r="E1998" s="133"/>
      <c r="F1998" s="145"/>
      <c r="G1998" s="145"/>
      <c r="H1998" s="133"/>
    </row>
    <row r="1999" spans="1:141" s="299" customFormat="1" ht="24" customHeight="1" x14ac:dyDescent="0.2">
      <c r="A1999" s="133"/>
      <c r="B1999" s="133"/>
      <c r="C1999" s="133"/>
      <c r="D1999" s="133"/>
      <c r="E1999" s="133"/>
      <c r="F1999" s="145"/>
      <c r="G1999" s="145"/>
      <c r="H1999" s="133"/>
    </row>
    <row r="2000" spans="1:141" s="299" customFormat="1" ht="24" customHeight="1" x14ac:dyDescent="0.2">
      <c r="A2000" s="133"/>
      <c r="B2000" s="133"/>
      <c r="C2000" s="133"/>
      <c r="D2000" s="133"/>
      <c r="E2000" s="133"/>
      <c r="F2000" s="145"/>
      <c r="G2000" s="145"/>
      <c r="H2000" s="133"/>
    </row>
    <row r="2001" spans="1:8" s="299" customFormat="1" ht="24" customHeight="1" x14ac:dyDescent="0.2">
      <c r="A2001" s="133"/>
      <c r="B2001" s="133"/>
      <c r="C2001" s="133"/>
      <c r="D2001" s="133"/>
      <c r="E2001" s="133"/>
      <c r="F2001" s="145"/>
      <c r="G2001" s="145"/>
      <c r="H2001" s="133"/>
    </row>
    <row r="2002" spans="1:8" s="299" customFormat="1" ht="24" customHeight="1" x14ac:dyDescent="0.2">
      <c r="A2002" s="133"/>
      <c r="B2002" s="133"/>
      <c r="C2002" s="133"/>
      <c r="D2002" s="133"/>
      <c r="E2002" s="133"/>
      <c r="F2002" s="145"/>
      <c r="G2002" s="145"/>
      <c r="H2002" s="133"/>
    </row>
    <row r="2005" spans="1:8" s="299" customFormat="1" ht="24" customHeight="1" x14ac:dyDescent="0.2">
      <c r="A2005" s="133"/>
      <c r="B2005" s="133"/>
      <c r="C2005" s="133"/>
      <c r="D2005" s="133"/>
      <c r="E2005" s="133"/>
      <c r="F2005" s="145"/>
      <c r="G2005" s="145"/>
      <c r="H2005" s="133"/>
    </row>
    <row r="2006" spans="1:8" s="299" customFormat="1" ht="24" customHeight="1" x14ac:dyDescent="0.2">
      <c r="A2006" s="133"/>
      <c r="B2006" s="133"/>
      <c r="C2006" s="133"/>
      <c r="D2006" s="133"/>
      <c r="E2006" s="133"/>
      <c r="F2006" s="145"/>
      <c r="G2006" s="145"/>
      <c r="H2006" s="133"/>
    </row>
    <row r="2007" spans="1:8" s="299" customFormat="1" ht="24" customHeight="1" x14ac:dyDescent="0.2">
      <c r="A2007" s="133"/>
      <c r="B2007" s="133"/>
      <c r="C2007" s="133"/>
      <c r="D2007" s="133"/>
      <c r="E2007" s="133"/>
      <c r="F2007" s="145"/>
      <c r="G2007" s="145"/>
      <c r="H2007" s="133"/>
    </row>
    <row r="2008" spans="1:8" s="299" customFormat="1" ht="24" customHeight="1" x14ac:dyDescent="0.2">
      <c r="A2008" s="133"/>
      <c r="B2008" s="133"/>
      <c r="C2008" s="133"/>
      <c r="D2008" s="133"/>
      <c r="E2008" s="133"/>
      <c r="F2008" s="145"/>
      <c r="G2008" s="145"/>
      <c r="H2008" s="133"/>
    </row>
    <row r="2009" spans="1:8" s="299" customFormat="1" ht="24" customHeight="1" x14ac:dyDescent="0.2">
      <c r="A2009" s="133"/>
      <c r="B2009" s="133"/>
      <c r="C2009" s="133"/>
      <c r="D2009" s="133"/>
      <c r="E2009" s="133"/>
      <c r="F2009" s="145"/>
      <c r="G2009" s="145"/>
      <c r="H2009" s="133"/>
    </row>
    <row r="2010" spans="1:8" s="299" customFormat="1" ht="24" customHeight="1" x14ac:dyDescent="0.2">
      <c r="A2010" s="133"/>
      <c r="B2010" s="133"/>
      <c r="C2010" s="133"/>
      <c r="D2010" s="133"/>
      <c r="E2010" s="133"/>
      <c r="F2010" s="145"/>
      <c r="G2010" s="145"/>
      <c r="H2010" s="133"/>
    </row>
    <row r="2011" spans="1:8" s="299" customFormat="1" ht="24" customHeight="1" x14ac:dyDescent="0.2">
      <c r="A2011" s="133"/>
      <c r="B2011" s="133"/>
      <c r="C2011" s="133"/>
      <c r="D2011" s="133"/>
      <c r="E2011" s="133"/>
      <c r="F2011" s="145"/>
      <c r="G2011" s="145"/>
      <c r="H2011" s="133"/>
    </row>
    <row r="2012" spans="1:8" s="299" customFormat="1" ht="24" customHeight="1" x14ac:dyDescent="0.2">
      <c r="A2012" s="133"/>
      <c r="B2012" s="133"/>
      <c r="C2012" s="133"/>
      <c r="D2012" s="133"/>
      <c r="E2012" s="133"/>
      <c r="F2012" s="145"/>
      <c r="G2012" s="145"/>
      <c r="H2012" s="133"/>
    </row>
    <row r="2015" spans="1:8" s="299" customFormat="1" ht="24" customHeight="1" x14ac:dyDescent="0.2">
      <c r="A2015" s="133"/>
      <c r="B2015" s="133"/>
      <c r="C2015" s="133"/>
      <c r="D2015" s="133"/>
      <c r="E2015" s="133"/>
      <c r="F2015" s="145"/>
      <c r="G2015" s="145"/>
      <c r="H2015" s="133"/>
    </row>
    <row r="2016" spans="1:8" s="299" customFormat="1" ht="24" customHeight="1" x14ac:dyDescent="0.2">
      <c r="A2016" s="133"/>
      <c r="B2016" s="133"/>
      <c r="C2016" s="133"/>
      <c r="D2016" s="133"/>
      <c r="E2016" s="133"/>
      <c r="F2016" s="145"/>
      <c r="G2016" s="145"/>
      <c r="H2016" s="133"/>
    </row>
    <row r="2017" spans="1:8" s="299" customFormat="1" ht="24" customHeight="1" x14ac:dyDescent="0.2">
      <c r="A2017" s="133"/>
      <c r="B2017" s="133"/>
      <c r="C2017" s="133"/>
      <c r="D2017" s="133"/>
      <c r="E2017" s="133"/>
      <c r="F2017" s="145"/>
      <c r="G2017" s="145"/>
      <c r="H2017" s="133"/>
    </row>
    <row r="2018" spans="1:8" s="299" customFormat="1" ht="24" customHeight="1" x14ac:dyDescent="0.2">
      <c r="A2018" s="133"/>
      <c r="B2018" s="133"/>
      <c r="C2018" s="133"/>
      <c r="D2018" s="133"/>
      <c r="E2018" s="133"/>
      <c r="F2018" s="145"/>
      <c r="G2018" s="145"/>
      <c r="H2018" s="133"/>
    </row>
    <row r="2019" spans="1:8" s="299" customFormat="1" ht="24" customHeight="1" x14ac:dyDescent="0.2">
      <c r="A2019" s="133"/>
      <c r="B2019" s="133"/>
      <c r="C2019" s="133"/>
      <c r="D2019" s="133"/>
      <c r="E2019" s="133"/>
      <c r="F2019" s="145"/>
      <c r="G2019" s="145"/>
      <c r="H2019" s="133"/>
    </row>
    <row r="2020" spans="1:8" s="299" customFormat="1" ht="24" customHeight="1" x14ac:dyDescent="0.2">
      <c r="A2020" s="133"/>
      <c r="B2020" s="133"/>
      <c r="C2020" s="133"/>
      <c r="D2020" s="133"/>
      <c r="E2020" s="133"/>
      <c r="F2020" s="145"/>
      <c r="G2020" s="145"/>
      <c r="H2020" s="133"/>
    </row>
    <row r="2021" spans="1:8" s="299" customFormat="1" ht="24" customHeight="1" x14ac:dyDescent="0.2">
      <c r="A2021" s="133"/>
      <c r="B2021" s="133"/>
      <c r="C2021" s="133"/>
      <c r="D2021" s="133"/>
      <c r="E2021" s="133"/>
      <c r="F2021" s="145"/>
      <c r="G2021" s="145"/>
      <c r="H2021" s="133"/>
    </row>
    <row r="2022" spans="1:8" s="299" customFormat="1" ht="24" customHeight="1" x14ac:dyDescent="0.2">
      <c r="A2022" s="133"/>
      <c r="B2022" s="133"/>
      <c r="C2022" s="133"/>
      <c r="D2022" s="133"/>
      <c r="E2022" s="133"/>
      <c r="F2022" s="145"/>
      <c r="G2022" s="145"/>
      <c r="H2022" s="133"/>
    </row>
    <row r="2023" spans="1:8" s="299" customFormat="1" ht="24" customHeight="1" x14ac:dyDescent="0.2">
      <c r="A2023" s="133"/>
      <c r="B2023" s="133"/>
      <c r="C2023" s="133"/>
      <c r="D2023" s="133"/>
      <c r="E2023" s="133"/>
      <c r="F2023" s="145"/>
      <c r="G2023" s="145"/>
      <c r="H2023" s="133"/>
    </row>
    <row r="2037" spans="1:141" s="143" customFormat="1" ht="24" customHeight="1" x14ac:dyDescent="0.2">
      <c r="A2037" s="133"/>
      <c r="B2037" s="133"/>
      <c r="C2037" s="133"/>
      <c r="D2037" s="133"/>
      <c r="E2037" s="133"/>
      <c r="F2037" s="145"/>
      <c r="G2037" s="145"/>
      <c r="H2037" s="133"/>
      <c r="I2037" s="299"/>
      <c r="J2037" s="299"/>
      <c r="K2037" s="299"/>
      <c r="L2037" s="299"/>
      <c r="M2037" s="299"/>
      <c r="N2037" s="299"/>
      <c r="O2037" s="299"/>
      <c r="P2037" s="299"/>
      <c r="Q2037" s="299"/>
      <c r="R2037" s="299"/>
      <c r="S2037" s="299"/>
      <c r="T2037" s="299"/>
      <c r="U2037" s="300"/>
      <c r="V2037" s="300"/>
      <c r="W2037" s="300"/>
      <c r="X2037" s="300"/>
      <c r="Y2037" s="300"/>
      <c r="Z2037" s="300"/>
      <c r="AA2037" s="300"/>
      <c r="AB2037" s="300"/>
      <c r="AC2037" s="300"/>
      <c r="AD2037" s="300"/>
      <c r="AE2037" s="300"/>
      <c r="AF2037" s="300"/>
      <c r="AG2037" s="300"/>
      <c r="AH2037" s="300"/>
      <c r="AI2037" s="300"/>
      <c r="AJ2037" s="300"/>
      <c r="AK2037" s="300"/>
      <c r="AL2037" s="300"/>
      <c r="AM2037" s="300"/>
      <c r="AN2037" s="300"/>
      <c r="AO2037" s="300"/>
      <c r="AP2037" s="300"/>
      <c r="AQ2037" s="300"/>
      <c r="AR2037" s="300"/>
      <c r="AS2037" s="300"/>
      <c r="AT2037" s="300"/>
      <c r="AU2037" s="300"/>
      <c r="AV2037" s="300"/>
      <c r="AW2037" s="300"/>
      <c r="AX2037" s="300"/>
      <c r="AY2037" s="300"/>
      <c r="AZ2037" s="300"/>
      <c r="BA2037" s="300"/>
      <c r="BB2037" s="300"/>
      <c r="BC2037" s="300"/>
      <c r="BD2037" s="300"/>
      <c r="BE2037" s="300"/>
      <c r="BF2037" s="300"/>
      <c r="BG2037" s="300"/>
      <c r="BH2037" s="300"/>
      <c r="BI2037" s="300"/>
      <c r="BJ2037" s="300"/>
      <c r="BK2037" s="300"/>
      <c r="BL2037" s="300"/>
      <c r="BM2037" s="300"/>
      <c r="BN2037" s="300"/>
      <c r="BO2037" s="300"/>
      <c r="BP2037" s="300"/>
      <c r="BQ2037" s="300"/>
      <c r="BR2037" s="300"/>
      <c r="BS2037" s="300"/>
      <c r="BT2037" s="300"/>
      <c r="BU2037" s="300"/>
      <c r="BV2037" s="300"/>
      <c r="BW2037" s="300"/>
      <c r="BX2037" s="300"/>
      <c r="BY2037" s="300"/>
      <c r="BZ2037" s="300"/>
      <c r="CA2037" s="300"/>
      <c r="CB2037" s="300"/>
      <c r="CC2037" s="300"/>
      <c r="CD2037" s="300"/>
      <c r="CE2037" s="300"/>
      <c r="CF2037" s="300"/>
      <c r="CG2037" s="300"/>
      <c r="CH2037" s="300"/>
      <c r="CI2037" s="300"/>
      <c r="CJ2037" s="300"/>
      <c r="CK2037" s="300"/>
      <c r="CL2037" s="300"/>
      <c r="CM2037" s="300"/>
      <c r="CN2037" s="300"/>
      <c r="CO2037" s="300"/>
      <c r="CP2037" s="300"/>
      <c r="CQ2037" s="300"/>
      <c r="CR2037" s="300"/>
      <c r="CS2037" s="300"/>
      <c r="CT2037" s="300"/>
      <c r="CU2037" s="300"/>
      <c r="CV2037" s="300"/>
      <c r="CW2037" s="300"/>
      <c r="CX2037" s="300"/>
      <c r="CY2037" s="300"/>
      <c r="CZ2037" s="300"/>
      <c r="DA2037" s="300"/>
      <c r="DB2037" s="300"/>
      <c r="DC2037" s="300"/>
      <c r="DD2037" s="300"/>
      <c r="DE2037" s="300"/>
      <c r="DF2037" s="300"/>
      <c r="DG2037" s="300"/>
      <c r="DH2037" s="300"/>
      <c r="DI2037" s="300"/>
      <c r="DJ2037" s="300"/>
      <c r="DK2037" s="300"/>
      <c r="DL2037" s="300"/>
      <c r="DM2037" s="300"/>
      <c r="DN2037" s="300"/>
      <c r="DO2037" s="300"/>
      <c r="DP2037" s="300"/>
      <c r="DQ2037" s="300"/>
      <c r="DR2037" s="300"/>
      <c r="DS2037" s="300"/>
      <c r="DT2037" s="300"/>
      <c r="DU2037" s="300"/>
      <c r="DV2037" s="300"/>
      <c r="DW2037" s="300"/>
      <c r="DX2037" s="300"/>
      <c r="DY2037" s="300"/>
      <c r="DZ2037" s="300"/>
      <c r="EA2037" s="300"/>
      <c r="EB2037" s="300"/>
      <c r="EC2037" s="300"/>
      <c r="ED2037" s="300"/>
      <c r="EE2037" s="300"/>
      <c r="EF2037" s="300"/>
      <c r="EG2037" s="300"/>
      <c r="EH2037" s="300"/>
      <c r="EI2037" s="300"/>
      <c r="EJ2037" s="300"/>
      <c r="EK2037" s="300"/>
    </row>
    <row r="2039" spans="1:141" s="299" customFormat="1" ht="24" customHeight="1" x14ac:dyDescent="0.2">
      <c r="A2039" s="133"/>
      <c r="B2039" s="133"/>
      <c r="C2039" s="133"/>
      <c r="D2039" s="133"/>
      <c r="E2039" s="133"/>
      <c r="F2039" s="145"/>
      <c r="G2039" s="145"/>
      <c r="H2039" s="133"/>
    </row>
    <row r="2040" spans="1:141" s="299" customFormat="1" ht="24" customHeight="1" x14ac:dyDescent="0.2">
      <c r="A2040" s="133"/>
      <c r="B2040" s="133"/>
      <c r="C2040" s="133"/>
      <c r="D2040" s="133"/>
      <c r="E2040" s="133"/>
      <c r="F2040" s="145"/>
      <c r="G2040" s="145"/>
      <c r="H2040" s="133"/>
    </row>
    <row r="2041" spans="1:141" s="299" customFormat="1" ht="24" customHeight="1" x14ac:dyDescent="0.2">
      <c r="A2041" s="133"/>
      <c r="B2041" s="133"/>
      <c r="C2041" s="133"/>
      <c r="D2041" s="133"/>
      <c r="E2041" s="133"/>
      <c r="F2041" s="145"/>
      <c r="G2041" s="145"/>
      <c r="H2041" s="133"/>
    </row>
    <row r="2042" spans="1:141" s="299" customFormat="1" ht="24" customHeight="1" x14ac:dyDescent="0.2">
      <c r="A2042" s="133"/>
      <c r="B2042" s="133"/>
      <c r="C2042" s="133"/>
      <c r="D2042" s="133"/>
      <c r="E2042" s="133"/>
      <c r="F2042" s="145"/>
      <c r="G2042" s="145"/>
      <c r="H2042" s="133"/>
    </row>
    <row r="2043" spans="1:141" s="299" customFormat="1" ht="24" customHeight="1" x14ac:dyDescent="0.2">
      <c r="A2043" s="133"/>
      <c r="B2043" s="133"/>
      <c r="C2043" s="133"/>
      <c r="D2043" s="133"/>
      <c r="E2043" s="133"/>
      <c r="F2043" s="145"/>
      <c r="G2043" s="145"/>
      <c r="H2043" s="133"/>
    </row>
    <row r="2044" spans="1:141" s="299" customFormat="1" ht="24" customHeight="1" x14ac:dyDescent="0.2">
      <c r="A2044" s="133"/>
      <c r="B2044" s="133"/>
      <c r="C2044" s="133"/>
      <c r="D2044" s="133"/>
      <c r="E2044" s="133"/>
      <c r="F2044" s="145"/>
      <c r="G2044" s="145"/>
      <c r="H2044" s="133"/>
    </row>
    <row r="2045" spans="1:141" s="299" customFormat="1" ht="24" customHeight="1" x14ac:dyDescent="0.2">
      <c r="A2045" s="133"/>
      <c r="B2045" s="133"/>
      <c r="C2045" s="133"/>
      <c r="D2045" s="133"/>
      <c r="E2045" s="133"/>
      <c r="F2045" s="145"/>
      <c r="G2045" s="145"/>
      <c r="H2045" s="133"/>
    </row>
    <row r="2046" spans="1:141" s="299" customFormat="1" ht="24" customHeight="1" x14ac:dyDescent="0.2">
      <c r="A2046" s="133"/>
      <c r="B2046" s="133"/>
      <c r="C2046" s="133"/>
      <c r="D2046" s="133"/>
      <c r="E2046" s="133"/>
      <c r="F2046" s="145"/>
      <c r="G2046" s="145"/>
      <c r="H2046" s="133"/>
    </row>
    <row r="2047" spans="1:141" s="299" customFormat="1" ht="24" customHeight="1" x14ac:dyDescent="0.2">
      <c r="A2047" s="133"/>
      <c r="B2047" s="133"/>
      <c r="C2047" s="133"/>
      <c r="D2047" s="133"/>
      <c r="E2047" s="133"/>
      <c r="F2047" s="145"/>
      <c r="G2047" s="145"/>
      <c r="H2047" s="133"/>
    </row>
    <row r="2048" spans="1:141" s="299" customFormat="1" ht="24" customHeight="1" x14ac:dyDescent="0.2">
      <c r="A2048" s="133"/>
      <c r="B2048" s="133"/>
      <c r="C2048" s="133"/>
      <c r="D2048" s="133"/>
      <c r="E2048" s="133"/>
      <c r="F2048" s="145"/>
      <c r="G2048" s="145"/>
      <c r="H2048" s="133"/>
    </row>
    <row r="2049" spans="1:8" s="299" customFormat="1" ht="24" customHeight="1" x14ac:dyDescent="0.2">
      <c r="A2049" s="133"/>
      <c r="B2049" s="133"/>
      <c r="C2049" s="133"/>
      <c r="D2049" s="133"/>
      <c r="E2049" s="133"/>
      <c r="F2049" s="145"/>
      <c r="G2049" s="145"/>
      <c r="H2049" s="133"/>
    </row>
    <row r="2050" spans="1:8" s="299" customFormat="1" ht="24" customHeight="1" x14ac:dyDescent="0.2">
      <c r="A2050" s="133"/>
      <c r="B2050" s="133"/>
      <c r="C2050" s="133"/>
      <c r="D2050" s="133"/>
      <c r="E2050" s="133"/>
      <c r="F2050" s="145"/>
      <c r="G2050" s="145"/>
      <c r="H2050" s="133"/>
    </row>
    <row r="2051" spans="1:8" s="299" customFormat="1" ht="24" customHeight="1" x14ac:dyDescent="0.2">
      <c r="A2051" s="133"/>
      <c r="B2051" s="133"/>
      <c r="C2051" s="133"/>
      <c r="D2051" s="133"/>
      <c r="E2051" s="133"/>
      <c r="F2051" s="145"/>
      <c r="G2051" s="145"/>
      <c r="H2051" s="133"/>
    </row>
    <row r="2052" spans="1:8" s="299" customFormat="1" ht="24" customHeight="1" x14ac:dyDescent="0.2">
      <c r="A2052" s="133"/>
      <c r="B2052" s="133"/>
      <c r="C2052" s="133"/>
      <c r="D2052" s="133"/>
      <c r="E2052" s="133"/>
      <c r="F2052" s="145"/>
      <c r="G2052" s="145"/>
      <c r="H2052" s="133"/>
    </row>
    <row r="2055" spans="1:8" s="299" customFormat="1" ht="24" customHeight="1" x14ac:dyDescent="0.2">
      <c r="A2055" s="133"/>
      <c r="B2055" s="133"/>
      <c r="C2055" s="133"/>
      <c r="D2055" s="133"/>
      <c r="E2055" s="133"/>
      <c r="F2055" s="145"/>
      <c r="G2055" s="145"/>
      <c r="H2055" s="133"/>
    </row>
    <row r="2056" spans="1:8" s="299" customFormat="1" ht="24" customHeight="1" x14ac:dyDescent="0.2">
      <c r="A2056" s="133"/>
      <c r="B2056" s="133"/>
      <c r="C2056" s="133"/>
      <c r="D2056" s="133"/>
      <c r="E2056" s="133"/>
      <c r="F2056" s="145"/>
      <c r="G2056" s="145"/>
      <c r="H2056" s="133"/>
    </row>
    <row r="2057" spans="1:8" s="299" customFormat="1" ht="24" customHeight="1" x14ac:dyDescent="0.2">
      <c r="A2057" s="133"/>
      <c r="B2057" s="133"/>
      <c r="C2057" s="133"/>
      <c r="D2057" s="133"/>
      <c r="E2057" s="133"/>
      <c r="F2057" s="145"/>
      <c r="G2057" s="145"/>
      <c r="H2057" s="133"/>
    </row>
    <row r="2058" spans="1:8" s="299" customFormat="1" ht="24" customHeight="1" x14ac:dyDescent="0.2">
      <c r="A2058" s="133"/>
      <c r="B2058" s="133"/>
      <c r="C2058" s="133"/>
      <c r="D2058" s="133"/>
      <c r="E2058" s="133"/>
      <c r="F2058" s="145"/>
      <c r="G2058" s="145"/>
      <c r="H2058" s="133"/>
    </row>
    <row r="2059" spans="1:8" s="299" customFormat="1" ht="24" customHeight="1" x14ac:dyDescent="0.2">
      <c r="A2059" s="133"/>
      <c r="B2059" s="133"/>
      <c r="C2059" s="133"/>
      <c r="D2059" s="133"/>
      <c r="E2059" s="133"/>
      <c r="F2059" s="145"/>
      <c r="G2059" s="145"/>
      <c r="H2059" s="133"/>
    </row>
    <row r="2060" spans="1:8" s="299" customFormat="1" ht="24" customHeight="1" x14ac:dyDescent="0.2">
      <c r="A2060" s="133"/>
      <c r="B2060" s="133"/>
      <c r="C2060" s="133"/>
      <c r="D2060" s="133"/>
      <c r="E2060" s="133"/>
      <c r="F2060" s="145"/>
      <c r="G2060" s="145"/>
      <c r="H2060" s="133"/>
    </row>
    <row r="2061" spans="1:8" s="299" customFormat="1" ht="24" customHeight="1" x14ac:dyDescent="0.2">
      <c r="A2061" s="133"/>
      <c r="B2061" s="133"/>
      <c r="C2061" s="133"/>
      <c r="D2061" s="133"/>
      <c r="E2061" s="133"/>
      <c r="F2061" s="145"/>
      <c r="G2061" s="145"/>
      <c r="H2061" s="133"/>
    </row>
    <row r="2062" spans="1:8" s="299" customFormat="1" ht="24" customHeight="1" x14ac:dyDescent="0.2">
      <c r="A2062" s="133"/>
      <c r="B2062" s="133"/>
      <c r="C2062" s="133"/>
      <c r="D2062" s="133"/>
      <c r="E2062" s="133"/>
      <c r="F2062" s="145"/>
      <c r="G2062" s="145"/>
      <c r="H2062" s="133"/>
    </row>
    <row r="2065" spans="1:8" s="299" customFormat="1" ht="24" customHeight="1" x14ac:dyDescent="0.2">
      <c r="A2065" s="133"/>
      <c r="B2065" s="133"/>
      <c r="C2065" s="133"/>
      <c r="D2065" s="133"/>
      <c r="E2065" s="133"/>
      <c r="F2065" s="145"/>
      <c r="G2065" s="145"/>
      <c r="H2065" s="133"/>
    </row>
    <row r="2066" spans="1:8" s="299" customFormat="1" ht="24" customHeight="1" x14ac:dyDescent="0.2">
      <c r="A2066" s="133"/>
      <c r="B2066" s="133"/>
      <c r="C2066" s="133"/>
      <c r="D2066" s="133"/>
      <c r="E2066" s="133"/>
      <c r="F2066" s="145"/>
      <c r="G2066" s="145"/>
      <c r="H2066" s="133"/>
    </row>
    <row r="2067" spans="1:8" s="299" customFormat="1" ht="24" customHeight="1" x14ac:dyDescent="0.2">
      <c r="A2067" s="133"/>
      <c r="B2067" s="133"/>
      <c r="C2067" s="133"/>
      <c r="D2067" s="133"/>
      <c r="E2067" s="133"/>
      <c r="F2067" s="145"/>
      <c r="G2067" s="145"/>
      <c r="H2067" s="133"/>
    </row>
    <row r="2068" spans="1:8" s="299" customFormat="1" ht="24" customHeight="1" x14ac:dyDescent="0.2">
      <c r="A2068" s="133"/>
      <c r="B2068" s="133"/>
      <c r="C2068" s="133"/>
      <c r="D2068" s="133"/>
      <c r="E2068" s="133"/>
      <c r="F2068" s="145"/>
      <c r="G2068" s="145"/>
      <c r="H2068" s="133"/>
    </row>
    <row r="2069" spans="1:8" s="299" customFormat="1" ht="24" customHeight="1" x14ac:dyDescent="0.2">
      <c r="A2069" s="133"/>
      <c r="B2069" s="133"/>
      <c r="C2069" s="133"/>
      <c r="D2069" s="133"/>
      <c r="E2069" s="133"/>
      <c r="F2069" s="145"/>
      <c r="G2069" s="145"/>
      <c r="H2069" s="133"/>
    </row>
    <row r="2070" spans="1:8" s="299" customFormat="1" ht="24" customHeight="1" x14ac:dyDescent="0.2">
      <c r="A2070" s="133"/>
      <c r="B2070" s="133"/>
      <c r="C2070" s="133"/>
      <c r="D2070" s="133"/>
      <c r="E2070" s="133"/>
      <c r="F2070" s="145"/>
      <c r="G2070" s="145"/>
      <c r="H2070" s="133"/>
    </row>
    <row r="2071" spans="1:8" s="299" customFormat="1" ht="24" customHeight="1" x14ac:dyDescent="0.2">
      <c r="A2071" s="133"/>
      <c r="B2071" s="133"/>
      <c r="C2071" s="133"/>
      <c r="D2071" s="133"/>
      <c r="E2071" s="133"/>
      <c r="F2071" s="145"/>
      <c r="G2071" s="145"/>
      <c r="H2071" s="133"/>
    </row>
    <row r="2072" spans="1:8" s="299" customFormat="1" ht="24" customHeight="1" x14ac:dyDescent="0.2">
      <c r="A2072" s="133"/>
      <c r="B2072" s="133"/>
      <c r="C2072" s="133"/>
      <c r="D2072" s="133"/>
      <c r="E2072" s="133"/>
      <c r="F2072" s="145"/>
      <c r="G2072" s="145"/>
      <c r="H2072" s="133"/>
    </row>
    <row r="2073" spans="1:8" s="299" customFormat="1" ht="24" customHeight="1" x14ac:dyDescent="0.2">
      <c r="A2073" s="133"/>
      <c r="B2073" s="133"/>
      <c r="C2073" s="133"/>
      <c r="D2073" s="133"/>
      <c r="E2073" s="133"/>
      <c r="F2073" s="145"/>
      <c r="G2073" s="145"/>
      <c r="H2073" s="133"/>
    </row>
    <row r="2087" spans="1:141" s="143" customFormat="1" ht="24" customHeight="1" x14ac:dyDescent="0.2">
      <c r="A2087" s="133"/>
      <c r="B2087" s="133"/>
      <c r="C2087" s="133"/>
      <c r="D2087" s="133"/>
      <c r="E2087" s="133"/>
      <c r="F2087" s="145"/>
      <c r="G2087" s="145"/>
      <c r="H2087" s="133"/>
      <c r="I2087" s="299"/>
      <c r="J2087" s="299"/>
      <c r="K2087" s="299"/>
      <c r="L2087" s="299"/>
      <c r="M2087" s="299"/>
      <c r="N2087" s="299"/>
      <c r="O2087" s="299"/>
      <c r="P2087" s="299"/>
      <c r="Q2087" s="299"/>
      <c r="R2087" s="299"/>
      <c r="S2087" s="299"/>
      <c r="T2087" s="299"/>
      <c r="U2087" s="300"/>
      <c r="V2087" s="300"/>
      <c r="W2087" s="300"/>
      <c r="X2087" s="300"/>
      <c r="Y2087" s="300"/>
      <c r="Z2087" s="300"/>
      <c r="AA2087" s="300"/>
      <c r="AB2087" s="300"/>
      <c r="AC2087" s="300"/>
      <c r="AD2087" s="300"/>
      <c r="AE2087" s="300"/>
      <c r="AF2087" s="300"/>
      <c r="AG2087" s="300"/>
      <c r="AH2087" s="300"/>
      <c r="AI2087" s="300"/>
      <c r="AJ2087" s="300"/>
      <c r="AK2087" s="300"/>
      <c r="AL2087" s="300"/>
      <c r="AM2087" s="300"/>
      <c r="AN2087" s="300"/>
      <c r="AO2087" s="300"/>
      <c r="AP2087" s="300"/>
      <c r="AQ2087" s="300"/>
      <c r="AR2087" s="300"/>
      <c r="AS2087" s="300"/>
      <c r="AT2087" s="300"/>
      <c r="AU2087" s="300"/>
      <c r="AV2087" s="300"/>
      <c r="AW2087" s="300"/>
      <c r="AX2087" s="300"/>
      <c r="AY2087" s="300"/>
      <c r="AZ2087" s="300"/>
      <c r="BA2087" s="300"/>
      <c r="BB2087" s="300"/>
      <c r="BC2087" s="300"/>
      <c r="BD2087" s="300"/>
      <c r="BE2087" s="300"/>
      <c r="BF2087" s="300"/>
      <c r="BG2087" s="300"/>
      <c r="BH2087" s="300"/>
      <c r="BI2087" s="300"/>
      <c r="BJ2087" s="300"/>
      <c r="BK2087" s="300"/>
      <c r="BL2087" s="300"/>
      <c r="BM2087" s="300"/>
      <c r="BN2087" s="300"/>
      <c r="BO2087" s="300"/>
      <c r="BP2087" s="300"/>
      <c r="BQ2087" s="300"/>
      <c r="BR2087" s="300"/>
      <c r="BS2087" s="300"/>
      <c r="BT2087" s="300"/>
      <c r="BU2087" s="300"/>
      <c r="BV2087" s="300"/>
      <c r="BW2087" s="300"/>
      <c r="BX2087" s="300"/>
      <c r="BY2087" s="300"/>
      <c r="BZ2087" s="300"/>
      <c r="CA2087" s="300"/>
      <c r="CB2087" s="300"/>
      <c r="CC2087" s="300"/>
      <c r="CD2087" s="300"/>
      <c r="CE2087" s="300"/>
      <c r="CF2087" s="300"/>
      <c r="CG2087" s="300"/>
      <c r="CH2087" s="300"/>
      <c r="CI2087" s="300"/>
      <c r="CJ2087" s="300"/>
      <c r="CK2087" s="300"/>
      <c r="CL2087" s="300"/>
      <c r="CM2087" s="300"/>
      <c r="CN2087" s="300"/>
      <c r="CO2087" s="300"/>
      <c r="CP2087" s="300"/>
      <c r="CQ2087" s="300"/>
      <c r="CR2087" s="300"/>
      <c r="CS2087" s="300"/>
      <c r="CT2087" s="300"/>
      <c r="CU2087" s="300"/>
      <c r="CV2087" s="300"/>
      <c r="CW2087" s="300"/>
      <c r="CX2087" s="300"/>
      <c r="CY2087" s="300"/>
      <c r="CZ2087" s="300"/>
      <c r="DA2087" s="300"/>
      <c r="DB2087" s="300"/>
      <c r="DC2087" s="300"/>
      <c r="DD2087" s="300"/>
      <c r="DE2087" s="300"/>
      <c r="DF2087" s="300"/>
      <c r="DG2087" s="300"/>
      <c r="DH2087" s="300"/>
      <c r="DI2087" s="300"/>
      <c r="DJ2087" s="300"/>
      <c r="DK2087" s="300"/>
      <c r="DL2087" s="300"/>
      <c r="DM2087" s="300"/>
      <c r="DN2087" s="300"/>
      <c r="DO2087" s="300"/>
      <c r="DP2087" s="300"/>
      <c r="DQ2087" s="300"/>
      <c r="DR2087" s="300"/>
      <c r="DS2087" s="300"/>
      <c r="DT2087" s="300"/>
      <c r="DU2087" s="300"/>
      <c r="DV2087" s="300"/>
      <c r="DW2087" s="300"/>
      <c r="DX2087" s="300"/>
      <c r="DY2087" s="300"/>
      <c r="DZ2087" s="300"/>
      <c r="EA2087" s="300"/>
      <c r="EB2087" s="300"/>
      <c r="EC2087" s="300"/>
      <c r="ED2087" s="300"/>
      <c r="EE2087" s="300"/>
      <c r="EF2087" s="300"/>
      <c r="EG2087" s="300"/>
      <c r="EH2087" s="300"/>
      <c r="EI2087" s="300"/>
      <c r="EJ2087" s="300"/>
      <c r="EK2087" s="300"/>
    </row>
    <row r="2089" spans="1:141" s="299" customFormat="1" ht="24" customHeight="1" x14ac:dyDescent="0.2">
      <c r="A2089" s="133"/>
      <c r="B2089" s="133"/>
      <c r="C2089" s="133"/>
      <c r="D2089" s="133"/>
      <c r="E2089" s="133"/>
      <c r="F2089" s="145"/>
      <c r="G2089" s="145"/>
      <c r="H2089" s="133"/>
    </row>
    <row r="2090" spans="1:141" s="299" customFormat="1" ht="24" customHeight="1" x14ac:dyDescent="0.2">
      <c r="A2090" s="133"/>
      <c r="B2090" s="133"/>
      <c r="C2090" s="133"/>
      <c r="D2090" s="133"/>
      <c r="E2090" s="133"/>
      <c r="F2090" s="145"/>
      <c r="G2090" s="145"/>
      <c r="H2090" s="133"/>
    </row>
    <row r="2091" spans="1:141" s="299" customFormat="1" ht="24" customHeight="1" x14ac:dyDescent="0.2">
      <c r="A2091" s="133"/>
      <c r="B2091" s="133"/>
      <c r="C2091" s="133"/>
      <c r="D2091" s="133"/>
      <c r="E2091" s="133"/>
      <c r="F2091" s="145"/>
      <c r="G2091" s="145"/>
      <c r="H2091" s="133"/>
    </row>
    <row r="2092" spans="1:141" s="299" customFormat="1" ht="24" customHeight="1" x14ac:dyDescent="0.2">
      <c r="A2092" s="133"/>
      <c r="B2092" s="133"/>
      <c r="C2092" s="133"/>
      <c r="D2092" s="133"/>
      <c r="E2092" s="133"/>
      <c r="F2092" s="145"/>
      <c r="G2092" s="145"/>
      <c r="H2092" s="133"/>
    </row>
    <row r="2093" spans="1:141" s="299" customFormat="1" ht="24" customHeight="1" x14ac:dyDescent="0.2">
      <c r="A2093" s="133"/>
      <c r="B2093" s="133"/>
      <c r="C2093" s="133"/>
      <c r="D2093" s="133"/>
      <c r="E2093" s="133"/>
      <c r="F2093" s="145"/>
      <c r="G2093" s="145"/>
      <c r="H2093" s="133"/>
    </row>
    <row r="2094" spans="1:141" s="299" customFormat="1" ht="24" customHeight="1" x14ac:dyDescent="0.2">
      <c r="A2094" s="133"/>
      <c r="B2094" s="133"/>
      <c r="C2094" s="133"/>
      <c r="D2094" s="133"/>
      <c r="E2094" s="133"/>
      <c r="F2094" s="145"/>
      <c r="G2094" s="145"/>
      <c r="H2094" s="133"/>
    </row>
    <row r="2095" spans="1:141" s="299" customFormat="1" ht="24" customHeight="1" x14ac:dyDescent="0.2">
      <c r="A2095" s="133"/>
      <c r="B2095" s="133"/>
      <c r="C2095" s="133"/>
      <c r="D2095" s="133"/>
      <c r="E2095" s="133"/>
      <c r="F2095" s="145"/>
      <c r="G2095" s="145"/>
      <c r="H2095" s="133"/>
    </row>
    <row r="2096" spans="1:141" s="299" customFormat="1" ht="24" customHeight="1" x14ac:dyDescent="0.2">
      <c r="A2096" s="133"/>
      <c r="B2096" s="133"/>
      <c r="C2096" s="133"/>
      <c r="D2096" s="133"/>
      <c r="E2096" s="133"/>
      <c r="F2096" s="145"/>
      <c r="G2096" s="145"/>
      <c r="H2096" s="133"/>
    </row>
    <row r="2097" spans="1:8" s="299" customFormat="1" ht="24" customHeight="1" x14ac:dyDescent="0.2">
      <c r="A2097" s="133"/>
      <c r="B2097" s="133"/>
      <c r="C2097" s="133"/>
      <c r="D2097" s="133"/>
      <c r="E2097" s="133"/>
      <c r="F2097" s="145"/>
      <c r="G2097" s="145"/>
      <c r="H2097" s="133"/>
    </row>
    <row r="2098" spans="1:8" s="299" customFormat="1" ht="24" customHeight="1" x14ac:dyDescent="0.2">
      <c r="A2098" s="133"/>
      <c r="B2098" s="133"/>
      <c r="C2098" s="133"/>
      <c r="D2098" s="133"/>
      <c r="E2098" s="133"/>
      <c r="F2098" s="145"/>
      <c r="G2098" s="145"/>
      <c r="H2098" s="133"/>
    </row>
    <row r="2099" spans="1:8" s="299" customFormat="1" ht="24" customHeight="1" x14ac:dyDescent="0.2">
      <c r="A2099" s="133"/>
      <c r="B2099" s="133"/>
      <c r="C2099" s="133"/>
      <c r="D2099" s="133"/>
      <c r="E2099" s="133"/>
      <c r="F2099" s="145"/>
      <c r="G2099" s="145"/>
      <c r="H2099" s="133"/>
    </row>
    <row r="2100" spans="1:8" s="299" customFormat="1" ht="24" customHeight="1" x14ac:dyDescent="0.2">
      <c r="A2100" s="133"/>
      <c r="B2100" s="133"/>
      <c r="C2100" s="133"/>
      <c r="D2100" s="133"/>
      <c r="E2100" s="133"/>
      <c r="F2100" s="145"/>
      <c r="G2100" s="145"/>
      <c r="H2100" s="133"/>
    </row>
    <row r="2101" spans="1:8" s="299" customFormat="1" ht="24" customHeight="1" x14ac:dyDescent="0.2">
      <c r="A2101" s="133"/>
      <c r="B2101" s="133"/>
      <c r="C2101" s="133"/>
      <c r="D2101" s="133"/>
      <c r="E2101" s="133"/>
      <c r="F2101" s="145"/>
      <c r="G2101" s="145"/>
      <c r="H2101" s="133"/>
    </row>
    <row r="2102" spans="1:8" s="299" customFormat="1" ht="24" customHeight="1" x14ac:dyDescent="0.2">
      <c r="A2102" s="133"/>
      <c r="B2102" s="133"/>
      <c r="C2102" s="133"/>
      <c r="D2102" s="133"/>
      <c r="E2102" s="133"/>
      <c r="F2102" s="145"/>
      <c r="G2102" s="145"/>
      <c r="H2102" s="133"/>
    </row>
    <row r="2105" spans="1:8" s="299" customFormat="1" ht="24" customHeight="1" x14ac:dyDescent="0.2">
      <c r="A2105" s="133"/>
      <c r="B2105" s="133"/>
      <c r="C2105" s="133"/>
      <c r="D2105" s="133"/>
      <c r="E2105" s="133"/>
      <c r="F2105" s="145"/>
      <c r="G2105" s="145"/>
      <c r="H2105" s="133"/>
    </row>
    <row r="2106" spans="1:8" s="299" customFormat="1" ht="24" customHeight="1" x14ac:dyDescent="0.2">
      <c r="A2106" s="133"/>
      <c r="B2106" s="133"/>
      <c r="C2106" s="133"/>
      <c r="D2106" s="133"/>
      <c r="E2106" s="133"/>
      <c r="F2106" s="145"/>
      <c r="G2106" s="145"/>
      <c r="H2106" s="133"/>
    </row>
    <row r="2107" spans="1:8" s="299" customFormat="1" ht="24" customHeight="1" x14ac:dyDescent="0.2">
      <c r="A2107" s="133"/>
      <c r="B2107" s="133"/>
      <c r="C2107" s="133"/>
      <c r="D2107" s="133"/>
      <c r="E2107" s="133"/>
      <c r="F2107" s="145"/>
      <c r="G2107" s="145"/>
      <c r="H2107" s="133"/>
    </row>
    <row r="2108" spans="1:8" s="299" customFormat="1" ht="24" customHeight="1" x14ac:dyDescent="0.2">
      <c r="A2108" s="133"/>
      <c r="B2108" s="133"/>
      <c r="C2108" s="133"/>
      <c r="D2108" s="133"/>
      <c r="E2108" s="133"/>
      <c r="F2108" s="145"/>
      <c r="G2108" s="145"/>
      <c r="H2108" s="133"/>
    </row>
    <row r="2109" spans="1:8" s="299" customFormat="1" ht="24" customHeight="1" x14ac:dyDescent="0.2">
      <c r="A2109" s="133"/>
      <c r="B2109" s="133"/>
      <c r="C2109" s="133"/>
      <c r="D2109" s="133"/>
      <c r="E2109" s="133"/>
      <c r="F2109" s="145"/>
      <c r="G2109" s="145"/>
      <c r="H2109" s="133"/>
    </row>
    <row r="2110" spans="1:8" s="299" customFormat="1" ht="24" customHeight="1" x14ac:dyDescent="0.2">
      <c r="A2110" s="133"/>
      <c r="B2110" s="133"/>
      <c r="C2110" s="133"/>
      <c r="D2110" s="133"/>
      <c r="E2110" s="133"/>
      <c r="F2110" s="145"/>
      <c r="G2110" s="145"/>
      <c r="H2110" s="133"/>
    </row>
    <row r="2111" spans="1:8" s="299" customFormat="1" ht="24" customHeight="1" x14ac:dyDescent="0.2">
      <c r="A2111" s="133"/>
      <c r="B2111" s="133"/>
      <c r="C2111" s="133"/>
      <c r="D2111" s="133"/>
      <c r="E2111" s="133"/>
      <c r="F2111" s="145"/>
      <c r="G2111" s="145"/>
      <c r="H2111" s="133"/>
    </row>
    <row r="2112" spans="1:8" s="299" customFormat="1" ht="24" customHeight="1" x14ac:dyDescent="0.2">
      <c r="A2112" s="133"/>
      <c r="B2112" s="133"/>
      <c r="C2112" s="133"/>
      <c r="D2112" s="133"/>
      <c r="E2112" s="133"/>
      <c r="F2112" s="145"/>
      <c r="G2112" s="145"/>
      <c r="H2112" s="133"/>
    </row>
    <row r="2115" spans="1:8" s="299" customFormat="1" ht="24" customHeight="1" x14ac:dyDescent="0.2">
      <c r="A2115" s="133"/>
      <c r="B2115" s="133"/>
      <c r="C2115" s="133"/>
      <c r="D2115" s="133"/>
      <c r="E2115" s="133"/>
      <c r="F2115" s="145"/>
      <c r="G2115" s="145"/>
      <c r="H2115" s="133"/>
    </row>
    <row r="2116" spans="1:8" s="299" customFormat="1" ht="24" customHeight="1" x14ac:dyDescent="0.2">
      <c r="A2116" s="133"/>
      <c r="B2116" s="133"/>
      <c r="C2116" s="133"/>
      <c r="D2116" s="133"/>
      <c r="E2116" s="133"/>
      <c r="F2116" s="145"/>
      <c r="G2116" s="145"/>
      <c r="H2116" s="133"/>
    </row>
    <row r="2117" spans="1:8" s="299" customFormat="1" ht="24" customHeight="1" x14ac:dyDescent="0.2">
      <c r="A2117" s="133"/>
      <c r="B2117" s="133"/>
      <c r="C2117" s="133"/>
      <c r="D2117" s="133"/>
      <c r="E2117" s="133"/>
      <c r="F2117" s="145"/>
      <c r="G2117" s="145"/>
      <c r="H2117" s="133"/>
    </row>
    <row r="2118" spans="1:8" s="299" customFormat="1" ht="24" customHeight="1" x14ac:dyDescent="0.2">
      <c r="A2118" s="133"/>
      <c r="B2118" s="133"/>
      <c r="C2118" s="133"/>
      <c r="D2118" s="133"/>
      <c r="E2118" s="133"/>
      <c r="F2118" s="145"/>
      <c r="G2118" s="145"/>
      <c r="H2118" s="133"/>
    </row>
    <row r="2119" spans="1:8" s="299" customFormat="1" ht="24" customHeight="1" x14ac:dyDescent="0.2">
      <c r="A2119" s="133"/>
      <c r="B2119" s="133"/>
      <c r="C2119" s="133"/>
      <c r="D2119" s="133"/>
      <c r="E2119" s="133"/>
      <c r="F2119" s="145"/>
      <c r="G2119" s="145"/>
      <c r="H2119" s="133"/>
    </row>
    <row r="2120" spans="1:8" s="299" customFormat="1" ht="24" customHeight="1" x14ac:dyDescent="0.2">
      <c r="A2120" s="133"/>
      <c r="B2120" s="133"/>
      <c r="C2120" s="133"/>
      <c r="D2120" s="133"/>
      <c r="E2120" s="133"/>
      <c r="F2120" s="145"/>
      <c r="G2120" s="145"/>
      <c r="H2120" s="133"/>
    </row>
    <row r="2121" spans="1:8" s="299" customFormat="1" ht="24" customHeight="1" x14ac:dyDescent="0.2">
      <c r="A2121" s="133"/>
      <c r="B2121" s="133"/>
      <c r="C2121" s="133"/>
      <c r="D2121" s="133"/>
      <c r="E2121" s="133"/>
      <c r="F2121" s="145"/>
      <c r="G2121" s="145"/>
      <c r="H2121" s="133"/>
    </row>
    <row r="2122" spans="1:8" s="299" customFormat="1" ht="24" customHeight="1" x14ac:dyDescent="0.2">
      <c r="A2122" s="133"/>
      <c r="B2122" s="133"/>
      <c r="C2122" s="133"/>
      <c r="D2122" s="133"/>
      <c r="E2122" s="133"/>
      <c r="F2122" s="145"/>
      <c r="G2122" s="145"/>
      <c r="H2122" s="133"/>
    </row>
    <row r="2123" spans="1:8" s="299" customFormat="1" ht="24" customHeight="1" x14ac:dyDescent="0.2">
      <c r="A2123" s="133"/>
      <c r="B2123" s="133"/>
      <c r="C2123" s="133"/>
      <c r="D2123" s="133"/>
      <c r="E2123" s="133"/>
      <c r="F2123" s="145"/>
      <c r="G2123" s="145"/>
      <c r="H2123" s="133"/>
    </row>
    <row r="2137" spans="1:141" s="143" customFormat="1" ht="24" customHeight="1" x14ac:dyDescent="0.2">
      <c r="A2137" s="133"/>
      <c r="B2137" s="133"/>
      <c r="C2137" s="133"/>
      <c r="D2137" s="133"/>
      <c r="E2137" s="133"/>
      <c r="F2137" s="145"/>
      <c r="G2137" s="145"/>
      <c r="H2137" s="133"/>
      <c r="I2137" s="299"/>
      <c r="J2137" s="299"/>
      <c r="K2137" s="299"/>
      <c r="L2137" s="299"/>
      <c r="M2137" s="299"/>
      <c r="N2137" s="299"/>
      <c r="O2137" s="299"/>
      <c r="P2137" s="299"/>
      <c r="Q2137" s="299"/>
      <c r="R2137" s="299"/>
      <c r="S2137" s="299"/>
      <c r="T2137" s="299"/>
      <c r="U2137" s="300"/>
      <c r="V2137" s="300"/>
      <c r="W2137" s="300"/>
      <c r="X2137" s="300"/>
      <c r="Y2137" s="300"/>
      <c r="Z2137" s="300"/>
      <c r="AA2137" s="300"/>
      <c r="AB2137" s="300"/>
      <c r="AC2137" s="300"/>
      <c r="AD2137" s="300"/>
      <c r="AE2137" s="300"/>
      <c r="AF2137" s="300"/>
      <c r="AG2137" s="300"/>
      <c r="AH2137" s="300"/>
      <c r="AI2137" s="300"/>
      <c r="AJ2137" s="300"/>
      <c r="AK2137" s="300"/>
      <c r="AL2137" s="300"/>
      <c r="AM2137" s="300"/>
      <c r="AN2137" s="300"/>
      <c r="AO2137" s="300"/>
      <c r="AP2137" s="300"/>
      <c r="AQ2137" s="300"/>
      <c r="AR2137" s="300"/>
      <c r="AS2137" s="300"/>
      <c r="AT2137" s="300"/>
      <c r="AU2137" s="300"/>
      <c r="AV2137" s="300"/>
      <c r="AW2137" s="300"/>
      <c r="AX2137" s="300"/>
      <c r="AY2137" s="300"/>
      <c r="AZ2137" s="300"/>
      <c r="BA2137" s="300"/>
      <c r="BB2137" s="300"/>
      <c r="BC2137" s="300"/>
      <c r="BD2137" s="300"/>
      <c r="BE2137" s="300"/>
      <c r="BF2137" s="300"/>
      <c r="BG2137" s="300"/>
      <c r="BH2137" s="300"/>
      <c r="BI2137" s="300"/>
      <c r="BJ2137" s="300"/>
      <c r="BK2137" s="300"/>
      <c r="BL2137" s="300"/>
      <c r="BM2137" s="300"/>
      <c r="BN2137" s="300"/>
      <c r="BO2137" s="300"/>
      <c r="BP2137" s="300"/>
      <c r="BQ2137" s="300"/>
      <c r="BR2137" s="300"/>
      <c r="BS2137" s="300"/>
      <c r="BT2137" s="300"/>
      <c r="BU2137" s="300"/>
      <c r="BV2137" s="300"/>
      <c r="BW2137" s="300"/>
      <c r="BX2137" s="300"/>
      <c r="BY2137" s="300"/>
      <c r="BZ2137" s="300"/>
      <c r="CA2137" s="300"/>
      <c r="CB2137" s="300"/>
      <c r="CC2137" s="300"/>
      <c r="CD2137" s="300"/>
      <c r="CE2137" s="300"/>
      <c r="CF2137" s="300"/>
      <c r="CG2137" s="300"/>
      <c r="CH2137" s="300"/>
      <c r="CI2137" s="300"/>
      <c r="CJ2137" s="300"/>
      <c r="CK2137" s="300"/>
      <c r="CL2137" s="300"/>
      <c r="CM2137" s="300"/>
      <c r="CN2137" s="300"/>
      <c r="CO2137" s="300"/>
      <c r="CP2137" s="300"/>
      <c r="CQ2137" s="300"/>
      <c r="CR2137" s="300"/>
      <c r="CS2137" s="300"/>
      <c r="CT2137" s="300"/>
      <c r="CU2137" s="300"/>
      <c r="CV2137" s="300"/>
      <c r="CW2137" s="300"/>
      <c r="CX2137" s="300"/>
      <c r="CY2137" s="300"/>
      <c r="CZ2137" s="300"/>
      <c r="DA2137" s="300"/>
      <c r="DB2137" s="300"/>
      <c r="DC2137" s="300"/>
      <c r="DD2137" s="300"/>
      <c r="DE2137" s="300"/>
      <c r="DF2137" s="300"/>
      <c r="DG2137" s="300"/>
      <c r="DH2137" s="300"/>
      <c r="DI2137" s="300"/>
      <c r="DJ2137" s="300"/>
      <c r="DK2137" s="300"/>
      <c r="DL2137" s="300"/>
      <c r="DM2137" s="300"/>
      <c r="DN2137" s="300"/>
      <c r="DO2137" s="300"/>
      <c r="DP2137" s="300"/>
      <c r="DQ2137" s="300"/>
      <c r="DR2137" s="300"/>
      <c r="DS2137" s="300"/>
      <c r="DT2137" s="300"/>
      <c r="DU2137" s="300"/>
      <c r="DV2137" s="300"/>
      <c r="DW2137" s="300"/>
      <c r="DX2137" s="300"/>
      <c r="DY2137" s="300"/>
      <c r="DZ2137" s="300"/>
      <c r="EA2137" s="300"/>
      <c r="EB2137" s="300"/>
      <c r="EC2137" s="300"/>
      <c r="ED2137" s="300"/>
      <c r="EE2137" s="300"/>
      <c r="EF2137" s="300"/>
      <c r="EG2137" s="300"/>
      <c r="EH2137" s="300"/>
      <c r="EI2137" s="300"/>
      <c r="EJ2137" s="300"/>
      <c r="EK2137" s="300"/>
    </row>
    <row r="2139" spans="1:141" s="299" customFormat="1" ht="24" customHeight="1" x14ac:dyDescent="0.2">
      <c r="A2139" s="133"/>
      <c r="B2139" s="133"/>
      <c r="C2139" s="133"/>
      <c r="D2139" s="133"/>
      <c r="E2139" s="133"/>
      <c r="F2139" s="145"/>
      <c r="G2139" s="145"/>
      <c r="H2139" s="133"/>
    </row>
    <row r="2140" spans="1:141" s="299" customFormat="1" ht="24" customHeight="1" x14ac:dyDescent="0.2">
      <c r="A2140" s="133"/>
      <c r="B2140" s="133"/>
      <c r="C2140" s="133"/>
      <c r="D2140" s="133"/>
      <c r="E2140" s="133"/>
      <c r="F2140" s="145"/>
      <c r="G2140" s="145"/>
      <c r="H2140" s="133"/>
    </row>
    <row r="2141" spans="1:141" s="299" customFormat="1" ht="24" customHeight="1" x14ac:dyDescent="0.2">
      <c r="A2141" s="133"/>
      <c r="B2141" s="133"/>
      <c r="C2141" s="133"/>
      <c r="D2141" s="133"/>
      <c r="E2141" s="133"/>
      <c r="F2141" s="145"/>
      <c r="G2141" s="145"/>
      <c r="H2141" s="133"/>
    </row>
    <row r="2142" spans="1:141" s="299" customFormat="1" ht="24" customHeight="1" x14ac:dyDescent="0.2">
      <c r="A2142" s="133"/>
      <c r="B2142" s="133"/>
      <c r="C2142" s="133"/>
      <c r="D2142" s="133"/>
      <c r="E2142" s="133"/>
      <c r="F2142" s="145"/>
      <c r="G2142" s="145"/>
      <c r="H2142" s="133"/>
    </row>
    <row r="2143" spans="1:141" s="299" customFormat="1" ht="24" customHeight="1" x14ac:dyDescent="0.2">
      <c r="A2143" s="133"/>
      <c r="B2143" s="133"/>
      <c r="C2143" s="133"/>
      <c r="D2143" s="133"/>
      <c r="E2143" s="133"/>
      <c r="F2143" s="145"/>
      <c r="G2143" s="145"/>
      <c r="H2143" s="133"/>
    </row>
    <row r="2144" spans="1:141" s="299" customFormat="1" ht="24" customHeight="1" x14ac:dyDescent="0.2">
      <c r="A2144" s="133"/>
      <c r="B2144" s="133"/>
      <c r="C2144" s="133"/>
      <c r="D2144" s="133"/>
      <c r="E2144" s="133"/>
      <c r="F2144" s="145"/>
      <c r="G2144" s="145"/>
      <c r="H2144" s="133"/>
    </row>
    <row r="2145" spans="1:8" s="299" customFormat="1" ht="24" customHeight="1" x14ac:dyDescent="0.2">
      <c r="A2145" s="133"/>
      <c r="B2145" s="133"/>
      <c r="C2145" s="133"/>
      <c r="D2145" s="133"/>
      <c r="E2145" s="133"/>
      <c r="F2145" s="145"/>
      <c r="G2145" s="145"/>
      <c r="H2145" s="133"/>
    </row>
    <row r="2146" spans="1:8" s="299" customFormat="1" ht="24" customHeight="1" x14ac:dyDescent="0.2">
      <c r="A2146" s="133"/>
      <c r="B2146" s="133"/>
      <c r="C2146" s="133"/>
      <c r="D2146" s="133"/>
      <c r="E2146" s="133"/>
      <c r="F2146" s="145"/>
      <c r="G2146" s="145"/>
      <c r="H2146" s="133"/>
    </row>
    <row r="2147" spans="1:8" s="299" customFormat="1" ht="24" customHeight="1" x14ac:dyDescent="0.2">
      <c r="A2147" s="133"/>
      <c r="B2147" s="133"/>
      <c r="C2147" s="133"/>
      <c r="D2147" s="133"/>
      <c r="E2147" s="133"/>
      <c r="F2147" s="145"/>
      <c r="G2147" s="145"/>
      <c r="H2147" s="133"/>
    </row>
    <row r="2148" spans="1:8" s="299" customFormat="1" ht="24" customHeight="1" x14ac:dyDescent="0.2">
      <c r="A2148" s="133"/>
      <c r="B2148" s="133"/>
      <c r="C2148" s="133"/>
      <c r="D2148" s="133"/>
      <c r="E2148" s="133"/>
      <c r="F2148" s="145"/>
      <c r="G2148" s="145"/>
      <c r="H2148" s="133"/>
    </row>
    <row r="2149" spans="1:8" s="299" customFormat="1" ht="24" customHeight="1" x14ac:dyDescent="0.2">
      <c r="A2149" s="133"/>
      <c r="B2149" s="133"/>
      <c r="C2149" s="133"/>
      <c r="D2149" s="133"/>
      <c r="E2149" s="133"/>
      <c r="F2149" s="145"/>
      <c r="G2149" s="145"/>
      <c r="H2149" s="133"/>
    </row>
    <row r="2150" spans="1:8" s="299" customFormat="1" ht="24" customHeight="1" x14ac:dyDescent="0.2">
      <c r="A2150" s="133"/>
      <c r="B2150" s="133"/>
      <c r="C2150" s="133"/>
      <c r="D2150" s="133"/>
      <c r="E2150" s="133"/>
      <c r="F2150" s="145"/>
      <c r="G2150" s="145"/>
      <c r="H2150" s="133"/>
    </row>
    <row r="2151" spans="1:8" s="299" customFormat="1" ht="24" customHeight="1" x14ac:dyDescent="0.2">
      <c r="A2151" s="133"/>
      <c r="B2151" s="133"/>
      <c r="C2151" s="133"/>
      <c r="D2151" s="133"/>
      <c r="E2151" s="133"/>
      <c r="F2151" s="145"/>
      <c r="G2151" s="145"/>
      <c r="H2151" s="133"/>
    </row>
    <row r="2152" spans="1:8" s="299" customFormat="1" ht="24" customHeight="1" x14ac:dyDescent="0.2">
      <c r="A2152" s="133"/>
      <c r="B2152" s="133"/>
      <c r="C2152" s="133"/>
      <c r="D2152" s="133"/>
      <c r="E2152" s="133"/>
      <c r="F2152" s="145"/>
      <c r="G2152" s="145"/>
      <c r="H2152" s="133"/>
    </row>
    <row r="2155" spans="1:8" s="299" customFormat="1" ht="24" customHeight="1" x14ac:dyDescent="0.2">
      <c r="A2155" s="133"/>
      <c r="B2155" s="133"/>
      <c r="C2155" s="133"/>
      <c r="D2155" s="133"/>
      <c r="E2155" s="133"/>
      <c r="F2155" s="145"/>
      <c r="G2155" s="145"/>
      <c r="H2155" s="133"/>
    </row>
    <row r="2156" spans="1:8" s="299" customFormat="1" ht="24" customHeight="1" x14ac:dyDescent="0.2">
      <c r="A2156" s="133"/>
      <c r="B2156" s="133"/>
      <c r="C2156" s="133"/>
      <c r="D2156" s="133"/>
      <c r="E2156" s="133"/>
      <c r="F2156" s="145"/>
      <c r="G2156" s="145"/>
      <c r="H2156" s="133"/>
    </row>
    <row r="2157" spans="1:8" s="299" customFormat="1" ht="24" customHeight="1" x14ac:dyDescent="0.2">
      <c r="A2157" s="133"/>
      <c r="B2157" s="133"/>
      <c r="C2157" s="133"/>
      <c r="D2157" s="133"/>
      <c r="E2157" s="133"/>
      <c r="F2157" s="145"/>
      <c r="G2157" s="145"/>
      <c r="H2157" s="133"/>
    </row>
    <row r="2158" spans="1:8" s="299" customFormat="1" ht="24" customHeight="1" x14ac:dyDescent="0.2">
      <c r="A2158" s="133"/>
      <c r="B2158" s="133"/>
      <c r="C2158" s="133"/>
      <c r="D2158" s="133"/>
      <c r="E2158" s="133"/>
      <c r="F2158" s="145"/>
      <c r="G2158" s="145"/>
      <c r="H2158" s="133"/>
    </row>
    <row r="2159" spans="1:8" s="299" customFormat="1" ht="24" customHeight="1" x14ac:dyDescent="0.2">
      <c r="A2159" s="133"/>
      <c r="B2159" s="133"/>
      <c r="C2159" s="133"/>
      <c r="D2159" s="133"/>
      <c r="E2159" s="133"/>
      <c r="F2159" s="145"/>
      <c r="G2159" s="145"/>
      <c r="H2159" s="133"/>
    </row>
    <row r="2160" spans="1:8" s="299" customFormat="1" ht="24" customHeight="1" x14ac:dyDescent="0.2">
      <c r="A2160" s="133"/>
      <c r="B2160" s="133"/>
      <c r="C2160" s="133"/>
      <c r="D2160" s="133"/>
      <c r="E2160" s="133"/>
      <c r="F2160" s="145"/>
      <c r="G2160" s="145"/>
      <c r="H2160" s="133"/>
    </row>
    <row r="2161" spans="1:8" s="299" customFormat="1" ht="24" customHeight="1" x14ac:dyDescent="0.2">
      <c r="A2161" s="133"/>
      <c r="B2161" s="133"/>
      <c r="C2161" s="133"/>
      <c r="D2161" s="133"/>
      <c r="E2161" s="133"/>
      <c r="F2161" s="145"/>
      <c r="G2161" s="145"/>
      <c r="H2161" s="133"/>
    </row>
    <row r="2162" spans="1:8" s="299" customFormat="1" ht="24" customHeight="1" x14ac:dyDescent="0.2">
      <c r="A2162" s="133"/>
      <c r="B2162" s="133"/>
      <c r="C2162" s="133"/>
      <c r="D2162" s="133"/>
      <c r="E2162" s="133"/>
      <c r="F2162" s="145"/>
      <c r="G2162" s="145"/>
      <c r="H2162" s="133"/>
    </row>
    <row r="2165" spans="1:8" s="299" customFormat="1" ht="24" customHeight="1" x14ac:dyDescent="0.2">
      <c r="A2165" s="133"/>
      <c r="B2165" s="133"/>
      <c r="C2165" s="133"/>
      <c r="D2165" s="133"/>
      <c r="E2165" s="133"/>
      <c r="F2165" s="145"/>
      <c r="G2165" s="145"/>
      <c r="H2165" s="133"/>
    </row>
    <row r="2166" spans="1:8" s="299" customFormat="1" ht="24" customHeight="1" x14ac:dyDescent="0.2">
      <c r="A2166" s="133"/>
      <c r="B2166" s="133"/>
      <c r="C2166" s="133"/>
      <c r="D2166" s="133"/>
      <c r="E2166" s="133"/>
      <c r="F2166" s="145"/>
      <c r="G2166" s="145"/>
      <c r="H2166" s="133"/>
    </row>
    <row r="2167" spans="1:8" s="299" customFormat="1" ht="24" customHeight="1" x14ac:dyDescent="0.2">
      <c r="A2167" s="133"/>
      <c r="B2167" s="133"/>
      <c r="C2167" s="133"/>
      <c r="D2167" s="133"/>
      <c r="E2167" s="133"/>
      <c r="F2167" s="145"/>
      <c r="G2167" s="145"/>
      <c r="H2167" s="133"/>
    </row>
    <row r="2168" spans="1:8" s="299" customFormat="1" ht="24" customHeight="1" x14ac:dyDescent="0.2">
      <c r="A2168" s="133"/>
      <c r="B2168" s="133"/>
      <c r="C2168" s="133"/>
      <c r="D2168" s="133"/>
      <c r="E2168" s="133"/>
      <c r="F2168" s="145"/>
      <c r="G2168" s="145"/>
      <c r="H2168" s="133"/>
    </row>
    <row r="2169" spans="1:8" s="299" customFormat="1" ht="24" customHeight="1" x14ac:dyDescent="0.2">
      <c r="A2169" s="133"/>
      <c r="B2169" s="133"/>
      <c r="C2169" s="133"/>
      <c r="D2169" s="133"/>
      <c r="E2169" s="133"/>
      <c r="F2169" s="145"/>
      <c r="G2169" s="145"/>
      <c r="H2169" s="133"/>
    </row>
    <row r="2170" spans="1:8" s="299" customFormat="1" ht="24" customHeight="1" x14ac:dyDescent="0.2">
      <c r="A2170" s="133"/>
      <c r="B2170" s="133"/>
      <c r="C2170" s="133"/>
      <c r="D2170" s="133"/>
      <c r="E2170" s="133"/>
      <c r="F2170" s="145"/>
      <c r="G2170" s="145"/>
      <c r="H2170" s="133"/>
    </row>
    <row r="2171" spans="1:8" s="299" customFormat="1" ht="24" customHeight="1" x14ac:dyDescent="0.2">
      <c r="A2171" s="133"/>
      <c r="B2171" s="133"/>
      <c r="C2171" s="133"/>
      <c r="D2171" s="133"/>
      <c r="E2171" s="133"/>
      <c r="F2171" s="145"/>
      <c r="G2171" s="145"/>
      <c r="H2171" s="133"/>
    </row>
    <row r="2172" spans="1:8" s="299" customFormat="1" ht="24" customHeight="1" x14ac:dyDescent="0.2">
      <c r="A2172" s="133"/>
      <c r="B2172" s="133"/>
      <c r="C2172" s="133"/>
      <c r="D2172" s="133"/>
      <c r="E2172" s="133"/>
      <c r="F2172" s="145"/>
      <c r="G2172" s="145"/>
      <c r="H2172" s="133"/>
    </row>
    <row r="2173" spans="1:8" s="299" customFormat="1" ht="24" customHeight="1" x14ac:dyDescent="0.2">
      <c r="A2173" s="133"/>
      <c r="B2173" s="133"/>
      <c r="C2173" s="133"/>
      <c r="D2173" s="133"/>
      <c r="E2173" s="133"/>
      <c r="F2173" s="145"/>
      <c r="G2173" s="145"/>
      <c r="H2173" s="133"/>
    </row>
    <row r="2187" spans="1:141" s="143" customFormat="1" ht="24" customHeight="1" x14ac:dyDescent="0.2">
      <c r="A2187" s="133"/>
      <c r="B2187" s="133"/>
      <c r="C2187" s="133"/>
      <c r="D2187" s="133"/>
      <c r="E2187" s="133"/>
      <c r="F2187" s="145"/>
      <c r="G2187" s="145"/>
      <c r="H2187" s="133"/>
      <c r="I2187" s="299"/>
      <c r="J2187" s="299"/>
      <c r="K2187" s="299"/>
      <c r="L2187" s="299"/>
      <c r="M2187" s="299"/>
      <c r="N2187" s="299"/>
      <c r="O2187" s="299"/>
      <c r="P2187" s="299"/>
      <c r="Q2187" s="299"/>
      <c r="R2187" s="299"/>
      <c r="S2187" s="299"/>
      <c r="T2187" s="299"/>
      <c r="U2187" s="300"/>
      <c r="V2187" s="300"/>
      <c r="W2187" s="300"/>
      <c r="X2187" s="300"/>
      <c r="Y2187" s="300"/>
      <c r="Z2187" s="300"/>
      <c r="AA2187" s="300"/>
      <c r="AB2187" s="300"/>
      <c r="AC2187" s="300"/>
      <c r="AD2187" s="300"/>
      <c r="AE2187" s="300"/>
      <c r="AF2187" s="300"/>
      <c r="AG2187" s="300"/>
      <c r="AH2187" s="300"/>
      <c r="AI2187" s="300"/>
      <c r="AJ2187" s="300"/>
      <c r="AK2187" s="300"/>
      <c r="AL2187" s="300"/>
      <c r="AM2187" s="300"/>
      <c r="AN2187" s="300"/>
      <c r="AO2187" s="300"/>
      <c r="AP2187" s="300"/>
      <c r="AQ2187" s="300"/>
      <c r="AR2187" s="300"/>
      <c r="AS2187" s="300"/>
      <c r="AT2187" s="300"/>
      <c r="AU2187" s="300"/>
      <c r="AV2187" s="300"/>
      <c r="AW2187" s="300"/>
      <c r="AX2187" s="300"/>
      <c r="AY2187" s="300"/>
      <c r="AZ2187" s="300"/>
      <c r="BA2187" s="300"/>
      <c r="BB2187" s="300"/>
      <c r="BC2187" s="300"/>
      <c r="BD2187" s="300"/>
      <c r="BE2187" s="300"/>
      <c r="BF2187" s="300"/>
      <c r="BG2187" s="300"/>
      <c r="BH2187" s="300"/>
      <c r="BI2187" s="300"/>
      <c r="BJ2187" s="300"/>
      <c r="BK2187" s="300"/>
      <c r="BL2187" s="300"/>
      <c r="BM2187" s="300"/>
      <c r="BN2187" s="300"/>
      <c r="BO2187" s="300"/>
      <c r="BP2187" s="300"/>
      <c r="BQ2187" s="300"/>
      <c r="BR2187" s="300"/>
      <c r="BS2187" s="300"/>
      <c r="BT2187" s="300"/>
      <c r="BU2187" s="300"/>
      <c r="BV2187" s="300"/>
      <c r="BW2187" s="300"/>
      <c r="BX2187" s="300"/>
      <c r="BY2187" s="300"/>
      <c r="BZ2187" s="300"/>
      <c r="CA2187" s="300"/>
      <c r="CB2187" s="300"/>
      <c r="CC2187" s="300"/>
      <c r="CD2187" s="300"/>
      <c r="CE2187" s="300"/>
      <c r="CF2187" s="300"/>
      <c r="CG2187" s="300"/>
      <c r="CH2187" s="300"/>
      <c r="CI2187" s="300"/>
      <c r="CJ2187" s="300"/>
      <c r="CK2187" s="300"/>
      <c r="CL2187" s="300"/>
      <c r="CM2187" s="300"/>
      <c r="CN2187" s="300"/>
      <c r="CO2187" s="300"/>
      <c r="CP2187" s="300"/>
      <c r="CQ2187" s="300"/>
      <c r="CR2187" s="300"/>
      <c r="CS2187" s="300"/>
      <c r="CT2187" s="300"/>
      <c r="CU2187" s="300"/>
      <c r="CV2187" s="300"/>
      <c r="CW2187" s="300"/>
      <c r="CX2187" s="300"/>
      <c r="CY2187" s="300"/>
      <c r="CZ2187" s="300"/>
      <c r="DA2187" s="300"/>
      <c r="DB2187" s="300"/>
      <c r="DC2187" s="300"/>
      <c r="DD2187" s="300"/>
      <c r="DE2187" s="300"/>
      <c r="DF2187" s="300"/>
      <c r="DG2187" s="300"/>
      <c r="DH2187" s="300"/>
      <c r="DI2187" s="300"/>
      <c r="DJ2187" s="300"/>
      <c r="DK2187" s="300"/>
      <c r="DL2187" s="300"/>
      <c r="DM2187" s="300"/>
      <c r="DN2187" s="300"/>
      <c r="DO2187" s="300"/>
      <c r="DP2187" s="300"/>
      <c r="DQ2187" s="300"/>
      <c r="DR2187" s="300"/>
      <c r="DS2187" s="300"/>
      <c r="DT2187" s="300"/>
      <c r="DU2187" s="300"/>
      <c r="DV2187" s="300"/>
      <c r="DW2187" s="300"/>
      <c r="DX2187" s="300"/>
      <c r="DY2187" s="300"/>
      <c r="DZ2187" s="300"/>
      <c r="EA2187" s="300"/>
      <c r="EB2187" s="300"/>
      <c r="EC2187" s="300"/>
      <c r="ED2187" s="300"/>
      <c r="EE2187" s="300"/>
      <c r="EF2187" s="300"/>
      <c r="EG2187" s="300"/>
      <c r="EH2187" s="300"/>
      <c r="EI2187" s="300"/>
      <c r="EJ2187" s="300"/>
      <c r="EK2187" s="300"/>
    </row>
    <row r="2189" spans="1:141" s="299" customFormat="1" ht="24" customHeight="1" x14ac:dyDescent="0.2">
      <c r="A2189" s="133"/>
      <c r="B2189" s="133"/>
      <c r="C2189" s="133"/>
      <c r="D2189" s="133"/>
      <c r="E2189" s="133"/>
      <c r="F2189" s="145"/>
      <c r="G2189" s="145"/>
      <c r="H2189" s="133"/>
    </row>
    <row r="2190" spans="1:141" s="299" customFormat="1" ht="24" customHeight="1" x14ac:dyDescent="0.2">
      <c r="A2190" s="133"/>
      <c r="B2190" s="133"/>
      <c r="C2190" s="133"/>
      <c r="D2190" s="133"/>
      <c r="E2190" s="133"/>
      <c r="F2190" s="145"/>
      <c r="G2190" s="145"/>
      <c r="H2190" s="133"/>
    </row>
    <row r="2191" spans="1:141" s="299" customFormat="1" ht="24" customHeight="1" x14ac:dyDescent="0.2">
      <c r="A2191" s="133"/>
      <c r="B2191" s="133"/>
      <c r="C2191" s="133"/>
      <c r="D2191" s="133"/>
      <c r="E2191" s="133"/>
      <c r="F2191" s="145"/>
      <c r="G2191" s="145"/>
      <c r="H2191" s="133"/>
    </row>
    <row r="2192" spans="1:141" s="299" customFormat="1" ht="24" customHeight="1" x14ac:dyDescent="0.2">
      <c r="A2192" s="133"/>
      <c r="B2192" s="133"/>
      <c r="C2192" s="133"/>
      <c r="D2192" s="133"/>
      <c r="E2192" s="133"/>
      <c r="F2192" s="145"/>
      <c r="G2192" s="145"/>
      <c r="H2192" s="133"/>
    </row>
    <row r="2193" spans="1:8" s="299" customFormat="1" ht="24" customHeight="1" x14ac:dyDescent="0.2">
      <c r="A2193" s="133"/>
      <c r="B2193" s="133"/>
      <c r="C2193" s="133"/>
      <c r="D2193" s="133"/>
      <c r="E2193" s="133"/>
      <c r="F2193" s="145"/>
      <c r="G2193" s="145"/>
      <c r="H2193" s="133"/>
    </row>
    <row r="2194" spans="1:8" s="299" customFormat="1" ht="24" customHeight="1" x14ac:dyDescent="0.2">
      <c r="A2194" s="133"/>
      <c r="B2194" s="133"/>
      <c r="C2194" s="133"/>
      <c r="D2194" s="133"/>
      <c r="E2194" s="133"/>
      <c r="F2194" s="145"/>
      <c r="G2194" s="145"/>
      <c r="H2194" s="133"/>
    </row>
    <row r="2195" spans="1:8" s="299" customFormat="1" ht="24" customHeight="1" x14ac:dyDescent="0.2">
      <c r="A2195" s="133"/>
      <c r="B2195" s="133"/>
      <c r="C2195" s="133"/>
      <c r="D2195" s="133"/>
      <c r="E2195" s="133"/>
      <c r="F2195" s="145"/>
      <c r="G2195" s="145"/>
      <c r="H2195" s="133"/>
    </row>
    <row r="2196" spans="1:8" s="299" customFormat="1" ht="24" customHeight="1" x14ac:dyDescent="0.2">
      <c r="A2196" s="133"/>
      <c r="B2196" s="133"/>
      <c r="C2196" s="133"/>
      <c r="D2196" s="133"/>
      <c r="E2196" s="133"/>
      <c r="F2196" s="145"/>
      <c r="G2196" s="145"/>
      <c r="H2196" s="133"/>
    </row>
    <row r="2197" spans="1:8" s="299" customFormat="1" ht="24" customHeight="1" x14ac:dyDescent="0.2">
      <c r="A2197" s="133"/>
      <c r="B2197" s="133"/>
      <c r="C2197" s="133"/>
      <c r="D2197" s="133"/>
      <c r="E2197" s="133"/>
      <c r="F2197" s="145"/>
      <c r="G2197" s="145"/>
      <c r="H2197" s="133"/>
    </row>
    <row r="2198" spans="1:8" s="299" customFormat="1" ht="24" customHeight="1" x14ac:dyDescent="0.2">
      <c r="A2198" s="133"/>
      <c r="B2198" s="133"/>
      <c r="C2198" s="133"/>
      <c r="D2198" s="133"/>
      <c r="E2198" s="133"/>
      <c r="F2198" s="145"/>
      <c r="G2198" s="145"/>
      <c r="H2198" s="133"/>
    </row>
    <row r="2199" spans="1:8" s="299" customFormat="1" ht="24" customHeight="1" x14ac:dyDescent="0.2">
      <c r="A2199" s="133"/>
      <c r="B2199" s="133"/>
      <c r="C2199" s="133"/>
      <c r="D2199" s="133"/>
      <c r="E2199" s="133"/>
      <c r="F2199" s="145"/>
      <c r="G2199" s="145"/>
      <c r="H2199" s="133"/>
    </row>
    <row r="2200" spans="1:8" s="299" customFormat="1" ht="24" customHeight="1" x14ac:dyDescent="0.2">
      <c r="A2200" s="133"/>
      <c r="B2200" s="133"/>
      <c r="C2200" s="133"/>
      <c r="D2200" s="133"/>
      <c r="E2200" s="133"/>
      <c r="F2200" s="145"/>
      <c r="G2200" s="145"/>
      <c r="H2200" s="133"/>
    </row>
    <row r="2201" spans="1:8" s="299" customFormat="1" ht="24" customHeight="1" x14ac:dyDescent="0.2">
      <c r="A2201" s="133"/>
      <c r="B2201" s="133"/>
      <c r="C2201" s="133"/>
      <c r="D2201" s="133"/>
      <c r="E2201" s="133"/>
      <c r="F2201" s="145"/>
      <c r="G2201" s="145"/>
      <c r="H2201" s="133"/>
    </row>
    <row r="2202" spans="1:8" s="299" customFormat="1" ht="24" customHeight="1" x14ac:dyDescent="0.2">
      <c r="A2202" s="133"/>
      <c r="B2202" s="133"/>
      <c r="C2202" s="133"/>
      <c r="D2202" s="133"/>
      <c r="E2202" s="133"/>
      <c r="F2202" s="145"/>
      <c r="G2202" s="145"/>
      <c r="H2202" s="133"/>
    </row>
    <row r="2205" spans="1:8" s="299" customFormat="1" ht="24" customHeight="1" x14ac:dyDescent="0.2">
      <c r="A2205" s="133"/>
      <c r="B2205" s="133"/>
      <c r="C2205" s="133"/>
      <c r="D2205" s="133"/>
      <c r="E2205" s="133"/>
      <c r="F2205" s="145"/>
      <c r="G2205" s="145"/>
      <c r="H2205" s="133"/>
    </row>
    <row r="2206" spans="1:8" s="299" customFormat="1" ht="24" customHeight="1" x14ac:dyDescent="0.2">
      <c r="A2206" s="133"/>
      <c r="B2206" s="133"/>
      <c r="C2206" s="133"/>
      <c r="D2206" s="133"/>
      <c r="E2206" s="133"/>
      <c r="F2206" s="145"/>
      <c r="G2206" s="145"/>
      <c r="H2206" s="133"/>
    </row>
    <row r="2207" spans="1:8" s="299" customFormat="1" ht="24" customHeight="1" x14ac:dyDescent="0.2">
      <c r="A2207" s="133"/>
      <c r="B2207" s="133"/>
      <c r="C2207" s="133"/>
      <c r="D2207" s="133"/>
      <c r="E2207" s="133"/>
      <c r="F2207" s="145"/>
      <c r="G2207" s="145"/>
      <c r="H2207" s="133"/>
    </row>
    <row r="2208" spans="1:8" s="299" customFormat="1" ht="24" customHeight="1" x14ac:dyDescent="0.2">
      <c r="A2208" s="133"/>
      <c r="B2208" s="133"/>
      <c r="C2208" s="133"/>
      <c r="D2208" s="133"/>
      <c r="E2208" s="133"/>
      <c r="F2208" s="145"/>
      <c r="G2208" s="145"/>
      <c r="H2208" s="133"/>
    </row>
    <row r="2209" spans="1:8" s="299" customFormat="1" ht="24" customHeight="1" x14ac:dyDescent="0.2">
      <c r="A2209" s="133"/>
      <c r="B2209" s="133"/>
      <c r="C2209" s="133"/>
      <c r="D2209" s="133"/>
      <c r="E2209" s="133"/>
      <c r="F2209" s="145"/>
      <c r="G2209" s="145"/>
      <c r="H2209" s="133"/>
    </row>
    <row r="2210" spans="1:8" s="299" customFormat="1" ht="24" customHeight="1" x14ac:dyDescent="0.2">
      <c r="A2210" s="133"/>
      <c r="B2210" s="133"/>
      <c r="C2210" s="133"/>
      <c r="D2210" s="133"/>
      <c r="E2210" s="133"/>
      <c r="F2210" s="145"/>
      <c r="G2210" s="145"/>
      <c r="H2210" s="133"/>
    </row>
    <row r="2211" spans="1:8" s="299" customFormat="1" ht="24" customHeight="1" x14ac:dyDescent="0.2">
      <c r="A2211" s="133"/>
      <c r="B2211" s="133"/>
      <c r="C2211" s="133"/>
      <c r="D2211" s="133"/>
      <c r="E2211" s="133"/>
      <c r="F2211" s="145"/>
      <c r="G2211" s="145"/>
      <c r="H2211" s="133"/>
    </row>
    <row r="2212" spans="1:8" s="299" customFormat="1" ht="24" customHeight="1" x14ac:dyDescent="0.2">
      <c r="A2212" s="133"/>
      <c r="B2212" s="133"/>
      <c r="C2212" s="133"/>
      <c r="D2212" s="133"/>
      <c r="E2212" s="133"/>
      <c r="F2212" s="145"/>
      <c r="G2212" s="145"/>
      <c r="H2212" s="133"/>
    </row>
    <row r="2215" spans="1:8" s="299" customFormat="1" ht="24" customHeight="1" x14ac:dyDescent="0.2">
      <c r="A2215" s="133"/>
      <c r="B2215" s="133"/>
      <c r="C2215" s="133"/>
      <c r="D2215" s="133"/>
      <c r="E2215" s="133"/>
      <c r="F2215" s="145"/>
      <c r="G2215" s="145"/>
      <c r="H2215" s="133"/>
    </row>
    <row r="2216" spans="1:8" s="299" customFormat="1" ht="24" customHeight="1" x14ac:dyDescent="0.2">
      <c r="A2216" s="133"/>
      <c r="B2216" s="133"/>
      <c r="C2216" s="133"/>
      <c r="D2216" s="133"/>
      <c r="E2216" s="133"/>
      <c r="F2216" s="145"/>
      <c r="G2216" s="145"/>
      <c r="H2216" s="133"/>
    </row>
    <row r="2217" spans="1:8" s="299" customFormat="1" ht="24" customHeight="1" x14ac:dyDescent="0.2">
      <c r="A2217" s="133"/>
      <c r="B2217" s="133"/>
      <c r="C2217" s="133"/>
      <c r="D2217" s="133"/>
      <c r="E2217" s="133"/>
      <c r="F2217" s="145"/>
      <c r="G2217" s="145"/>
      <c r="H2217" s="133"/>
    </row>
    <row r="2218" spans="1:8" s="299" customFormat="1" ht="24" customHeight="1" x14ac:dyDescent="0.2">
      <c r="A2218" s="133"/>
      <c r="B2218" s="133"/>
      <c r="C2218" s="133"/>
      <c r="D2218" s="133"/>
      <c r="E2218" s="133"/>
      <c r="F2218" s="145"/>
      <c r="G2218" s="145"/>
      <c r="H2218" s="133"/>
    </row>
    <row r="2219" spans="1:8" s="299" customFormat="1" ht="24" customHeight="1" x14ac:dyDescent="0.2">
      <c r="A2219" s="133"/>
      <c r="B2219" s="133"/>
      <c r="C2219" s="133"/>
      <c r="D2219" s="133"/>
      <c r="E2219" s="133"/>
      <c r="F2219" s="145"/>
      <c r="G2219" s="145"/>
      <c r="H2219" s="133"/>
    </row>
    <row r="2220" spans="1:8" s="299" customFormat="1" ht="24" customHeight="1" x14ac:dyDescent="0.2">
      <c r="A2220" s="133"/>
      <c r="B2220" s="133"/>
      <c r="C2220" s="133"/>
      <c r="D2220" s="133"/>
      <c r="E2220" s="133"/>
      <c r="F2220" s="145"/>
      <c r="G2220" s="145"/>
      <c r="H2220" s="133"/>
    </row>
    <row r="2221" spans="1:8" s="299" customFormat="1" ht="24" customHeight="1" x14ac:dyDescent="0.2">
      <c r="A2221" s="133"/>
      <c r="B2221" s="133"/>
      <c r="C2221" s="133"/>
      <c r="D2221" s="133"/>
      <c r="E2221" s="133"/>
      <c r="F2221" s="145"/>
      <c r="G2221" s="145"/>
      <c r="H2221" s="133"/>
    </row>
    <row r="2222" spans="1:8" s="299" customFormat="1" ht="24" customHeight="1" x14ac:dyDescent="0.2">
      <c r="A2222" s="133"/>
      <c r="B2222" s="133"/>
      <c r="C2222" s="133"/>
      <c r="D2222" s="133"/>
      <c r="E2222" s="133"/>
      <c r="F2222" s="145"/>
      <c r="G2222" s="145"/>
      <c r="H2222" s="133"/>
    </row>
    <row r="2223" spans="1:8" s="299" customFormat="1" ht="24" customHeight="1" x14ac:dyDescent="0.2">
      <c r="A2223" s="133"/>
      <c r="B2223" s="133"/>
      <c r="C2223" s="133"/>
      <c r="D2223" s="133"/>
      <c r="E2223" s="133"/>
      <c r="F2223" s="145"/>
      <c r="G2223" s="145"/>
      <c r="H2223" s="133"/>
    </row>
    <row r="2237" spans="1:141" s="143" customFormat="1" ht="24" customHeight="1" x14ac:dyDescent="0.2">
      <c r="A2237" s="133"/>
      <c r="B2237" s="133"/>
      <c r="C2237" s="133"/>
      <c r="D2237" s="133"/>
      <c r="E2237" s="133"/>
      <c r="F2237" s="145"/>
      <c r="G2237" s="145"/>
      <c r="H2237" s="133"/>
      <c r="I2237" s="299"/>
      <c r="J2237" s="299"/>
      <c r="K2237" s="299"/>
      <c r="L2237" s="299"/>
      <c r="M2237" s="299"/>
      <c r="N2237" s="299"/>
      <c r="O2237" s="299"/>
      <c r="P2237" s="299"/>
      <c r="Q2237" s="299"/>
      <c r="R2237" s="299"/>
      <c r="S2237" s="299"/>
      <c r="T2237" s="299"/>
      <c r="U2237" s="300"/>
      <c r="V2237" s="300"/>
      <c r="W2237" s="300"/>
      <c r="X2237" s="300"/>
      <c r="Y2237" s="300"/>
      <c r="Z2237" s="300"/>
      <c r="AA2237" s="300"/>
      <c r="AB2237" s="300"/>
      <c r="AC2237" s="300"/>
      <c r="AD2237" s="300"/>
      <c r="AE2237" s="300"/>
      <c r="AF2237" s="300"/>
      <c r="AG2237" s="300"/>
      <c r="AH2237" s="300"/>
      <c r="AI2237" s="300"/>
      <c r="AJ2237" s="300"/>
      <c r="AK2237" s="300"/>
      <c r="AL2237" s="300"/>
      <c r="AM2237" s="300"/>
      <c r="AN2237" s="300"/>
      <c r="AO2237" s="300"/>
      <c r="AP2237" s="300"/>
      <c r="AQ2237" s="300"/>
      <c r="AR2237" s="300"/>
      <c r="AS2237" s="300"/>
      <c r="AT2237" s="300"/>
      <c r="AU2237" s="300"/>
      <c r="AV2237" s="300"/>
      <c r="AW2237" s="300"/>
      <c r="AX2237" s="300"/>
      <c r="AY2237" s="300"/>
      <c r="AZ2237" s="300"/>
      <c r="BA2237" s="300"/>
      <c r="BB2237" s="300"/>
      <c r="BC2237" s="300"/>
      <c r="BD2237" s="300"/>
      <c r="BE2237" s="300"/>
      <c r="BF2237" s="300"/>
      <c r="BG2237" s="300"/>
      <c r="BH2237" s="300"/>
      <c r="BI2237" s="300"/>
      <c r="BJ2237" s="300"/>
      <c r="BK2237" s="300"/>
      <c r="BL2237" s="300"/>
      <c r="BM2237" s="300"/>
      <c r="BN2237" s="300"/>
      <c r="BO2237" s="300"/>
      <c r="BP2237" s="300"/>
      <c r="BQ2237" s="300"/>
      <c r="BR2237" s="300"/>
      <c r="BS2237" s="300"/>
      <c r="BT2237" s="300"/>
      <c r="BU2237" s="300"/>
      <c r="BV2237" s="300"/>
      <c r="BW2237" s="300"/>
      <c r="BX2237" s="300"/>
      <c r="BY2237" s="300"/>
      <c r="BZ2237" s="300"/>
      <c r="CA2237" s="300"/>
      <c r="CB2237" s="300"/>
      <c r="CC2237" s="300"/>
      <c r="CD2237" s="300"/>
      <c r="CE2237" s="300"/>
      <c r="CF2237" s="300"/>
      <c r="CG2237" s="300"/>
      <c r="CH2237" s="300"/>
      <c r="CI2237" s="300"/>
      <c r="CJ2237" s="300"/>
      <c r="CK2237" s="300"/>
      <c r="CL2237" s="300"/>
      <c r="CM2237" s="300"/>
      <c r="CN2237" s="300"/>
      <c r="CO2237" s="300"/>
      <c r="CP2237" s="300"/>
      <c r="CQ2237" s="300"/>
      <c r="CR2237" s="300"/>
      <c r="CS2237" s="300"/>
      <c r="CT2237" s="300"/>
      <c r="CU2237" s="300"/>
      <c r="CV2237" s="300"/>
      <c r="CW2237" s="300"/>
      <c r="CX2237" s="300"/>
      <c r="CY2237" s="300"/>
      <c r="CZ2237" s="300"/>
      <c r="DA2237" s="300"/>
      <c r="DB2237" s="300"/>
      <c r="DC2237" s="300"/>
      <c r="DD2237" s="300"/>
      <c r="DE2237" s="300"/>
      <c r="DF2237" s="300"/>
      <c r="DG2237" s="300"/>
      <c r="DH2237" s="300"/>
      <c r="DI2237" s="300"/>
      <c r="DJ2237" s="300"/>
      <c r="DK2237" s="300"/>
      <c r="DL2237" s="300"/>
      <c r="DM2237" s="300"/>
      <c r="DN2237" s="300"/>
      <c r="DO2237" s="300"/>
      <c r="DP2237" s="300"/>
      <c r="DQ2237" s="300"/>
      <c r="DR2237" s="300"/>
      <c r="DS2237" s="300"/>
      <c r="DT2237" s="300"/>
      <c r="DU2237" s="300"/>
      <c r="DV2237" s="300"/>
      <c r="DW2237" s="300"/>
      <c r="DX2237" s="300"/>
      <c r="DY2237" s="300"/>
      <c r="DZ2237" s="300"/>
      <c r="EA2237" s="300"/>
      <c r="EB2237" s="300"/>
      <c r="EC2237" s="300"/>
      <c r="ED2237" s="300"/>
      <c r="EE2237" s="300"/>
      <c r="EF2237" s="300"/>
      <c r="EG2237" s="300"/>
      <c r="EH2237" s="300"/>
      <c r="EI2237" s="300"/>
      <c r="EJ2237" s="300"/>
      <c r="EK2237" s="300"/>
    </row>
    <row r="2239" spans="1:141" s="299" customFormat="1" ht="24" customHeight="1" x14ac:dyDescent="0.2">
      <c r="A2239" s="133"/>
      <c r="B2239" s="133"/>
      <c r="C2239" s="133"/>
      <c r="D2239" s="133"/>
      <c r="E2239" s="133"/>
      <c r="F2239" s="145"/>
      <c r="G2239" s="145"/>
      <c r="H2239" s="133"/>
    </row>
    <row r="2240" spans="1:141" s="299" customFormat="1" ht="24" customHeight="1" x14ac:dyDescent="0.2">
      <c r="A2240" s="133"/>
      <c r="B2240" s="133"/>
      <c r="C2240" s="133"/>
      <c r="D2240" s="133"/>
      <c r="E2240" s="133"/>
      <c r="F2240" s="145"/>
      <c r="G2240" s="145"/>
      <c r="H2240" s="133"/>
    </row>
    <row r="2241" spans="1:8" s="299" customFormat="1" ht="24" customHeight="1" x14ac:dyDescent="0.2">
      <c r="A2241" s="133"/>
      <c r="B2241" s="133"/>
      <c r="C2241" s="133"/>
      <c r="D2241" s="133"/>
      <c r="E2241" s="133"/>
      <c r="F2241" s="145"/>
      <c r="G2241" s="145"/>
      <c r="H2241" s="133"/>
    </row>
    <row r="2242" spans="1:8" s="299" customFormat="1" ht="24" customHeight="1" x14ac:dyDescent="0.2">
      <c r="A2242" s="133"/>
      <c r="B2242" s="133"/>
      <c r="C2242" s="133"/>
      <c r="D2242" s="133"/>
      <c r="E2242" s="133"/>
      <c r="F2242" s="145"/>
      <c r="G2242" s="145"/>
      <c r="H2242" s="133"/>
    </row>
    <row r="2243" spans="1:8" s="299" customFormat="1" ht="24" customHeight="1" x14ac:dyDescent="0.2">
      <c r="A2243" s="133"/>
      <c r="B2243" s="133"/>
      <c r="C2243" s="133"/>
      <c r="D2243" s="133"/>
      <c r="E2243" s="133"/>
      <c r="F2243" s="145"/>
      <c r="G2243" s="145"/>
      <c r="H2243" s="133"/>
    </row>
    <row r="2244" spans="1:8" s="299" customFormat="1" ht="24" customHeight="1" x14ac:dyDescent="0.2">
      <c r="A2244" s="133"/>
      <c r="B2244" s="133"/>
      <c r="C2244" s="133"/>
      <c r="D2244" s="133"/>
      <c r="E2244" s="133"/>
      <c r="F2244" s="145"/>
      <c r="G2244" s="145"/>
      <c r="H2244" s="133"/>
    </row>
    <row r="2245" spans="1:8" s="299" customFormat="1" ht="24" customHeight="1" x14ac:dyDescent="0.2">
      <c r="A2245" s="133"/>
      <c r="B2245" s="133"/>
      <c r="C2245" s="133"/>
      <c r="D2245" s="133"/>
      <c r="E2245" s="133"/>
      <c r="F2245" s="145"/>
      <c r="G2245" s="145"/>
      <c r="H2245" s="133"/>
    </row>
    <row r="2246" spans="1:8" s="299" customFormat="1" ht="24" customHeight="1" x14ac:dyDescent="0.2">
      <c r="A2246" s="133"/>
      <c r="B2246" s="133"/>
      <c r="C2246" s="133"/>
      <c r="D2246" s="133"/>
      <c r="E2246" s="133"/>
      <c r="F2246" s="145"/>
      <c r="G2246" s="145"/>
      <c r="H2246" s="133"/>
    </row>
    <row r="2247" spans="1:8" s="299" customFormat="1" ht="24" customHeight="1" x14ac:dyDescent="0.2">
      <c r="A2247" s="133"/>
      <c r="B2247" s="133"/>
      <c r="C2247" s="133"/>
      <c r="D2247" s="133"/>
      <c r="E2247" s="133"/>
      <c r="F2247" s="145"/>
      <c r="G2247" s="145"/>
      <c r="H2247" s="133"/>
    </row>
    <row r="2248" spans="1:8" s="299" customFormat="1" ht="24" customHeight="1" x14ac:dyDescent="0.2">
      <c r="A2248" s="133"/>
      <c r="B2248" s="133"/>
      <c r="C2248" s="133"/>
      <c r="D2248" s="133"/>
      <c r="E2248" s="133"/>
      <c r="F2248" s="145"/>
      <c r="G2248" s="145"/>
      <c r="H2248" s="133"/>
    </row>
    <row r="2249" spans="1:8" s="299" customFormat="1" ht="24" customHeight="1" x14ac:dyDescent="0.2">
      <c r="A2249" s="133"/>
      <c r="B2249" s="133"/>
      <c r="C2249" s="133"/>
      <c r="D2249" s="133"/>
      <c r="E2249" s="133"/>
      <c r="F2249" s="145"/>
      <c r="G2249" s="145"/>
      <c r="H2249" s="133"/>
    </row>
    <row r="2250" spans="1:8" s="299" customFormat="1" ht="24" customHeight="1" x14ac:dyDescent="0.2">
      <c r="A2250" s="133"/>
      <c r="B2250" s="133"/>
      <c r="C2250" s="133"/>
      <c r="D2250" s="133"/>
      <c r="E2250" s="133"/>
      <c r="F2250" s="145"/>
      <c r="G2250" s="145"/>
      <c r="H2250" s="133"/>
    </row>
    <row r="2251" spans="1:8" s="299" customFormat="1" ht="24" customHeight="1" x14ac:dyDescent="0.2">
      <c r="A2251" s="133"/>
      <c r="B2251" s="133"/>
      <c r="C2251" s="133"/>
      <c r="D2251" s="133"/>
      <c r="E2251" s="133"/>
      <c r="F2251" s="145"/>
      <c r="G2251" s="145"/>
      <c r="H2251" s="133"/>
    </row>
    <row r="2252" spans="1:8" s="299" customFormat="1" ht="24" customHeight="1" x14ac:dyDescent="0.2">
      <c r="A2252" s="133"/>
      <c r="B2252" s="133"/>
      <c r="C2252" s="133"/>
      <c r="D2252" s="133"/>
      <c r="E2252" s="133"/>
      <c r="F2252" s="145"/>
      <c r="G2252" s="145"/>
      <c r="H2252" s="133"/>
    </row>
    <row r="2255" spans="1:8" s="299" customFormat="1" ht="24" customHeight="1" x14ac:dyDescent="0.2">
      <c r="A2255" s="133"/>
      <c r="B2255" s="133"/>
      <c r="C2255" s="133"/>
      <c r="D2255" s="133"/>
      <c r="E2255" s="133"/>
      <c r="F2255" s="145"/>
      <c r="G2255" s="145"/>
      <c r="H2255" s="133"/>
    </row>
    <row r="2256" spans="1:8" s="299" customFormat="1" ht="24" customHeight="1" x14ac:dyDescent="0.2">
      <c r="A2256" s="133"/>
      <c r="B2256" s="133"/>
      <c r="C2256" s="133"/>
      <c r="D2256" s="133"/>
      <c r="E2256" s="133"/>
      <c r="F2256" s="145"/>
      <c r="G2256" s="145"/>
      <c r="H2256" s="133"/>
    </row>
    <row r="2257" spans="1:8" s="299" customFormat="1" ht="24" customHeight="1" x14ac:dyDescent="0.2">
      <c r="A2257" s="133"/>
      <c r="B2257" s="133"/>
      <c r="C2257" s="133"/>
      <c r="D2257" s="133"/>
      <c r="E2257" s="133"/>
      <c r="F2257" s="145"/>
      <c r="G2257" s="145"/>
      <c r="H2257" s="133"/>
    </row>
    <row r="2258" spans="1:8" s="299" customFormat="1" ht="24" customHeight="1" x14ac:dyDescent="0.2">
      <c r="A2258" s="133"/>
      <c r="B2258" s="133"/>
      <c r="C2258" s="133"/>
      <c r="D2258" s="133"/>
      <c r="E2258" s="133"/>
      <c r="F2258" s="145"/>
      <c r="G2258" s="145"/>
      <c r="H2258" s="133"/>
    </row>
    <row r="2259" spans="1:8" s="299" customFormat="1" ht="24" customHeight="1" x14ac:dyDescent="0.2">
      <c r="A2259" s="133"/>
      <c r="B2259" s="133"/>
      <c r="C2259" s="133"/>
      <c r="D2259" s="133"/>
      <c r="E2259" s="133"/>
      <c r="F2259" s="145"/>
      <c r="G2259" s="145"/>
      <c r="H2259" s="133"/>
    </row>
    <row r="2260" spans="1:8" s="299" customFormat="1" ht="24" customHeight="1" x14ac:dyDescent="0.2">
      <c r="A2260" s="133"/>
      <c r="B2260" s="133"/>
      <c r="C2260" s="133"/>
      <c r="D2260" s="133"/>
      <c r="E2260" s="133"/>
      <c r="F2260" s="145"/>
      <c r="G2260" s="145"/>
      <c r="H2260" s="133"/>
    </row>
    <row r="2261" spans="1:8" s="299" customFormat="1" ht="24" customHeight="1" x14ac:dyDescent="0.2">
      <c r="A2261" s="133"/>
      <c r="B2261" s="133"/>
      <c r="C2261" s="133"/>
      <c r="D2261" s="133"/>
      <c r="E2261" s="133"/>
      <c r="F2261" s="145"/>
      <c r="G2261" s="145"/>
      <c r="H2261" s="133"/>
    </row>
    <row r="2262" spans="1:8" s="299" customFormat="1" ht="24" customHeight="1" x14ac:dyDescent="0.2">
      <c r="A2262" s="133"/>
      <c r="B2262" s="133"/>
      <c r="C2262" s="133"/>
      <c r="D2262" s="133"/>
      <c r="E2262" s="133"/>
      <c r="F2262" s="145"/>
      <c r="G2262" s="145"/>
      <c r="H2262" s="133"/>
    </row>
    <row r="2265" spans="1:8" s="299" customFormat="1" ht="24" customHeight="1" x14ac:dyDescent="0.2">
      <c r="A2265" s="133"/>
      <c r="B2265" s="133"/>
      <c r="C2265" s="133"/>
      <c r="D2265" s="133"/>
      <c r="E2265" s="133"/>
      <c r="F2265" s="145"/>
      <c r="G2265" s="145"/>
      <c r="H2265" s="133"/>
    </row>
    <row r="2266" spans="1:8" s="299" customFormat="1" ht="24" customHeight="1" x14ac:dyDescent="0.2">
      <c r="A2266" s="133"/>
      <c r="B2266" s="133"/>
      <c r="C2266" s="133"/>
      <c r="D2266" s="133"/>
      <c r="E2266" s="133"/>
      <c r="F2266" s="145"/>
      <c r="G2266" s="145"/>
      <c r="H2266" s="133"/>
    </row>
    <row r="2267" spans="1:8" s="299" customFormat="1" ht="24" customHeight="1" x14ac:dyDescent="0.2">
      <c r="A2267" s="133"/>
      <c r="B2267" s="133"/>
      <c r="C2267" s="133"/>
      <c r="D2267" s="133"/>
      <c r="E2267" s="133"/>
      <c r="F2267" s="145"/>
      <c r="G2267" s="145"/>
      <c r="H2267" s="133"/>
    </row>
    <row r="2268" spans="1:8" s="299" customFormat="1" ht="24" customHeight="1" x14ac:dyDescent="0.2">
      <c r="A2268" s="133"/>
      <c r="B2268" s="133"/>
      <c r="C2268" s="133"/>
      <c r="D2268" s="133"/>
      <c r="E2268" s="133"/>
      <c r="F2268" s="145"/>
      <c r="G2268" s="145"/>
      <c r="H2268" s="133"/>
    </row>
    <row r="2269" spans="1:8" s="299" customFormat="1" ht="24" customHeight="1" x14ac:dyDescent="0.2">
      <c r="A2269" s="133"/>
      <c r="B2269" s="133"/>
      <c r="C2269" s="133"/>
      <c r="D2269" s="133"/>
      <c r="E2269" s="133"/>
      <c r="F2269" s="145"/>
      <c r="G2269" s="145"/>
      <c r="H2269" s="133"/>
    </row>
    <row r="2270" spans="1:8" s="299" customFormat="1" ht="24" customHeight="1" x14ac:dyDescent="0.2">
      <c r="A2270" s="133"/>
      <c r="B2270" s="133"/>
      <c r="C2270" s="133"/>
      <c r="D2270" s="133"/>
      <c r="E2270" s="133"/>
      <c r="F2270" s="145"/>
      <c r="G2270" s="145"/>
      <c r="H2270" s="133"/>
    </row>
    <row r="2271" spans="1:8" s="299" customFormat="1" ht="24" customHeight="1" x14ac:dyDescent="0.2">
      <c r="A2271" s="133"/>
      <c r="B2271" s="133"/>
      <c r="C2271" s="133"/>
      <c r="D2271" s="133"/>
      <c r="E2271" s="133"/>
      <c r="F2271" s="145"/>
      <c r="G2271" s="145"/>
      <c r="H2271" s="133"/>
    </row>
    <row r="2272" spans="1:8" s="299" customFormat="1" ht="24" customHeight="1" x14ac:dyDescent="0.2">
      <c r="A2272" s="133"/>
      <c r="B2272" s="133"/>
      <c r="C2272" s="133"/>
      <c r="D2272" s="133"/>
      <c r="E2272" s="133"/>
      <c r="F2272" s="145"/>
      <c r="G2272" s="145"/>
      <c r="H2272" s="133"/>
    </row>
    <row r="2273" spans="1:141" s="299" customFormat="1" ht="24" customHeight="1" x14ac:dyDescent="0.2">
      <c r="A2273" s="133"/>
      <c r="B2273" s="133"/>
      <c r="C2273" s="133"/>
      <c r="D2273" s="133"/>
      <c r="E2273" s="133"/>
      <c r="F2273" s="145"/>
      <c r="G2273" s="145"/>
      <c r="H2273" s="133"/>
    </row>
    <row r="2287" spans="1:141" s="143" customFormat="1" ht="24" customHeight="1" x14ac:dyDescent="0.2">
      <c r="A2287" s="133"/>
      <c r="B2287" s="133"/>
      <c r="C2287" s="133"/>
      <c r="D2287" s="133"/>
      <c r="E2287" s="133"/>
      <c r="F2287" s="145"/>
      <c r="G2287" s="145"/>
      <c r="H2287" s="133"/>
      <c r="I2287" s="299"/>
      <c r="J2287" s="299"/>
      <c r="K2287" s="299"/>
      <c r="L2287" s="299"/>
      <c r="M2287" s="299"/>
      <c r="N2287" s="299"/>
      <c r="O2287" s="299"/>
      <c r="P2287" s="299"/>
      <c r="Q2287" s="299"/>
      <c r="R2287" s="299"/>
      <c r="S2287" s="299"/>
      <c r="T2287" s="299"/>
      <c r="U2287" s="300"/>
      <c r="V2287" s="300"/>
      <c r="W2287" s="300"/>
      <c r="X2287" s="300"/>
      <c r="Y2287" s="300"/>
      <c r="Z2287" s="300"/>
      <c r="AA2287" s="300"/>
      <c r="AB2287" s="300"/>
      <c r="AC2287" s="300"/>
      <c r="AD2287" s="300"/>
      <c r="AE2287" s="300"/>
      <c r="AF2287" s="300"/>
      <c r="AG2287" s="300"/>
      <c r="AH2287" s="300"/>
      <c r="AI2287" s="300"/>
      <c r="AJ2287" s="300"/>
      <c r="AK2287" s="300"/>
      <c r="AL2287" s="300"/>
      <c r="AM2287" s="300"/>
      <c r="AN2287" s="300"/>
      <c r="AO2287" s="300"/>
      <c r="AP2287" s="300"/>
      <c r="AQ2287" s="300"/>
      <c r="AR2287" s="300"/>
      <c r="AS2287" s="300"/>
      <c r="AT2287" s="300"/>
      <c r="AU2287" s="300"/>
      <c r="AV2287" s="300"/>
      <c r="AW2287" s="300"/>
      <c r="AX2287" s="300"/>
      <c r="AY2287" s="300"/>
      <c r="AZ2287" s="300"/>
      <c r="BA2287" s="300"/>
      <c r="BB2287" s="300"/>
      <c r="BC2287" s="300"/>
      <c r="BD2287" s="300"/>
      <c r="BE2287" s="300"/>
      <c r="BF2287" s="300"/>
      <c r="BG2287" s="300"/>
      <c r="BH2287" s="300"/>
      <c r="BI2287" s="300"/>
      <c r="BJ2287" s="300"/>
      <c r="BK2287" s="300"/>
      <c r="BL2287" s="300"/>
      <c r="BM2287" s="300"/>
      <c r="BN2287" s="300"/>
      <c r="BO2287" s="300"/>
      <c r="BP2287" s="300"/>
      <c r="BQ2287" s="300"/>
      <c r="BR2287" s="300"/>
      <c r="BS2287" s="300"/>
      <c r="BT2287" s="300"/>
      <c r="BU2287" s="300"/>
      <c r="BV2287" s="300"/>
      <c r="BW2287" s="300"/>
      <c r="BX2287" s="300"/>
      <c r="BY2287" s="300"/>
      <c r="BZ2287" s="300"/>
      <c r="CA2287" s="300"/>
      <c r="CB2287" s="300"/>
      <c r="CC2287" s="300"/>
      <c r="CD2287" s="300"/>
      <c r="CE2287" s="300"/>
      <c r="CF2287" s="300"/>
      <c r="CG2287" s="300"/>
      <c r="CH2287" s="300"/>
      <c r="CI2287" s="300"/>
      <c r="CJ2287" s="300"/>
      <c r="CK2287" s="300"/>
      <c r="CL2287" s="300"/>
      <c r="CM2287" s="300"/>
      <c r="CN2287" s="300"/>
      <c r="CO2287" s="300"/>
      <c r="CP2287" s="300"/>
      <c r="CQ2287" s="300"/>
      <c r="CR2287" s="300"/>
      <c r="CS2287" s="300"/>
      <c r="CT2287" s="300"/>
      <c r="CU2287" s="300"/>
      <c r="CV2287" s="300"/>
      <c r="CW2287" s="300"/>
      <c r="CX2287" s="300"/>
      <c r="CY2287" s="300"/>
      <c r="CZ2287" s="300"/>
      <c r="DA2287" s="300"/>
      <c r="DB2287" s="300"/>
      <c r="DC2287" s="300"/>
      <c r="DD2287" s="300"/>
      <c r="DE2287" s="300"/>
      <c r="DF2287" s="300"/>
      <c r="DG2287" s="300"/>
      <c r="DH2287" s="300"/>
      <c r="DI2287" s="300"/>
      <c r="DJ2287" s="300"/>
      <c r="DK2287" s="300"/>
      <c r="DL2287" s="300"/>
      <c r="DM2287" s="300"/>
      <c r="DN2287" s="300"/>
      <c r="DO2287" s="300"/>
      <c r="DP2287" s="300"/>
      <c r="DQ2287" s="300"/>
      <c r="DR2287" s="300"/>
      <c r="DS2287" s="300"/>
      <c r="DT2287" s="300"/>
      <c r="DU2287" s="300"/>
      <c r="DV2287" s="300"/>
      <c r="DW2287" s="300"/>
      <c r="DX2287" s="300"/>
      <c r="DY2287" s="300"/>
      <c r="DZ2287" s="300"/>
      <c r="EA2287" s="300"/>
      <c r="EB2287" s="300"/>
      <c r="EC2287" s="300"/>
      <c r="ED2287" s="300"/>
      <c r="EE2287" s="300"/>
      <c r="EF2287" s="300"/>
      <c r="EG2287" s="300"/>
      <c r="EH2287" s="300"/>
      <c r="EI2287" s="300"/>
      <c r="EJ2287" s="300"/>
      <c r="EK2287" s="300"/>
    </row>
    <row r="2289" spans="1:8" s="299" customFormat="1" ht="24" customHeight="1" x14ac:dyDescent="0.2">
      <c r="A2289" s="133"/>
      <c r="B2289" s="133"/>
      <c r="C2289" s="133"/>
      <c r="D2289" s="133"/>
      <c r="E2289" s="133"/>
      <c r="F2289" s="145"/>
      <c r="G2289" s="145"/>
      <c r="H2289" s="133"/>
    </row>
    <row r="2290" spans="1:8" s="299" customFormat="1" ht="24" customHeight="1" x14ac:dyDescent="0.2">
      <c r="A2290" s="133"/>
      <c r="B2290" s="133"/>
      <c r="C2290" s="133"/>
      <c r="D2290" s="133"/>
      <c r="E2290" s="133"/>
      <c r="F2290" s="145"/>
      <c r="G2290" s="145"/>
      <c r="H2290" s="133"/>
    </row>
    <row r="2291" spans="1:8" s="299" customFormat="1" ht="24" customHeight="1" x14ac:dyDescent="0.2">
      <c r="A2291" s="133"/>
      <c r="B2291" s="133"/>
      <c r="C2291" s="133"/>
      <c r="D2291" s="133"/>
      <c r="E2291" s="133"/>
      <c r="F2291" s="145"/>
      <c r="G2291" s="145"/>
      <c r="H2291" s="133"/>
    </row>
    <row r="2292" spans="1:8" s="299" customFormat="1" ht="24" customHeight="1" x14ac:dyDescent="0.2">
      <c r="A2292" s="133"/>
      <c r="B2292" s="133"/>
      <c r="C2292" s="133"/>
      <c r="D2292" s="133"/>
      <c r="E2292" s="133"/>
      <c r="F2292" s="145"/>
      <c r="G2292" s="145"/>
      <c r="H2292" s="133"/>
    </row>
    <row r="2293" spans="1:8" s="299" customFormat="1" ht="24" customHeight="1" x14ac:dyDescent="0.2">
      <c r="A2293" s="133"/>
      <c r="B2293" s="133"/>
      <c r="C2293" s="133"/>
      <c r="D2293" s="133"/>
      <c r="E2293" s="133"/>
      <c r="F2293" s="145"/>
      <c r="G2293" s="145"/>
      <c r="H2293" s="133"/>
    </row>
    <row r="2294" spans="1:8" s="299" customFormat="1" ht="24" customHeight="1" x14ac:dyDescent="0.2">
      <c r="A2294" s="133"/>
      <c r="B2294" s="133"/>
      <c r="C2294" s="133"/>
      <c r="D2294" s="133"/>
      <c r="E2294" s="133"/>
      <c r="F2294" s="145"/>
      <c r="G2294" s="145"/>
      <c r="H2294" s="133"/>
    </row>
    <row r="2295" spans="1:8" s="299" customFormat="1" ht="24" customHeight="1" x14ac:dyDescent="0.2">
      <c r="A2295" s="133"/>
      <c r="B2295" s="133"/>
      <c r="C2295" s="133"/>
      <c r="D2295" s="133"/>
      <c r="E2295" s="133"/>
      <c r="F2295" s="145"/>
      <c r="G2295" s="145"/>
      <c r="H2295" s="133"/>
    </row>
    <row r="2296" spans="1:8" s="299" customFormat="1" ht="24" customHeight="1" x14ac:dyDescent="0.2">
      <c r="A2296" s="133"/>
      <c r="B2296" s="133"/>
      <c r="C2296" s="133"/>
      <c r="D2296" s="133"/>
      <c r="E2296" s="133"/>
      <c r="F2296" s="145"/>
      <c r="G2296" s="145"/>
      <c r="H2296" s="133"/>
    </row>
    <row r="2297" spans="1:8" s="299" customFormat="1" ht="24" customHeight="1" x14ac:dyDescent="0.2">
      <c r="A2297" s="133"/>
      <c r="B2297" s="133"/>
      <c r="C2297" s="133"/>
      <c r="D2297" s="133"/>
      <c r="E2297" s="133"/>
      <c r="F2297" s="145"/>
      <c r="G2297" s="145"/>
      <c r="H2297" s="133"/>
    </row>
    <row r="2298" spans="1:8" s="299" customFormat="1" ht="24" customHeight="1" x14ac:dyDescent="0.2">
      <c r="A2298" s="133"/>
      <c r="B2298" s="133"/>
      <c r="C2298" s="133"/>
      <c r="D2298" s="133"/>
      <c r="E2298" s="133"/>
      <c r="F2298" s="145"/>
      <c r="G2298" s="145"/>
      <c r="H2298" s="133"/>
    </row>
    <row r="2299" spans="1:8" s="299" customFormat="1" ht="24" customHeight="1" x14ac:dyDescent="0.2">
      <c r="A2299" s="133"/>
      <c r="B2299" s="133"/>
      <c r="C2299" s="133"/>
      <c r="D2299" s="133"/>
      <c r="E2299" s="133"/>
      <c r="F2299" s="145"/>
      <c r="G2299" s="145"/>
      <c r="H2299" s="133"/>
    </row>
    <row r="2300" spans="1:8" s="299" customFormat="1" ht="24" customHeight="1" x14ac:dyDescent="0.2">
      <c r="A2300" s="133"/>
      <c r="B2300" s="133"/>
      <c r="C2300" s="133"/>
      <c r="D2300" s="133"/>
      <c r="E2300" s="133"/>
      <c r="F2300" s="145"/>
      <c r="G2300" s="145"/>
      <c r="H2300" s="133"/>
    </row>
    <row r="2301" spans="1:8" s="299" customFormat="1" ht="24" customHeight="1" x14ac:dyDescent="0.2">
      <c r="A2301" s="133"/>
      <c r="B2301" s="133"/>
      <c r="C2301" s="133"/>
      <c r="D2301" s="133"/>
      <c r="E2301" s="133"/>
      <c r="F2301" s="145"/>
      <c r="G2301" s="145"/>
      <c r="H2301" s="133"/>
    </row>
    <row r="2302" spans="1:8" s="299" customFormat="1" ht="24" customHeight="1" x14ac:dyDescent="0.2">
      <c r="A2302" s="133"/>
      <c r="B2302" s="133"/>
      <c r="C2302" s="133"/>
      <c r="D2302" s="133"/>
      <c r="E2302" s="133"/>
      <c r="F2302" s="145"/>
      <c r="G2302" s="145"/>
      <c r="H2302" s="133"/>
    </row>
    <row r="2305" spans="1:8" s="299" customFormat="1" ht="24" customHeight="1" x14ac:dyDescent="0.2">
      <c r="A2305" s="133"/>
      <c r="B2305" s="133"/>
      <c r="C2305" s="133"/>
      <c r="D2305" s="133"/>
      <c r="E2305" s="133"/>
      <c r="F2305" s="145"/>
      <c r="G2305" s="145"/>
      <c r="H2305" s="133"/>
    </row>
    <row r="2306" spans="1:8" s="299" customFormat="1" ht="24" customHeight="1" x14ac:dyDescent="0.2">
      <c r="A2306" s="133"/>
      <c r="B2306" s="133"/>
      <c r="C2306" s="133"/>
      <c r="D2306" s="133"/>
      <c r="E2306" s="133"/>
      <c r="F2306" s="145"/>
      <c r="G2306" s="145"/>
      <c r="H2306" s="133"/>
    </row>
    <row r="2307" spans="1:8" s="299" customFormat="1" ht="24" customHeight="1" x14ac:dyDescent="0.2">
      <c r="A2307" s="133"/>
      <c r="B2307" s="133"/>
      <c r="C2307" s="133"/>
      <c r="D2307" s="133"/>
      <c r="E2307" s="133"/>
      <c r="F2307" s="145"/>
      <c r="G2307" s="145"/>
      <c r="H2307" s="133"/>
    </row>
    <row r="2308" spans="1:8" s="299" customFormat="1" ht="24" customHeight="1" x14ac:dyDescent="0.2">
      <c r="A2308" s="133"/>
      <c r="B2308" s="133"/>
      <c r="C2308" s="133"/>
      <c r="D2308" s="133"/>
      <c r="E2308" s="133"/>
      <c r="F2308" s="145"/>
      <c r="G2308" s="145"/>
      <c r="H2308" s="133"/>
    </row>
    <row r="2309" spans="1:8" s="299" customFormat="1" ht="24" customHeight="1" x14ac:dyDescent="0.2">
      <c r="A2309" s="133"/>
      <c r="B2309" s="133"/>
      <c r="C2309" s="133"/>
      <c r="D2309" s="133"/>
      <c r="E2309" s="133"/>
      <c r="F2309" s="145"/>
      <c r="G2309" s="145"/>
      <c r="H2309" s="133"/>
    </row>
    <row r="2310" spans="1:8" s="299" customFormat="1" ht="24" customHeight="1" x14ac:dyDescent="0.2">
      <c r="A2310" s="133"/>
      <c r="B2310" s="133"/>
      <c r="C2310" s="133"/>
      <c r="D2310" s="133"/>
      <c r="E2310" s="133"/>
      <c r="F2310" s="145"/>
      <c r="G2310" s="145"/>
      <c r="H2310" s="133"/>
    </row>
    <row r="2311" spans="1:8" s="299" customFormat="1" ht="24" customHeight="1" x14ac:dyDescent="0.2">
      <c r="A2311" s="133"/>
      <c r="B2311" s="133"/>
      <c r="C2311" s="133"/>
      <c r="D2311" s="133"/>
      <c r="E2311" s="133"/>
      <c r="F2311" s="145"/>
      <c r="G2311" s="145"/>
      <c r="H2311" s="133"/>
    </row>
    <row r="2312" spans="1:8" s="299" customFormat="1" ht="24" customHeight="1" x14ac:dyDescent="0.2">
      <c r="A2312" s="133"/>
      <c r="B2312" s="133"/>
      <c r="C2312" s="133"/>
      <c r="D2312" s="133"/>
      <c r="E2312" s="133"/>
      <c r="F2312" s="145"/>
      <c r="G2312" s="145"/>
      <c r="H2312" s="133"/>
    </row>
    <row r="2315" spans="1:8" s="299" customFormat="1" ht="24" customHeight="1" x14ac:dyDescent="0.2">
      <c r="A2315" s="133"/>
      <c r="B2315" s="133"/>
      <c r="C2315" s="133"/>
      <c r="D2315" s="133"/>
      <c r="E2315" s="133"/>
      <c r="F2315" s="145"/>
      <c r="G2315" s="145"/>
      <c r="H2315" s="133"/>
    </row>
    <row r="2316" spans="1:8" s="299" customFormat="1" ht="24" customHeight="1" x14ac:dyDescent="0.2">
      <c r="A2316" s="133"/>
      <c r="B2316" s="133"/>
      <c r="C2316" s="133"/>
      <c r="D2316" s="133"/>
      <c r="E2316" s="133"/>
      <c r="F2316" s="145"/>
      <c r="G2316" s="145"/>
      <c r="H2316" s="133"/>
    </row>
    <row r="2317" spans="1:8" s="299" customFormat="1" ht="24" customHeight="1" x14ac:dyDescent="0.2">
      <c r="A2317" s="133"/>
      <c r="B2317" s="133"/>
      <c r="C2317" s="133"/>
      <c r="D2317" s="133"/>
      <c r="E2317" s="133"/>
      <c r="F2317" s="145"/>
      <c r="G2317" s="145"/>
      <c r="H2317" s="133"/>
    </row>
    <row r="2318" spans="1:8" s="299" customFormat="1" ht="24" customHeight="1" x14ac:dyDescent="0.2">
      <c r="A2318" s="133"/>
      <c r="B2318" s="133"/>
      <c r="C2318" s="133"/>
      <c r="D2318" s="133"/>
      <c r="E2318" s="133"/>
      <c r="F2318" s="145"/>
      <c r="G2318" s="145"/>
      <c r="H2318" s="133"/>
    </row>
    <row r="2319" spans="1:8" s="299" customFormat="1" ht="24" customHeight="1" x14ac:dyDescent="0.2">
      <c r="A2319" s="133"/>
      <c r="B2319" s="133"/>
      <c r="C2319" s="133"/>
      <c r="D2319" s="133"/>
      <c r="E2319" s="133"/>
      <c r="F2319" s="145"/>
      <c r="G2319" s="145"/>
      <c r="H2319" s="133"/>
    </row>
    <row r="2320" spans="1:8" s="299" customFormat="1" ht="24" customHeight="1" x14ac:dyDescent="0.2">
      <c r="A2320" s="133"/>
      <c r="B2320" s="133"/>
      <c r="C2320" s="133"/>
      <c r="D2320" s="133"/>
      <c r="E2320" s="133"/>
      <c r="F2320" s="145"/>
      <c r="G2320" s="145"/>
      <c r="H2320" s="133"/>
    </row>
    <row r="2321" spans="1:8" s="299" customFormat="1" ht="24" customHeight="1" x14ac:dyDescent="0.2">
      <c r="A2321" s="133"/>
      <c r="B2321" s="133"/>
      <c r="C2321" s="133"/>
      <c r="D2321" s="133"/>
      <c r="E2321" s="133"/>
      <c r="F2321" s="145"/>
      <c r="G2321" s="145"/>
      <c r="H2321" s="133"/>
    </row>
    <row r="2322" spans="1:8" s="299" customFormat="1" ht="24" customHeight="1" x14ac:dyDescent="0.2">
      <c r="A2322" s="133"/>
      <c r="B2322" s="133"/>
      <c r="C2322" s="133"/>
      <c r="D2322" s="133"/>
      <c r="E2322" s="133"/>
      <c r="F2322" s="145"/>
      <c r="G2322" s="145"/>
      <c r="H2322" s="133"/>
    </row>
    <row r="2323" spans="1:8" s="299" customFormat="1" ht="24" customHeight="1" x14ac:dyDescent="0.2">
      <c r="A2323" s="133"/>
      <c r="B2323" s="133"/>
      <c r="C2323" s="133"/>
      <c r="D2323" s="133"/>
      <c r="E2323" s="133"/>
      <c r="F2323" s="145"/>
      <c r="G2323" s="145"/>
      <c r="H2323" s="133"/>
    </row>
    <row r="2337" spans="1:141" s="143" customFormat="1" ht="24" customHeight="1" x14ac:dyDescent="0.2">
      <c r="A2337" s="133"/>
      <c r="B2337" s="133"/>
      <c r="C2337" s="133"/>
      <c r="D2337" s="133"/>
      <c r="E2337" s="133"/>
      <c r="F2337" s="145"/>
      <c r="G2337" s="145"/>
      <c r="H2337" s="133"/>
      <c r="I2337" s="299"/>
      <c r="J2337" s="299"/>
      <c r="K2337" s="299"/>
      <c r="L2337" s="299"/>
      <c r="M2337" s="299"/>
      <c r="N2337" s="299"/>
      <c r="O2337" s="299"/>
      <c r="P2337" s="299"/>
      <c r="Q2337" s="299"/>
      <c r="R2337" s="299"/>
      <c r="S2337" s="299"/>
      <c r="T2337" s="299"/>
      <c r="U2337" s="300"/>
      <c r="V2337" s="300"/>
      <c r="W2337" s="300"/>
      <c r="X2337" s="300"/>
      <c r="Y2337" s="300"/>
      <c r="Z2337" s="300"/>
      <c r="AA2337" s="300"/>
      <c r="AB2337" s="300"/>
      <c r="AC2337" s="300"/>
      <c r="AD2337" s="300"/>
      <c r="AE2337" s="300"/>
      <c r="AF2337" s="300"/>
      <c r="AG2337" s="300"/>
      <c r="AH2337" s="300"/>
      <c r="AI2337" s="300"/>
      <c r="AJ2337" s="300"/>
      <c r="AK2337" s="300"/>
      <c r="AL2337" s="300"/>
      <c r="AM2337" s="300"/>
      <c r="AN2337" s="300"/>
      <c r="AO2337" s="300"/>
      <c r="AP2337" s="300"/>
      <c r="AQ2337" s="300"/>
      <c r="AR2337" s="300"/>
      <c r="AS2337" s="300"/>
      <c r="AT2337" s="300"/>
      <c r="AU2337" s="300"/>
      <c r="AV2337" s="300"/>
      <c r="AW2337" s="300"/>
      <c r="AX2337" s="300"/>
      <c r="AY2337" s="300"/>
      <c r="AZ2337" s="300"/>
      <c r="BA2337" s="300"/>
      <c r="BB2337" s="300"/>
      <c r="BC2337" s="300"/>
      <c r="BD2337" s="300"/>
      <c r="BE2337" s="300"/>
      <c r="BF2337" s="300"/>
      <c r="BG2337" s="300"/>
      <c r="BH2337" s="300"/>
      <c r="BI2337" s="300"/>
      <c r="BJ2337" s="300"/>
      <c r="BK2337" s="300"/>
      <c r="BL2337" s="300"/>
      <c r="BM2337" s="300"/>
      <c r="BN2337" s="300"/>
      <c r="BO2337" s="300"/>
      <c r="BP2337" s="300"/>
      <c r="BQ2337" s="300"/>
      <c r="BR2337" s="300"/>
      <c r="BS2337" s="300"/>
      <c r="BT2337" s="300"/>
      <c r="BU2337" s="300"/>
      <c r="BV2337" s="300"/>
      <c r="BW2337" s="300"/>
      <c r="BX2337" s="300"/>
      <c r="BY2337" s="300"/>
      <c r="BZ2337" s="300"/>
      <c r="CA2337" s="300"/>
      <c r="CB2337" s="300"/>
      <c r="CC2337" s="300"/>
      <c r="CD2337" s="300"/>
      <c r="CE2337" s="300"/>
      <c r="CF2337" s="300"/>
      <c r="CG2337" s="300"/>
      <c r="CH2337" s="300"/>
      <c r="CI2337" s="300"/>
      <c r="CJ2337" s="300"/>
      <c r="CK2337" s="300"/>
      <c r="CL2337" s="300"/>
      <c r="CM2337" s="300"/>
      <c r="CN2337" s="300"/>
      <c r="CO2337" s="300"/>
      <c r="CP2337" s="300"/>
      <c r="CQ2337" s="300"/>
      <c r="CR2337" s="300"/>
      <c r="CS2337" s="300"/>
      <c r="CT2337" s="300"/>
      <c r="CU2337" s="300"/>
      <c r="CV2337" s="300"/>
      <c r="CW2337" s="300"/>
      <c r="CX2337" s="300"/>
      <c r="CY2337" s="300"/>
      <c r="CZ2337" s="300"/>
      <c r="DA2337" s="300"/>
      <c r="DB2337" s="300"/>
      <c r="DC2337" s="300"/>
      <c r="DD2337" s="300"/>
      <c r="DE2337" s="300"/>
      <c r="DF2337" s="300"/>
      <c r="DG2337" s="300"/>
      <c r="DH2337" s="300"/>
      <c r="DI2337" s="300"/>
      <c r="DJ2337" s="300"/>
      <c r="DK2337" s="300"/>
      <c r="DL2337" s="300"/>
      <c r="DM2337" s="300"/>
      <c r="DN2337" s="300"/>
      <c r="DO2337" s="300"/>
      <c r="DP2337" s="300"/>
      <c r="DQ2337" s="300"/>
      <c r="DR2337" s="300"/>
      <c r="DS2337" s="300"/>
      <c r="DT2337" s="300"/>
      <c r="DU2337" s="300"/>
      <c r="DV2337" s="300"/>
      <c r="DW2337" s="300"/>
      <c r="DX2337" s="300"/>
      <c r="DY2337" s="300"/>
      <c r="DZ2337" s="300"/>
      <c r="EA2337" s="300"/>
      <c r="EB2337" s="300"/>
      <c r="EC2337" s="300"/>
      <c r="ED2337" s="300"/>
      <c r="EE2337" s="300"/>
      <c r="EF2337" s="300"/>
      <c r="EG2337" s="300"/>
      <c r="EH2337" s="300"/>
      <c r="EI2337" s="300"/>
      <c r="EJ2337" s="300"/>
      <c r="EK2337" s="300"/>
    </row>
    <row r="2339" spans="1:141" s="299" customFormat="1" ht="24" customHeight="1" x14ac:dyDescent="0.2">
      <c r="A2339" s="133"/>
      <c r="B2339" s="133"/>
      <c r="C2339" s="133"/>
      <c r="D2339" s="133"/>
      <c r="E2339" s="133"/>
      <c r="F2339" s="145"/>
      <c r="G2339" s="145"/>
      <c r="H2339" s="133"/>
    </row>
    <row r="2340" spans="1:141" s="299" customFormat="1" ht="24" customHeight="1" x14ac:dyDescent="0.2">
      <c r="A2340" s="133"/>
      <c r="B2340" s="133"/>
      <c r="C2340" s="133"/>
      <c r="D2340" s="133"/>
      <c r="E2340" s="133"/>
      <c r="F2340" s="145"/>
      <c r="G2340" s="145"/>
      <c r="H2340" s="133"/>
    </row>
    <row r="2341" spans="1:141" s="299" customFormat="1" ht="24" customHeight="1" x14ac:dyDescent="0.2">
      <c r="A2341" s="133"/>
      <c r="B2341" s="133"/>
      <c r="C2341" s="133"/>
      <c r="D2341" s="133"/>
      <c r="E2341" s="133"/>
      <c r="F2341" s="145"/>
      <c r="G2341" s="145"/>
      <c r="H2341" s="133"/>
    </row>
    <row r="2342" spans="1:141" s="299" customFormat="1" ht="24" customHeight="1" x14ac:dyDescent="0.2">
      <c r="A2342" s="133"/>
      <c r="B2342" s="133"/>
      <c r="C2342" s="133"/>
      <c r="D2342" s="133"/>
      <c r="E2342" s="133"/>
      <c r="F2342" s="145"/>
      <c r="G2342" s="145"/>
      <c r="H2342" s="133"/>
    </row>
    <row r="2343" spans="1:141" s="299" customFormat="1" ht="24" customHeight="1" x14ac:dyDescent="0.2">
      <c r="A2343" s="133"/>
      <c r="B2343" s="133"/>
      <c r="C2343" s="133"/>
      <c r="D2343" s="133"/>
      <c r="E2343" s="133"/>
      <c r="F2343" s="145"/>
      <c r="G2343" s="145"/>
      <c r="H2343" s="133"/>
    </row>
    <row r="2344" spans="1:141" s="299" customFormat="1" ht="24" customHeight="1" x14ac:dyDescent="0.2">
      <c r="A2344" s="133"/>
      <c r="B2344" s="133"/>
      <c r="C2344" s="133"/>
      <c r="D2344" s="133"/>
      <c r="E2344" s="133"/>
      <c r="F2344" s="145"/>
      <c r="G2344" s="145"/>
      <c r="H2344" s="133"/>
    </row>
    <row r="2345" spans="1:141" s="299" customFormat="1" ht="24" customHeight="1" x14ac:dyDescent="0.2">
      <c r="A2345" s="133"/>
      <c r="B2345" s="133"/>
      <c r="C2345" s="133"/>
      <c r="D2345" s="133"/>
      <c r="E2345" s="133"/>
      <c r="F2345" s="145"/>
      <c r="G2345" s="145"/>
      <c r="H2345" s="133"/>
    </row>
    <row r="2346" spans="1:141" s="299" customFormat="1" ht="24" customHeight="1" x14ac:dyDescent="0.2">
      <c r="A2346" s="133"/>
      <c r="B2346" s="133"/>
      <c r="C2346" s="133"/>
      <c r="D2346" s="133"/>
      <c r="E2346" s="133"/>
      <c r="F2346" s="145"/>
      <c r="G2346" s="145"/>
      <c r="H2346" s="133"/>
    </row>
    <row r="2347" spans="1:141" s="299" customFormat="1" ht="24" customHeight="1" x14ac:dyDescent="0.2">
      <c r="A2347" s="133"/>
      <c r="B2347" s="133"/>
      <c r="C2347" s="133"/>
      <c r="D2347" s="133"/>
      <c r="E2347" s="133"/>
      <c r="F2347" s="145"/>
      <c r="G2347" s="145"/>
      <c r="H2347" s="133"/>
    </row>
    <row r="2348" spans="1:141" s="299" customFormat="1" ht="24" customHeight="1" x14ac:dyDescent="0.2">
      <c r="A2348" s="133"/>
      <c r="B2348" s="133"/>
      <c r="C2348" s="133"/>
      <c r="D2348" s="133"/>
      <c r="E2348" s="133"/>
      <c r="F2348" s="145"/>
      <c r="G2348" s="145"/>
      <c r="H2348" s="133"/>
    </row>
    <row r="2349" spans="1:141" s="299" customFormat="1" ht="24" customHeight="1" x14ac:dyDescent="0.2">
      <c r="A2349" s="133"/>
      <c r="B2349" s="133"/>
      <c r="C2349" s="133"/>
      <c r="D2349" s="133"/>
      <c r="E2349" s="133"/>
      <c r="F2349" s="145"/>
      <c r="G2349" s="145"/>
      <c r="H2349" s="133"/>
    </row>
    <row r="2350" spans="1:141" s="299" customFormat="1" ht="24" customHeight="1" x14ac:dyDescent="0.2">
      <c r="A2350" s="133"/>
      <c r="B2350" s="133"/>
      <c r="C2350" s="133"/>
      <c r="D2350" s="133"/>
      <c r="E2350" s="133"/>
      <c r="F2350" s="145"/>
      <c r="G2350" s="145"/>
      <c r="H2350" s="133"/>
    </row>
    <row r="2351" spans="1:141" s="299" customFormat="1" ht="24" customHeight="1" x14ac:dyDescent="0.2">
      <c r="A2351" s="133"/>
      <c r="B2351" s="133"/>
      <c r="C2351" s="133"/>
      <c r="D2351" s="133"/>
      <c r="E2351" s="133"/>
      <c r="F2351" s="145"/>
      <c r="G2351" s="145"/>
      <c r="H2351" s="133"/>
    </row>
    <row r="2352" spans="1:141" s="299" customFormat="1" ht="24" customHeight="1" x14ac:dyDescent="0.2">
      <c r="A2352" s="133"/>
      <c r="B2352" s="133"/>
      <c r="C2352" s="133"/>
      <c r="D2352" s="133"/>
      <c r="E2352" s="133"/>
      <c r="F2352" s="145"/>
      <c r="G2352" s="145"/>
      <c r="H2352" s="133"/>
    </row>
    <row r="2355" spans="1:8" s="299" customFormat="1" ht="24" customHeight="1" x14ac:dyDescent="0.2">
      <c r="A2355" s="133"/>
      <c r="B2355" s="133"/>
      <c r="C2355" s="133"/>
      <c r="D2355" s="133"/>
      <c r="E2355" s="133"/>
      <c r="F2355" s="145"/>
      <c r="G2355" s="145"/>
      <c r="H2355" s="133"/>
    </row>
    <row r="2356" spans="1:8" s="299" customFormat="1" ht="24" customHeight="1" x14ac:dyDescent="0.2">
      <c r="A2356" s="133"/>
      <c r="B2356" s="133"/>
      <c r="C2356" s="133"/>
      <c r="D2356" s="133"/>
      <c r="E2356" s="133"/>
      <c r="F2356" s="145"/>
      <c r="G2356" s="145"/>
      <c r="H2356" s="133"/>
    </row>
    <row r="2357" spans="1:8" s="299" customFormat="1" ht="24" customHeight="1" x14ac:dyDescent="0.2">
      <c r="A2357" s="133"/>
      <c r="B2357" s="133"/>
      <c r="C2357" s="133"/>
      <c r="D2357" s="133"/>
      <c r="E2357" s="133"/>
      <c r="F2357" s="145"/>
      <c r="G2357" s="145"/>
      <c r="H2357" s="133"/>
    </row>
    <row r="2358" spans="1:8" s="299" customFormat="1" ht="24" customHeight="1" x14ac:dyDescent="0.2">
      <c r="A2358" s="133"/>
      <c r="B2358" s="133"/>
      <c r="C2358" s="133"/>
      <c r="D2358" s="133"/>
      <c r="E2358" s="133"/>
      <c r="F2358" s="145"/>
      <c r="G2358" s="145"/>
      <c r="H2358" s="133"/>
    </row>
    <row r="2359" spans="1:8" s="299" customFormat="1" ht="24" customHeight="1" x14ac:dyDescent="0.2">
      <c r="A2359" s="133"/>
      <c r="B2359" s="133"/>
      <c r="C2359" s="133"/>
      <c r="D2359" s="133"/>
      <c r="E2359" s="133"/>
      <c r="F2359" s="145"/>
      <c r="G2359" s="145"/>
      <c r="H2359" s="133"/>
    </row>
    <row r="2360" spans="1:8" s="299" customFormat="1" ht="24" customHeight="1" x14ac:dyDescent="0.2">
      <c r="A2360" s="133"/>
      <c r="B2360" s="133"/>
      <c r="C2360" s="133"/>
      <c r="D2360" s="133"/>
      <c r="E2360" s="133"/>
      <c r="F2360" s="145"/>
      <c r="G2360" s="145"/>
      <c r="H2360" s="133"/>
    </row>
    <row r="2361" spans="1:8" s="299" customFormat="1" ht="24" customHeight="1" x14ac:dyDescent="0.2">
      <c r="A2361" s="133"/>
      <c r="B2361" s="133"/>
      <c r="C2361" s="133"/>
      <c r="D2361" s="133"/>
      <c r="E2361" s="133"/>
      <c r="F2361" s="145"/>
      <c r="G2361" s="145"/>
      <c r="H2361" s="133"/>
    </row>
    <row r="2362" spans="1:8" s="299" customFormat="1" ht="24" customHeight="1" x14ac:dyDescent="0.2">
      <c r="A2362" s="133"/>
      <c r="B2362" s="133"/>
      <c r="C2362" s="133"/>
      <c r="D2362" s="133"/>
      <c r="E2362" s="133"/>
      <c r="F2362" s="145"/>
      <c r="G2362" s="145"/>
      <c r="H2362" s="133"/>
    </row>
    <row r="2365" spans="1:8" s="299" customFormat="1" ht="24" customHeight="1" x14ac:dyDescent="0.2">
      <c r="A2365" s="133"/>
      <c r="B2365" s="133"/>
      <c r="C2365" s="133"/>
      <c r="D2365" s="133"/>
      <c r="E2365" s="133"/>
      <c r="F2365" s="145"/>
      <c r="G2365" s="145"/>
      <c r="H2365" s="133"/>
    </row>
    <row r="2366" spans="1:8" s="299" customFormat="1" ht="24" customHeight="1" x14ac:dyDescent="0.2">
      <c r="A2366" s="133"/>
      <c r="B2366" s="133"/>
      <c r="C2366" s="133"/>
      <c r="D2366" s="133"/>
      <c r="E2366" s="133"/>
      <c r="F2366" s="145"/>
      <c r="G2366" s="145"/>
      <c r="H2366" s="133"/>
    </row>
    <row r="2367" spans="1:8" s="299" customFormat="1" ht="24" customHeight="1" x14ac:dyDescent="0.2">
      <c r="A2367" s="133"/>
      <c r="B2367" s="133"/>
      <c r="C2367" s="133"/>
      <c r="D2367" s="133"/>
      <c r="E2367" s="133"/>
      <c r="F2367" s="145"/>
      <c r="G2367" s="145"/>
      <c r="H2367" s="133"/>
    </row>
    <row r="2368" spans="1:8" s="299" customFormat="1" ht="24" customHeight="1" x14ac:dyDescent="0.2">
      <c r="A2368" s="133"/>
      <c r="B2368" s="133"/>
      <c r="C2368" s="133"/>
      <c r="D2368" s="133"/>
      <c r="E2368" s="133"/>
      <c r="F2368" s="145"/>
      <c r="G2368" s="145"/>
      <c r="H2368" s="133"/>
    </row>
    <row r="2369" spans="1:8" s="299" customFormat="1" ht="24" customHeight="1" x14ac:dyDescent="0.2">
      <c r="A2369" s="133"/>
      <c r="B2369" s="133"/>
      <c r="C2369" s="133"/>
      <c r="D2369" s="133"/>
      <c r="E2369" s="133"/>
      <c r="F2369" s="145"/>
      <c r="G2369" s="145"/>
      <c r="H2369" s="133"/>
    </row>
    <row r="2370" spans="1:8" s="299" customFormat="1" ht="24" customHeight="1" x14ac:dyDescent="0.2">
      <c r="A2370" s="133"/>
      <c r="B2370" s="133"/>
      <c r="C2370" s="133"/>
      <c r="D2370" s="133"/>
      <c r="E2370" s="133"/>
      <c r="F2370" s="145"/>
      <c r="G2370" s="145"/>
      <c r="H2370" s="133"/>
    </row>
    <row r="2371" spans="1:8" s="299" customFormat="1" ht="24" customHeight="1" x14ac:dyDescent="0.2">
      <c r="A2371" s="133"/>
      <c r="B2371" s="133"/>
      <c r="C2371" s="133"/>
      <c r="D2371" s="133"/>
      <c r="E2371" s="133"/>
      <c r="F2371" s="145"/>
      <c r="G2371" s="145"/>
      <c r="H2371" s="133"/>
    </row>
    <row r="2372" spans="1:8" s="299" customFormat="1" ht="24" customHeight="1" x14ac:dyDescent="0.2">
      <c r="A2372" s="133"/>
      <c r="B2372" s="133"/>
      <c r="C2372" s="133"/>
      <c r="D2372" s="133"/>
      <c r="E2372" s="133"/>
      <c r="F2372" s="145"/>
      <c r="G2372" s="145"/>
      <c r="H2372" s="133"/>
    </row>
    <row r="2373" spans="1:8" s="299" customFormat="1" ht="24" customHeight="1" x14ac:dyDescent="0.2">
      <c r="A2373" s="133"/>
      <c r="B2373" s="133"/>
      <c r="C2373" s="133"/>
      <c r="D2373" s="133"/>
      <c r="E2373" s="133"/>
      <c r="F2373" s="145"/>
      <c r="G2373" s="145"/>
      <c r="H2373" s="133"/>
    </row>
    <row r="2387" spans="1:141" s="143" customFormat="1" ht="24" customHeight="1" x14ac:dyDescent="0.2">
      <c r="A2387" s="133"/>
      <c r="B2387" s="133"/>
      <c r="C2387" s="133"/>
      <c r="D2387" s="133"/>
      <c r="E2387" s="133"/>
      <c r="F2387" s="145"/>
      <c r="G2387" s="145"/>
      <c r="H2387" s="133"/>
      <c r="I2387" s="299"/>
      <c r="J2387" s="299"/>
      <c r="K2387" s="299"/>
      <c r="L2387" s="299"/>
      <c r="M2387" s="299"/>
      <c r="N2387" s="299"/>
      <c r="O2387" s="299"/>
      <c r="P2387" s="299"/>
      <c r="Q2387" s="299"/>
      <c r="R2387" s="299"/>
      <c r="S2387" s="299"/>
      <c r="T2387" s="299"/>
      <c r="U2387" s="300"/>
      <c r="V2387" s="300"/>
      <c r="W2387" s="300"/>
      <c r="X2387" s="300"/>
      <c r="Y2387" s="300"/>
      <c r="Z2387" s="300"/>
      <c r="AA2387" s="300"/>
      <c r="AB2387" s="300"/>
      <c r="AC2387" s="300"/>
      <c r="AD2387" s="300"/>
      <c r="AE2387" s="300"/>
      <c r="AF2387" s="300"/>
      <c r="AG2387" s="300"/>
      <c r="AH2387" s="300"/>
      <c r="AI2387" s="300"/>
      <c r="AJ2387" s="300"/>
      <c r="AK2387" s="300"/>
      <c r="AL2387" s="300"/>
      <c r="AM2387" s="300"/>
      <c r="AN2387" s="300"/>
      <c r="AO2387" s="300"/>
      <c r="AP2387" s="300"/>
      <c r="AQ2387" s="300"/>
      <c r="AR2387" s="300"/>
      <c r="AS2387" s="300"/>
      <c r="AT2387" s="300"/>
      <c r="AU2387" s="300"/>
      <c r="AV2387" s="300"/>
      <c r="AW2387" s="300"/>
      <c r="AX2387" s="300"/>
      <c r="AY2387" s="300"/>
      <c r="AZ2387" s="300"/>
      <c r="BA2387" s="300"/>
      <c r="BB2387" s="300"/>
      <c r="BC2387" s="300"/>
      <c r="BD2387" s="300"/>
      <c r="BE2387" s="300"/>
      <c r="BF2387" s="300"/>
      <c r="BG2387" s="300"/>
      <c r="BH2387" s="300"/>
      <c r="BI2387" s="300"/>
      <c r="BJ2387" s="300"/>
      <c r="BK2387" s="300"/>
      <c r="BL2387" s="300"/>
      <c r="BM2387" s="300"/>
      <c r="BN2387" s="300"/>
      <c r="BO2387" s="300"/>
      <c r="BP2387" s="300"/>
      <c r="BQ2387" s="300"/>
      <c r="BR2387" s="300"/>
      <c r="BS2387" s="300"/>
      <c r="BT2387" s="300"/>
      <c r="BU2387" s="300"/>
      <c r="BV2387" s="300"/>
      <c r="BW2387" s="300"/>
      <c r="BX2387" s="300"/>
      <c r="BY2387" s="300"/>
      <c r="BZ2387" s="300"/>
      <c r="CA2387" s="300"/>
      <c r="CB2387" s="300"/>
      <c r="CC2387" s="300"/>
      <c r="CD2387" s="300"/>
      <c r="CE2387" s="300"/>
      <c r="CF2387" s="300"/>
      <c r="CG2387" s="300"/>
      <c r="CH2387" s="300"/>
      <c r="CI2387" s="300"/>
      <c r="CJ2387" s="300"/>
      <c r="CK2387" s="300"/>
      <c r="CL2387" s="300"/>
      <c r="CM2387" s="300"/>
      <c r="CN2387" s="300"/>
      <c r="CO2387" s="300"/>
      <c r="CP2387" s="300"/>
      <c r="CQ2387" s="300"/>
      <c r="CR2387" s="300"/>
      <c r="CS2387" s="300"/>
      <c r="CT2387" s="300"/>
      <c r="CU2387" s="300"/>
      <c r="CV2387" s="300"/>
      <c r="CW2387" s="300"/>
      <c r="CX2387" s="300"/>
      <c r="CY2387" s="300"/>
      <c r="CZ2387" s="300"/>
      <c r="DA2387" s="300"/>
      <c r="DB2387" s="300"/>
      <c r="DC2387" s="300"/>
      <c r="DD2387" s="300"/>
      <c r="DE2387" s="300"/>
      <c r="DF2387" s="300"/>
      <c r="DG2387" s="300"/>
      <c r="DH2387" s="300"/>
      <c r="DI2387" s="300"/>
      <c r="DJ2387" s="300"/>
      <c r="DK2387" s="300"/>
      <c r="DL2387" s="300"/>
      <c r="DM2387" s="300"/>
      <c r="DN2387" s="300"/>
      <c r="DO2387" s="300"/>
      <c r="DP2387" s="300"/>
      <c r="DQ2387" s="300"/>
      <c r="DR2387" s="300"/>
      <c r="DS2387" s="300"/>
      <c r="DT2387" s="300"/>
      <c r="DU2387" s="300"/>
      <c r="DV2387" s="300"/>
      <c r="DW2387" s="300"/>
      <c r="DX2387" s="300"/>
      <c r="DY2387" s="300"/>
      <c r="DZ2387" s="300"/>
      <c r="EA2387" s="300"/>
      <c r="EB2387" s="300"/>
      <c r="EC2387" s="300"/>
      <c r="ED2387" s="300"/>
      <c r="EE2387" s="300"/>
      <c r="EF2387" s="300"/>
      <c r="EG2387" s="300"/>
      <c r="EH2387" s="300"/>
      <c r="EI2387" s="300"/>
      <c r="EJ2387" s="300"/>
      <c r="EK2387" s="300"/>
    </row>
    <row r="2389" spans="1:141" s="299" customFormat="1" ht="24" customHeight="1" x14ac:dyDescent="0.2">
      <c r="A2389" s="133"/>
      <c r="B2389" s="133"/>
      <c r="C2389" s="133"/>
      <c r="D2389" s="133"/>
      <c r="E2389" s="133"/>
      <c r="F2389" s="145"/>
      <c r="G2389" s="145"/>
      <c r="H2389" s="133"/>
    </row>
    <row r="2390" spans="1:141" s="299" customFormat="1" ht="24" customHeight="1" x14ac:dyDescent="0.2">
      <c r="A2390" s="133"/>
      <c r="B2390" s="133"/>
      <c r="C2390" s="133"/>
      <c r="D2390" s="133"/>
      <c r="E2390" s="133"/>
      <c r="F2390" s="145"/>
      <c r="G2390" s="145"/>
      <c r="H2390" s="133"/>
    </row>
    <row r="2391" spans="1:141" s="299" customFormat="1" ht="24" customHeight="1" x14ac:dyDescent="0.2">
      <c r="A2391" s="133"/>
      <c r="B2391" s="133"/>
      <c r="C2391" s="133"/>
      <c r="D2391" s="133"/>
      <c r="E2391" s="133"/>
      <c r="F2391" s="145"/>
      <c r="G2391" s="145"/>
      <c r="H2391" s="133"/>
    </row>
    <row r="2392" spans="1:141" s="299" customFormat="1" ht="24" customHeight="1" x14ac:dyDescent="0.2">
      <c r="A2392" s="133"/>
      <c r="B2392" s="133"/>
      <c r="C2392" s="133"/>
      <c r="D2392" s="133"/>
      <c r="E2392" s="133"/>
      <c r="F2392" s="145"/>
      <c r="G2392" s="145"/>
      <c r="H2392" s="133"/>
    </row>
    <row r="2393" spans="1:141" s="299" customFormat="1" ht="24" customHeight="1" x14ac:dyDescent="0.2">
      <c r="A2393" s="133"/>
      <c r="B2393" s="133"/>
      <c r="C2393" s="133"/>
      <c r="D2393" s="133"/>
      <c r="E2393" s="133"/>
      <c r="F2393" s="145"/>
      <c r="G2393" s="145"/>
      <c r="H2393" s="133"/>
    </row>
    <row r="2394" spans="1:141" s="299" customFormat="1" ht="24" customHeight="1" x14ac:dyDescent="0.2">
      <c r="A2394" s="133"/>
      <c r="B2394" s="133"/>
      <c r="C2394" s="133"/>
      <c r="D2394" s="133"/>
      <c r="E2394" s="133"/>
      <c r="F2394" s="145"/>
      <c r="G2394" s="145"/>
      <c r="H2394" s="133"/>
    </row>
    <row r="2395" spans="1:141" s="299" customFormat="1" ht="24" customHeight="1" x14ac:dyDescent="0.2">
      <c r="A2395" s="133"/>
      <c r="B2395" s="133"/>
      <c r="C2395" s="133"/>
      <c r="D2395" s="133"/>
      <c r="E2395" s="133"/>
      <c r="F2395" s="145"/>
      <c r="G2395" s="145"/>
      <c r="H2395" s="133"/>
    </row>
    <row r="2396" spans="1:141" s="299" customFormat="1" ht="24" customHeight="1" x14ac:dyDescent="0.2">
      <c r="A2396" s="133"/>
      <c r="B2396" s="133"/>
      <c r="C2396" s="133"/>
      <c r="D2396" s="133"/>
      <c r="E2396" s="133"/>
      <c r="F2396" s="145"/>
      <c r="G2396" s="145"/>
      <c r="H2396" s="133"/>
    </row>
    <row r="2397" spans="1:141" s="299" customFormat="1" ht="24" customHeight="1" x14ac:dyDescent="0.2">
      <c r="A2397" s="133"/>
      <c r="B2397" s="133"/>
      <c r="C2397" s="133"/>
      <c r="D2397" s="133"/>
      <c r="E2397" s="133"/>
      <c r="F2397" s="145"/>
      <c r="G2397" s="145"/>
      <c r="H2397" s="133"/>
    </row>
    <row r="2398" spans="1:141" s="299" customFormat="1" ht="24" customHeight="1" x14ac:dyDescent="0.2">
      <c r="A2398" s="133"/>
      <c r="B2398" s="133"/>
      <c r="C2398" s="133"/>
      <c r="D2398" s="133"/>
      <c r="E2398" s="133"/>
      <c r="F2398" s="145"/>
      <c r="G2398" s="145"/>
      <c r="H2398" s="133"/>
    </row>
    <row r="2399" spans="1:141" s="299" customFormat="1" ht="24" customHeight="1" x14ac:dyDescent="0.2">
      <c r="A2399" s="133"/>
      <c r="B2399" s="133"/>
      <c r="C2399" s="133"/>
      <c r="D2399" s="133"/>
      <c r="E2399" s="133"/>
      <c r="F2399" s="145"/>
      <c r="G2399" s="145"/>
      <c r="H2399" s="133"/>
    </row>
    <row r="2400" spans="1:141" s="299" customFormat="1" ht="24" customHeight="1" x14ac:dyDescent="0.2">
      <c r="A2400" s="133"/>
      <c r="B2400" s="133"/>
      <c r="C2400" s="133"/>
      <c r="D2400" s="133"/>
      <c r="E2400" s="133"/>
      <c r="F2400" s="145"/>
      <c r="G2400" s="145"/>
      <c r="H2400" s="133"/>
    </row>
    <row r="2401" spans="1:8" s="299" customFormat="1" ht="24" customHeight="1" x14ac:dyDescent="0.2">
      <c r="A2401" s="133"/>
      <c r="B2401" s="133"/>
      <c r="C2401" s="133"/>
      <c r="D2401" s="133"/>
      <c r="E2401" s="133"/>
      <c r="F2401" s="145"/>
      <c r="G2401" s="145"/>
      <c r="H2401" s="133"/>
    </row>
    <row r="2402" spans="1:8" s="299" customFormat="1" ht="24" customHeight="1" x14ac:dyDescent="0.2">
      <c r="A2402" s="133"/>
      <c r="B2402" s="133"/>
      <c r="C2402" s="133"/>
      <c r="D2402" s="133"/>
      <c r="E2402" s="133"/>
      <c r="F2402" s="145"/>
      <c r="G2402" s="145"/>
      <c r="H2402" s="133"/>
    </row>
    <row r="2405" spans="1:8" s="299" customFormat="1" ht="24" customHeight="1" x14ac:dyDescent="0.2">
      <c r="A2405" s="133"/>
      <c r="B2405" s="133"/>
      <c r="C2405" s="133"/>
      <c r="D2405" s="133"/>
      <c r="E2405" s="133"/>
      <c r="F2405" s="145"/>
      <c r="G2405" s="145"/>
      <c r="H2405" s="133"/>
    </row>
    <row r="2406" spans="1:8" s="299" customFormat="1" ht="24" customHeight="1" x14ac:dyDescent="0.2">
      <c r="A2406" s="133"/>
      <c r="B2406" s="133"/>
      <c r="C2406" s="133"/>
      <c r="D2406" s="133"/>
      <c r="E2406" s="133"/>
      <c r="F2406" s="145"/>
      <c r="G2406" s="145"/>
      <c r="H2406" s="133"/>
    </row>
    <row r="2407" spans="1:8" s="299" customFormat="1" ht="24" customHeight="1" x14ac:dyDescent="0.2">
      <c r="A2407" s="133"/>
      <c r="B2407" s="133"/>
      <c r="C2407" s="133"/>
      <c r="D2407" s="133"/>
      <c r="E2407" s="133"/>
      <c r="F2407" s="145"/>
      <c r="G2407" s="145"/>
      <c r="H2407" s="133"/>
    </row>
    <row r="2408" spans="1:8" s="299" customFormat="1" ht="24" customHeight="1" x14ac:dyDescent="0.2">
      <c r="A2408" s="133"/>
      <c r="B2408" s="133"/>
      <c r="C2408" s="133"/>
      <c r="D2408" s="133"/>
      <c r="E2408" s="133"/>
      <c r="F2408" s="145"/>
      <c r="G2408" s="145"/>
      <c r="H2408" s="133"/>
    </row>
    <row r="2409" spans="1:8" s="299" customFormat="1" ht="24" customHeight="1" x14ac:dyDescent="0.2">
      <c r="A2409" s="133"/>
      <c r="B2409" s="133"/>
      <c r="C2409" s="133"/>
      <c r="D2409" s="133"/>
      <c r="E2409" s="133"/>
      <c r="F2409" s="145"/>
      <c r="G2409" s="145"/>
      <c r="H2409" s="133"/>
    </row>
    <row r="2410" spans="1:8" s="299" customFormat="1" ht="24" customHeight="1" x14ac:dyDescent="0.2">
      <c r="A2410" s="133"/>
      <c r="B2410" s="133"/>
      <c r="C2410" s="133"/>
      <c r="D2410" s="133"/>
      <c r="E2410" s="133"/>
      <c r="F2410" s="145"/>
      <c r="G2410" s="145"/>
      <c r="H2410" s="133"/>
    </row>
    <row r="2411" spans="1:8" s="299" customFormat="1" ht="24" customHeight="1" x14ac:dyDescent="0.2">
      <c r="A2411" s="133"/>
      <c r="B2411" s="133"/>
      <c r="C2411" s="133"/>
      <c r="D2411" s="133"/>
      <c r="E2411" s="133"/>
      <c r="F2411" s="145"/>
      <c r="G2411" s="145"/>
      <c r="H2411" s="133"/>
    </row>
    <row r="2412" spans="1:8" s="299" customFormat="1" ht="24" customHeight="1" x14ac:dyDescent="0.2">
      <c r="A2412" s="133"/>
      <c r="B2412" s="133"/>
      <c r="C2412" s="133"/>
      <c r="D2412" s="133"/>
      <c r="E2412" s="133"/>
      <c r="F2412" s="145"/>
      <c r="G2412" s="145"/>
      <c r="H2412" s="133"/>
    </row>
    <row r="2415" spans="1:8" s="299" customFormat="1" ht="24" customHeight="1" x14ac:dyDescent="0.2">
      <c r="A2415" s="133"/>
      <c r="B2415" s="133"/>
      <c r="C2415" s="133"/>
      <c r="D2415" s="133"/>
      <c r="E2415" s="133"/>
      <c r="F2415" s="145"/>
      <c r="G2415" s="145"/>
      <c r="H2415" s="133"/>
    </row>
    <row r="2416" spans="1:8" s="299" customFormat="1" ht="24" customHeight="1" x14ac:dyDescent="0.2">
      <c r="A2416" s="133"/>
      <c r="B2416" s="133"/>
      <c r="C2416" s="133"/>
      <c r="D2416" s="133"/>
      <c r="E2416" s="133"/>
      <c r="F2416" s="145"/>
      <c r="G2416" s="145"/>
      <c r="H2416" s="133"/>
    </row>
    <row r="2417" spans="1:8" s="299" customFormat="1" ht="24" customHeight="1" x14ac:dyDescent="0.2">
      <c r="A2417" s="133"/>
      <c r="B2417" s="133"/>
      <c r="C2417" s="133"/>
      <c r="D2417" s="133"/>
      <c r="E2417" s="133"/>
      <c r="F2417" s="145"/>
      <c r="G2417" s="145"/>
      <c r="H2417" s="133"/>
    </row>
    <row r="2418" spans="1:8" s="299" customFormat="1" ht="24" customHeight="1" x14ac:dyDescent="0.2">
      <c r="A2418" s="133"/>
      <c r="B2418" s="133"/>
      <c r="C2418" s="133"/>
      <c r="D2418" s="133"/>
      <c r="E2418" s="133"/>
      <c r="F2418" s="145"/>
      <c r="G2418" s="145"/>
      <c r="H2418" s="133"/>
    </row>
    <row r="2419" spans="1:8" s="299" customFormat="1" ht="24" customHeight="1" x14ac:dyDescent="0.2">
      <c r="A2419" s="133"/>
      <c r="B2419" s="133"/>
      <c r="C2419" s="133"/>
      <c r="D2419" s="133"/>
      <c r="E2419" s="133"/>
      <c r="F2419" s="145"/>
      <c r="G2419" s="145"/>
      <c r="H2419" s="133"/>
    </row>
    <row r="2420" spans="1:8" s="299" customFormat="1" ht="24" customHeight="1" x14ac:dyDescent="0.2">
      <c r="A2420" s="133"/>
      <c r="B2420" s="133"/>
      <c r="C2420" s="133"/>
      <c r="D2420" s="133"/>
      <c r="E2420" s="133"/>
      <c r="F2420" s="145"/>
      <c r="G2420" s="145"/>
      <c r="H2420" s="133"/>
    </row>
    <row r="2421" spans="1:8" s="299" customFormat="1" ht="24" customHeight="1" x14ac:dyDescent="0.2">
      <c r="A2421" s="133"/>
      <c r="B2421" s="133"/>
      <c r="C2421" s="133"/>
      <c r="D2421" s="133"/>
      <c r="E2421" s="133"/>
      <c r="F2421" s="145"/>
      <c r="G2421" s="145"/>
      <c r="H2421" s="133"/>
    </row>
    <row r="2422" spans="1:8" s="299" customFormat="1" ht="24" customHeight="1" x14ac:dyDescent="0.2">
      <c r="A2422" s="133"/>
      <c r="B2422" s="133"/>
      <c r="C2422" s="133"/>
      <c r="D2422" s="133"/>
      <c r="E2422" s="133"/>
      <c r="F2422" s="145"/>
      <c r="G2422" s="145"/>
      <c r="H2422" s="133"/>
    </row>
    <row r="2423" spans="1:8" s="299" customFormat="1" ht="24" customHeight="1" x14ac:dyDescent="0.2">
      <c r="A2423" s="133"/>
      <c r="B2423" s="133"/>
      <c r="C2423" s="133"/>
      <c r="D2423" s="133"/>
      <c r="E2423" s="133"/>
      <c r="F2423" s="145"/>
      <c r="G2423" s="145"/>
      <c r="H2423" s="133"/>
    </row>
    <row r="2437" spans="1:141" s="143" customFormat="1" ht="24" customHeight="1" x14ac:dyDescent="0.2">
      <c r="A2437" s="133"/>
      <c r="B2437" s="133"/>
      <c r="C2437" s="133"/>
      <c r="D2437" s="133"/>
      <c r="E2437" s="133"/>
      <c r="F2437" s="145"/>
      <c r="G2437" s="145"/>
      <c r="H2437" s="133"/>
      <c r="I2437" s="299"/>
      <c r="J2437" s="299"/>
      <c r="K2437" s="299"/>
      <c r="L2437" s="299"/>
      <c r="M2437" s="299"/>
      <c r="N2437" s="299"/>
      <c r="O2437" s="299"/>
      <c r="P2437" s="299"/>
      <c r="Q2437" s="299"/>
      <c r="R2437" s="299"/>
      <c r="S2437" s="299"/>
      <c r="T2437" s="299"/>
      <c r="U2437" s="300"/>
      <c r="V2437" s="300"/>
      <c r="W2437" s="300"/>
      <c r="X2437" s="300"/>
      <c r="Y2437" s="300"/>
      <c r="Z2437" s="300"/>
      <c r="AA2437" s="300"/>
      <c r="AB2437" s="300"/>
      <c r="AC2437" s="300"/>
      <c r="AD2437" s="300"/>
      <c r="AE2437" s="300"/>
      <c r="AF2437" s="300"/>
      <c r="AG2437" s="300"/>
      <c r="AH2437" s="300"/>
      <c r="AI2437" s="300"/>
      <c r="AJ2437" s="300"/>
      <c r="AK2437" s="300"/>
      <c r="AL2437" s="300"/>
      <c r="AM2437" s="300"/>
      <c r="AN2437" s="300"/>
      <c r="AO2437" s="300"/>
      <c r="AP2437" s="300"/>
      <c r="AQ2437" s="300"/>
      <c r="AR2437" s="300"/>
      <c r="AS2437" s="300"/>
      <c r="AT2437" s="300"/>
      <c r="AU2437" s="300"/>
      <c r="AV2437" s="300"/>
      <c r="AW2437" s="300"/>
      <c r="AX2437" s="300"/>
      <c r="AY2437" s="300"/>
      <c r="AZ2437" s="300"/>
      <c r="BA2437" s="300"/>
      <c r="BB2437" s="300"/>
      <c r="BC2437" s="300"/>
      <c r="BD2437" s="300"/>
      <c r="BE2437" s="300"/>
      <c r="BF2437" s="300"/>
      <c r="BG2437" s="300"/>
      <c r="BH2437" s="300"/>
      <c r="BI2437" s="300"/>
      <c r="BJ2437" s="300"/>
      <c r="BK2437" s="300"/>
      <c r="BL2437" s="300"/>
      <c r="BM2437" s="300"/>
      <c r="BN2437" s="300"/>
      <c r="BO2437" s="300"/>
      <c r="BP2437" s="300"/>
      <c r="BQ2437" s="300"/>
      <c r="BR2437" s="300"/>
      <c r="BS2437" s="300"/>
      <c r="BT2437" s="300"/>
      <c r="BU2437" s="300"/>
      <c r="BV2437" s="300"/>
      <c r="BW2437" s="300"/>
      <c r="BX2437" s="300"/>
      <c r="BY2437" s="300"/>
      <c r="BZ2437" s="300"/>
      <c r="CA2437" s="300"/>
      <c r="CB2437" s="300"/>
      <c r="CC2437" s="300"/>
      <c r="CD2437" s="300"/>
      <c r="CE2437" s="300"/>
      <c r="CF2437" s="300"/>
      <c r="CG2437" s="300"/>
      <c r="CH2437" s="300"/>
      <c r="CI2437" s="300"/>
      <c r="CJ2437" s="300"/>
      <c r="CK2437" s="300"/>
      <c r="CL2437" s="300"/>
      <c r="CM2437" s="300"/>
      <c r="CN2437" s="300"/>
      <c r="CO2437" s="300"/>
      <c r="CP2437" s="300"/>
      <c r="CQ2437" s="300"/>
      <c r="CR2437" s="300"/>
      <c r="CS2437" s="300"/>
      <c r="CT2437" s="300"/>
      <c r="CU2437" s="300"/>
      <c r="CV2437" s="300"/>
      <c r="CW2437" s="300"/>
      <c r="CX2437" s="300"/>
      <c r="CY2437" s="300"/>
      <c r="CZ2437" s="300"/>
      <c r="DA2437" s="300"/>
      <c r="DB2437" s="300"/>
      <c r="DC2437" s="300"/>
      <c r="DD2437" s="300"/>
      <c r="DE2437" s="300"/>
      <c r="DF2437" s="300"/>
      <c r="DG2437" s="300"/>
      <c r="DH2437" s="300"/>
      <c r="DI2437" s="300"/>
      <c r="DJ2437" s="300"/>
      <c r="DK2437" s="300"/>
      <c r="DL2437" s="300"/>
      <c r="DM2437" s="300"/>
      <c r="DN2437" s="300"/>
      <c r="DO2437" s="300"/>
      <c r="DP2437" s="300"/>
      <c r="DQ2437" s="300"/>
      <c r="DR2437" s="300"/>
      <c r="DS2437" s="300"/>
      <c r="DT2437" s="300"/>
      <c r="DU2437" s="300"/>
      <c r="DV2437" s="300"/>
      <c r="DW2437" s="300"/>
      <c r="DX2437" s="300"/>
      <c r="DY2437" s="300"/>
      <c r="DZ2437" s="300"/>
      <c r="EA2437" s="300"/>
      <c r="EB2437" s="300"/>
      <c r="EC2437" s="300"/>
      <c r="ED2437" s="300"/>
      <c r="EE2437" s="300"/>
      <c r="EF2437" s="300"/>
      <c r="EG2437" s="300"/>
      <c r="EH2437" s="300"/>
      <c r="EI2437" s="300"/>
      <c r="EJ2437" s="300"/>
      <c r="EK2437" s="300"/>
    </row>
    <row r="2439" spans="1:141" s="299" customFormat="1" ht="24" customHeight="1" x14ac:dyDescent="0.2">
      <c r="A2439" s="133"/>
      <c r="B2439" s="133"/>
      <c r="C2439" s="133"/>
      <c r="D2439" s="133"/>
      <c r="E2439" s="133"/>
      <c r="F2439" s="145"/>
      <c r="G2439" s="145"/>
      <c r="H2439" s="133"/>
    </row>
    <row r="2440" spans="1:141" s="299" customFormat="1" ht="24" customHeight="1" x14ac:dyDescent="0.2">
      <c r="A2440" s="133"/>
      <c r="B2440" s="133"/>
      <c r="C2440" s="133"/>
      <c r="D2440" s="133"/>
      <c r="E2440" s="133"/>
      <c r="F2440" s="145"/>
      <c r="G2440" s="145"/>
      <c r="H2440" s="133"/>
    </row>
    <row r="2441" spans="1:141" s="299" customFormat="1" ht="24" customHeight="1" x14ac:dyDescent="0.2">
      <c r="A2441" s="133"/>
      <c r="B2441" s="133"/>
      <c r="C2441" s="133"/>
      <c r="D2441" s="133"/>
      <c r="E2441" s="133"/>
      <c r="F2441" s="145"/>
      <c r="G2441" s="145"/>
      <c r="H2441" s="133"/>
    </row>
    <row r="2442" spans="1:141" s="299" customFormat="1" ht="24" customHeight="1" x14ac:dyDescent="0.2">
      <c r="A2442" s="133"/>
      <c r="B2442" s="133"/>
      <c r="C2442" s="133"/>
      <c r="D2442" s="133"/>
      <c r="E2442" s="133"/>
      <c r="F2442" s="145"/>
      <c r="G2442" s="145"/>
      <c r="H2442" s="133"/>
    </row>
    <row r="2443" spans="1:141" s="299" customFormat="1" ht="24" customHeight="1" x14ac:dyDescent="0.2">
      <c r="A2443" s="133"/>
      <c r="B2443" s="133"/>
      <c r="C2443" s="133"/>
      <c r="D2443" s="133"/>
      <c r="E2443" s="133"/>
      <c r="F2443" s="145"/>
      <c r="G2443" s="145"/>
      <c r="H2443" s="133"/>
    </row>
    <row r="2444" spans="1:141" s="299" customFormat="1" ht="24" customHeight="1" x14ac:dyDescent="0.2">
      <c r="A2444" s="133"/>
      <c r="B2444" s="133"/>
      <c r="C2444" s="133"/>
      <c r="D2444" s="133"/>
      <c r="E2444" s="133"/>
      <c r="F2444" s="145"/>
      <c r="G2444" s="145"/>
      <c r="H2444" s="133"/>
    </row>
    <row r="2445" spans="1:141" s="299" customFormat="1" ht="24" customHeight="1" x14ac:dyDescent="0.2">
      <c r="A2445" s="133"/>
      <c r="B2445" s="133"/>
      <c r="C2445" s="133"/>
      <c r="D2445" s="133"/>
      <c r="E2445" s="133"/>
      <c r="F2445" s="145"/>
      <c r="G2445" s="145"/>
      <c r="H2445" s="133"/>
    </row>
    <row r="2446" spans="1:141" s="299" customFormat="1" ht="24" customHeight="1" x14ac:dyDescent="0.2">
      <c r="A2446" s="133"/>
      <c r="B2446" s="133"/>
      <c r="C2446" s="133"/>
      <c r="D2446" s="133"/>
      <c r="E2446" s="133"/>
      <c r="F2446" s="145"/>
      <c r="G2446" s="145"/>
      <c r="H2446" s="133"/>
    </row>
    <row r="2447" spans="1:141" s="299" customFormat="1" ht="24" customHeight="1" x14ac:dyDescent="0.2">
      <c r="A2447" s="133"/>
      <c r="B2447" s="133"/>
      <c r="C2447" s="133"/>
      <c r="D2447" s="133"/>
      <c r="E2447" s="133"/>
      <c r="F2447" s="145"/>
      <c r="G2447" s="145"/>
      <c r="H2447" s="133"/>
    </row>
    <row r="2448" spans="1:141" s="299" customFormat="1" ht="24" customHeight="1" x14ac:dyDescent="0.2">
      <c r="A2448" s="133"/>
      <c r="B2448" s="133"/>
      <c r="C2448" s="133"/>
      <c r="D2448" s="133"/>
      <c r="E2448" s="133"/>
      <c r="F2448" s="145"/>
      <c r="G2448" s="145"/>
      <c r="H2448" s="133"/>
    </row>
    <row r="2449" spans="1:8" s="299" customFormat="1" ht="24" customHeight="1" x14ac:dyDescent="0.2">
      <c r="A2449" s="133"/>
      <c r="B2449" s="133"/>
      <c r="C2449" s="133"/>
      <c r="D2449" s="133"/>
      <c r="E2449" s="133"/>
      <c r="F2449" s="145"/>
      <c r="G2449" s="145"/>
      <c r="H2449" s="133"/>
    </row>
    <row r="2450" spans="1:8" s="299" customFormat="1" ht="24" customHeight="1" x14ac:dyDescent="0.2">
      <c r="A2450" s="133"/>
      <c r="B2450" s="133"/>
      <c r="C2450" s="133"/>
      <c r="D2450" s="133"/>
      <c r="E2450" s="133"/>
      <c r="F2450" s="145"/>
      <c r="G2450" s="145"/>
      <c r="H2450" s="133"/>
    </row>
    <row r="2451" spans="1:8" s="299" customFormat="1" ht="24" customHeight="1" x14ac:dyDescent="0.2">
      <c r="A2451" s="133"/>
      <c r="B2451" s="133"/>
      <c r="C2451" s="133"/>
      <c r="D2451" s="133"/>
      <c r="E2451" s="133"/>
      <c r="F2451" s="145"/>
      <c r="G2451" s="145"/>
      <c r="H2451" s="133"/>
    </row>
    <row r="2452" spans="1:8" s="299" customFormat="1" ht="24" customHeight="1" x14ac:dyDescent="0.2">
      <c r="A2452" s="133"/>
      <c r="B2452" s="133"/>
      <c r="C2452" s="133"/>
      <c r="D2452" s="133"/>
      <c r="E2452" s="133"/>
      <c r="F2452" s="145"/>
      <c r="G2452" s="145"/>
      <c r="H2452" s="133"/>
    </row>
    <row r="2455" spans="1:8" s="299" customFormat="1" ht="24" customHeight="1" x14ac:dyDescent="0.2">
      <c r="A2455" s="133"/>
      <c r="B2455" s="133"/>
      <c r="C2455" s="133"/>
      <c r="D2455" s="133"/>
      <c r="E2455" s="133"/>
      <c r="F2455" s="145"/>
      <c r="G2455" s="145"/>
      <c r="H2455" s="133"/>
    </row>
    <row r="2456" spans="1:8" s="299" customFormat="1" ht="24" customHeight="1" x14ac:dyDescent="0.2">
      <c r="A2456" s="133"/>
      <c r="B2456" s="133"/>
      <c r="C2456" s="133"/>
      <c r="D2456" s="133"/>
      <c r="E2456" s="133"/>
      <c r="F2456" s="145"/>
      <c r="G2456" s="145"/>
      <c r="H2456" s="133"/>
    </row>
    <row r="2457" spans="1:8" s="299" customFormat="1" ht="24" customHeight="1" x14ac:dyDescent="0.2">
      <c r="A2457" s="133"/>
      <c r="B2457" s="133"/>
      <c r="C2457" s="133"/>
      <c r="D2457" s="133"/>
      <c r="E2457" s="133"/>
      <c r="F2457" s="145"/>
      <c r="G2457" s="145"/>
      <c r="H2457" s="133"/>
    </row>
    <row r="2458" spans="1:8" s="299" customFormat="1" ht="24" customHeight="1" x14ac:dyDescent="0.2">
      <c r="A2458" s="133"/>
      <c r="B2458" s="133"/>
      <c r="C2458" s="133"/>
      <c r="D2458" s="133"/>
      <c r="E2458" s="133"/>
      <c r="F2458" s="145"/>
      <c r="G2458" s="145"/>
      <c r="H2458" s="133"/>
    </row>
    <row r="2459" spans="1:8" s="299" customFormat="1" ht="24" customHeight="1" x14ac:dyDescent="0.2">
      <c r="A2459" s="133"/>
      <c r="B2459" s="133"/>
      <c r="C2459" s="133"/>
      <c r="D2459" s="133"/>
      <c r="E2459" s="133"/>
      <c r="F2459" s="145"/>
      <c r="G2459" s="145"/>
      <c r="H2459" s="133"/>
    </row>
    <row r="2460" spans="1:8" s="299" customFormat="1" ht="24" customHeight="1" x14ac:dyDescent="0.2">
      <c r="A2460" s="133"/>
      <c r="B2460" s="133"/>
      <c r="C2460" s="133"/>
      <c r="D2460" s="133"/>
      <c r="E2460" s="133"/>
      <c r="F2460" s="145"/>
      <c r="G2460" s="145"/>
      <c r="H2460" s="133"/>
    </row>
    <row r="2461" spans="1:8" s="299" customFormat="1" ht="24" customHeight="1" x14ac:dyDescent="0.2">
      <c r="A2461" s="133"/>
      <c r="B2461" s="133"/>
      <c r="C2461" s="133"/>
      <c r="D2461" s="133"/>
      <c r="E2461" s="133"/>
      <c r="F2461" s="145"/>
      <c r="G2461" s="145"/>
      <c r="H2461" s="133"/>
    </row>
    <row r="2462" spans="1:8" s="299" customFormat="1" ht="24" customHeight="1" x14ac:dyDescent="0.2">
      <c r="A2462" s="133"/>
      <c r="B2462" s="133"/>
      <c r="C2462" s="133"/>
      <c r="D2462" s="133"/>
      <c r="E2462" s="133"/>
      <c r="F2462" s="145"/>
      <c r="G2462" s="145"/>
      <c r="H2462" s="133"/>
    </row>
    <row r="2465" spans="1:8" s="299" customFormat="1" ht="24" customHeight="1" x14ac:dyDescent="0.2">
      <c r="A2465" s="133"/>
      <c r="B2465" s="133"/>
      <c r="C2465" s="133"/>
      <c r="D2465" s="133"/>
      <c r="E2465" s="133"/>
      <c r="F2465" s="145"/>
      <c r="G2465" s="145"/>
      <c r="H2465" s="133"/>
    </row>
    <row r="2466" spans="1:8" s="299" customFormat="1" ht="24" customHeight="1" x14ac:dyDescent="0.2">
      <c r="A2466" s="133"/>
      <c r="B2466" s="133"/>
      <c r="C2466" s="133"/>
      <c r="D2466" s="133"/>
      <c r="E2466" s="133"/>
      <c r="F2466" s="145"/>
      <c r="G2466" s="145"/>
      <c r="H2466" s="133"/>
    </row>
    <row r="2467" spans="1:8" s="299" customFormat="1" ht="24" customHeight="1" x14ac:dyDescent="0.2">
      <c r="A2467" s="133"/>
      <c r="B2467" s="133"/>
      <c r="C2467" s="133"/>
      <c r="D2467" s="133"/>
      <c r="E2467" s="133"/>
      <c r="F2467" s="145"/>
      <c r="G2467" s="145"/>
      <c r="H2467" s="133"/>
    </row>
    <row r="2468" spans="1:8" s="299" customFormat="1" ht="24" customHeight="1" x14ac:dyDescent="0.2">
      <c r="A2468" s="133"/>
      <c r="B2468" s="133"/>
      <c r="C2468" s="133"/>
      <c r="D2468" s="133"/>
      <c r="E2468" s="133"/>
      <c r="F2468" s="145"/>
      <c r="G2468" s="145"/>
      <c r="H2468" s="133"/>
    </row>
    <row r="2469" spans="1:8" s="299" customFormat="1" ht="24" customHeight="1" x14ac:dyDescent="0.2">
      <c r="A2469" s="133"/>
      <c r="B2469" s="133"/>
      <c r="C2469" s="133"/>
      <c r="D2469" s="133"/>
      <c r="E2469" s="133"/>
      <c r="F2469" s="145"/>
      <c r="G2469" s="145"/>
      <c r="H2469" s="133"/>
    </row>
    <row r="2470" spans="1:8" s="299" customFormat="1" ht="24" customHeight="1" x14ac:dyDescent="0.2">
      <c r="A2470" s="133"/>
      <c r="B2470" s="133"/>
      <c r="C2470" s="133"/>
      <c r="D2470" s="133"/>
      <c r="E2470" s="133"/>
      <c r="F2470" s="145"/>
      <c r="G2470" s="145"/>
      <c r="H2470" s="133"/>
    </row>
    <row r="2471" spans="1:8" s="299" customFormat="1" ht="24" customHeight="1" x14ac:dyDescent="0.2">
      <c r="A2471" s="133"/>
      <c r="B2471" s="133"/>
      <c r="C2471" s="133"/>
      <c r="D2471" s="133"/>
      <c r="E2471" s="133"/>
      <c r="F2471" s="145"/>
      <c r="G2471" s="145"/>
      <c r="H2471" s="133"/>
    </row>
    <row r="2472" spans="1:8" s="299" customFormat="1" ht="24" customHeight="1" x14ac:dyDescent="0.2">
      <c r="A2472" s="133"/>
      <c r="B2472" s="133"/>
      <c r="C2472" s="133"/>
      <c r="D2472" s="133"/>
      <c r="E2472" s="133"/>
      <c r="F2472" s="145"/>
      <c r="G2472" s="145"/>
      <c r="H2472" s="133"/>
    </row>
    <row r="2473" spans="1:8" s="299" customFormat="1" ht="24" customHeight="1" x14ac:dyDescent="0.2">
      <c r="A2473" s="133"/>
      <c r="B2473" s="133"/>
      <c r="C2473" s="133"/>
      <c r="D2473" s="133"/>
      <c r="E2473" s="133"/>
      <c r="F2473" s="145"/>
      <c r="G2473" s="145"/>
      <c r="H2473" s="133"/>
    </row>
    <row r="2487" spans="1:141" s="143" customFormat="1" ht="24" customHeight="1" x14ac:dyDescent="0.2">
      <c r="A2487" s="133"/>
      <c r="B2487" s="133"/>
      <c r="C2487" s="133"/>
      <c r="D2487" s="133"/>
      <c r="E2487" s="133"/>
      <c r="F2487" s="145"/>
      <c r="G2487" s="145"/>
      <c r="H2487" s="133"/>
      <c r="I2487" s="299"/>
      <c r="J2487" s="299"/>
      <c r="K2487" s="299"/>
      <c r="L2487" s="299"/>
      <c r="M2487" s="299"/>
      <c r="N2487" s="299"/>
      <c r="O2487" s="299"/>
      <c r="P2487" s="299"/>
      <c r="Q2487" s="299"/>
      <c r="R2487" s="299"/>
      <c r="S2487" s="299"/>
      <c r="T2487" s="299"/>
      <c r="U2487" s="300"/>
      <c r="V2487" s="300"/>
      <c r="W2487" s="300"/>
      <c r="X2487" s="300"/>
      <c r="Y2487" s="300"/>
      <c r="Z2487" s="300"/>
      <c r="AA2487" s="300"/>
      <c r="AB2487" s="300"/>
      <c r="AC2487" s="300"/>
      <c r="AD2487" s="300"/>
      <c r="AE2487" s="300"/>
      <c r="AF2487" s="300"/>
      <c r="AG2487" s="300"/>
      <c r="AH2487" s="300"/>
      <c r="AI2487" s="300"/>
      <c r="AJ2487" s="300"/>
      <c r="AK2487" s="300"/>
      <c r="AL2487" s="300"/>
      <c r="AM2487" s="300"/>
      <c r="AN2487" s="300"/>
      <c r="AO2487" s="300"/>
      <c r="AP2487" s="300"/>
      <c r="AQ2487" s="300"/>
      <c r="AR2487" s="300"/>
      <c r="AS2487" s="300"/>
      <c r="AT2487" s="300"/>
      <c r="AU2487" s="300"/>
      <c r="AV2487" s="300"/>
      <c r="AW2487" s="300"/>
      <c r="AX2487" s="300"/>
      <c r="AY2487" s="300"/>
      <c r="AZ2487" s="300"/>
      <c r="BA2487" s="300"/>
      <c r="BB2487" s="300"/>
      <c r="BC2487" s="300"/>
      <c r="BD2487" s="300"/>
      <c r="BE2487" s="300"/>
      <c r="BF2487" s="300"/>
      <c r="BG2487" s="300"/>
      <c r="BH2487" s="300"/>
      <c r="BI2487" s="300"/>
      <c r="BJ2487" s="300"/>
      <c r="BK2487" s="300"/>
      <c r="BL2487" s="300"/>
      <c r="BM2487" s="300"/>
      <c r="BN2487" s="300"/>
      <c r="BO2487" s="300"/>
      <c r="BP2487" s="300"/>
      <c r="BQ2487" s="300"/>
      <c r="BR2487" s="300"/>
      <c r="BS2487" s="300"/>
      <c r="BT2487" s="300"/>
      <c r="BU2487" s="300"/>
      <c r="BV2487" s="300"/>
      <c r="BW2487" s="300"/>
      <c r="BX2487" s="300"/>
      <c r="BY2487" s="300"/>
      <c r="BZ2487" s="300"/>
      <c r="CA2487" s="300"/>
      <c r="CB2487" s="300"/>
      <c r="CC2487" s="300"/>
      <c r="CD2487" s="300"/>
      <c r="CE2487" s="300"/>
      <c r="CF2487" s="300"/>
      <c r="CG2487" s="300"/>
      <c r="CH2487" s="300"/>
      <c r="CI2487" s="300"/>
      <c r="CJ2487" s="300"/>
      <c r="CK2487" s="300"/>
      <c r="CL2487" s="300"/>
      <c r="CM2487" s="300"/>
      <c r="CN2487" s="300"/>
      <c r="CO2487" s="300"/>
      <c r="CP2487" s="300"/>
      <c r="CQ2487" s="300"/>
      <c r="CR2487" s="300"/>
      <c r="CS2487" s="300"/>
      <c r="CT2487" s="300"/>
      <c r="CU2487" s="300"/>
      <c r="CV2487" s="300"/>
      <c r="CW2487" s="300"/>
      <c r="CX2487" s="300"/>
      <c r="CY2487" s="300"/>
      <c r="CZ2487" s="300"/>
      <c r="DA2487" s="300"/>
      <c r="DB2487" s="300"/>
      <c r="DC2487" s="300"/>
      <c r="DD2487" s="300"/>
      <c r="DE2487" s="300"/>
      <c r="DF2487" s="300"/>
      <c r="DG2487" s="300"/>
      <c r="DH2487" s="300"/>
      <c r="DI2487" s="300"/>
      <c r="DJ2487" s="300"/>
      <c r="DK2487" s="300"/>
      <c r="DL2487" s="300"/>
      <c r="DM2487" s="300"/>
      <c r="DN2487" s="300"/>
      <c r="DO2487" s="300"/>
      <c r="DP2487" s="300"/>
      <c r="DQ2487" s="300"/>
      <c r="DR2487" s="300"/>
      <c r="DS2487" s="300"/>
      <c r="DT2487" s="300"/>
      <c r="DU2487" s="300"/>
      <c r="DV2487" s="300"/>
      <c r="DW2487" s="300"/>
      <c r="DX2487" s="300"/>
      <c r="DY2487" s="300"/>
      <c r="DZ2487" s="300"/>
      <c r="EA2487" s="300"/>
      <c r="EB2487" s="300"/>
      <c r="EC2487" s="300"/>
      <c r="ED2487" s="300"/>
      <c r="EE2487" s="300"/>
      <c r="EF2487" s="300"/>
      <c r="EG2487" s="300"/>
      <c r="EH2487" s="300"/>
      <c r="EI2487" s="300"/>
      <c r="EJ2487" s="300"/>
      <c r="EK2487" s="300"/>
    </row>
    <row r="2489" spans="1:141" s="299" customFormat="1" ht="24" customHeight="1" x14ac:dyDescent="0.2">
      <c r="A2489" s="133"/>
      <c r="B2489" s="133"/>
      <c r="C2489" s="133"/>
      <c r="D2489" s="133"/>
      <c r="E2489" s="133"/>
      <c r="F2489" s="145"/>
      <c r="G2489" s="145"/>
      <c r="H2489" s="133"/>
    </row>
    <row r="2490" spans="1:141" s="299" customFormat="1" ht="24" customHeight="1" x14ac:dyDescent="0.2">
      <c r="A2490" s="133"/>
      <c r="B2490" s="133"/>
      <c r="C2490" s="133"/>
      <c r="D2490" s="133"/>
      <c r="E2490" s="133"/>
      <c r="F2490" s="145"/>
      <c r="G2490" s="145"/>
      <c r="H2490" s="133"/>
    </row>
    <row r="2491" spans="1:141" s="299" customFormat="1" ht="24" customHeight="1" x14ac:dyDescent="0.2">
      <c r="A2491" s="133"/>
      <c r="B2491" s="133"/>
      <c r="C2491" s="133"/>
      <c r="D2491" s="133"/>
      <c r="E2491" s="133"/>
      <c r="F2491" s="145"/>
      <c r="G2491" s="145"/>
      <c r="H2491" s="133"/>
    </row>
    <row r="2492" spans="1:141" s="299" customFormat="1" ht="24" customHeight="1" x14ac:dyDescent="0.2">
      <c r="A2492" s="133"/>
      <c r="B2492" s="133"/>
      <c r="C2492" s="133"/>
      <c r="D2492" s="133"/>
      <c r="E2492" s="133"/>
      <c r="F2492" s="145"/>
      <c r="G2492" s="145"/>
      <c r="H2492" s="133"/>
    </row>
    <row r="2493" spans="1:141" s="299" customFormat="1" ht="24" customHeight="1" x14ac:dyDescent="0.2">
      <c r="A2493" s="133"/>
      <c r="B2493" s="133"/>
      <c r="C2493" s="133"/>
      <c r="D2493" s="133"/>
      <c r="E2493" s="133"/>
      <c r="F2493" s="145"/>
      <c r="G2493" s="145"/>
      <c r="H2493" s="133"/>
    </row>
    <row r="2494" spans="1:141" s="299" customFormat="1" ht="24" customHeight="1" x14ac:dyDescent="0.2">
      <c r="A2494" s="133"/>
      <c r="B2494" s="133"/>
      <c r="C2494" s="133"/>
      <c r="D2494" s="133"/>
      <c r="E2494" s="133"/>
      <c r="F2494" s="145"/>
      <c r="G2494" s="145"/>
      <c r="H2494" s="133"/>
    </row>
    <row r="2495" spans="1:141" s="299" customFormat="1" ht="24" customHeight="1" x14ac:dyDescent="0.2">
      <c r="A2495" s="133"/>
      <c r="B2495" s="133"/>
      <c r="C2495" s="133"/>
      <c r="D2495" s="133"/>
      <c r="E2495" s="133"/>
      <c r="F2495" s="145"/>
      <c r="G2495" s="145"/>
      <c r="H2495" s="133"/>
    </row>
    <row r="2496" spans="1:141" s="299" customFormat="1" ht="24" customHeight="1" x14ac:dyDescent="0.2">
      <c r="A2496" s="133"/>
      <c r="B2496" s="133"/>
      <c r="C2496" s="133"/>
      <c r="D2496" s="133"/>
      <c r="E2496" s="133"/>
      <c r="F2496" s="145"/>
      <c r="G2496" s="145"/>
      <c r="H2496" s="133"/>
    </row>
    <row r="2497" spans="1:8" s="299" customFormat="1" ht="24" customHeight="1" x14ac:dyDescent="0.2">
      <c r="A2497" s="133"/>
      <c r="B2497" s="133"/>
      <c r="C2497" s="133"/>
      <c r="D2497" s="133"/>
      <c r="E2497" s="133"/>
      <c r="F2497" s="145"/>
      <c r="G2497" s="145"/>
      <c r="H2497" s="133"/>
    </row>
    <row r="2498" spans="1:8" s="299" customFormat="1" ht="24" customHeight="1" x14ac:dyDescent="0.2">
      <c r="A2498" s="133"/>
      <c r="B2498" s="133"/>
      <c r="C2498" s="133"/>
      <c r="D2498" s="133"/>
      <c r="E2498" s="133"/>
      <c r="F2498" s="145"/>
      <c r="G2498" s="145"/>
      <c r="H2498" s="133"/>
    </row>
    <row r="2499" spans="1:8" s="299" customFormat="1" ht="24" customHeight="1" x14ac:dyDescent="0.2">
      <c r="A2499" s="133"/>
      <c r="B2499" s="133"/>
      <c r="C2499" s="133"/>
      <c r="D2499" s="133"/>
      <c r="E2499" s="133"/>
      <c r="F2499" s="145"/>
      <c r="G2499" s="145"/>
      <c r="H2499" s="133"/>
    </row>
    <row r="2500" spans="1:8" s="299" customFormat="1" ht="24" customHeight="1" x14ac:dyDescent="0.2">
      <c r="A2500" s="133"/>
      <c r="B2500" s="133"/>
      <c r="C2500" s="133"/>
      <c r="D2500" s="133"/>
      <c r="E2500" s="133"/>
      <c r="F2500" s="145"/>
      <c r="G2500" s="145"/>
      <c r="H2500" s="133"/>
    </row>
    <row r="2501" spans="1:8" s="299" customFormat="1" ht="24" customHeight="1" x14ac:dyDescent="0.2">
      <c r="A2501" s="133"/>
      <c r="B2501" s="133"/>
      <c r="C2501" s="133"/>
      <c r="D2501" s="133"/>
      <c r="E2501" s="133"/>
      <c r="F2501" s="145"/>
      <c r="G2501" s="145"/>
      <c r="H2501" s="133"/>
    </row>
    <row r="2502" spans="1:8" s="299" customFormat="1" ht="24" customHeight="1" x14ac:dyDescent="0.2">
      <c r="A2502" s="133"/>
      <c r="B2502" s="133"/>
      <c r="C2502" s="133"/>
      <c r="D2502" s="133"/>
      <c r="E2502" s="133"/>
      <c r="F2502" s="145"/>
      <c r="G2502" s="145"/>
      <c r="H2502" s="133"/>
    </row>
    <row r="2505" spans="1:8" s="299" customFormat="1" ht="24" customHeight="1" x14ac:dyDescent="0.2">
      <c r="A2505" s="133"/>
      <c r="B2505" s="133"/>
      <c r="C2505" s="133"/>
      <c r="D2505" s="133"/>
      <c r="E2505" s="133"/>
      <c r="F2505" s="145"/>
      <c r="G2505" s="145"/>
      <c r="H2505" s="133"/>
    </row>
    <row r="2506" spans="1:8" s="299" customFormat="1" ht="24" customHeight="1" x14ac:dyDescent="0.2">
      <c r="A2506" s="133"/>
      <c r="B2506" s="133"/>
      <c r="C2506" s="133"/>
      <c r="D2506" s="133"/>
      <c r="E2506" s="133"/>
      <c r="F2506" s="145"/>
      <c r="G2506" s="145"/>
      <c r="H2506" s="133"/>
    </row>
    <row r="2507" spans="1:8" s="299" customFormat="1" ht="24" customHeight="1" x14ac:dyDescent="0.2">
      <c r="A2507" s="133"/>
      <c r="B2507" s="133"/>
      <c r="C2507" s="133"/>
      <c r="D2507" s="133"/>
      <c r="E2507" s="133"/>
      <c r="F2507" s="145"/>
      <c r="G2507" s="145"/>
      <c r="H2507" s="133"/>
    </row>
    <row r="2508" spans="1:8" s="299" customFormat="1" ht="24" customHeight="1" x14ac:dyDescent="0.2">
      <c r="A2508" s="133"/>
      <c r="B2508" s="133"/>
      <c r="C2508" s="133"/>
      <c r="D2508" s="133"/>
      <c r="E2508" s="133"/>
      <c r="F2508" s="145"/>
      <c r="G2508" s="145"/>
      <c r="H2508" s="133"/>
    </row>
    <row r="2509" spans="1:8" s="299" customFormat="1" ht="24" customHeight="1" x14ac:dyDescent="0.2">
      <c r="A2509" s="133"/>
      <c r="B2509" s="133"/>
      <c r="C2509" s="133"/>
      <c r="D2509" s="133"/>
      <c r="E2509" s="133"/>
      <c r="F2509" s="145"/>
      <c r="G2509" s="145"/>
      <c r="H2509" s="133"/>
    </row>
    <row r="2510" spans="1:8" s="299" customFormat="1" ht="24" customHeight="1" x14ac:dyDescent="0.2">
      <c r="A2510" s="133"/>
      <c r="B2510" s="133"/>
      <c r="C2510" s="133"/>
      <c r="D2510" s="133"/>
      <c r="E2510" s="133"/>
      <c r="F2510" s="145"/>
      <c r="G2510" s="145"/>
      <c r="H2510" s="133"/>
    </row>
    <row r="2511" spans="1:8" s="299" customFormat="1" ht="24" customHeight="1" x14ac:dyDescent="0.2">
      <c r="A2511" s="133"/>
      <c r="B2511" s="133"/>
      <c r="C2511" s="133"/>
      <c r="D2511" s="133"/>
      <c r="E2511" s="133"/>
      <c r="F2511" s="145"/>
      <c r="G2511" s="145"/>
      <c r="H2511" s="133"/>
    </row>
    <row r="2512" spans="1:8" s="299" customFormat="1" ht="24" customHeight="1" x14ac:dyDescent="0.2">
      <c r="A2512" s="133"/>
      <c r="B2512" s="133"/>
      <c r="C2512" s="133"/>
      <c r="D2512" s="133"/>
      <c r="E2512" s="133"/>
      <c r="F2512" s="145"/>
      <c r="G2512" s="145"/>
      <c r="H2512" s="133"/>
    </row>
    <row r="2515" spans="1:8" s="299" customFormat="1" ht="24" customHeight="1" x14ac:dyDescent="0.2">
      <c r="A2515" s="133"/>
      <c r="B2515" s="133"/>
      <c r="C2515" s="133"/>
      <c r="D2515" s="133"/>
      <c r="E2515" s="133"/>
      <c r="F2515" s="145"/>
      <c r="G2515" s="145"/>
      <c r="H2515" s="133"/>
    </row>
    <row r="2516" spans="1:8" s="299" customFormat="1" ht="24" customHeight="1" x14ac:dyDescent="0.2">
      <c r="A2516" s="133"/>
      <c r="B2516" s="133"/>
      <c r="C2516" s="133"/>
      <c r="D2516" s="133"/>
      <c r="E2516" s="133"/>
      <c r="F2516" s="145"/>
      <c r="G2516" s="145"/>
      <c r="H2516" s="133"/>
    </row>
    <row r="2517" spans="1:8" s="299" customFormat="1" ht="24" customHeight="1" x14ac:dyDescent="0.2">
      <c r="A2517" s="133"/>
      <c r="B2517" s="133"/>
      <c r="C2517" s="133"/>
      <c r="D2517" s="133"/>
      <c r="E2517" s="133"/>
      <c r="F2517" s="145"/>
      <c r="G2517" s="145"/>
      <c r="H2517" s="133"/>
    </row>
    <row r="2518" spans="1:8" s="299" customFormat="1" ht="24" customHeight="1" x14ac:dyDescent="0.2">
      <c r="A2518" s="133"/>
      <c r="B2518" s="133"/>
      <c r="C2518" s="133"/>
      <c r="D2518" s="133"/>
      <c r="E2518" s="133"/>
      <c r="F2518" s="145"/>
      <c r="G2518" s="145"/>
      <c r="H2518" s="133"/>
    </row>
    <row r="2519" spans="1:8" s="299" customFormat="1" ht="24" customHeight="1" x14ac:dyDescent="0.2">
      <c r="A2519" s="133"/>
      <c r="B2519" s="133"/>
      <c r="C2519" s="133"/>
      <c r="D2519" s="133"/>
      <c r="E2519" s="133"/>
      <c r="F2519" s="145"/>
      <c r="G2519" s="145"/>
      <c r="H2519" s="133"/>
    </row>
    <row r="2520" spans="1:8" s="299" customFormat="1" ht="24" customHeight="1" x14ac:dyDescent="0.2">
      <c r="A2520" s="133"/>
      <c r="B2520" s="133"/>
      <c r="C2520" s="133"/>
      <c r="D2520" s="133"/>
      <c r="E2520" s="133"/>
      <c r="F2520" s="145"/>
      <c r="G2520" s="145"/>
      <c r="H2520" s="133"/>
    </row>
    <row r="2521" spans="1:8" s="299" customFormat="1" ht="24" customHeight="1" x14ac:dyDescent="0.2">
      <c r="A2521" s="133"/>
      <c r="B2521" s="133"/>
      <c r="C2521" s="133"/>
      <c r="D2521" s="133"/>
      <c r="E2521" s="133"/>
      <c r="F2521" s="145"/>
      <c r="G2521" s="145"/>
      <c r="H2521" s="133"/>
    </row>
    <row r="2522" spans="1:8" s="299" customFormat="1" ht="24" customHeight="1" x14ac:dyDescent="0.2">
      <c r="A2522" s="133"/>
      <c r="B2522" s="133"/>
      <c r="C2522" s="133"/>
      <c r="D2522" s="133"/>
      <c r="E2522" s="133"/>
      <c r="F2522" s="145"/>
      <c r="G2522" s="145"/>
      <c r="H2522" s="133"/>
    </row>
    <row r="2523" spans="1:8" s="299" customFormat="1" ht="24" customHeight="1" x14ac:dyDescent="0.2">
      <c r="A2523" s="133"/>
      <c r="B2523" s="133"/>
      <c r="C2523" s="133"/>
      <c r="D2523" s="133"/>
      <c r="E2523" s="133"/>
      <c r="F2523" s="145"/>
      <c r="G2523" s="145"/>
      <c r="H2523" s="133"/>
    </row>
    <row r="2537" spans="1:141" s="143" customFormat="1" ht="24" customHeight="1" x14ac:dyDescent="0.2">
      <c r="A2537" s="133"/>
      <c r="B2537" s="133"/>
      <c r="C2537" s="133"/>
      <c r="D2537" s="133"/>
      <c r="E2537" s="133"/>
      <c r="F2537" s="145"/>
      <c r="G2537" s="145"/>
      <c r="H2537" s="133"/>
      <c r="I2537" s="299"/>
      <c r="J2537" s="299"/>
      <c r="K2537" s="299"/>
      <c r="L2537" s="299"/>
      <c r="M2537" s="299"/>
      <c r="N2537" s="299"/>
      <c r="O2537" s="299"/>
      <c r="P2537" s="299"/>
      <c r="Q2537" s="299"/>
      <c r="R2537" s="299"/>
      <c r="S2537" s="299"/>
      <c r="T2537" s="299"/>
      <c r="U2537" s="300"/>
      <c r="V2537" s="300"/>
      <c r="W2537" s="300"/>
      <c r="X2537" s="300"/>
      <c r="Y2537" s="300"/>
      <c r="Z2537" s="300"/>
      <c r="AA2537" s="300"/>
      <c r="AB2537" s="300"/>
      <c r="AC2537" s="300"/>
      <c r="AD2537" s="300"/>
      <c r="AE2537" s="300"/>
      <c r="AF2537" s="300"/>
      <c r="AG2537" s="300"/>
      <c r="AH2537" s="300"/>
      <c r="AI2537" s="300"/>
      <c r="AJ2537" s="300"/>
      <c r="AK2537" s="300"/>
      <c r="AL2537" s="300"/>
      <c r="AM2537" s="300"/>
      <c r="AN2537" s="300"/>
      <c r="AO2537" s="300"/>
      <c r="AP2537" s="300"/>
      <c r="AQ2537" s="300"/>
      <c r="AR2537" s="300"/>
      <c r="AS2537" s="300"/>
      <c r="AT2537" s="300"/>
      <c r="AU2537" s="300"/>
      <c r="AV2537" s="300"/>
      <c r="AW2537" s="300"/>
      <c r="AX2537" s="300"/>
      <c r="AY2537" s="300"/>
      <c r="AZ2537" s="300"/>
      <c r="BA2537" s="300"/>
      <c r="BB2537" s="300"/>
      <c r="BC2537" s="300"/>
      <c r="BD2537" s="300"/>
      <c r="BE2537" s="300"/>
      <c r="BF2537" s="300"/>
      <c r="BG2537" s="300"/>
      <c r="BH2537" s="300"/>
      <c r="BI2537" s="300"/>
      <c r="BJ2537" s="300"/>
      <c r="BK2537" s="300"/>
      <c r="BL2537" s="300"/>
      <c r="BM2537" s="300"/>
      <c r="BN2537" s="300"/>
      <c r="BO2537" s="300"/>
      <c r="BP2537" s="300"/>
      <c r="BQ2537" s="300"/>
      <c r="BR2537" s="300"/>
      <c r="BS2537" s="300"/>
      <c r="BT2537" s="300"/>
      <c r="BU2537" s="300"/>
      <c r="BV2537" s="300"/>
      <c r="BW2537" s="300"/>
      <c r="BX2537" s="300"/>
      <c r="BY2537" s="300"/>
      <c r="BZ2537" s="300"/>
      <c r="CA2537" s="300"/>
      <c r="CB2537" s="300"/>
      <c r="CC2537" s="300"/>
      <c r="CD2537" s="300"/>
      <c r="CE2537" s="300"/>
      <c r="CF2537" s="300"/>
      <c r="CG2537" s="300"/>
      <c r="CH2537" s="300"/>
      <c r="CI2537" s="300"/>
      <c r="CJ2537" s="300"/>
      <c r="CK2537" s="300"/>
      <c r="CL2537" s="300"/>
      <c r="CM2537" s="300"/>
      <c r="CN2537" s="300"/>
      <c r="CO2537" s="300"/>
      <c r="CP2537" s="300"/>
      <c r="CQ2537" s="300"/>
      <c r="CR2537" s="300"/>
      <c r="CS2537" s="300"/>
      <c r="CT2537" s="300"/>
      <c r="CU2537" s="300"/>
      <c r="CV2537" s="300"/>
      <c r="CW2537" s="300"/>
      <c r="CX2537" s="300"/>
      <c r="CY2537" s="300"/>
      <c r="CZ2537" s="300"/>
      <c r="DA2537" s="300"/>
      <c r="DB2537" s="300"/>
      <c r="DC2537" s="300"/>
      <c r="DD2537" s="300"/>
      <c r="DE2537" s="300"/>
      <c r="DF2537" s="300"/>
      <c r="DG2537" s="300"/>
      <c r="DH2537" s="300"/>
      <c r="DI2537" s="300"/>
      <c r="DJ2537" s="300"/>
      <c r="DK2537" s="300"/>
      <c r="DL2537" s="300"/>
      <c r="DM2537" s="300"/>
      <c r="DN2537" s="300"/>
      <c r="DO2537" s="300"/>
      <c r="DP2537" s="300"/>
      <c r="DQ2537" s="300"/>
      <c r="DR2537" s="300"/>
      <c r="DS2537" s="300"/>
      <c r="DT2537" s="300"/>
      <c r="DU2537" s="300"/>
      <c r="DV2537" s="300"/>
      <c r="DW2537" s="300"/>
      <c r="DX2537" s="300"/>
      <c r="DY2537" s="300"/>
      <c r="DZ2537" s="300"/>
      <c r="EA2537" s="300"/>
      <c r="EB2537" s="300"/>
      <c r="EC2537" s="300"/>
      <c r="ED2537" s="300"/>
      <c r="EE2537" s="300"/>
      <c r="EF2537" s="300"/>
      <c r="EG2537" s="300"/>
      <c r="EH2537" s="300"/>
      <c r="EI2537" s="300"/>
      <c r="EJ2537" s="300"/>
      <c r="EK2537" s="300"/>
    </row>
    <row r="2539" spans="1:141" s="299" customFormat="1" ht="24" customHeight="1" x14ac:dyDescent="0.2">
      <c r="A2539" s="133"/>
      <c r="B2539" s="133"/>
      <c r="C2539" s="133"/>
      <c r="D2539" s="133"/>
      <c r="E2539" s="133"/>
      <c r="F2539" s="145"/>
      <c r="G2539" s="145"/>
      <c r="H2539" s="133"/>
    </row>
    <row r="2540" spans="1:141" s="299" customFormat="1" ht="24" customHeight="1" x14ac:dyDescent="0.2">
      <c r="A2540" s="133"/>
      <c r="B2540" s="133"/>
      <c r="C2540" s="133"/>
      <c r="D2540" s="133"/>
      <c r="E2540" s="133"/>
      <c r="F2540" s="145"/>
      <c r="G2540" s="145"/>
      <c r="H2540" s="133"/>
    </row>
    <row r="2541" spans="1:141" s="299" customFormat="1" ht="24" customHeight="1" x14ac:dyDescent="0.2">
      <c r="A2541" s="133"/>
      <c r="B2541" s="133"/>
      <c r="C2541" s="133"/>
      <c r="D2541" s="133"/>
      <c r="E2541" s="133"/>
      <c r="F2541" s="145"/>
      <c r="G2541" s="145"/>
      <c r="H2541" s="133"/>
    </row>
    <row r="2542" spans="1:141" s="299" customFormat="1" ht="24" customHeight="1" x14ac:dyDescent="0.2">
      <c r="A2542" s="133"/>
      <c r="B2542" s="133"/>
      <c r="C2542" s="133"/>
      <c r="D2542" s="133"/>
      <c r="E2542" s="133"/>
      <c r="F2542" s="145"/>
      <c r="G2542" s="145"/>
      <c r="H2542" s="133"/>
    </row>
    <row r="2543" spans="1:141" s="299" customFormat="1" ht="24" customHeight="1" x14ac:dyDescent="0.2">
      <c r="A2543" s="133"/>
      <c r="B2543" s="133"/>
      <c r="C2543" s="133"/>
      <c r="D2543" s="133"/>
      <c r="E2543" s="133"/>
      <c r="F2543" s="145"/>
      <c r="G2543" s="145"/>
      <c r="H2543" s="133"/>
    </row>
    <row r="2544" spans="1:141" s="299" customFormat="1" ht="24" customHeight="1" x14ac:dyDescent="0.2">
      <c r="A2544" s="133"/>
      <c r="B2544" s="133"/>
      <c r="C2544" s="133"/>
      <c r="D2544" s="133"/>
      <c r="E2544" s="133"/>
      <c r="F2544" s="145"/>
      <c r="G2544" s="145"/>
      <c r="H2544" s="133"/>
    </row>
    <row r="2545" spans="1:8" s="299" customFormat="1" ht="24" customHeight="1" x14ac:dyDescent="0.2">
      <c r="A2545" s="133"/>
      <c r="B2545" s="133"/>
      <c r="C2545" s="133"/>
      <c r="D2545" s="133"/>
      <c r="E2545" s="133"/>
      <c r="F2545" s="145"/>
      <c r="G2545" s="145"/>
      <c r="H2545" s="133"/>
    </row>
    <row r="2546" spans="1:8" s="299" customFormat="1" ht="24" customHeight="1" x14ac:dyDescent="0.2">
      <c r="A2546" s="133"/>
      <c r="B2546" s="133"/>
      <c r="C2546" s="133"/>
      <c r="D2546" s="133"/>
      <c r="E2546" s="133"/>
      <c r="F2546" s="145"/>
      <c r="G2546" s="145"/>
      <c r="H2546" s="133"/>
    </row>
    <row r="2547" spans="1:8" s="299" customFormat="1" ht="24" customHeight="1" x14ac:dyDescent="0.2">
      <c r="A2547" s="133"/>
      <c r="B2547" s="133"/>
      <c r="C2547" s="133"/>
      <c r="D2547" s="133"/>
      <c r="E2547" s="133"/>
      <c r="F2547" s="145"/>
      <c r="G2547" s="145"/>
      <c r="H2547" s="133"/>
    </row>
    <row r="2548" spans="1:8" s="299" customFormat="1" ht="24" customHeight="1" x14ac:dyDescent="0.2">
      <c r="A2548" s="133"/>
      <c r="B2548" s="133"/>
      <c r="C2548" s="133"/>
      <c r="D2548" s="133"/>
      <c r="E2548" s="133"/>
      <c r="F2548" s="145"/>
      <c r="G2548" s="145"/>
      <c r="H2548" s="133"/>
    </row>
    <row r="2549" spans="1:8" s="299" customFormat="1" ht="24" customHeight="1" x14ac:dyDescent="0.2">
      <c r="A2549" s="133"/>
      <c r="B2549" s="133"/>
      <c r="C2549" s="133"/>
      <c r="D2549" s="133"/>
      <c r="E2549" s="133"/>
      <c r="F2549" s="145"/>
      <c r="G2549" s="145"/>
      <c r="H2549" s="133"/>
    </row>
    <row r="2550" spans="1:8" s="299" customFormat="1" ht="24" customHeight="1" x14ac:dyDescent="0.2">
      <c r="A2550" s="133"/>
      <c r="B2550" s="133"/>
      <c r="C2550" s="133"/>
      <c r="D2550" s="133"/>
      <c r="E2550" s="133"/>
      <c r="F2550" s="145"/>
      <c r="G2550" s="145"/>
      <c r="H2550" s="133"/>
    </row>
    <row r="2551" spans="1:8" s="299" customFormat="1" ht="24" customHeight="1" x14ac:dyDescent="0.2">
      <c r="A2551" s="133"/>
      <c r="B2551" s="133"/>
      <c r="C2551" s="133"/>
      <c r="D2551" s="133"/>
      <c r="E2551" s="133"/>
      <c r="F2551" s="145"/>
      <c r="G2551" s="145"/>
      <c r="H2551" s="133"/>
    </row>
    <row r="2552" spans="1:8" s="299" customFormat="1" ht="24" customHeight="1" x14ac:dyDescent="0.2">
      <c r="A2552" s="133"/>
      <c r="B2552" s="133"/>
      <c r="C2552" s="133"/>
      <c r="D2552" s="133"/>
      <c r="E2552" s="133"/>
      <c r="F2552" s="145"/>
      <c r="G2552" s="145"/>
      <c r="H2552" s="133"/>
    </row>
    <row r="2555" spans="1:8" s="299" customFormat="1" ht="24" customHeight="1" x14ac:dyDescent="0.2">
      <c r="A2555" s="133"/>
      <c r="B2555" s="133"/>
      <c r="C2555" s="133"/>
      <c r="D2555" s="133"/>
      <c r="E2555" s="133"/>
      <c r="F2555" s="145"/>
      <c r="G2555" s="145"/>
      <c r="H2555" s="133"/>
    </row>
    <row r="2556" spans="1:8" s="299" customFormat="1" ht="24" customHeight="1" x14ac:dyDescent="0.2">
      <c r="A2556" s="133"/>
      <c r="B2556" s="133"/>
      <c r="C2556" s="133"/>
      <c r="D2556" s="133"/>
      <c r="E2556" s="133"/>
      <c r="F2556" s="145"/>
      <c r="G2556" s="145"/>
      <c r="H2556" s="133"/>
    </row>
    <row r="2557" spans="1:8" s="299" customFormat="1" ht="24" customHeight="1" x14ac:dyDescent="0.2">
      <c r="A2557" s="133"/>
      <c r="B2557" s="133"/>
      <c r="C2557" s="133"/>
      <c r="D2557" s="133"/>
      <c r="E2557" s="133"/>
      <c r="F2557" s="145"/>
      <c r="G2557" s="145"/>
      <c r="H2557" s="133"/>
    </row>
    <row r="2558" spans="1:8" s="299" customFormat="1" ht="24" customHeight="1" x14ac:dyDescent="0.2">
      <c r="A2558" s="133"/>
      <c r="B2558" s="133"/>
      <c r="C2558" s="133"/>
      <c r="D2558" s="133"/>
      <c r="E2558" s="133"/>
      <c r="F2558" s="145"/>
      <c r="G2558" s="145"/>
      <c r="H2558" s="133"/>
    </row>
    <row r="2559" spans="1:8" s="299" customFormat="1" ht="24" customHeight="1" x14ac:dyDescent="0.2">
      <c r="A2559" s="133"/>
      <c r="B2559" s="133"/>
      <c r="C2559" s="133"/>
      <c r="D2559" s="133"/>
      <c r="E2559" s="133"/>
      <c r="F2559" s="145"/>
      <c r="G2559" s="145"/>
      <c r="H2559" s="133"/>
    </row>
    <row r="2560" spans="1:8" s="299" customFormat="1" ht="24" customHeight="1" x14ac:dyDescent="0.2">
      <c r="A2560" s="133"/>
      <c r="B2560" s="133"/>
      <c r="C2560" s="133"/>
      <c r="D2560" s="133"/>
      <c r="E2560" s="133"/>
      <c r="F2560" s="145"/>
      <c r="G2560" s="145"/>
      <c r="H2560" s="133"/>
    </row>
    <row r="2561" spans="1:8" s="299" customFormat="1" ht="24" customHeight="1" x14ac:dyDescent="0.2">
      <c r="A2561" s="133"/>
      <c r="B2561" s="133"/>
      <c r="C2561" s="133"/>
      <c r="D2561" s="133"/>
      <c r="E2561" s="133"/>
      <c r="F2561" s="145"/>
      <c r="G2561" s="145"/>
      <c r="H2561" s="133"/>
    </row>
    <row r="2562" spans="1:8" s="299" customFormat="1" ht="24" customHeight="1" x14ac:dyDescent="0.2">
      <c r="A2562" s="133"/>
      <c r="B2562" s="133"/>
      <c r="C2562" s="133"/>
      <c r="D2562" s="133"/>
      <c r="E2562" s="133"/>
      <c r="F2562" s="145"/>
      <c r="G2562" s="145"/>
      <c r="H2562" s="133"/>
    </row>
    <row r="2565" spans="1:8" s="299" customFormat="1" ht="24" customHeight="1" x14ac:dyDescent="0.2">
      <c r="A2565" s="133"/>
      <c r="B2565" s="133"/>
      <c r="C2565" s="133"/>
      <c r="D2565" s="133"/>
      <c r="E2565" s="133"/>
      <c r="F2565" s="145"/>
      <c r="G2565" s="145"/>
      <c r="H2565" s="133"/>
    </row>
    <row r="2566" spans="1:8" s="299" customFormat="1" ht="24" customHeight="1" x14ac:dyDescent="0.2">
      <c r="A2566" s="133"/>
      <c r="B2566" s="133"/>
      <c r="C2566" s="133"/>
      <c r="D2566" s="133"/>
      <c r="E2566" s="133"/>
      <c r="F2566" s="145"/>
      <c r="G2566" s="145"/>
      <c r="H2566" s="133"/>
    </row>
    <row r="2567" spans="1:8" s="299" customFormat="1" ht="24" customHeight="1" x14ac:dyDescent="0.2">
      <c r="A2567" s="133"/>
      <c r="B2567" s="133"/>
      <c r="C2567" s="133"/>
      <c r="D2567" s="133"/>
      <c r="E2567" s="133"/>
      <c r="F2567" s="145"/>
      <c r="G2567" s="145"/>
      <c r="H2567" s="133"/>
    </row>
    <row r="2568" spans="1:8" s="299" customFormat="1" ht="24" customHeight="1" x14ac:dyDescent="0.2">
      <c r="A2568" s="133"/>
      <c r="B2568" s="133"/>
      <c r="C2568" s="133"/>
      <c r="D2568" s="133"/>
      <c r="E2568" s="133"/>
      <c r="F2568" s="145"/>
      <c r="G2568" s="145"/>
      <c r="H2568" s="133"/>
    </row>
    <row r="2569" spans="1:8" s="299" customFormat="1" ht="24" customHeight="1" x14ac:dyDescent="0.2">
      <c r="A2569" s="133"/>
      <c r="B2569" s="133"/>
      <c r="C2569" s="133"/>
      <c r="D2569" s="133"/>
      <c r="E2569" s="133"/>
      <c r="F2569" s="145"/>
      <c r="G2569" s="145"/>
      <c r="H2569" s="133"/>
    </row>
    <row r="2570" spans="1:8" s="299" customFormat="1" ht="24" customHeight="1" x14ac:dyDescent="0.2">
      <c r="A2570" s="133"/>
      <c r="B2570" s="133"/>
      <c r="C2570" s="133"/>
      <c r="D2570" s="133"/>
      <c r="E2570" s="133"/>
      <c r="F2570" s="145"/>
      <c r="G2570" s="145"/>
      <c r="H2570" s="133"/>
    </row>
    <row r="2571" spans="1:8" s="299" customFormat="1" ht="24" customHeight="1" x14ac:dyDescent="0.2">
      <c r="A2571" s="133"/>
      <c r="B2571" s="133"/>
      <c r="C2571" s="133"/>
      <c r="D2571" s="133"/>
      <c r="E2571" s="133"/>
      <c r="F2571" s="145"/>
      <c r="G2571" s="145"/>
      <c r="H2571" s="133"/>
    </row>
    <row r="2572" spans="1:8" s="299" customFormat="1" ht="24" customHeight="1" x14ac:dyDescent="0.2">
      <c r="A2572" s="133"/>
      <c r="B2572" s="133"/>
      <c r="C2572" s="133"/>
      <c r="D2572" s="133"/>
      <c r="E2572" s="133"/>
      <c r="F2572" s="145"/>
      <c r="G2572" s="145"/>
      <c r="H2572" s="133"/>
    </row>
    <row r="2573" spans="1:8" s="299" customFormat="1" ht="24" customHeight="1" x14ac:dyDescent="0.2">
      <c r="A2573" s="133"/>
      <c r="B2573" s="133"/>
      <c r="C2573" s="133"/>
      <c r="D2573" s="133"/>
      <c r="E2573" s="133"/>
      <c r="F2573" s="145"/>
      <c r="G2573" s="145"/>
      <c r="H2573" s="133"/>
    </row>
    <row r="2587" spans="1:141" s="143" customFormat="1" ht="24" customHeight="1" x14ac:dyDescent="0.2">
      <c r="A2587" s="133"/>
      <c r="B2587" s="133"/>
      <c r="C2587" s="133"/>
      <c r="D2587" s="133"/>
      <c r="E2587" s="133"/>
      <c r="F2587" s="145"/>
      <c r="G2587" s="145"/>
      <c r="H2587" s="133"/>
      <c r="I2587" s="299"/>
      <c r="J2587" s="299"/>
      <c r="K2587" s="299"/>
      <c r="L2587" s="299"/>
      <c r="M2587" s="299"/>
      <c r="N2587" s="299"/>
      <c r="O2587" s="299"/>
      <c r="P2587" s="299"/>
      <c r="Q2587" s="299"/>
      <c r="R2587" s="299"/>
      <c r="S2587" s="299"/>
      <c r="T2587" s="299"/>
      <c r="U2587" s="300"/>
      <c r="V2587" s="300"/>
      <c r="W2587" s="300"/>
      <c r="X2587" s="300"/>
      <c r="Y2587" s="300"/>
      <c r="Z2587" s="300"/>
      <c r="AA2587" s="300"/>
      <c r="AB2587" s="300"/>
      <c r="AC2587" s="300"/>
      <c r="AD2587" s="300"/>
      <c r="AE2587" s="300"/>
      <c r="AF2587" s="300"/>
      <c r="AG2587" s="300"/>
      <c r="AH2587" s="300"/>
      <c r="AI2587" s="300"/>
      <c r="AJ2587" s="300"/>
      <c r="AK2587" s="300"/>
      <c r="AL2587" s="300"/>
      <c r="AM2587" s="300"/>
      <c r="AN2587" s="300"/>
      <c r="AO2587" s="300"/>
      <c r="AP2587" s="300"/>
      <c r="AQ2587" s="300"/>
      <c r="AR2587" s="300"/>
      <c r="AS2587" s="300"/>
      <c r="AT2587" s="300"/>
      <c r="AU2587" s="300"/>
      <c r="AV2587" s="300"/>
      <c r="AW2587" s="300"/>
      <c r="AX2587" s="300"/>
      <c r="AY2587" s="300"/>
      <c r="AZ2587" s="300"/>
      <c r="BA2587" s="300"/>
      <c r="BB2587" s="300"/>
      <c r="BC2587" s="300"/>
      <c r="BD2587" s="300"/>
      <c r="BE2587" s="300"/>
      <c r="BF2587" s="300"/>
      <c r="BG2587" s="300"/>
      <c r="BH2587" s="300"/>
      <c r="BI2587" s="300"/>
      <c r="BJ2587" s="300"/>
      <c r="BK2587" s="300"/>
      <c r="BL2587" s="300"/>
      <c r="BM2587" s="300"/>
      <c r="BN2587" s="300"/>
      <c r="BO2587" s="300"/>
      <c r="BP2587" s="300"/>
      <c r="BQ2587" s="300"/>
      <c r="BR2587" s="300"/>
      <c r="BS2587" s="300"/>
      <c r="BT2587" s="300"/>
      <c r="BU2587" s="300"/>
      <c r="BV2587" s="300"/>
      <c r="BW2587" s="300"/>
      <c r="BX2587" s="300"/>
      <c r="BY2587" s="300"/>
      <c r="BZ2587" s="300"/>
      <c r="CA2587" s="300"/>
      <c r="CB2587" s="300"/>
      <c r="CC2587" s="300"/>
      <c r="CD2587" s="300"/>
      <c r="CE2587" s="300"/>
      <c r="CF2587" s="300"/>
      <c r="CG2587" s="300"/>
      <c r="CH2587" s="300"/>
      <c r="CI2587" s="300"/>
      <c r="CJ2587" s="300"/>
      <c r="CK2587" s="300"/>
      <c r="CL2587" s="300"/>
      <c r="CM2587" s="300"/>
      <c r="CN2587" s="300"/>
      <c r="CO2587" s="300"/>
      <c r="CP2587" s="300"/>
      <c r="CQ2587" s="300"/>
      <c r="CR2587" s="300"/>
      <c r="CS2587" s="300"/>
      <c r="CT2587" s="300"/>
      <c r="CU2587" s="300"/>
      <c r="CV2587" s="300"/>
      <c r="CW2587" s="300"/>
      <c r="CX2587" s="300"/>
      <c r="CY2587" s="300"/>
      <c r="CZ2587" s="300"/>
      <c r="DA2587" s="300"/>
      <c r="DB2587" s="300"/>
      <c r="DC2587" s="300"/>
      <c r="DD2587" s="300"/>
      <c r="DE2587" s="300"/>
      <c r="DF2587" s="300"/>
      <c r="DG2587" s="300"/>
      <c r="DH2587" s="300"/>
      <c r="DI2587" s="300"/>
      <c r="DJ2587" s="300"/>
      <c r="DK2587" s="300"/>
      <c r="DL2587" s="300"/>
      <c r="DM2587" s="300"/>
      <c r="DN2587" s="300"/>
      <c r="DO2587" s="300"/>
      <c r="DP2587" s="300"/>
      <c r="DQ2587" s="300"/>
      <c r="DR2587" s="300"/>
      <c r="DS2587" s="300"/>
      <c r="DT2587" s="300"/>
      <c r="DU2587" s="300"/>
      <c r="DV2587" s="300"/>
      <c r="DW2587" s="300"/>
      <c r="DX2587" s="300"/>
      <c r="DY2587" s="300"/>
      <c r="DZ2587" s="300"/>
      <c r="EA2587" s="300"/>
      <c r="EB2587" s="300"/>
      <c r="EC2587" s="300"/>
      <c r="ED2587" s="300"/>
      <c r="EE2587" s="300"/>
      <c r="EF2587" s="300"/>
      <c r="EG2587" s="300"/>
      <c r="EH2587" s="300"/>
      <c r="EI2587" s="300"/>
      <c r="EJ2587" s="300"/>
      <c r="EK2587" s="300"/>
    </row>
    <row r="2589" spans="1:141" s="299" customFormat="1" ht="24" customHeight="1" x14ac:dyDescent="0.2">
      <c r="A2589" s="133"/>
      <c r="B2589" s="133"/>
      <c r="C2589" s="133"/>
      <c r="D2589" s="133"/>
      <c r="E2589" s="133"/>
      <c r="F2589" s="145"/>
      <c r="G2589" s="145"/>
      <c r="H2589" s="133"/>
    </row>
    <row r="2590" spans="1:141" s="299" customFormat="1" ht="24" customHeight="1" x14ac:dyDescent="0.2">
      <c r="A2590" s="133"/>
      <c r="B2590" s="133"/>
      <c r="C2590" s="133"/>
      <c r="D2590" s="133"/>
      <c r="E2590" s="133"/>
      <c r="F2590" s="145"/>
      <c r="G2590" s="145"/>
      <c r="H2590" s="133"/>
    </row>
    <row r="2591" spans="1:141" s="299" customFormat="1" ht="24" customHeight="1" x14ac:dyDescent="0.2">
      <c r="A2591" s="133"/>
      <c r="B2591" s="133"/>
      <c r="C2591" s="133"/>
      <c r="D2591" s="133"/>
      <c r="E2591" s="133"/>
      <c r="F2591" s="145"/>
      <c r="G2591" s="145"/>
      <c r="H2591" s="133"/>
    </row>
    <row r="2592" spans="1:141" s="299" customFormat="1" ht="24" customHeight="1" x14ac:dyDescent="0.2">
      <c r="A2592" s="133"/>
      <c r="B2592" s="133"/>
      <c r="C2592" s="133"/>
      <c r="D2592" s="133"/>
      <c r="E2592" s="133"/>
      <c r="F2592" s="145"/>
      <c r="G2592" s="145"/>
      <c r="H2592" s="133"/>
    </row>
    <row r="2593" spans="1:8" s="299" customFormat="1" ht="24" customHeight="1" x14ac:dyDescent="0.2">
      <c r="A2593" s="133"/>
      <c r="B2593" s="133"/>
      <c r="C2593" s="133"/>
      <c r="D2593" s="133"/>
      <c r="E2593" s="133"/>
      <c r="F2593" s="145"/>
      <c r="G2593" s="145"/>
      <c r="H2593" s="133"/>
    </row>
    <row r="2594" spans="1:8" s="299" customFormat="1" ht="24" customHeight="1" x14ac:dyDescent="0.2">
      <c r="A2594" s="133"/>
      <c r="B2594" s="133"/>
      <c r="C2594" s="133"/>
      <c r="D2594" s="133"/>
      <c r="E2594" s="133"/>
      <c r="F2594" s="145"/>
      <c r="G2594" s="145"/>
      <c r="H2594" s="133"/>
    </row>
    <row r="2595" spans="1:8" s="299" customFormat="1" ht="24" customHeight="1" x14ac:dyDescent="0.2">
      <c r="A2595" s="133"/>
      <c r="B2595" s="133"/>
      <c r="C2595" s="133"/>
      <c r="D2595" s="133"/>
      <c r="E2595" s="133"/>
      <c r="F2595" s="145"/>
      <c r="G2595" s="145"/>
      <c r="H2595" s="133"/>
    </row>
    <row r="2596" spans="1:8" s="299" customFormat="1" ht="24" customHeight="1" x14ac:dyDescent="0.2">
      <c r="A2596" s="133"/>
      <c r="B2596" s="133"/>
      <c r="C2596" s="133"/>
      <c r="D2596" s="133"/>
      <c r="E2596" s="133"/>
      <c r="F2596" s="145"/>
      <c r="G2596" s="145"/>
      <c r="H2596" s="133"/>
    </row>
    <row r="2597" spans="1:8" s="299" customFormat="1" ht="24" customHeight="1" x14ac:dyDescent="0.2">
      <c r="A2597" s="133"/>
      <c r="B2597" s="133"/>
      <c r="C2597" s="133"/>
      <c r="D2597" s="133"/>
      <c r="E2597" s="133"/>
      <c r="F2597" s="145"/>
      <c r="G2597" s="145"/>
      <c r="H2597" s="133"/>
    </row>
    <row r="2598" spans="1:8" s="299" customFormat="1" ht="24" customHeight="1" x14ac:dyDescent="0.2">
      <c r="A2598" s="133"/>
      <c r="B2598" s="133"/>
      <c r="C2598" s="133"/>
      <c r="D2598" s="133"/>
      <c r="E2598" s="133"/>
      <c r="F2598" s="145"/>
      <c r="G2598" s="145"/>
      <c r="H2598" s="133"/>
    </row>
    <row r="2599" spans="1:8" s="299" customFormat="1" ht="24" customHeight="1" x14ac:dyDescent="0.2">
      <c r="A2599" s="133"/>
      <c r="B2599" s="133"/>
      <c r="C2599" s="133"/>
      <c r="D2599" s="133"/>
      <c r="E2599" s="133"/>
      <c r="F2599" s="145"/>
      <c r="G2599" s="145"/>
      <c r="H2599" s="133"/>
    </row>
    <row r="2600" spans="1:8" s="299" customFormat="1" ht="24" customHeight="1" x14ac:dyDescent="0.2">
      <c r="A2600" s="133"/>
      <c r="B2600" s="133"/>
      <c r="C2600" s="133"/>
      <c r="D2600" s="133"/>
      <c r="E2600" s="133"/>
      <c r="F2600" s="145"/>
      <c r="G2600" s="145"/>
      <c r="H2600" s="133"/>
    </row>
    <row r="2601" spans="1:8" s="299" customFormat="1" ht="24" customHeight="1" x14ac:dyDescent="0.2">
      <c r="A2601" s="133"/>
      <c r="B2601" s="133"/>
      <c r="C2601" s="133"/>
      <c r="D2601" s="133"/>
      <c r="E2601" s="133"/>
      <c r="F2601" s="145"/>
      <c r="G2601" s="145"/>
      <c r="H2601" s="133"/>
    </row>
    <row r="2602" spans="1:8" s="299" customFormat="1" ht="24" customHeight="1" x14ac:dyDescent="0.2">
      <c r="A2602" s="133"/>
      <c r="B2602" s="133"/>
      <c r="C2602" s="133"/>
      <c r="D2602" s="133"/>
      <c r="E2602" s="133"/>
      <c r="F2602" s="145"/>
      <c r="G2602" s="145"/>
      <c r="H2602" s="133"/>
    </row>
    <row r="2605" spans="1:8" s="299" customFormat="1" ht="24" customHeight="1" x14ac:dyDescent="0.2">
      <c r="A2605" s="133"/>
      <c r="B2605" s="133"/>
      <c r="C2605" s="133"/>
      <c r="D2605" s="133"/>
      <c r="E2605" s="133"/>
      <c r="F2605" s="145"/>
      <c r="G2605" s="145"/>
      <c r="H2605" s="133"/>
    </row>
    <row r="2606" spans="1:8" s="299" customFormat="1" ht="24" customHeight="1" x14ac:dyDescent="0.2">
      <c r="A2606" s="133"/>
      <c r="B2606" s="133"/>
      <c r="C2606" s="133"/>
      <c r="D2606" s="133"/>
      <c r="E2606" s="133"/>
      <c r="F2606" s="145"/>
      <c r="G2606" s="145"/>
      <c r="H2606" s="133"/>
    </row>
    <row r="2607" spans="1:8" s="299" customFormat="1" ht="24" customHeight="1" x14ac:dyDescent="0.2">
      <c r="A2607" s="133"/>
      <c r="B2607" s="133"/>
      <c r="C2607" s="133"/>
      <c r="D2607" s="133"/>
      <c r="E2607" s="133"/>
      <c r="F2607" s="145"/>
      <c r="G2607" s="145"/>
      <c r="H2607" s="133"/>
    </row>
    <row r="2608" spans="1:8" s="299" customFormat="1" ht="24" customHeight="1" x14ac:dyDescent="0.2">
      <c r="A2608" s="133"/>
      <c r="B2608" s="133"/>
      <c r="C2608" s="133"/>
      <c r="D2608" s="133"/>
      <c r="E2608" s="133"/>
      <c r="F2608" s="145"/>
      <c r="G2608" s="145"/>
      <c r="H2608" s="133"/>
    </row>
    <row r="2609" spans="1:8" s="299" customFormat="1" ht="24" customHeight="1" x14ac:dyDescent="0.2">
      <c r="A2609" s="133"/>
      <c r="B2609" s="133"/>
      <c r="C2609" s="133"/>
      <c r="D2609" s="133"/>
      <c r="E2609" s="133"/>
      <c r="F2609" s="145"/>
      <c r="G2609" s="145"/>
      <c r="H2609" s="133"/>
    </row>
    <row r="2610" spans="1:8" s="299" customFormat="1" ht="24" customHeight="1" x14ac:dyDescent="0.2">
      <c r="A2610" s="133"/>
      <c r="B2610" s="133"/>
      <c r="C2610" s="133"/>
      <c r="D2610" s="133"/>
      <c r="E2610" s="133"/>
      <c r="F2610" s="145"/>
      <c r="G2610" s="145"/>
      <c r="H2610" s="133"/>
    </row>
    <row r="2611" spans="1:8" s="299" customFormat="1" ht="24" customHeight="1" x14ac:dyDescent="0.2">
      <c r="A2611" s="133"/>
      <c r="B2611" s="133"/>
      <c r="C2611" s="133"/>
      <c r="D2611" s="133"/>
      <c r="E2611" s="133"/>
      <c r="F2611" s="145"/>
      <c r="G2611" s="145"/>
      <c r="H2611" s="133"/>
    </row>
    <row r="2612" spans="1:8" s="299" customFormat="1" ht="24" customHeight="1" x14ac:dyDescent="0.2">
      <c r="A2612" s="133"/>
      <c r="B2612" s="133"/>
      <c r="C2612" s="133"/>
      <c r="D2612" s="133"/>
      <c r="E2612" s="133"/>
      <c r="F2612" s="145"/>
      <c r="G2612" s="145"/>
      <c r="H2612" s="133"/>
    </row>
    <row r="2615" spans="1:8" s="299" customFormat="1" ht="24" customHeight="1" x14ac:dyDescent="0.2">
      <c r="A2615" s="133"/>
      <c r="B2615" s="133"/>
      <c r="C2615" s="133"/>
      <c r="D2615" s="133"/>
      <c r="E2615" s="133"/>
      <c r="F2615" s="145"/>
      <c r="G2615" s="145"/>
      <c r="H2615" s="133"/>
    </row>
    <row r="2616" spans="1:8" s="299" customFormat="1" ht="24" customHeight="1" x14ac:dyDescent="0.2">
      <c r="A2616" s="133"/>
      <c r="B2616" s="133"/>
      <c r="C2616" s="133"/>
      <c r="D2616" s="133"/>
      <c r="E2616" s="133"/>
      <c r="F2616" s="145"/>
      <c r="G2616" s="145"/>
      <c r="H2616" s="133"/>
    </row>
    <row r="2617" spans="1:8" s="299" customFormat="1" ht="24" customHeight="1" x14ac:dyDescent="0.2">
      <c r="A2617" s="133"/>
      <c r="B2617" s="133"/>
      <c r="C2617" s="133"/>
      <c r="D2617" s="133"/>
      <c r="E2617" s="133"/>
      <c r="F2617" s="145"/>
      <c r="G2617" s="145"/>
      <c r="H2617" s="133"/>
    </row>
    <row r="2618" spans="1:8" s="299" customFormat="1" ht="24" customHeight="1" x14ac:dyDescent="0.2">
      <c r="A2618" s="133"/>
      <c r="B2618" s="133"/>
      <c r="C2618" s="133"/>
      <c r="D2618" s="133"/>
      <c r="E2618" s="133"/>
      <c r="F2618" s="145"/>
      <c r="G2618" s="145"/>
      <c r="H2618" s="133"/>
    </row>
    <row r="2619" spans="1:8" s="299" customFormat="1" ht="24" customHeight="1" x14ac:dyDescent="0.2">
      <c r="A2619" s="133"/>
      <c r="B2619" s="133"/>
      <c r="C2619" s="133"/>
      <c r="D2619" s="133"/>
      <c r="E2619" s="133"/>
      <c r="F2619" s="145"/>
      <c r="G2619" s="145"/>
      <c r="H2619" s="133"/>
    </row>
    <row r="2620" spans="1:8" s="299" customFormat="1" ht="24" customHeight="1" x14ac:dyDescent="0.2">
      <c r="A2620" s="133"/>
      <c r="B2620" s="133"/>
      <c r="C2620" s="133"/>
      <c r="D2620" s="133"/>
      <c r="E2620" s="133"/>
      <c r="F2620" s="145"/>
      <c r="G2620" s="145"/>
      <c r="H2620" s="133"/>
    </row>
    <row r="2621" spans="1:8" s="299" customFormat="1" ht="24" customHeight="1" x14ac:dyDescent="0.2">
      <c r="A2621" s="133"/>
      <c r="B2621" s="133"/>
      <c r="C2621" s="133"/>
      <c r="D2621" s="133"/>
      <c r="E2621" s="133"/>
      <c r="F2621" s="145"/>
      <c r="G2621" s="145"/>
      <c r="H2621" s="133"/>
    </row>
    <row r="2622" spans="1:8" s="299" customFormat="1" ht="24" customHeight="1" x14ac:dyDescent="0.2">
      <c r="A2622" s="133"/>
      <c r="B2622" s="133"/>
      <c r="C2622" s="133"/>
      <c r="D2622" s="133"/>
      <c r="E2622" s="133"/>
      <c r="F2622" s="145"/>
      <c r="G2622" s="145"/>
      <c r="H2622" s="133"/>
    </row>
    <row r="2623" spans="1:8" s="299" customFormat="1" ht="24" customHeight="1" x14ac:dyDescent="0.2">
      <c r="A2623" s="133"/>
      <c r="B2623" s="133"/>
      <c r="C2623" s="133"/>
      <c r="D2623" s="133"/>
      <c r="E2623" s="133"/>
      <c r="F2623" s="145"/>
      <c r="G2623" s="145"/>
      <c r="H2623" s="133"/>
    </row>
    <row r="2637" spans="1:141" s="143" customFormat="1" ht="24" customHeight="1" x14ac:dyDescent="0.2">
      <c r="A2637" s="133"/>
      <c r="B2637" s="133"/>
      <c r="C2637" s="133"/>
      <c r="D2637" s="133"/>
      <c r="E2637" s="133"/>
      <c r="F2637" s="145"/>
      <c r="G2637" s="145"/>
      <c r="H2637" s="133"/>
      <c r="I2637" s="299"/>
      <c r="J2637" s="299"/>
      <c r="K2637" s="299"/>
      <c r="L2637" s="299"/>
      <c r="M2637" s="299"/>
      <c r="N2637" s="299"/>
      <c r="O2637" s="299"/>
      <c r="P2637" s="299"/>
      <c r="Q2637" s="299"/>
      <c r="R2637" s="299"/>
      <c r="S2637" s="299"/>
      <c r="T2637" s="299"/>
      <c r="U2637" s="300"/>
      <c r="V2637" s="300"/>
      <c r="W2637" s="300"/>
      <c r="X2637" s="300"/>
      <c r="Y2637" s="300"/>
      <c r="Z2637" s="300"/>
      <c r="AA2637" s="300"/>
      <c r="AB2637" s="300"/>
      <c r="AC2637" s="300"/>
      <c r="AD2637" s="300"/>
      <c r="AE2637" s="300"/>
      <c r="AF2637" s="300"/>
      <c r="AG2637" s="300"/>
      <c r="AH2637" s="300"/>
      <c r="AI2637" s="300"/>
      <c r="AJ2637" s="300"/>
      <c r="AK2637" s="300"/>
      <c r="AL2637" s="300"/>
      <c r="AM2637" s="300"/>
      <c r="AN2637" s="300"/>
      <c r="AO2637" s="300"/>
      <c r="AP2637" s="300"/>
      <c r="AQ2637" s="300"/>
      <c r="AR2637" s="300"/>
      <c r="AS2637" s="300"/>
      <c r="AT2637" s="300"/>
      <c r="AU2637" s="300"/>
      <c r="AV2637" s="300"/>
      <c r="AW2637" s="300"/>
      <c r="AX2637" s="300"/>
      <c r="AY2637" s="300"/>
      <c r="AZ2637" s="300"/>
      <c r="BA2637" s="300"/>
      <c r="BB2637" s="300"/>
      <c r="BC2637" s="300"/>
      <c r="BD2637" s="300"/>
      <c r="BE2637" s="300"/>
      <c r="BF2637" s="300"/>
      <c r="BG2637" s="300"/>
      <c r="BH2637" s="300"/>
      <c r="BI2637" s="300"/>
      <c r="BJ2637" s="300"/>
      <c r="BK2637" s="300"/>
      <c r="BL2637" s="300"/>
      <c r="BM2637" s="300"/>
      <c r="BN2637" s="300"/>
      <c r="BO2637" s="300"/>
      <c r="BP2637" s="300"/>
      <c r="BQ2637" s="300"/>
      <c r="BR2637" s="300"/>
      <c r="BS2637" s="300"/>
      <c r="BT2637" s="300"/>
      <c r="BU2637" s="300"/>
      <c r="BV2637" s="300"/>
      <c r="BW2637" s="300"/>
      <c r="BX2637" s="300"/>
      <c r="BY2637" s="300"/>
      <c r="BZ2637" s="300"/>
      <c r="CA2637" s="300"/>
      <c r="CB2637" s="300"/>
      <c r="CC2637" s="300"/>
      <c r="CD2637" s="300"/>
      <c r="CE2637" s="300"/>
      <c r="CF2637" s="300"/>
      <c r="CG2637" s="300"/>
      <c r="CH2637" s="300"/>
      <c r="CI2637" s="300"/>
      <c r="CJ2637" s="300"/>
      <c r="CK2637" s="300"/>
      <c r="CL2637" s="300"/>
      <c r="CM2637" s="300"/>
      <c r="CN2637" s="300"/>
      <c r="CO2637" s="300"/>
      <c r="CP2637" s="300"/>
      <c r="CQ2637" s="300"/>
      <c r="CR2637" s="300"/>
      <c r="CS2637" s="300"/>
      <c r="CT2637" s="300"/>
      <c r="CU2637" s="300"/>
      <c r="CV2637" s="300"/>
      <c r="CW2637" s="300"/>
      <c r="CX2637" s="300"/>
      <c r="CY2637" s="300"/>
      <c r="CZ2637" s="300"/>
      <c r="DA2637" s="300"/>
      <c r="DB2637" s="300"/>
      <c r="DC2637" s="300"/>
      <c r="DD2637" s="300"/>
      <c r="DE2637" s="300"/>
      <c r="DF2637" s="300"/>
      <c r="DG2637" s="300"/>
      <c r="DH2637" s="300"/>
      <c r="DI2637" s="300"/>
      <c r="DJ2637" s="300"/>
      <c r="DK2637" s="300"/>
      <c r="DL2637" s="300"/>
      <c r="DM2637" s="300"/>
      <c r="DN2637" s="300"/>
      <c r="DO2637" s="300"/>
      <c r="DP2637" s="300"/>
      <c r="DQ2637" s="300"/>
      <c r="DR2637" s="300"/>
      <c r="DS2637" s="300"/>
      <c r="DT2637" s="300"/>
      <c r="DU2637" s="300"/>
      <c r="DV2637" s="300"/>
      <c r="DW2637" s="300"/>
      <c r="DX2637" s="300"/>
      <c r="DY2637" s="300"/>
      <c r="DZ2637" s="300"/>
      <c r="EA2637" s="300"/>
      <c r="EB2637" s="300"/>
      <c r="EC2637" s="300"/>
      <c r="ED2637" s="300"/>
      <c r="EE2637" s="300"/>
      <c r="EF2637" s="300"/>
      <c r="EG2637" s="300"/>
      <c r="EH2637" s="300"/>
      <c r="EI2637" s="300"/>
      <c r="EJ2637" s="300"/>
      <c r="EK2637" s="300"/>
    </row>
    <row r="2639" spans="1:141" s="299" customFormat="1" ht="24" customHeight="1" x14ac:dyDescent="0.2">
      <c r="A2639" s="133"/>
      <c r="B2639" s="133"/>
      <c r="C2639" s="133"/>
      <c r="D2639" s="133"/>
      <c r="E2639" s="133"/>
      <c r="F2639" s="145"/>
      <c r="G2639" s="145"/>
      <c r="H2639" s="133"/>
    </row>
    <row r="2640" spans="1:141" s="299" customFormat="1" ht="24" customHeight="1" x14ac:dyDescent="0.2">
      <c r="A2640" s="133"/>
      <c r="B2640" s="133"/>
      <c r="C2640" s="133"/>
      <c r="D2640" s="133"/>
      <c r="E2640" s="133"/>
      <c r="F2640" s="145"/>
      <c r="G2640" s="145"/>
      <c r="H2640" s="133"/>
    </row>
    <row r="2641" spans="1:8" s="299" customFormat="1" ht="24" customHeight="1" x14ac:dyDescent="0.2">
      <c r="A2641" s="133"/>
      <c r="B2641" s="133"/>
      <c r="C2641" s="133"/>
      <c r="D2641" s="133"/>
      <c r="E2641" s="133"/>
      <c r="F2641" s="145"/>
      <c r="G2641" s="145"/>
      <c r="H2641" s="133"/>
    </row>
    <row r="2642" spans="1:8" s="299" customFormat="1" ht="24" customHeight="1" x14ac:dyDescent="0.2">
      <c r="A2642" s="133"/>
      <c r="B2642" s="133"/>
      <c r="C2642" s="133"/>
      <c r="D2642" s="133"/>
      <c r="E2642" s="133"/>
      <c r="F2642" s="145"/>
      <c r="G2642" s="145"/>
      <c r="H2642" s="133"/>
    </row>
    <row r="2643" spans="1:8" s="299" customFormat="1" ht="24" customHeight="1" x14ac:dyDescent="0.2">
      <c r="A2643" s="133"/>
      <c r="B2643" s="133"/>
      <c r="C2643" s="133"/>
      <c r="D2643" s="133"/>
      <c r="E2643" s="133"/>
      <c r="F2643" s="145"/>
      <c r="G2643" s="145"/>
      <c r="H2643" s="133"/>
    </row>
    <row r="2644" spans="1:8" s="299" customFormat="1" ht="24" customHeight="1" x14ac:dyDescent="0.2">
      <c r="A2644" s="133"/>
      <c r="B2644" s="133"/>
      <c r="C2644" s="133"/>
      <c r="D2644" s="133"/>
      <c r="E2644" s="133"/>
      <c r="F2644" s="145"/>
      <c r="G2644" s="145"/>
      <c r="H2644" s="133"/>
    </row>
    <row r="2645" spans="1:8" s="299" customFormat="1" ht="24" customHeight="1" x14ac:dyDescent="0.2">
      <c r="A2645" s="133"/>
      <c r="B2645" s="133"/>
      <c r="C2645" s="133"/>
      <c r="D2645" s="133"/>
      <c r="E2645" s="133"/>
      <c r="F2645" s="145"/>
      <c r="G2645" s="145"/>
      <c r="H2645" s="133"/>
    </row>
    <row r="2646" spans="1:8" s="299" customFormat="1" ht="24" customHeight="1" x14ac:dyDescent="0.2">
      <c r="A2646" s="133"/>
      <c r="B2646" s="133"/>
      <c r="C2646" s="133"/>
      <c r="D2646" s="133"/>
      <c r="E2646" s="133"/>
      <c r="F2646" s="145"/>
      <c r="G2646" s="145"/>
      <c r="H2646" s="133"/>
    </row>
    <row r="2647" spans="1:8" s="299" customFormat="1" ht="24" customHeight="1" x14ac:dyDescent="0.2">
      <c r="A2647" s="133"/>
      <c r="B2647" s="133"/>
      <c r="C2647" s="133"/>
      <c r="D2647" s="133"/>
      <c r="E2647" s="133"/>
      <c r="F2647" s="145"/>
      <c r="G2647" s="145"/>
      <c r="H2647" s="133"/>
    </row>
    <row r="2648" spans="1:8" s="299" customFormat="1" ht="24" customHeight="1" x14ac:dyDescent="0.2">
      <c r="A2648" s="133"/>
      <c r="B2648" s="133"/>
      <c r="C2648" s="133"/>
      <c r="D2648" s="133"/>
      <c r="E2648" s="133"/>
      <c r="F2648" s="145"/>
      <c r="G2648" s="145"/>
      <c r="H2648" s="133"/>
    </row>
    <row r="2649" spans="1:8" s="299" customFormat="1" ht="24" customHeight="1" x14ac:dyDescent="0.2">
      <c r="A2649" s="133"/>
      <c r="B2649" s="133"/>
      <c r="C2649" s="133"/>
      <c r="D2649" s="133"/>
      <c r="E2649" s="133"/>
      <c r="F2649" s="145"/>
      <c r="G2649" s="145"/>
      <c r="H2649" s="133"/>
    </row>
    <row r="2650" spans="1:8" s="299" customFormat="1" ht="24" customHeight="1" x14ac:dyDescent="0.2">
      <c r="A2650" s="133"/>
      <c r="B2650" s="133"/>
      <c r="C2650" s="133"/>
      <c r="D2650" s="133"/>
      <c r="E2650" s="133"/>
      <c r="F2650" s="145"/>
      <c r="G2650" s="145"/>
      <c r="H2650" s="133"/>
    </row>
    <row r="2651" spans="1:8" s="299" customFormat="1" ht="24" customHeight="1" x14ac:dyDescent="0.2">
      <c r="A2651" s="133"/>
      <c r="B2651" s="133"/>
      <c r="C2651" s="133"/>
      <c r="D2651" s="133"/>
      <c r="E2651" s="133"/>
      <c r="F2651" s="145"/>
      <c r="G2651" s="145"/>
      <c r="H2651" s="133"/>
    </row>
    <row r="2652" spans="1:8" s="299" customFormat="1" ht="24" customHeight="1" x14ac:dyDescent="0.2">
      <c r="A2652" s="133"/>
      <c r="B2652" s="133"/>
      <c r="C2652" s="133"/>
      <c r="D2652" s="133"/>
      <c r="E2652" s="133"/>
      <c r="F2652" s="145"/>
      <c r="G2652" s="145"/>
      <c r="H2652" s="133"/>
    </row>
    <row r="2655" spans="1:8" s="299" customFormat="1" ht="24" customHeight="1" x14ac:dyDescent="0.2">
      <c r="A2655" s="133"/>
      <c r="B2655" s="133"/>
      <c r="C2655" s="133"/>
      <c r="D2655" s="133"/>
      <c r="E2655" s="133"/>
      <c r="F2655" s="145"/>
      <c r="G2655" s="145"/>
      <c r="H2655" s="133"/>
    </row>
    <row r="2656" spans="1:8" s="299" customFormat="1" ht="24" customHeight="1" x14ac:dyDescent="0.2">
      <c r="A2656" s="133"/>
      <c r="B2656" s="133"/>
      <c r="C2656" s="133"/>
      <c r="D2656" s="133"/>
      <c r="E2656" s="133"/>
      <c r="F2656" s="145"/>
      <c r="G2656" s="145"/>
      <c r="H2656" s="133"/>
    </row>
    <row r="2657" spans="1:8" s="299" customFormat="1" ht="24" customHeight="1" x14ac:dyDescent="0.2">
      <c r="A2657" s="133"/>
      <c r="B2657" s="133"/>
      <c r="C2657" s="133"/>
      <c r="D2657" s="133"/>
      <c r="E2657" s="133"/>
      <c r="F2657" s="145"/>
      <c r="G2657" s="145"/>
      <c r="H2657" s="133"/>
    </row>
    <row r="2658" spans="1:8" s="299" customFormat="1" ht="24" customHeight="1" x14ac:dyDescent="0.2">
      <c r="A2658" s="133"/>
      <c r="B2658" s="133"/>
      <c r="C2658" s="133"/>
      <c r="D2658" s="133"/>
      <c r="E2658" s="133"/>
      <c r="F2658" s="145"/>
      <c r="G2658" s="145"/>
      <c r="H2658" s="133"/>
    </row>
    <row r="2659" spans="1:8" s="299" customFormat="1" ht="24" customHeight="1" x14ac:dyDescent="0.2">
      <c r="A2659" s="133"/>
      <c r="B2659" s="133"/>
      <c r="C2659" s="133"/>
      <c r="D2659" s="133"/>
      <c r="E2659" s="133"/>
      <c r="F2659" s="145"/>
      <c r="G2659" s="145"/>
      <c r="H2659" s="133"/>
    </row>
    <row r="2660" spans="1:8" s="299" customFormat="1" ht="24" customHeight="1" x14ac:dyDescent="0.2">
      <c r="A2660" s="133"/>
      <c r="B2660" s="133"/>
      <c r="C2660" s="133"/>
      <c r="D2660" s="133"/>
      <c r="E2660" s="133"/>
      <c r="F2660" s="145"/>
      <c r="G2660" s="145"/>
      <c r="H2660" s="133"/>
    </row>
    <row r="2661" spans="1:8" s="299" customFormat="1" ht="24" customHeight="1" x14ac:dyDescent="0.2">
      <c r="A2661" s="133"/>
      <c r="B2661" s="133"/>
      <c r="C2661" s="133"/>
      <c r="D2661" s="133"/>
      <c r="E2661" s="133"/>
      <c r="F2661" s="145"/>
      <c r="G2661" s="145"/>
      <c r="H2661" s="133"/>
    </row>
    <row r="2662" spans="1:8" s="299" customFormat="1" ht="24" customHeight="1" x14ac:dyDescent="0.2">
      <c r="A2662" s="133"/>
      <c r="B2662" s="133"/>
      <c r="C2662" s="133"/>
      <c r="D2662" s="133"/>
      <c r="E2662" s="133"/>
      <c r="F2662" s="145"/>
      <c r="G2662" s="145"/>
      <c r="H2662" s="133"/>
    </row>
    <row r="2665" spans="1:8" s="299" customFormat="1" ht="24" customHeight="1" x14ac:dyDescent="0.2">
      <c r="A2665" s="133"/>
      <c r="B2665" s="133"/>
      <c r="C2665" s="133"/>
      <c r="D2665" s="133"/>
      <c r="E2665" s="133"/>
      <c r="F2665" s="145"/>
      <c r="G2665" s="145"/>
      <c r="H2665" s="133"/>
    </row>
    <row r="2666" spans="1:8" s="299" customFormat="1" ht="24" customHeight="1" x14ac:dyDescent="0.2">
      <c r="A2666" s="133"/>
      <c r="B2666" s="133"/>
      <c r="C2666" s="133"/>
      <c r="D2666" s="133"/>
      <c r="E2666" s="133"/>
      <c r="F2666" s="145"/>
      <c r="G2666" s="145"/>
      <c r="H2666" s="133"/>
    </row>
    <row r="2667" spans="1:8" s="299" customFormat="1" ht="24" customHeight="1" x14ac:dyDescent="0.2">
      <c r="A2667" s="133"/>
      <c r="B2667" s="133"/>
      <c r="C2667" s="133"/>
      <c r="D2667" s="133"/>
      <c r="E2667" s="133"/>
      <c r="F2667" s="145"/>
      <c r="G2667" s="145"/>
      <c r="H2667" s="133"/>
    </row>
    <row r="2668" spans="1:8" s="299" customFormat="1" ht="24" customHeight="1" x14ac:dyDescent="0.2">
      <c r="A2668" s="133"/>
      <c r="B2668" s="133"/>
      <c r="C2668" s="133"/>
      <c r="D2668" s="133"/>
      <c r="E2668" s="133"/>
      <c r="F2668" s="145"/>
      <c r="G2668" s="145"/>
      <c r="H2668" s="133"/>
    </row>
    <row r="2669" spans="1:8" s="299" customFormat="1" ht="24" customHeight="1" x14ac:dyDescent="0.2">
      <c r="A2669" s="133"/>
      <c r="B2669" s="133"/>
      <c r="C2669" s="133"/>
      <c r="D2669" s="133"/>
      <c r="E2669" s="133"/>
      <c r="F2669" s="145"/>
      <c r="G2669" s="145"/>
      <c r="H2669" s="133"/>
    </row>
    <row r="2670" spans="1:8" s="299" customFormat="1" ht="24" customHeight="1" x14ac:dyDescent="0.2">
      <c r="A2670" s="133"/>
      <c r="B2670" s="133"/>
      <c r="C2670" s="133"/>
      <c r="D2670" s="133"/>
      <c r="E2670" s="133"/>
      <c r="F2670" s="145"/>
      <c r="G2670" s="145"/>
      <c r="H2670" s="133"/>
    </row>
    <row r="2671" spans="1:8" s="299" customFormat="1" ht="24" customHeight="1" x14ac:dyDescent="0.2">
      <c r="A2671" s="133"/>
      <c r="B2671" s="133"/>
      <c r="C2671" s="133"/>
      <c r="D2671" s="133"/>
      <c r="E2671" s="133"/>
      <c r="F2671" s="145"/>
      <c r="G2671" s="145"/>
      <c r="H2671" s="133"/>
    </row>
    <row r="2672" spans="1:8" s="299" customFormat="1" ht="24" customHeight="1" x14ac:dyDescent="0.2">
      <c r="A2672" s="133"/>
      <c r="B2672" s="133"/>
      <c r="C2672" s="133"/>
      <c r="D2672" s="133"/>
      <c r="E2672" s="133"/>
      <c r="F2672" s="145"/>
      <c r="G2672" s="145"/>
      <c r="H2672" s="133"/>
    </row>
    <row r="2673" spans="1:141" s="299" customFormat="1" ht="24" customHeight="1" x14ac:dyDescent="0.2">
      <c r="A2673" s="133"/>
      <c r="B2673" s="133"/>
      <c r="C2673" s="133"/>
      <c r="D2673" s="133"/>
      <c r="E2673" s="133"/>
      <c r="F2673" s="145"/>
      <c r="G2673" s="145"/>
      <c r="H2673" s="133"/>
    </row>
    <row r="2687" spans="1:141" s="143" customFormat="1" ht="24" customHeight="1" x14ac:dyDescent="0.2">
      <c r="A2687" s="133"/>
      <c r="B2687" s="133"/>
      <c r="C2687" s="133"/>
      <c r="D2687" s="133"/>
      <c r="E2687" s="133"/>
      <c r="F2687" s="145"/>
      <c r="G2687" s="145"/>
      <c r="H2687" s="133"/>
      <c r="I2687" s="299"/>
      <c r="J2687" s="299"/>
      <c r="K2687" s="299"/>
      <c r="L2687" s="299"/>
      <c r="M2687" s="299"/>
      <c r="N2687" s="299"/>
      <c r="O2687" s="299"/>
      <c r="P2687" s="299"/>
      <c r="Q2687" s="299"/>
      <c r="R2687" s="299"/>
      <c r="S2687" s="299"/>
      <c r="T2687" s="299"/>
      <c r="U2687" s="300"/>
      <c r="V2687" s="300"/>
      <c r="W2687" s="300"/>
      <c r="X2687" s="300"/>
      <c r="Y2687" s="300"/>
      <c r="Z2687" s="300"/>
      <c r="AA2687" s="300"/>
      <c r="AB2687" s="300"/>
      <c r="AC2687" s="300"/>
      <c r="AD2687" s="300"/>
      <c r="AE2687" s="300"/>
      <c r="AF2687" s="300"/>
      <c r="AG2687" s="300"/>
      <c r="AH2687" s="300"/>
      <c r="AI2687" s="300"/>
      <c r="AJ2687" s="300"/>
      <c r="AK2687" s="300"/>
      <c r="AL2687" s="300"/>
      <c r="AM2687" s="300"/>
      <c r="AN2687" s="300"/>
      <c r="AO2687" s="300"/>
      <c r="AP2687" s="300"/>
      <c r="AQ2687" s="300"/>
      <c r="AR2687" s="300"/>
      <c r="AS2687" s="300"/>
      <c r="AT2687" s="300"/>
      <c r="AU2687" s="300"/>
      <c r="AV2687" s="300"/>
      <c r="AW2687" s="300"/>
      <c r="AX2687" s="300"/>
      <c r="AY2687" s="300"/>
      <c r="AZ2687" s="300"/>
      <c r="BA2687" s="300"/>
      <c r="BB2687" s="300"/>
      <c r="BC2687" s="300"/>
      <c r="BD2687" s="300"/>
      <c r="BE2687" s="300"/>
      <c r="BF2687" s="300"/>
      <c r="BG2687" s="300"/>
      <c r="BH2687" s="300"/>
      <c r="BI2687" s="300"/>
      <c r="BJ2687" s="300"/>
      <c r="BK2687" s="300"/>
      <c r="BL2687" s="300"/>
      <c r="BM2687" s="300"/>
      <c r="BN2687" s="300"/>
      <c r="BO2687" s="300"/>
      <c r="BP2687" s="300"/>
      <c r="BQ2687" s="300"/>
      <c r="BR2687" s="300"/>
      <c r="BS2687" s="300"/>
      <c r="BT2687" s="300"/>
      <c r="BU2687" s="300"/>
      <c r="BV2687" s="300"/>
      <c r="BW2687" s="300"/>
      <c r="BX2687" s="300"/>
      <c r="BY2687" s="300"/>
      <c r="BZ2687" s="300"/>
      <c r="CA2687" s="300"/>
      <c r="CB2687" s="300"/>
      <c r="CC2687" s="300"/>
      <c r="CD2687" s="300"/>
      <c r="CE2687" s="300"/>
      <c r="CF2687" s="300"/>
      <c r="CG2687" s="300"/>
      <c r="CH2687" s="300"/>
      <c r="CI2687" s="300"/>
      <c r="CJ2687" s="300"/>
      <c r="CK2687" s="300"/>
      <c r="CL2687" s="300"/>
      <c r="CM2687" s="300"/>
      <c r="CN2687" s="300"/>
      <c r="CO2687" s="300"/>
      <c r="CP2687" s="300"/>
      <c r="CQ2687" s="300"/>
      <c r="CR2687" s="300"/>
      <c r="CS2687" s="300"/>
      <c r="CT2687" s="300"/>
      <c r="CU2687" s="300"/>
      <c r="CV2687" s="300"/>
      <c r="CW2687" s="300"/>
      <c r="CX2687" s="300"/>
      <c r="CY2687" s="300"/>
      <c r="CZ2687" s="300"/>
      <c r="DA2687" s="300"/>
      <c r="DB2687" s="300"/>
      <c r="DC2687" s="300"/>
      <c r="DD2687" s="300"/>
      <c r="DE2687" s="300"/>
      <c r="DF2687" s="300"/>
      <c r="DG2687" s="300"/>
      <c r="DH2687" s="300"/>
      <c r="DI2687" s="300"/>
      <c r="DJ2687" s="300"/>
      <c r="DK2687" s="300"/>
      <c r="DL2687" s="300"/>
      <c r="DM2687" s="300"/>
      <c r="DN2687" s="300"/>
      <c r="DO2687" s="300"/>
      <c r="DP2687" s="300"/>
      <c r="DQ2687" s="300"/>
      <c r="DR2687" s="300"/>
      <c r="DS2687" s="300"/>
      <c r="DT2687" s="300"/>
      <c r="DU2687" s="300"/>
      <c r="DV2687" s="300"/>
      <c r="DW2687" s="300"/>
      <c r="DX2687" s="300"/>
      <c r="DY2687" s="300"/>
      <c r="DZ2687" s="300"/>
      <c r="EA2687" s="300"/>
      <c r="EB2687" s="300"/>
      <c r="EC2687" s="300"/>
      <c r="ED2687" s="300"/>
      <c r="EE2687" s="300"/>
      <c r="EF2687" s="300"/>
      <c r="EG2687" s="300"/>
      <c r="EH2687" s="300"/>
      <c r="EI2687" s="300"/>
      <c r="EJ2687" s="300"/>
      <c r="EK2687" s="300"/>
    </row>
    <row r="2689" spans="1:8" s="299" customFormat="1" ht="24" customHeight="1" x14ac:dyDescent="0.2">
      <c r="A2689" s="133"/>
      <c r="B2689" s="133"/>
      <c r="C2689" s="133"/>
      <c r="D2689" s="133"/>
      <c r="E2689" s="133"/>
      <c r="F2689" s="145"/>
      <c r="G2689" s="145"/>
      <c r="H2689" s="133"/>
    </row>
    <row r="2690" spans="1:8" s="299" customFormat="1" ht="24" customHeight="1" x14ac:dyDescent="0.2">
      <c r="A2690" s="133"/>
      <c r="B2690" s="133"/>
      <c r="C2690" s="133"/>
      <c r="D2690" s="133"/>
      <c r="E2690" s="133"/>
      <c r="F2690" s="145"/>
      <c r="G2690" s="145"/>
      <c r="H2690" s="133"/>
    </row>
    <row r="2691" spans="1:8" s="299" customFormat="1" ht="24" customHeight="1" x14ac:dyDescent="0.2">
      <c r="A2691" s="133"/>
      <c r="B2691" s="133"/>
      <c r="C2691" s="133"/>
      <c r="D2691" s="133"/>
      <c r="E2691" s="133"/>
      <c r="F2691" s="145"/>
      <c r="G2691" s="145"/>
      <c r="H2691" s="133"/>
    </row>
    <row r="2692" spans="1:8" s="299" customFormat="1" ht="24" customHeight="1" x14ac:dyDescent="0.2">
      <c r="A2692" s="133"/>
      <c r="B2692" s="133"/>
      <c r="C2692" s="133"/>
      <c r="D2692" s="133"/>
      <c r="E2692" s="133"/>
      <c r="F2692" s="145"/>
      <c r="G2692" s="145"/>
      <c r="H2692" s="133"/>
    </row>
    <row r="2693" spans="1:8" s="299" customFormat="1" ht="24" customHeight="1" x14ac:dyDescent="0.2">
      <c r="A2693" s="133"/>
      <c r="B2693" s="133"/>
      <c r="C2693" s="133"/>
      <c r="D2693" s="133"/>
      <c r="E2693" s="133"/>
      <c r="F2693" s="145"/>
      <c r="G2693" s="145"/>
      <c r="H2693" s="133"/>
    </row>
    <row r="2694" spans="1:8" s="299" customFormat="1" ht="24" customHeight="1" x14ac:dyDescent="0.2">
      <c r="A2694" s="133"/>
      <c r="B2694" s="133"/>
      <c r="C2694" s="133"/>
      <c r="D2694" s="133"/>
      <c r="E2694" s="133"/>
      <c r="F2694" s="145"/>
      <c r="G2694" s="145"/>
      <c r="H2694" s="133"/>
    </row>
    <row r="2695" spans="1:8" s="299" customFormat="1" ht="24" customHeight="1" x14ac:dyDescent="0.2">
      <c r="A2695" s="133"/>
      <c r="B2695" s="133"/>
      <c r="C2695" s="133"/>
      <c r="D2695" s="133"/>
      <c r="E2695" s="133"/>
      <c r="F2695" s="145"/>
      <c r="G2695" s="145"/>
      <c r="H2695" s="133"/>
    </row>
    <row r="2696" spans="1:8" s="299" customFormat="1" ht="24" customHeight="1" x14ac:dyDescent="0.2">
      <c r="A2696" s="133"/>
      <c r="B2696" s="133"/>
      <c r="C2696" s="133"/>
      <c r="D2696" s="133"/>
      <c r="E2696" s="133"/>
      <c r="F2696" s="145"/>
      <c r="G2696" s="145"/>
      <c r="H2696" s="133"/>
    </row>
    <row r="2697" spans="1:8" s="299" customFormat="1" ht="24" customHeight="1" x14ac:dyDescent="0.2">
      <c r="A2697" s="133"/>
      <c r="B2697" s="133"/>
      <c r="C2697" s="133"/>
      <c r="D2697" s="133"/>
      <c r="E2697" s="133"/>
      <c r="F2697" s="145"/>
      <c r="G2697" s="145"/>
      <c r="H2697" s="133"/>
    </row>
    <row r="2698" spans="1:8" s="299" customFormat="1" ht="24" customHeight="1" x14ac:dyDescent="0.2">
      <c r="A2698" s="133"/>
      <c r="B2698" s="133"/>
      <c r="C2698" s="133"/>
      <c r="D2698" s="133"/>
      <c r="E2698" s="133"/>
      <c r="F2698" s="145"/>
      <c r="G2698" s="145"/>
      <c r="H2698" s="133"/>
    </row>
    <row r="2699" spans="1:8" s="299" customFormat="1" ht="24" customHeight="1" x14ac:dyDescent="0.2">
      <c r="A2699" s="133"/>
      <c r="B2699" s="133"/>
      <c r="C2699" s="133"/>
      <c r="D2699" s="133"/>
      <c r="E2699" s="133"/>
      <c r="F2699" s="145"/>
      <c r="G2699" s="145"/>
      <c r="H2699" s="133"/>
    </row>
    <row r="2700" spans="1:8" s="299" customFormat="1" ht="24" customHeight="1" x14ac:dyDescent="0.2">
      <c r="A2700" s="133"/>
      <c r="B2700" s="133"/>
      <c r="C2700" s="133"/>
      <c r="D2700" s="133"/>
      <c r="E2700" s="133"/>
      <c r="F2700" s="145"/>
      <c r="G2700" s="145"/>
      <c r="H2700" s="133"/>
    </row>
    <row r="2701" spans="1:8" s="299" customFormat="1" ht="24" customHeight="1" x14ac:dyDescent="0.2">
      <c r="A2701" s="133"/>
      <c r="B2701" s="133"/>
      <c r="C2701" s="133"/>
      <c r="D2701" s="133"/>
      <c r="E2701" s="133"/>
      <c r="F2701" s="145"/>
      <c r="G2701" s="145"/>
      <c r="H2701" s="133"/>
    </row>
    <row r="2702" spans="1:8" s="299" customFormat="1" ht="24" customHeight="1" x14ac:dyDescent="0.2">
      <c r="A2702" s="133"/>
      <c r="B2702" s="133"/>
      <c r="C2702" s="133"/>
      <c r="D2702" s="133"/>
      <c r="E2702" s="133"/>
      <c r="F2702" s="145"/>
      <c r="G2702" s="145"/>
      <c r="H2702" s="133"/>
    </row>
    <row r="2705" spans="1:8" s="299" customFormat="1" ht="24" customHeight="1" x14ac:dyDescent="0.2">
      <c r="A2705" s="133"/>
      <c r="B2705" s="133"/>
      <c r="C2705" s="133"/>
      <c r="D2705" s="133"/>
      <c r="E2705" s="133"/>
      <c r="F2705" s="145"/>
      <c r="G2705" s="145"/>
      <c r="H2705" s="133"/>
    </row>
    <row r="2706" spans="1:8" s="299" customFormat="1" ht="24" customHeight="1" x14ac:dyDescent="0.2">
      <c r="A2706" s="133"/>
      <c r="B2706" s="133"/>
      <c r="C2706" s="133"/>
      <c r="D2706" s="133"/>
      <c r="E2706" s="133"/>
      <c r="F2706" s="145"/>
      <c r="G2706" s="145"/>
      <c r="H2706" s="133"/>
    </row>
    <row r="2707" spans="1:8" s="299" customFormat="1" ht="24" customHeight="1" x14ac:dyDescent="0.2">
      <c r="A2707" s="133"/>
      <c r="B2707" s="133"/>
      <c r="C2707" s="133"/>
      <c r="D2707" s="133"/>
      <c r="E2707" s="133"/>
      <c r="F2707" s="145"/>
      <c r="G2707" s="145"/>
      <c r="H2707" s="133"/>
    </row>
    <row r="2708" spans="1:8" s="299" customFormat="1" ht="24" customHeight="1" x14ac:dyDescent="0.2">
      <c r="A2708" s="133"/>
      <c r="B2708" s="133"/>
      <c r="C2708" s="133"/>
      <c r="D2708" s="133"/>
      <c r="E2708" s="133"/>
      <c r="F2708" s="145"/>
      <c r="G2708" s="145"/>
      <c r="H2708" s="133"/>
    </row>
    <row r="2709" spans="1:8" s="299" customFormat="1" ht="24" customHeight="1" x14ac:dyDescent="0.2">
      <c r="A2709" s="133"/>
      <c r="B2709" s="133"/>
      <c r="C2709" s="133"/>
      <c r="D2709" s="133"/>
      <c r="E2709" s="133"/>
      <c r="F2709" s="145"/>
      <c r="G2709" s="145"/>
      <c r="H2709" s="133"/>
    </row>
    <row r="2710" spans="1:8" s="299" customFormat="1" ht="24" customHeight="1" x14ac:dyDescent="0.2">
      <c r="A2710" s="133"/>
      <c r="B2710" s="133"/>
      <c r="C2710" s="133"/>
      <c r="D2710" s="133"/>
      <c r="E2710" s="133"/>
      <c r="F2710" s="145"/>
      <c r="G2710" s="145"/>
      <c r="H2710" s="133"/>
    </row>
    <row r="2711" spans="1:8" s="299" customFormat="1" ht="24" customHeight="1" x14ac:dyDescent="0.2">
      <c r="A2711" s="133"/>
      <c r="B2711" s="133"/>
      <c r="C2711" s="133"/>
      <c r="D2711" s="133"/>
      <c r="E2711" s="133"/>
      <c r="F2711" s="145"/>
      <c r="G2711" s="145"/>
      <c r="H2711" s="133"/>
    </row>
    <row r="2712" spans="1:8" s="299" customFormat="1" ht="24" customHeight="1" x14ac:dyDescent="0.2">
      <c r="A2712" s="133"/>
      <c r="B2712" s="133"/>
      <c r="C2712" s="133"/>
      <c r="D2712" s="133"/>
      <c r="E2712" s="133"/>
      <c r="F2712" s="145"/>
      <c r="G2712" s="145"/>
      <c r="H2712" s="133"/>
    </row>
    <row r="2715" spans="1:8" s="299" customFormat="1" ht="24" customHeight="1" x14ac:dyDescent="0.2">
      <c r="A2715" s="133"/>
      <c r="B2715" s="133"/>
      <c r="C2715" s="133"/>
      <c r="D2715" s="133"/>
      <c r="E2715" s="133"/>
      <c r="F2715" s="145"/>
      <c r="G2715" s="145"/>
      <c r="H2715" s="133"/>
    </row>
    <row r="2716" spans="1:8" s="299" customFormat="1" ht="24" customHeight="1" x14ac:dyDescent="0.2">
      <c r="A2716" s="133"/>
      <c r="B2716" s="133"/>
      <c r="C2716" s="133"/>
      <c r="D2716" s="133"/>
      <c r="E2716" s="133"/>
      <c r="F2716" s="145"/>
      <c r="G2716" s="145"/>
      <c r="H2716" s="133"/>
    </row>
    <row r="2717" spans="1:8" s="299" customFormat="1" ht="24" customHeight="1" x14ac:dyDescent="0.2">
      <c r="A2717" s="133"/>
      <c r="B2717" s="133"/>
      <c r="C2717" s="133"/>
      <c r="D2717" s="133"/>
      <c r="E2717" s="133"/>
      <c r="F2717" s="145"/>
      <c r="G2717" s="145"/>
      <c r="H2717" s="133"/>
    </row>
    <row r="2718" spans="1:8" s="299" customFormat="1" ht="24" customHeight="1" x14ac:dyDescent="0.2">
      <c r="A2718" s="133"/>
      <c r="B2718" s="133"/>
      <c r="C2718" s="133"/>
      <c r="D2718" s="133"/>
      <c r="E2718" s="133"/>
      <c r="F2718" s="145"/>
      <c r="G2718" s="145"/>
      <c r="H2718" s="133"/>
    </row>
    <row r="2719" spans="1:8" s="299" customFormat="1" ht="24" customHeight="1" x14ac:dyDescent="0.2">
      <c r="A2719" s="133"/>
      <c r="B2719" s="133"/>
      <c r="C2719" s="133"/>
      <c r="D2719" s="133"/>
      <c r="E2719" s="133"/>
      <c r="F2719" s="145"/>
      <c r="G2719" s="145"/>
      <c r="H2719" s="133"/>
    </row>
    <row r="2720" spans="1:8" s="299" customFormat="1" ht="24" customHeight="1" x14ac:dyDescent="0.2">
      <c r="A2720" s="133"/>
      <c r="B2720" s="133"/>
      <c r="C2720" s="133"/>
      <c r="D2720" s="133"/>
      <c r="E2720" s="133"/>
      <c r="F2720" s="145"/>
      <c r="G2720" s="145"/>
      <c r="H2720" s="133"/>
    </row>
    <row r="2721" spans="1:8" s="299" customFormat="1" ht="24" customHeight="1" x14ac:dyDescent="0.2">
      <c r="A2721" s="133"/>
      <c r="B2721" s="133"/>
      <c r="C2721" s="133"/>
      <c r="D2721" s="133"/>
      <c r="E2721" s="133"/>
      <c r="F2721" s="145"/>
      <c r="G2721" s="145"/>
      <c r="H2721" s="133"/>
    </row>
    <row r="2722" spans="1:8" s="299" customFormat="1" ht="24" customHeight="1" x14ac:dyDescent="0.2">
      <c r="A2722" s="133"/>
      <c r="B2722" s="133"/>
      <c r="C2722" s="133"/>
      <c r="D2722" s="133"/>
      <c r="E2722" s="133"/>
      <c r="F2722" s="145"/>
      <c r="G2722" s="145"/>
      <c r="H2722" s="133"/>
    </row>
    <row r="2723" spans="1:8" s="299" customFormat="1" ht="24" customHeight="1" x14ac:dyDescent="0.2">
      <c r="A2723" s="133"/>
      <c r="B2723" s="133"/>
      <c r="C2723" s="133"/>
      <c r="D2723" s="133"/>
      <c r="E2723" s="133"/>
      <c r="F2723" s="145"/>
      <c r="G2723" s="145"/>
      <c r="H2723" s="133"/>
    </row>
    <row r="2737" spans="1:141" s="143" customFormat="1" ht="24" customHeight="1" x14ac:dyDescent="0.2">
      <c r="A2737" s="133"/>
      <c r="B2737" s="133"/>
      <c r="C2737" s="133"/>
      <c r="D2737" s="133"/>
      <c r="E2737" s="133"/>
      <c r="F2737" s="145"/>
      <c r="G2737" s="145"/>
      <c r="H2737" s="133"/>
      <c r="I2737" s="299"/>
      <c r="J2737" s="299"/>
      <c r="K2737" s="299"/>
      <c r="L2737" s="299"/>
      <c r="M2737" s="299"/>
      <c r="N2737" s="299"/>
      <c r="O2737" s="299"/>
      <c r="P2737" s="299"/>
      <c r="Q2737" s="299"/>
      <c r="R2737" s="299"/>
      <c r="S2737" s="299"/>
      <c r="T2737" s="299"/>
      <c r="U2737" s="300"/>
      <c r="V2737" s="300"/>
      <c r="W2737" s="300"/>
      <c r="X2737" s="300"/>
      <c r="Y2737" s="300"/>
      <c r="Z2737" s="300"/>
      <c r="AA2737" s="300"/>
      <c r="AB2737" s="300"/>
      <c r="AC2737" s="300"/>
      <c r="AD2737" s="300"/>
      <c r="AE2737" s="300"/>
      <c r="AF2737" s="300"/>
      <c r="AG2737" s="300"/>
      <c r="AH2737" s="300"/>
      <c r="AI2737" s="300"/>
      <c r="AJ2737" s="300"/>
      <c r="AK2737" s="300"/>
      <c r="AL2737" s="300"/>
      <c r="AM2737" s="300"/>
      <c r="AN2737" s="300"/>
      <c r="AO2737" s="300"/>
      <c r="AP2737" s="300"/>
      <c r="AQ2737" s="300"/>
      <c r="AR2737" s="300"/>
      <c r="AS2737" s="300"/>
      <c r="AT2737" s="300"/>
      <c r="AU2737" s="300"/>
      <c r="AV2737" s="300"/>
      <c r="AW2737" s="300"/>
      <c r="AX2737" s="300"/>
      <c r="AY2737" s="300"/>
      <c r="AZ2737" s="300"/>
      <c r="BA2737" s="300"/>
      <c r="BB2737" s="300"/>
      <c r="BC2737" s="300"/>
      <c r="BD2737" s="300"/>
      <c r="BE2737" s="300"/>
      <c r="BF2737" s="300"/>
      <c r="BG2737" s="300"/>
      <c r="BH2737" s="300"/>
      <c r="BI2737" s="300"/>
      <c r="BJ2737" s="300"/>
      <c r="BK2737" s="300"/>
      <c r="BL2737" s="300"/>
      <c r="BM2737" s="300"/>
      <c r="BN2737" s="300"/>
      <c r="BO2737" s="300"/>
      <c r="BP2737" s="300"/>
      <c r="BQ2737" s="300"/>
      <c r="BR2737" s="300"/>
      <c r="BS2737" s="300"/>
      <c r="BT2737" s="300"/>
      <c r="BU2737" s="300"/>
      <c r="BV2737" s="300"/>
      <c r="BW2737" s="300"/>
      <c r="BX2737" s="300"/>
      <c r="BY2737" s="300"/>
      <c r="BZ2737" s="300"/>
      <c r="CA2737" s="300"/>
      <c r="CB2737" s="300"/>
      <c r="CC2737" s="300"/>
      <c r="CD2737" s="300"/>
      <c r="CE2737" s="300"/>
      <c r="CF2737" s="300"/>
      <c r="CG2737" s="300"/>
      <c r="CH2737" s="300"/>
      <c r="CI2737" s="300"/>
      <c r="CJ2737" s="300"/>
      <c r="CK2737" s="300"/>
      <c r="CL2737" s="300"/>
      <c r="CM2737" s="300"/>
      <c r="CN2737" s="300"/>
      <c r="CO2737" s="300"/>
      <c r="CP2737" s="300"/>
      <c r="CQ2737" s="300"/>
      <c r="CR2737" s="300"/>
      <c r="CS2737" s="300"/>
      <c r="CT2737" s="300"/>
      <c r="CU2737" s="300"/>
      <c r="CV2737" s="300"/>
      <c r="CW2737" s="300"/>
      <c r="CX2737" s="300"/>
      <c r="CY2737" s="300"/>
      <c r="CZ2737" s="300"/>
      <c r="DA2737" s="300"/>
      <c r="DB2737" s="300"/>
      <c r="DC2737" s="300"/>
      <c r="DD2737" s="300"/>
      <c r="DE2737" s="300"/>
      <c r="DF2737" s="300"/>
      <c r="DG2737" s="300"/>
      <c r="DH2737" s="300"/>
      <c r="DI2737" s="300"/>
      <c r="DJ2737" s="300"/>
      <c r="DK2737" s="300"/>
      <c r="DL2737" s="300"/>
      <c r="DM2737" s="300"/>
      <c r="DN2737" s="300"/>
      <c r="DO2737" s="300"/>
      <c r="DP2737" s="300"/>
      <c r="DQ2737" s="300"/>
      <c r="DR2737" s="300"/>
      <c r="DS2737" s="300"/>
      <c r="DT2737" s="300"/>
      <c r="DU2737" s="300"/>
      <c r="DV2737" s="300"/>
      <c r="DW2737" s="300"/>
      <c r="DX2737" s="300"/>
      <c r="DY2737" s="300"/>
      <c r="DZ2737" s="300"/>
      <c r="EA2737" s="300"/>
      <c r="EB2737" s="300"/>
      <c r="EC2737" s="300"/>
      <c r="ED2737" s="300"/>
      <c r="EE2737" s="300"/>
      <c r="EF2737" s="300"/>
      <c r="EG2737" s="300"/>
      <c r="EH2737" s="300"/>
      <c r="EI2737" s="300"/>
      <c r="EJ2737" s="300"/>
      <c r="EK2737" s="300"/>
    </row>
    <row r="2739" spans="1:141" s="299" customFormat="1" ht="24" customHeight="1" x14ac:dyDescent="0.2">
      <c r="A2739" s="133"/>
      <c r="B2739" s="133"/>
      <c r="C2739" s="133"/>
      <c r="D2739" s="133"/>
      <c r="E2739" s="133"/>
      <c r="F2739" s="145"/>
      <c r="G2739" s="145"/>
      <c r="H2739" s="133"/>
    </row>
    <row r="2740" spans="1:141" s="299" customFormat="1" ht="24" customHeight="1" x14ac:dyDescent="0.2">
      <c r="A2740" s="133"/>
      <c r="B2740" s="133"/>
      <c r="C2740" s="133"/>
      <c r="D2740" s="133"/>
      <c r="E2740" s="133"/>
      <c r="F2740" s="145"/>
      <c r="G2740" s="145"/>
      <c r="H2740" s="133"/>
    </row>
    <row r="2741" spans="1:141" s="299" customFormat="1" ht="24" customHeight="1" x14ac:dyDescent="0.2">
      <c r="A2741" s="133"/>
      <c r="B2741" s="133"/>
      <c r="C2741" s="133"/>
      <c r="D2741" s="133"/>
      <c r="E2741" s="133"/>
      <c r="F2741" s="145"/>
      <c r="G2741" s="145"/>
      <c r="H2741" s="133"/>
    </row>
    <row r="2742" spans="1:141" s="299" customFormat="1" ht="24" customHeight="1" x14ac:dyDescent="0.2">
      <c r="A2742" s="133"/>
      <c r="B2742" s="133"/>
      <c r="C2742" s="133"/>
      <c r="D2742" s="133"/>
      <c r="E2742" s="133"/>
      <c r="F2742" s="145"/>
      <c r="G2742" s="145"/>
      <c r="H2742" s="133"/>
    </row>
    <row r="2743" spans="1:141" s="299" customFormat="1" ht="24" customHeight="1" x14ac:dyDescent="0.2">
      <c r="A2743" s="133"/>
      <c r="B2743" s="133"/>
      <c r="C2743" s="133"/>
      <c r="D2743" s="133"/>
      <c r="E2743" s="133"/>
      <c r="F2743" s="145"/>
      <c r="G2743" s="145"/>
      <c r="H2743" s="133"/>
    </row>
    <row r="2744" spans="1:141" s="299" customFormat="1" ht="24" customHeight="1" x14ac:dyDescent="0.2">
      <c r="A2744" s="133"/>
      <c r="B2744" s="133"/>
      <c r="C2744" s="133"/>
      <c r="D2744" s="133"/>
      <c r="E2744" s="133"/>
      <c r="F2744" s="145"/>
      <c r="G2744" s="145"/>
      <c r="H2744" s="133"/>
    </row>
    <row r="2745" spans="1:141" s="299" customFormat="1" ht="24" customHeight="1" x14ac:dyDescent="0.2">
      <c r="A2745" s="133"/>
      <c r="B2745" s="133"/>
      <c r="C2745" s="133"/>
      <c r="D2745" s="133"/>
      <c r="E2745" s="133"/>
      <c r="F2745" s="145"/>
      <c r="G2745" s="145"/>
      <c r="H2745" s="133"/>
    </row>
    <row r="2746" spans="1:141" s="299" customFormat="1" ht="24" customHeight="1" x14ac:dyDescent="0.2">
      <c r="A2746" s="133"/>
      <c r="B2746" s="133"/>
      <c r="C2746" s="133"/>
      <c r="D2746" s="133"/>
      <c r="E2746" s="133"/>
      <c r="F2746" s="145"/>
      <c r="G2746" s="145"/>
      <c r="H2746" s="133"/>
    </row>
    <row r="2747" spans="1:141" s="299" customFormat="1" ht="24" customHeight="1" x14ac:dyDescent="0.2">
      <c r="A2747" s="133"/>
      <c r="B2747" s="133"/>
      <c r="C2747" s="133"/>
      <c r="D2747" s="133"/>
      <c r="E2747" s="133"/>
      <c r="F2747" s="145"/>
      <c r="G2747" s="145"/>
      <c r="H2747" s="133"/>
    </row>
    <row r="2748" spans="1:141" s="299" customFormat="1" ht="24" customHeight="1" x14ac:dyDescent="0.2">
      <c r="A2748" s="133"/>
      <c r="B2748" s="133"/>
      <c r="C2748" s="133"/>
      <c r="D2748" s="133"/>
      <c r="E2748" s="133"/>
      <c r="F2748" s="145"/>
      <c r="G2748" s="145"/>
      <c r="H2748" s="133"/>
    </row>
    <row r="2749" spans="1:141" s="299" customFormat="1" ht="24" customHeight="1" x14ac:dyDescent="0.2">
      <c r="A2749" s="133"/>
      <c r="B2749" s="133"/>
      <c r="C2749" s="133"/>
      <c r="D2749" s="133"/>
      <c r="E2749" s="133"/>
      <c r="F2749" s="145"/>
      <c r="G2749" s="145"/>
      <c r="H2749" s="133"/>
    </row>
    <row r="2750" spans="1:141" s="299" customFormat="1" ht="24" customHeight="1" x14ac:dyDescent="0.2">
      <c r="A2750" s="133"/>
      <c r="B2750" s="133"/>
      <c r="C2750" s="133"/>
      <c r="D2750" s="133"/>
      <c r="E2750" s="133"/>
      <c r="F2750" s="145"/>
      <c r="G2750" s="145"/>
      <c r="H2750" s="133"/>
    </row>
    <row r="2751" spans="1:141" s="299" customFormat="1" ht="24" customHeight="1" x14ac:dyDescent="0.2">
      <c r="A2751" s="133"/>
      <c r="B2751" s="133"/>
      <c r="C2751" s="133"/>
      <c r="D2751" s="133"/>
      <c r="E2751" s="133"/>
      <c r="F2751" s="145"/>
      <c r="G2751" s="145"/>
      <c r="H2751" s="133"/>
    </row>
    <row r="2752" spans="1:141" s="299" customFormat="1" ht="24" customHeight="1" x14ac:dyDescent="0.2">
      <c r="A2752" s="133"/>
      <c r="B2752" s="133"/>
      <c r="C2752" s="133"/>
      <c r="D2752" s="133"/>
      <c r="E2752" s="133"/>
      <c r="F2752" s="145"/>
      <c r="G2752" s="145"/>
      <c r="H2752" s="133"/>
    </row>
    <row r="2755" spans="1:8" s="299" customFormat="1" ht="24" customHeight="1" x14ac:dyDescent="0.2">
      <c r="A2755" s="133"/>
      <c r="B2755" s="133"/>
      <c r="C2755" s="133"/>
      <c r="D2755" s="133"/>
      <c r="E2755" s="133"/>
      <c r="F2755" s="145"/>
      <c r="G2755" s="145"/>
      <c r="H2755" s="133"/>
    </row>
    <row r="2756" spans="1:8" s="299" customFormat="1" ht="24" customHeight="1" x14ac:dyDescent="0.2">
      <c r="A2756" s="133"/>
      <c r="B2756" s="133"/>
      <c r="C2756" s="133"/>
      <c r="D2756" s="133"/>
      <c r="E2756" s="133"/>
      <c r="F2756" s="145"/>
      <c r="G2756" s="145"/>
      <c r="H2756" s="133"/>
    </row>
    <row r="2757" spans="1:8" s="299" customFormat="1" ht="24" customHeight="1" x14ac:dyDescent="0.2">
      <c r="A2757" s="133"/>
      <c r="B2757" s="133"/>
      <c r="C2757" s="133"/>
      <c r="D2757" s="133"/>
      <c r="E2757" s="133"/>
      <c r="F2757" s="145"/>
      <c r="G2757" s="145"/>
      <c r="H2757" s="133"/>
    </row>
    <row r="2758" spans="1:8" s="299" customFormat="1" ht="24" customHeight="1" x14ac:dyDescent="0.2">
      <c r="A2758" s="133"/>
      <c r="B2758" s="133"/>
      <c r="C2758" s="133"/>
      <c r="D2758" s="133"/>
      <c r="E2758" s="133"/>
      <c r="F2758" s="145"/>
      <c r="G2758" s="145"/>
      <c r="H2758" s="133"/>
    </row>
    <row r="2759" spans="1:8" s="299" customFormat="1" ht="24" customHeight="1" x14ac:dyDescent="0.2">
      <c r="A2759" s="133"/>
      <c r="B2759" s="133"/>
      <c r="C2759" s="133"/>
      <c r="D2759" s="133"/>
      <c r="E2759" s="133"/>
      <c r="F2759" s="145"/>
      <c r="G2759" s="145"/>
      <c r="H2759" s="133"/>
    </row>
    <row r="2760" spans="1:8" s="299" customFormat="1" ht="24" customHeight="1" x14ac:dyDescent="0.2">
      <c r="A2760" s="133"/>
      <c r="B2760" s="133"/>
      <c r="C2760" s="133"/>
      <c r="D2760" s="133"/>
      <c r="E2760" s="133"/>
      <c r="F2760" s="145"/>
      <c r="G2760" s="145"/>
      <c r="H2760" s="133"/>
    </row>
    <row r="2761" spans="1:8" s="299" customFormat="1" ht="24" customHeight="1" x14ac:dyDescent="0.2">
      <c r="A2761" s="133"/>
      <c r="B2761" s="133"/>
      <c r="C2761" s="133"/>
      <c r="D2761" s="133"/>
      <c r="E2761" s="133"/>
      <c r="F2761" s="145"/>
      <c r="G2761" s="145"/>
      <c r="H2761" s="133"/>
    </row>
    <row r="2762" spans="1:8" s="299" customFormat="1" ht="24" customHeight="1" x14ac:dyDescent="0.2">
      <c r="A2762" s="133"/>
      <c r="B2762" s="133"/>
      <c r="C2762" s="133"/>
      <c r="D2762" s="133"/>
      <c r="E2762" s="133"/>
      <c r="F2762" s="145"/>
      <c r="G2762" s="145"/>
      <c r="H2762" s="133"/>
    </row>
    <row r="2765" spans="1:8" s="299" customFormat="1" ht="24" customHeight="1" x14ac:dyDescent="0.2">
      <c r="A2765" s="133"/>
      <c r="B2765" s="133"/>
      <c r="C2765" s="133"/>
      <c r="D2765" s="133"/>
      <c r="E2765" s="133"/>
      <c r="F2765" s="145"/>
      <c r="G2765" s="145"/>
      <c r="H2765" s="133"/>
    </row>
    <row r="2766" spans="1:8" s="299" customFormat="1" ht="24" customHeight="1" x14ac:dyDescent="0.2">
      <c r="A2766" s="133"/>
      <c r="B2766" s="133"/>
      <c r="C2766" s="133"/>
      <c r="D2766" s="133"/>
      <c r="E2766" s="133"/>
      <c r="F2766" s="145"/>
      <c r="G2766" s="145"/>
      <c r="H2766" s="133"/>
    </row>
    <row r="2767" spans="1:8" s="299" customFormat="1" ht="24" customHeight="1" x14ac:dyDescent="0.2">
      <c r="A2767" s="133"/>
      <c r="B2767" s="133"/>
      <c r="C2767" s="133"/>
      <c r="D2767" s="133"/>
      <c r="E2767" s="133"/>
      <c r="F2767" s="145"/>
      <c r="G2767" s="145"/>
      <c r="H2767" s="133"/>
    </row>
    <row r="2768" spans="1:8" s="299" customFormat="1" ht="24" customHeight="1" x14ac:dyDescent="0.2">
      <c r="A2768" s="133"/>
      <c r="B2768" s="133"/>
      <c r="C2768" s="133"/>
      <c r="D2768" s="133"/>
      <c r="E2768" s="133"/>
      <c r="F2768" s="145"/>
      <c r="G2768" s="145"/>
      <c r="H2768" s="133"/>
    </row>
    <row r="2769" spans="1:8" s="299" customFormat="1" ht="24" customHeight="1" x14ac:dyDescent="0.2">
      <c r="A2769" s="133"/>
      <c r="B2769" s="133"/>
      <c r="C2769" s="133"/>
      <c r="D2769" s="133"/>
      <c r="E2769" s="133"/>
      <c r="F2769" s="145"/>
      <c r="G2769" s="145"/>
      <c r="H2769" s="133"/>
    </row>
    <row r="2770" spans="1:8" s="299" customFormat="1" ht="24" customHeight="1" x14ac:dyDescent="0.2">
      <c r="A2770" s="133"/>
      <c r="B2770" s="133"/>
      <c r="C2770" s="133"/>
      <c r="D2770" s="133"/>
      <c r="E2770" s="133"/>
      <c r="F2770" s="145"/>
      <c r="G2770" s="145"/>
      <c r="H2770" s="133"/>
    </row>
    <row r="2771" spans="1:8" s="299" customFormat="1" ht="24" customHeight="1" x14ac:dyDescent="0.2">
      <c r="A2771" s="133"/>
      <c r="B2771" s="133"/>
      <c r="C2771" s="133"/>
      <c r="D2771" s="133"/>
      <c r="E2771" s="133"/>
      <c r="F2771" s="145"/>
      <c r="G2771" s="145"/>
      <c r="H2771" s="133"/>
    </row>
    <row r="2772" spans="1:8" s="299" customFormat="1" ht="24" customHeight="1" x14ac:dyDescent="0.2">
      <c r="A2772" s="133"/>
      <c r="B2772" s="133"/>
      <c r="C2772" s="133"/>
      <c r="D2772" s="133"/>
      <c r="E2772" s="133"/>
      <c r="F2772" s="145"/>
      <c r="G2772" s="145"/>
      <c r="H2772" s="133"/>
    </row>
    <row r="2773" spans="1:8" s="299" customFormat="1" ht="24" customHeight="1" x14ac:dyDescent="0.2">
      <c r="A2773" s="133"/>
      <c r="B2773" s="133"/>
      <c r="C2773" s="133"/>
      <c r="D2773" s="133"/>
      <c r="E2773" s="133"/>
      <c r="F2773" s="145"/>
      <c r="G2773" s="145"/>
      <c r="H2773" s="133"/>
    </row>
    <row r="2787" spans="1:141" s="143" customFormat="1" ht="24" customHeight="1" x14ac:dyDescent="0.2">
      <c r="A2787" s="133"/>
      <c r="B2787" s="133"/>
      <c r="C2787" s="133"/>
      <c r="D2787" s="133"/>
      <c r="E2787" s="133"/>
      <c r="F2787" s="145"/>
      <c r="G2787" s="145"/>
      <c r="H2787" s="133"/>
      <c r="I2787" s="299"/>
      <c r="J2787" s="299"/>
      <c r="K2787" s="299"/>
      <c r="L2787" s="299"/>
      <c r="M2787" s="299"/>
      <c r="N2787" s="299"/>
      <c r="O2787" s="299"/>
      <c r="P2787" s="299"/>
      <c r="Q2787" s="299"/>
      <c r="R2787" s="299"/>
      <c r="S2787" s="299"/>
      <c r="T2787" s="299"/>
      <c r="U2787" s="300"/>
      <c r="V2787" s="300"/>
      <c r="W2787" s="300"/>
      <c r="X2787" s="300"/>
      <c r="Y2787" s="300"/>
      <c r="Z2787" s="300"/>
      <c r="AA2787" s="300"/>
      <c r="AB2787" s="300"/>
      <c r="AC2787" s="300"/>
      <c r="AD2787" s="300"/>
      <c r="AE2787" s="300"/>
      <c r="AF2787" s="300"/>
      <c r="AG2787" s="300"/>
      <c r="AH2787" s="300"/>
      <c r="AI2787" s="300"/>
      <c r="AJ2787" s="300"/>
      <c r="AK2787" s="300"/>
      <c r="AL2787" s="300"/>
      <c r="AM2787" s="300"/>
      <c r="AN2787" s="300"/>
      <c r="AO2787" s="300"/>
      <c r="AP2787" s="300"/>
      <c r="AQ2787" s="300"/>
      <c r="AR2787" s="300"/>
      <c r="AS2787" s="300"/>
      <c r="AT2787" s="300"/>
      <c r="AU2787" s="300"/>
      <c r="AV2787" s="300"/>
      <c r="AW2787" s="300"/>
      <c r="AX2787" s="300"/>
      <c r="AY2787" s="300"/>
      <c r="AZ2787" s="300"/>
      <c r="BA2787" s="300"/>
      <c r="BB2787" s="300"/>
      <c r="BC2787" s="300"/>
      <c r="BD2787" s="300"/>
      <c r="BE2787" s="300"/>
      <c r="BF2787" s="300"/>
      <c r="BG2787" s="300"/>
      <c r="BH2787" s="300"/>
      <c r="BI2787" s="300"/>
      <c r="BJ2787" s="300"/>
      <c r="BK2787" s="300"/>
      <c r="BL2787" s="300"/>
      <c r="BM2787" s="300"/>
      <c r="BN2787" s="300"/>
      <c r="BO2787" s="300"/>
      <c r="BP2787" s="300"/>
      <c r="BQ2787" s="300"/>
      <c r="BR2787" s="300"/>
      <c r="BS2787" s="300"/>
      <c r="BT2787" s="300"/>
      <c r="BU2787" s="300"/>
      <c r="BV2787" s="300"/>
      <c r="BW2787" s="300"/>
      <c r="BX2787" s="300"/>
      <c r="BY2787" s="300"/>
      <c r="BZ2787" s="300"/>
      <c r="CA2787" s="300"/>
      <c r="CB2787" s="300"/>
      <c r="CC2787" s="300"/>
      <c r="CD2787" s="300"/>
      <c r="CE2787" s="300"/>
      <c r="CF2787" s="300"/>
      <c r="CG2787" s="300"/>
      <c r="CH2787" s="300"/>
      <c r="CI2787" s="300"/>
      <c r="CJ2787" s="300"/>
      <c r="CK2787" s="300"/>
      <c r="CL2787" s="300"/>
      <c r="CM2787" s="300"/>
      <c r="CN2787" s="300"/>
      <c r="CO2787" s="300"/>
      <c r="CP2787" s="300"/>
      <c r="CQ2787" s="300"/>
      <c r="CR2787" s="300"/>
      <c r="CS2787" s="300"/>
      <c r="CT2787" s="300"/>
      <c r="CU2787" s="300"/>
      <c r="CV2787" s="300"/>
      <c r="CW2787" s="300"/>
      <c r="CX2787" s="300"/>
      <c r="CY2787" s="300"/>
      <c r="CZ2787" s="300"/>
      <c r="DA2787" s="300"/>
      <c r="DB2787" s="300"/>
      <c r="DC2787" s="300"/>
      <c r="DD2787" s="300"/>
      <c r="DE2787" s="300"/>
      <c r="DF2787" s="300"/>
      <c r="DG2787" s="300"/>
      <c r="DH2787" s="300"/>
      <c r="DI2787" s="300"/>
      <c r="DJ2787" s="300"/>
      <c r="DK2787" s="300"/>
      <c r="DL2787" s="300"/>
      <c r="DM2787" s="300"/>
      <c r="DN2787" s="300"/>
      <c r="DO2787" s="300"/>
      <c r="DP2787" s="300"/>
      <c r="DQ2787" s="300"/>
      <c r="DR2787" s="300"/>
      <c r="DS2787" s="300"/>
      <c r="DT2787" s="300"/>
      <c r="DU2787" s="300"/>
      <c r="DV2787" s="300"/>
      <c r="DW2787" s="300"/>
      <c r="DX2787" s="300"/>
      <c r="DY2787" s="300"/>
      <c r="DZ2787" s="300"/>
      <c r="EA2787" s="300"/>
      <c r="EB2787" s="300"/>
      <c r="EC2787" s="300"/>
      <c r="ED2787" s="300"/>
      <c r="EE2787" s="300"/>
      <c r="EF2787" s="300"/>
      <c r="EG2787" s="300"/>
      <c r="EH2787" s="300"/>
      <c r="EI2787" s="300"/>
      <c r="EJ2787" s="300"/>
      <c r="EK2787" s="300"/>
    </row>
    <row r="2789" spans="1:141" s="299" customFormat="1" ht="24" customHeight="1" x14ac:dyDescent="0.2">
      <c r="A2789" s="133"/>
      <c r="B2789" s="133"/>
      <c r="C2789" s="133"/>
      <c r="D2789" s="133"/>
      <c r="E2789" s="133"/>
      <c r="F2789" s="145"/>
      <c r="G2789" s="145"/>
      <c r="H2789" s="133"/>
    </row>
    <row r="2790" spans="1:141" s="299" customFormat="1" ht="24" customHeight="1" x14ac:dyDescent="0.2">
      <c r="A2790" s="133"/>
      <c r="B2790" s="133"/>
      <c r="C2790" s="133"/>
      <c r="D2790" s="133"/>
      <c r="E2790" s="133"/>
      <c r="F2790" s="145"/>
      <c r="G2790" s="145"/>
      <c r="H2790" s="133"/>
    </row>
    <row r="2791" spans="1:141" s="299" customFormat="1" ht="24" customHeight="1" x14ac:dyDescent="0.2">
      <c r="A2791" s="133"/>
      <c r="B2791" s="133"/>
      <c r="C2791" s="133"/>
      <c r="D2791" s="133"/>
      <c r="E2791" s="133"/>
      <c r="F2791" s="145"/>
      <c r="G2791" s="145"/>
      <c r="H2791" s="133"/>
    </row>
    <row r="2792" spans="1:141" s="299" customFormat="1" ht="24" customHeight="1" x14ac:dyDescent="0.2">
      <c r="A2792" s="133"/>
      <c r="B2792" s="133"/>
      <c r="C2792" s="133"/>
      <c r="D2792" s="133"/>
      <c r="E2792" s="133"/>
      <c r="F2792" s="145"/>
      <c r="G2792" s="145"/>
      <c r="H2792" s="133"/>
    </row>
    <row r="2793" spans="1:141" s="299" customFormat="1" ht="24" customHeight="1" x14ac:dyDescent="0.2">
      <c r="A2793" s="133"/>
      <c r="B2793" s="133"/>
      <c r="C2793" s="133"/>
      <c r="D2793" s="133"/>
      <c r="E2793" s="133"/>
      <c r="F2793" s="145"/>
      <c r="G2793" s="145"/>
      <c r="H2793" s="133"/>
    </row>
    <row r="2794" spans="1:141" s="299" customFormat="1" ht="24" customHeight="1" x14ac:dyDescent="0.2">
      <c r="A2794" s="133"/>
      <c r="B2794" s="133"/>
      <c r="C2794" s="133"/>
      <c r="D2794" s="133"/>
      <c r="E2794" s="133"/>
      <c r="F2794" s="145"/>
      <c r="G2794" s="145"/>
      <c r="H2794" s="133"/>
    </row>
    <row r="2795" spans="1:141" s="299" customFormat="1" ht="24" customHeight="1" x14ac:dyDescent="0.2">
      <c r="A2795" s="133"/>
      <c r="B2795" s="133"/>
      <c r="C2795" s="133"/>
      <c r="D2795" s="133"/>
      <c r="E2795" s="133"/>
      <c r="F2795" s="145"/>
      <c r="G2795" s="145"/>
      <c r="H2795" s="133"/>
    </row>
    <row r="2796" spans="1:141" s="299" customFormat="1" ht="24" customHeight="1" x14ac:dyDescent="0.2">
      <c r="A2796" s="133"/>
      <c r="B2796" s="133"/>
      <c r="C2796" s="133"/>
      <c r="D2796" s="133"/>
      <c r="E2796" s="133"/>
      <c r="F2796" s="145"/>
      <c r="G2796" s="145"/>
      <c r="H2796" s="133"/>
    </row>
    <row r="2797" spans="1:141" s="299" customFormat="1" ht="24" customHeight="1" x14ac:dyDescent="0.2">
      <c r="A2797" s="133"/>
      <c r="B2797" s="133"/>
      <c r="C2797" s="133"/>
      <c r="D2797" s="133"/>
      <c r="E2797" s="133"/>
      <c r="F2797" s="145"/>
      <c r="G2797" s="145"/>
      <c r="H2797" s="133"/>
    </row>
    <row r="2798" spans="1:141" s="299" customFormat="1" ht="24" customHeight="1" x14ac:dyDescent="0.2">
      <c r="A2798" s="133"/>
      <c r="B2798" s="133"/>
      <c r="C2798" s="133"/>
      <c r="D2798" s="133"/>
      <c r="E2798" s="133"/>
      <c r="F2798" s="145"/>
      <c r="G2798" s="145"/>
      <c r="H2798" s="133"/>
    </row>
    <row r="2799" spans="1:141" s="299" customFormat="1" ht="24" customHeight="1" x14ac:dyDescent="0.2">
      <c r="A2799" s="133"/>
      <c r="B2799" s="133"/>
      <c r="C2799" s="133"/>
      <c r="D2799" s="133"/>
      <c r="E2799" s="133"/>
      <c r="F2799" s="145"/>
      <c r="G2799" s="145"/>
      <c r="H2799" s="133"/>
    </row>
    <row r="2800" spans="1:141" s="299" customFormat="1" ht="24" customHeight="1" x14ac:dyDescent="0.2">
      <c r="A2800" s="133"/>
      <c r="B2800" s="133"/>
      <c r="C2800" s="133"/>
      <c r="D2800" s="133"/>
      <c r="E2800" s="133"/>
      <c r="F2800" s="145"/>
      <c r="G2800" s="145"/>
      <c r="H2800" s="133"/>
    </row>
    <row r="2801" spans="1:8" s="299" customFormat="1" ht="24" customHeight="1" x14ac:dyDescent="0.2">
      <c r="A2801" s="133"/>
      <c r="B2801" s="133"/>
      <c r="C2801" s="133"/>
      <c r="D2801" s="133"/>
      <c r="E2801" s="133"/>
      <c r="F2801" s="145"/>
      <c r="G2801" s="145"/>
      <c r="H2801" s="133"/>
    </row>
    <row r="2802" spans="1:8" s="299" customFormat="1" ht="24" customHeight="1" x14ac:dyDescent="0.2">
      <c r="A2802" s="133"/>
      <c r="B2802" s="133"/>
      <c r="C2802" s="133"/>
      <c r="D2802" s="133"/>
      <c r="E2802" s="133"/>
      <c r="F2802" s="145"/>
      <c r="G2802" s="145"/>
      <c r="H2802" s="133"/>
    </row>
    <row r="2805" spans="1:8" s="299" customFormat="1" ht="24" customHeight="1" x14ac:dyDescent="0.2">
      <c r="A2805" s="133"/>
      <c r="B2805" s="133"/>
      <c r="C2805" s="133"/>
      <c r="D2805" s="133"/>
      <c r="E2805" s="133"/>
      <c r="F2805" s="145"/>
      <c r="G2805" s="145"/>
      <c r="H2805" s="133"/>
    </row>
    <row r="2806" spans="1:8" s="299" customFormat="1" ht="24" customHeight="1" x14ac:dyDescent="0.2">
      <c r="A2806" s="133"/>
      <c r="B2806" s="133"/>
      <c r="C2806" s="133"/>
      <c r="D2806" s="133"/>
      <c r="E2806" s="133"/>
      <c r="F2806" s="145"/>
      <c r="G2806" s="145"/>
      <c r="H2806" s="133"/>
    </row>
    <row r="2807" spans="1:8" s="299" customFormat="1" ht="24" customHeight="1" x14ac:dyDescent="0.2">
      <c r="A2807" s="133"/>
      <c r="B2807" s="133"/>
      <c r="C2807" s="133"/>
      <c r="D2807" s="133"/>
      <c r="E2807" s="133"/>
      <c r="F2807" s="145"/>
      <c r="G2807" s="145"/>
      <c r="H2807" s="133"/>
    </row>
    <row r="2808" spans="1:8" s="299" customFormat="1" ht="24" customHeight="1" x14ac:dyDescent="0.2">
      <c r="A2808" s="133"/>
      <c r="B2808" s="133"/>
      <c r="C2808" s="133"/>
      <c r="D2808" s="133"/>
      <c r="E2808" s="133"/>
      <c r="F2808" s="145"/>
      <c r="G2808" s="145"/>
      <c r="H2808" s="133"/>
    </row>
    <row r="2809" spans="1:8" s="299" customFormat="1" ht="24" customHeight="1" x14ac:dyDescent="0.2">
      <c r="A2809" s="133"/>
      <c r="B2809" s="133"/>
      <c r="C2809" s="133"/>
      <c r="D2809" s="133"/>
      <c r="E2809" s="133"/>
      <c r="F2809" s="145"/>
      <c r="G2809" s="145"/>
      <c r="H2809" s="133"/>
    </row>
    <row r="2810" spans="1:8" s="299" customFormat="1" ht="24" customHeight="1" x14ac:dyDescent="0.2">
      <c r="A2810" s="133"/>
      <c r="B2810" s="133"/>
      <c r="C2810" s="133"/>
      <c r="D2810" s="133"/>
      <c r="E2810" s="133"/>
      <c r="F2810" s="145"/>
      <c r="G2810" s="145"/>
      <c r="H2810" s="133"/>
    </row>
    <row r="2811" spans="1:8" s="299" customFormat="1" ht="24" customHeight="1" x14ac:dyDescent="0.2">
      <c r="A2811" s="133"/>
      <c r="B2811" s="133"/>
      <c r="C2811" s="133"/>
      <c r="D2811" s="133"/>
      <c r="E2811" s="133"/>
      <c r="F2811" s="145"/>
      <c r="G2811" s="145"/>
      <c r="H2811" s="133"/>
    </row>
    <row r="2812" spans="1:8" s="299" customFormat="1" ht="24" customHeight="1" x14ac:dyDescent="0.2">
      <c r="A2812" s="133"/>
      <c r="B2812" s="133"/>
      <c r="C2812" s="133"/>
      <c r="D2812" s="133"/>
      <c r="E2812" s="133"/>
      <c r="F2812" s="145"/>
      <c r="G2812" s="145"/>
      <c r="H2812" s="133"/>
    </row>
    <row r="2815" spans="1:8" s="299" customFormat="1" ht="24" customHeight="1" x14ac:dyDescent="0.2">
      <c r="A2815" s="133"/>
      <c r="B2815" s="133"/>
      <c r="C2815" s="133"/>
      <c r="D2815" s="133"/>
      <c r="E2815" s="133"/>
      <c r="F2815" s="145"/>
      <c r="G2815" s="145"/>
      <c r="H2815" s="133"/>
    </row>
    <row r="2816" spans="1:8" s="299" customFormat="1" ht="24" customHeight="1" x14ac:dyDescent="0.2">
      <c r="A2816" s="133"/>
      <c r="B2816" s="133"/>
      <c r="C2816" s="133"/>
      <c r="D2816" s="133"/>
      <c r="E2816" s="133"/>
      <c r="F2816" s="145"/>
      <c r="G2816" s="145"/>
      <c r="H2816" s="133"/>
    </row>
    <row r="2817" spans="1:8" s="299" customFormat="1" ht="24" customHeight="1" x14ac:dyDescent="0.2">
      <c r="A2817" s="133"/>
      <c r="B2817" s="133"/>
      <c r="C2817" s="133"/>
      <c r="D2817" s="133"/>
      <c r="E2817" s="133"/>
      <c r="F2817" s="145"/>
      <c r="G2817" s="145"/>
      <c r="H2817" s="133"/>
    </row>
    <row r="2818" spans="1:8" s="299" customFormat="1" ht="24" customHeight="1" x14ac:dyDescent="0.2">
      <c r="A2818" s="133"/>
      <c r="B2818" s="133"/>
      <c r="C2818" s="133"/>
      <c r="D2818" s="133"/>
      <c r="E2818" s="133"/>
      <c r="F2818" s="145"/>
      <c r="G2818" s="145"/>
      <c r="H2818" s="133"/>
    </row>
    <row r="2819" spans="1:8" s="299" customFormat="1" ht="24" customHeight="1" x14ac:dyDescent="0.2">
      <c r="A2819" s="133"/>
      <c r="B2819" s="133"/>
      <c r="C2819" s="133"/>
      <c r="D2819" s="133"/>
      <c r="E2819" s="133"/>
      <c r="F2819" s="145"/>
      <c r="G2819" s="145"/>
      <c r="H2819" s="133"/>
    </row>
    <row r="2820" spans="1:8" s="299" customFormat="1" ht="24" customHeight="1" x14ac:dyDescent="0.2">
      <c r="A2820" s="133"/>
      <c r="B2820" s="133"/>
      <c r="C2820" s="133"/>
      <c r="D2820" s="133"/>
      <c r="E2820" s="133"/>
      <c r="F2820" s="145"/>
      <c r="G2820" s="145"/>
      <c r="H2820" s="133"/>
    </row>
    <row r="2821" spans="1:8" s="299" customFormat="1" ht="24" customHeight="1" x14ac:dyDescent="0.2">
      <c r="A2821" s="133"/>
      <c r="B2821" s="133"/>
      <c r="C2821" s="133"/>
      <c r="D2821" s="133"/>
      <c r="E2821" s="133"/>
      <c r="F2821" s="145"/>
      <c r="G2821" s="145"/>
      <c r="H2821" s="133"/>
    </row>
    <row r="2822" spans="1:8" s="299" customFormat="1" ht="24" customHeight="1" x14ac:dyDescent="0.2">
      <c r="A2822" s="133"/>
      <c r="B2822" s="133"/>
      <c r="C2822" s="133"/>
      <c r="D2822" s="133"/>
      <c r="E2822" s="133"/>
      <c r="F2822" s="145"/>
      <c r="G2822" s="145"/>
      <c r="H2822" s="133"/>
    </row>
    <row r="2823" spans="1:8" s="299" customFormat="1" ht="24" customHeight="1" x14ac:dyDescent="0.2">
      <c r="A2823" s="133"/>
      <c r="B2823" s="133"/>
      <c r="C2823" s="133"/>
      <c r="D2823" s="133"/>
      <c r="E2823" s="133"/>
      <c r="F2823" s="145"/>
      <c r="G2823" s="145"/>
      <c r="H2823" s="133"/>
    </row>
    <row r="2837" spans="1:141" s="143" customFormat="1" ht="24" customHeight="1" x14ac:dyDescent="0.2">
      <c r="A2837" s="133"/>
      <c r="B2837" s="133"/>
      <c r="C2837" s="133"/>
      <c r="D2837" s="133"/>
      <c r="E2837" s="133"/>
      <c r="F2837" s="145"/>
      <c r="G2837" s="145"/>
      <c r="H2837" s="133"/>
      <c r="I2837" s="299"/>
      <c r="J2837" s="299"/>
      <c r="K2837" s="299"/>
      <c r="L2837" s="299"/>
      <c r="M2837" s="299"/>
      <c r="N2837" s="299"/>
      <c r="O2837" s="299"/>
      <c r="P2837" s="299"/>
      <c r="Q2837" s="299"/>
      <c r="R2837" s="299"/>
      <c r="S2837" s="299"/>
      <c r="T2837" s="299"/>
      <c r="U2837" s="300"/>
      <c r="V2837" s="300"/>
      <c r="W2837" s="300"/>
      <c r="X2837" s="300"/>
      <c r="Y2837" s="300"/>
      <c r="Z2837" s="300"/>
      <c r="AA2837" s="300"/>
      <c r="AB2837" s="300"/>
      <c r="AC2837" s="300"/>
      <c r="AD2837" s="300"/>
      <c r="AE2837" s="300"/>
      <c r="AF2837" s="300"/>
      <c r="AG2837" s="300"/>
      <c r="AH2837" s="300"/>
      <c r="AI2837" s="300"/>
      <c r="AJ2837" s="300"/>
      <c r="AK2837" s="300"/>
      <c r="AL2837" s="300"/>
      <c r="AM2837" s="300"/>
      <c r="AN2837" s="300"/>
      <c r="AO2837" s="300"/>
      <c r="AP2837" s="300"/>
      <c r="AQ2837" s="300"/>
      <c r="AR2837" s="300"/>
      <c r="AS2837" s="300"/>
      <c r="AT2837" s="300"/>
      <c r="AU2837" s="300"/>
      <c r="AV2837" s="300"/>
      <c r="AW2837" s="300"/>
      <c r="AX2837" s="300"/>
      <c r="AY2837" s="300"/>
      <c r="AZ2837" s="300"/>
      <c r="BA2837" s="300"/>
      <c r="BB2837" s="300"/>
      <c r="BC2837" s="300"/>
      <c r="BD2837" s="300"/>
      <c r="BE2837" s="300"/>
      <c r="BF2837" s="300"/>
      <c r="BG2837" s="300"/>
      <c r="BH2837" s="300"/>
      <c r="BI2837" s="300"/>
      <c r="BJ2837" s="300"/>
      <c r="BK2837" s="300"/>
      <c r="BL2837" s="300"/>
      <c r="BM2837" s="300"/>
      <c r="BN2837" s="300"/>
      <c r="BO2837" s="300"/>
      <c r="BP2837" s="300"/>
      <c r="BQ2837" s="300"/>
      <c r="BR2837" s="300"/>
      <c r="BS2837" s="300"/>
      <c r="BT2837" s="300"/>
      <c r="BU2837" s="300"/>
      <c r="BV2837" s="300"/>
      <c r="BW2837" s="300"/>
      <c r="BX2837" s="300"/>
      <c r="BY2837" s="300"/>
      <c r="BZ2837" s="300"/>
      <c r="CA2837" s="300"/>
      <c r="CB2837" s="300"/>
      <c r="CC2837" s="300"/>
      <c r="CD2837" s="300"/>
      <c r="CE2837" s="300"/>
      <c r="CF2837" s="300"/>
      <c r="CG2837" s="300"/>
      <c r="CH2837" s="300"/>
      <c r="CI2837" s="300"/>
      <c r="CJ2837" s="300"/>
      <c r="CK2837" s="300"/>
      <c r="CL2837" s="300"/>
      <c r="CM2837" s="300"/>
      <c r="CN2837" s="300"/>
      <c r="CO2837" s="300"/>
      <c r="CP2837" s="300"/>
      <c r="CQ2837" s="300"/>
      <c r="CR2837" s="300"/>
      <c r="CS2837" s="300"/>
      <c r="CT2837" s="300"/>
      <c r="CU2837" s="300"/>
      <c r="CV2837" s="300"/>
      <c r="CW2837" s="300"/>
      <c r="CX2837" s="300"/>
      <c r="CY2837" s="300"/>
      <c r="CZ2837" s="300"/>
      <c r="DA2837" s="300"/>
      <c r="DB2837" s="300"/>
      <c r="DC2837" s="300"/>
      <c r="DD2837" s="300"/>
      <c r="DE2837" s="300"/>
      <c r="DF2837" s="300"/>
      <c r="DG2837" s="300"/>
      <c r="DH2837" s="300"/>
      <c r="DI2837" s="300"/>
      <c r="DJ2837" s="300"/>
      <c r="DK2837" s="300"/>
      <c r="DL2837" s="300"/>
      <c r="DM2837" s="300"/>
      <c r="DN2837" s="300"/>
      <c r="DO2837" s="300"/>
      <c r="DP2837" s="300"/>
      <c r="DQ2837" s="300"/>
      <c r="DR2837" s="300"/>
      <c r="DS2837" s="300"/>
      <c r="DT2837" s="300"/>
      <c r="DU2837" s="300"/>
      <c r="DV2837" s="300"/>
      <c r="DW2837" s="300"/>
      <c r="DX2837" s="300"/>
      <c r="DY2837" s="300"/>
      <c r="DZ2837" s="300"/>
      <c r="EA2837" s="300"/>
      <c r="EB2837" s="300"/>
      <c r="EC2837" s="300"/>
      <c r="ED2837" s="300"/>
      <c r="EE2837" s="300"/>
      <c r="EF2837" s="300"/>
      <c r="EG2837" s="300"/>
      <c r="EH2837" s="300"/>
      <c r="EI2837" s="300"/>
      <c r="EJ2837" s="300"/>
      <c r="EK2837" s="300"/>
    </row>
    <row r="2839" spans="1:141" s="299" customFormat="1" ht="24" customHeight="1" x14ac:dyDescent="0.2">
      <c r="A2839" s="133"/>
      <c r="B2839" s="133"/>
      <c r="C2839" s="133"/>
      <c r="D2839" s="133"/>
      <c r="E2839" s="133"/>
      <c r="F2839" s="145"/>
      <c r="G2839" s="145"/>
      <c r="H2839" s="133"/>
    </row>
    <row r="2840" spans="1:141" s="299" customFormat="1" ht="24" customHeight="1" x14ac:dyDescent="0.2">
      <c r="A2840" s="133"/>
      <c r="B2840" s="133"/>
      <c r="C2840" s="133"/>
      <c r="D2840" s="133"/>
      <c r="E2840" s="133"/>
      <c r="F2840" s="145"/>
      <c r="G2840" s="145"/>
      <c r="H2840" s="133"/>
    </row>
    <row r="2841" spans="1:141" s="299" customFormat="1" ht="24" customHeight="1" x14ac:dyDescent="0.2">
      <c r="A2841" s="133"/>
      <c r="B2841" s="133"/>
      <c r="C2841" s="133"/>
      <c r="D2841" s="133"/>
      <c r="E2841" s="133"/>
      <c r="F2841" s="145"/>
      <c r="G2841" s="145"/>
      <c r="H2841" s="133"/>
    </row>
    <row r="2842" spans="1:141" s="299" customFormat="1" ht="24" customHeight="1" x14ac:dyDescent="0.2">
      <c r="A2842" s="133"/>
      <c r="B2842" s="133"/>
      <c r="C2842" s="133"/>
      <c r="D2842" s="133"/>
      <c r="E2842" s="133"/>
      <c r="F2842" s="145"/>
      <c r="G2842" s="145"/>
      <c r="H2842" s="133"/>
    </row>
    <row r="2843" spans="1:141" s="299" customFormat="1" ht="24" customHeight="1" x14ac:dyDescent="0.2">
      <c r="A2843" s="133"/>
      <c r="B2843" s="133"/>
      <c r="C2843" s="133"/>
      <c r="D2843" s="133"/>
      <c r="E2843" s="133"/>
      <c r="F2843" s="145"/>
      <c r="G2843" s="145"/>
      <c r="H2843" s="133"/>
    </row>
    <row r="2844" spans="1:141" s="299" customFormat="1" ht="24" customHeight="1" x14ac:dyDescent="0.2">
      <c r="A2844" s="133"/>
      <c r="B2844" s="133"/>
      <c r="C2844" s="133"/>
      <c r="D2844" s="133"/>
      <c r="E2844" s="133"/>
      <c r="F2844" s="145"/>
      <c r="G2844" s="145"/>
      <c r="H2844" s="133"/>
    </row>
    <row r="2845" spans="1:141" s="299" customFormat="1" ht="24" customHeight="1" x14ac:dyDescent="0.2">
      <c r="A2845" s="133"/>
      <c r="B2845" s="133"/>
      <c r="C2845" s="133"/>
      <c r="D2845" s="133"/>
      <c r="E2845" s="133"/>
      <c r="F2845" s="145"/>
      <c r="G2845" s="145"/>
      <c r="H2845" s="133"/>
    </row>
    <row r="2846" spans="1:141" s="299" customFormat="1" ht="24" customHeight="1" x14ac:dyDescent="0.2">
      <c r="A2846" s="133"/>
      <c r="B2846" s="133"/>
      <c r="C2846" s="133"/>
      <c r="D2846" s="133"/>
      <c r="E2846" s="133"/>
      <c r="F2846" s="145"/>
      <c r="G2846" s="145"/>
      <c r="H2846" s="133"/>
    </row>
    <row r="2847" spans="1:141" s="299" customFormat="1" ht="24" customHeight="1" x14ac:dyDescent="0.2">
      <c r="A2847" s="133"/>
      <c r="B2847" s="133"/>
      <c r="C2847" s="133"/>
      <c r="D2847" s="133"/>
      <c r="E2847" s="133"/>
      <c r="F2847" s="145"/>
      <c r="G2847" s="145"/>
      <c r="H2847" s="133"/>
    </row>
    <row r="2848" spans="1:141" s="299" customFormat="1" ht="24" customHeight="1" x14ac:dyDescent="0.2">
      <c r="A2848" s="133"/>
      <c r="B2848" s="133"/>
      <c r="C2848" s="133"/>
      <c r="D2848" s="133"/>
      <c r="E2848" s="133"/>
      <c r="F2848" s="145"/>
      <c r="G2848" s="145"/>
      <c r="H2848" s="133"/>
    </row>
    <row r="2849" spans="1:8" s="299" customFormat="1" ht="24" customHeight="1" x14ac:dyDescent="0.2">
      <c r="A2849" s="133"/>
      <c r="B2849" s="133"/>
      <c r="C2849" s="133"/>
      <c r="D2849" s="133"/>
      <c r="E2849" s="133"/>
      <c r="F2849" s="145"/>
      <c r="G2849" s="145"/>
      <c r="H2849" s="133"/>
    </row>
    <row r="2850" spans="1:8" s="299" customFormat="1" ht="24" customHeight="1" x14ac:dyDescent="0.2">
      <c r="A2850" s="133"/>
      <c r="B2850" s="133"/>
      <c r="C2850" s="133"/>
      <c r="D2850" s="133"/>
      <c r="E2850" s="133"/>
      <c r="F2850" s="145"/>
      <c r="G2850" s="145"/>
      <c r="H2850" s="133"/>
    </row>
    <row r="2851" spans="1:8" s="299" customFormat="1" ht="24" customHeight="1" x14ac:dyDescent="0.2">
      <c r="A2851" s="133"/>
      <c r="B2851" s="133"/>
      <c r="C2851" s="133"/>
      <c r="D2851" s="133"/>
      <c r="E2851" s="133"/>
      <c r="F2851" s="145"/>
      <c r="G2851" s="145"/>
      <c r="H2851" s="133"/>
    </row>
    <row r="2852" spans="1:8" s="299" customFormat="1" ht="24" customHeight="1" x14ac:dyDescent="0.2">
      <c r="A2852" s="133"/>
      <c r="B2852" s="133"/>
      <c r="C2852" s="133"/>
      <c r="D2852" s="133"/>
      <c r="E2852" s="133"/>
      <c r="F2852" s="145"/>
      <c r="G2852" s="145"/>
      <c r="H2852" s="133"/>
    </row>
    <row r="2855" spans="1:8" s="299" customFormat="1" ht="24" customHeight="1" x14ac:dyDescent="0.2">
      <c r="A2855" s="133"/>
      <c r="B2855" s="133"/>
      <c r="C2855" s="133"/>
      <c r="D2855" s="133"/>
      <c r="E2855" s="133"/>
      <c r="F2855" s="145"/>
      <c r="G2855" s="145"/>
      <c r="H2855" s="133"/>
    </row>
    <row r="2856" spans="1:8" s="299" customFormat="1" ht="24" customHeight="1" x14ac:dyDescent="0.2">
      <c r="A2856" s="133"/>
      <c r="B2856" s="133"/>
      <c r="C2856" s="133"/>
      <c r="D2856" s="133"/>
      <c r="E2856" s="133"/>
      <c r="F2856" s="145"/>
      <c r="G2856" s="145"/>
      <c r="H2856" s="133"/>
    </row>
    <row r="2857" spans="1:8" s="299" customFormat="1" ht="24" customHeight="1" x14ac:dyDescent="0.2">
      <c r="A2857" s="133"/>
      <c r="B2857" s="133"/>
      <c r="C2857" s="133"/>
      <c r="D2857" s="133"/>
      <c r="E2857" s="133"/>
      <c r="F2857" s="145"/>
      <c r="G2857" s="145"/>
      <c r="H2857" s="133"/>
    </row>
    <row r="2858" spans="1:8" s="299" customFormat="1" ht="24" customHeight="1" x14ac:dyDescent="0.2">
      <c r="A2858" s="133"/>
      <c r="B2858" s="133"/>
      <c r="C2858" s="133"/>
      <c r="D2858" s="133"/>
      <c r="E2858" s="133"/>
      <c r="F2858" s="145"/>
      <c r="G2858" s="145"/>
      <c r="H2858" s="133"/>
    </row>
    <row r="2859" spans="1:8" s="299" customFormat="1" ht="24" customHeight="1" x14ac:dyDescent="0.2">
      <c r="A2859" s="133"/>
      <c r="B2859" s="133"/>
      <c r="C2859" s="133"/>
      <c r="D2859" s="133"/>
      <c r="E2859" s="133"/>
      <c r="F2859" s="145"/>
      <c r="G2859" s="145"/>
      <c r="H2859" s="133"/>
    </row>
    <row r="2860" spans="1:8" s="299" customFormat="1" ht="24" customHeight="1" x14ac:dyDescent="0.2">
      <c r="A2860" s="133"/>
      <c r="B2860" s="133"/>
      <c r="C2860" s="133"/>
      <c r="D2860" s="133"/>
      <c r="E2860" s="133"/>
      <c r="F2860" s="145"/>
      <c r="G2860" s="145"/>
      <c r="H2860" s="133"/>
    </row>
    <row r="2861" spans="1:8" s="299" customFormat="1" ht="24" customHeight="1" x14ac:dyDescent="0.2">
      <c r="A2861" s="133"/>
      <c r="B2861" s="133"/>
      <c r="C2861" s="133"/>
      <c r="D2861" s="133"/>
      <c r="E2861" s="133"/>
      <c r="F2861" s="145"/>
      <c r="G2861" s="145"/>
      <c r="H2861" s="133"/>
    </row>
    <row r="2862" spans="1:8" s="299" customFormat="1" ht="24" customHeight="1" x14ac:dyDescent="0.2">
      <c r="A2862" s="133"/>
      <c r="B2862" s="133"/>
      <c r="C2862" s="133"/>
      <c r="D2862" s="133"/>
      <c r="E2862" s="133"/>
      <c r="F2862" s="145"/>
      <c r="G2862" s="145"/>
      <c r="H2862" s="133"/>
    </row>
    <row r="2865" spans="1:8" s="299" customFormat="1" ht="24" customHeight="1" x14ac:dyDescent="0.2">
      <c r="A2865" s="133"/>
      <c r="B2865" s="133"/>
      <c r="C2865" s="133"/>
      <c r="D2865" s="133"/>
      <c r="E2865" s="133"/>
      <c r="F2865" s="145"/>
      <c r="G2865" s="145"/>
      <c r="H2865" s="133"/>
    </row>
    <row r="2866" spans="1:8" s="299" customFormat="1" ht="24" customHeight="1" x14ac:dyDescent="0.2">
      <c r="A2866" s="133"/>
      <c r="B2866" s="133"/>
      <c r="C2866" s="133"/>
      <c r="D2866" s="133"/>
      <c r="E2866" s="133"/>
      <c r="F2866" s="145"/>
      <c r="G2866" s="145"/>
      <c r="H2866" s="133"/>
    </row>
    <row r="2867" spans="1:8" s="299" customFormat="1" ht="24" customHeight="1" x14ac:dyDescent="0.2">
      <c r="A2867" s="133"/>
      <c r="B2867" s="133"/>
      <c r="C2867" s="133"/>
      <c r="D2867" s="133"/>
      <c r="E2867" s="133"/>
      <c r="F2867" s="145"/>
      <c r="G2867" s="145"/>
      <c r="H2867" s="133"/>
    </row>
    <row r="2868" spans="1:8" s="299" customFormat="1" ht="24" customHeight="1" x14ac:dyDescent="0.2">
      <c r="A2868" s="133"/>
      <c r="B2868" s="133"/>
      <c r="C2868" s="133"/>
      <c r="D2868" s="133"/>
      <c r="E2868" s="133"/>
      <c r="F2868" s="145"/>
      <c r="G2868" s="145"/>
      <c r="H2868" s="133"/>
    </row>
    <row r="2869" spans="1:8" s="299" customFormat="1" ht="24" customHeight="1" x14ac:dyDescent="0.2">
      <c r="A2869" s="133"/>
      <c r="B2869" s="133"/>
      <c r="C2869" s="133"/>
      <c r="D2869" s="133"/>
      <c r="E2869" s="133"/>
      <c r="F2869" s="145"/>
      <c r="G2869" s="145"/>
      <c r="H2869" s="133"/>
    </row>
    <row r="2870" spans="1:8" s="299" customFormat="1" ht="24" customHeight="1" x14ac:dyDescent="0.2">
      <c r="A2870" s="133"/>
      <c r="B2870" s="133"/>
      <c r="C2870" s="133"/>
      <c r="D2870" s="133"/>
      <c r="E2870" s="133"/>
      <c r="F2870" s="145"/>
      <c r="G2870" s="145"/>
      <c r="H2870" s="133"/>
    </row>
    <row r="2871" spans="1:8" s="299" customFormat="1" ht="24" customHeight="1" x14ac:dyDescent="0.2">
      <c r="A2871" s="133"/>
      <c r="B2871" s="133"/>
      <c r="C2871" s="133"/>
      <c r="D2871" s="133"/>
      <c r="E2871" s="133"/>
      <c r="F2871" s="145"/>
      <c r="G2871" s="145"/>
      <c r="H2871" s="133"/>
    </row>
    <row r="2872" spans="1:8" s="299" customFormat="1" ht="24" customHeight="1" x14ac:dyDescent="0.2">
      <c r="A2872" s="133"/>
      <c r="B2872" s="133"/>
      <c r="C2872" s="133"/>
      <c r="D2872" s="133"/>
      <c r="E2872" s="133"/>
      <c r="F2872" s="145"/>
      <c r="G2872" s="145"/>
      <c r="H2872" s="133"/>
    </row>
    <row r="2873" spans="1:8" s="299" customFormat="1" ht="24" customHeight="1" x14ac:dyDescent="0.2">
      <c r="A2873" s="133"/>
      <c r="B2873" s="133"/>
      <c r="C2873" s="133"/>
      <c r="D2873" s="133"/>
      <c r="E2873" s="133"/>
      <c r="F2873" s="145"/>
      <c r="G2873" s="145"/>
      <c r="H2873" s="133"/>
    </row>
    <row r="2887" spans="1:141" s="143" customFormat="1" ht="24" customHeight="1" x14ac:dyDescent="0.2">
      <c r="A2887" s="133"/>
      <c r="B2887" s="133"/>
      <c r="C2887" s="133"/>
      <c r="D2887" s="133"/>
      <c r="E2887" s="133"/>
      <c r="F2887" s="145"/>
      <c r="G2887" s="145"/>
      <c r="H2887" s="133"/>
      <c r="I2887" s="299"/>
      <c r="J2887" s="299"/>
      <c r="K2887" s="299"/>
      <c r="L2887" s="299"/>
      <c r="M2887" s="299"/>
      <c r="N2887" s="299"/>
      <c r="O2887" s="299"/>
      <c r="P2887" s="299"/>
      <c r="Q2887" s="299"/>
      <c r="R2887" s="299"/>
      <c r="S2887" s="299"/>
      <c r="T2887" s="299"/>
      <c r="U2887" s="300"/>
      <c r="V2887" s="300"/>
      <c r="W2887" s="300"/>
      <c r="X2887" s="300"/>
      <c r="Y2887" s="300"/>
      <c r="Z2887" s="300"/>
      <c r="AA2887" s="300"/>
      <c r="AB2887" s="300"/>
      <c r="AC2887" s="300"/>
      <c r="AD2887" s="300"/>
      <c r="AE2887" s="300"/>
      <c r="AF2887" s="300"/>
      <c r="AG2887" s="300"/>
      <c r="AH2887" s="300"/>
      <c r="AI2887" s="300"/>
      <c r="AJ2887" s="300"/>
      <c r="AK2887" s="300"/>
      <c r="AL2887" s="300"/>
      <c r="AM2887" s="300"/>
      <c r="AN2887" s="300"/>
      <c r="AO2887" s="300"/>
      <c r="AP2887" s="300"/>
      <c r="AQ2887" s="300"/>
      <c r="AR2887" s="300"/>
      <c r="AS2887" s="300"/>
      <c r="AT2887" s="300"/>
      <c r="AU2887" s="300"/>
      <c r="AV2887" s="300"/>
      <c r="AW2887" s="300"/>
      <c r="AX2887" s="300"/>
      <c r="AY2887" s="300"/>
      <c r="AZ2887" s="300"/>
      <c r="BA2887" s="300"/>
      <c r="BB2887" s="300"/>
      <c r="BC2887" s="300"/>
      <c r="BD2887" s="300"/>
      <c r="BE2887" s="300"/>
      <c r="BF2887" s="300"/>
      <c r="BG2887" s="300"/>
      <c r="BH2887" s="300"/>
      <c r="BI2887" s="300"/>
      <c r="BJ2887" s="300"/>
      <c r="BK2887" s="300"/>
      <c r="BL2887" s="300"/>
      <c r="BM2887" s="300"/>
      <c r="BN2887" s="300"/>
      <c r="BO2887" s="300"/>
      <c r="BP2887" s="300"/>
      <c r="BQ2887" s="300"/>
      <c r="BR2887" s="300"/>
      <c r="BS2887" s="300"/>
      <c r="BT2887" s="300"/>
      <c r="BU2887" s="300"/>
      <c r="BV2887" s="300"/>
      <c r="BW2887" s="300"/>
      <c r="BX2887" s="300"/>
      <c r="BY2887" s="300"/>
      <c r="BZ2887" s="300"/>
      <c r="CA2887" s="300"/>
      <c r="CB2887" s="300"/>
      <c r="CC2887" s="300"/>
      <c r="CD2887" s="300"/>
      <c r="CE2887" s="300"/>
      <c r="CF2887" s="300"/>
      <c r="CG2887" s="300"/>
      <c r="CH2887" s="300"/>
      <c r="CI2887" s="300"/>
      <c r="CJ2887" s="300"/>
      <c r="CK2887" s="300"/>
      <c r="CL2887" s="300"/>
      <c r="CM2887" s="300"/>
      <c r="CN2887" s="300"/>
      <c r="CO2887" s="300"/>
      <c r="CP2887" s="300"/>
      <c r="CQ2887" s="300"/>
      <c r="CR2887" s="300"/>
      <c r="CS2887" s="300"/>
      <c r="CT2887" s="300"/>
      <c r="CU2887" s="300"/>
      <c r="CV2887" s="300"/>
      <c r="CW2887" s="300"/>
      <c r="CX2887" s="300"/>
      <c r="CY2887" s="300"/>
      <c r="CZ2887" s="300"/>
      <c r="DA2887" s="300"/>
      <c r="DB2887" s="300"/>
      <c r="DC2887" s="300"/>
      <c r="DD2887" s="300"/>
      <c r="DE2887" s="300"/>
      <c r="DF2887" s="300"/>
      <c r="DG2887" s="300"/>
      <c r="DH2887" s="300"/>
      <c r="DI2887" s="300"/>
      <c r="DJ2887" s="300"/>
      <c r="DK2887" s="300"/>
      <c r="DL2887" s="300"/>
      <c r="DM2887" s="300"/>
      <c r="DN2887" s="300"/>
      <c r="DO2887" s="300"/>
      <c r="DP2887" s="300"/>
      <c r="DQ2887" s="300"/>
      <c r="DR2887" s="300"/>
      <c r="DS2887" s="300"/>
      <c r="DT2887" s="300"/>
      <c r="DU2887" s="300"/>
      <c r="DV2887" s="300"/>
      <c r="DW2887" s="300"/>
      <c r="DX2887" s="300"/>
      <c r="DY2887" s="300"/>
      <c r="DZ2887" s="300"/>
      <c r="EA2887" s="300"/>
      <c r="EB2887" s="300"/>
      <c r="EC2887" s="300"/>
      <c r="ED2887" s="300"/>
      <c r="EE2887" s="300"/>
      <c r="EF2887" s="300"/>
      <c r="EG2887" s="300"/>
      <c r="EH2887" s="300"/>
      <c r="EI2887" s="300"/>
      <c r="EJ2887" s="300"/>
      <c r="EK2887" s="300"/>
    </row>
    <row r="2889" spans="1:141" s="299" customFormat="1" ht="24" customHeight="1" x14ac:dyDescent="0.2">
      <c r="A2889" s="133"/>
      <c r="B2889" s="133"/>
      <c r="C2889" s="133"/>
      <c r="D2889" s="133"/>
      <c r="E2889" s="133"/>
      <c r="F2889" s="145"/>
      <c r="G2889" s="145"/>
      <c r="H2889" s="133"/>
    </row>
    <row r="2890" spans="1:141" s="299" customFormat="1" ht="24" customHeight="1" x14ac:dyDescent="0.2">
      <c r="A2890" s="133"/>
      <c r="B2890" s="133"/>
      <c r="C2890" s="133"/>
      <c r="D2890" s="133"/>
      <c r="E2890" s="133"/>
      <c r="F2890" s="145"/>
      <c r="G2890" s="145"/>
      <c r="H2890" s="133"/>
    </row>
    <row r="2891" spans="1:141" s="299" customFormat="1" ht="24" customHeight="1" x14ac:dyDescent="0.2">
      <c r="A2891" s="133"/>
      <c r="B2891" s="133"/>
      <c r="C2891" s="133"/>
      <c r="D2891" s="133"/>
      <c r="E2891" s="133"/>
      <c r="F2891" s="145"/>
      <c r="G2891" s="145"/>
      <c r="H2891" s="133"/>
    </row>
    <row r="2892" spans="1:141" s="299" customFormat="1" ht="24" customHeight="1" x14ac:dyDescent="0.2">
      <c r="A2892" s="133"/>
      <c r="B2892" s="133"/>
      <c r="C2892" s="133"/>
      <c r="D2892" s="133"/>
      <c r="E2892" s="133"/>
      <c r="F2892" s="145"/>
      <c r="G2892" s="145"/>
      <c r="H2892" s="133"/>
    </row>
    <row r="2893" spans="1:141" s="299" customFormat="1" ht="24" customHeight="1" x14ac:dyDescent="0.2">
      <c r="A2893" s="133"/>
      <c r="B2893" s="133"/>
      <c r="C2893" s="133"/>
      <c r="D2893" s="133"/>
      <c r="E2893" s="133"/>
      <c r="F2893" s="145"/>
      <c r="G2893" s="145"/>
      <c r="H2893" s="133"/>
    </row>
    <row r="2894" spans="1:141" s="299" customFormat="1" ht="24" customHeight="1" x14ac:dyDescent="0.2">
      <c r="A2894" s="133"/>
      <c r="B2894" s="133"/>
      <c r="C2894" s="133"/>
      <c r="D2894" s="133"/>
      <c r="E2894" s="133"/>
      <c r="F2894" s="145"/>
      <c r="G2894" s="145"/>
      <c r="H2894" s="133"/>
    </row>
    <row r="2895" spans="1:141" s="299" customFormat="1" ht="24" customHeight="1" x14ac:dyDescent="0.2">
      <c r="A2895" s="133"/>
      <c r="B2895" s="133"/>
      <c r="C2895" s="133"/>
      <c r="D2895" s="133"/>
      <c r="E2895" s="133"/>
      <c r="F2895" s="145"/>
      <c r="G2895" s="145"/>
      <c r="H2895" s="133"/>
    </row>
    <row r="2896" spans="1:141" s="299" customFormat="1" ht="24" customHeight="1" x14ac:dyDescent="0.2">
      <c r="A2896" s="133"/>
      <c r="B2896" s="133"/>
      <c r="C2896" s="133"/>
      <c r="D2896" s="133"/>
      <c r="E2896" s="133"/>
      <c r="F2896" s="145"/>
      <c r="G2896" s="145"/>
      <c r="H2896" s="133"/>
    </row>
    <row r="2897" spans="1:8" s="299" customFormat="1" ht="24" customHeight="1" x14ac:dyDescent="0.2">
      <c r="A2897" s="133"/>
      <c r="B2897" s="133"/>
      <c r="C2897" s="133"/>
      <c r="D2897" s="133"/>
      <c r="E2897" s="133"/>
      <c r="F2897" s="145"/>
      <c r="G2897" s="145"/>
      <c r="H2897" s="133"/>
    </row>
    <row r="2898" spans="1:8" s="299" customFormat="1" ht="24" customHeight="1" x14ac:dyDescent="0.2">
      <c r="A2898" s="133"/>
      <c r="B2898" s="133"/>
      <c r="C2898" s="133"/>
      <c r="D2898" s="133"/>
      <c r="E2898" s="133"/>
      <c r="F2898" s="145"/>
      <c r="G2898" s="145"/>
      <c r="H2898" s="133"/>
    </row>
    <row r="2899" spans="1:8" s="299" customFormat="1" ht="24" customHeight="1" x14ac:dyDescent="0.2">
      <c r="A2899" s="133"/>
      <c r="B2899" s="133"/>
      <c r="C2899" s="133"/>
      <c r="D2899" s="133"/>
      <c r="E2899" s="133"/>
      <c r="F2899" s="145"/>
      <c r="G2899" s="145"/>
      <c r="H2899" s="133"/>
    </row>
    <row r="2900" spans="1:8" s="299" customFormat="1" ht="24" customHeight="1" x14ac:dyDescent="0.2">
      <c r="A2900" s="133"/>
      <c r="B2900" s="133"/>
      <c r="C2900" s="133"/>
      <c r="D2900" s="133"/>
      <c r="E2900" s="133"/>
      <c r="F2900" s="145"/>
      <c r="G2900" s="145"/>
      <c r="H2900" s="133"/>
    </row>
    <row r="2901" spans="1:8" s="299" customFormat="1" ht="24" customHeight="1" x14ac:dyDescent="0.2">
      <c r="A2901" s="133"/>
      <c r="B2901" s="133"/>
      <c r="C2901" s="133"/>
      <c r="D2901" s="133"/>
      <c r="E2901" s="133"/>
      <c r="F2901" s="145"/>
      <c r="G2901" s="145"/>
      <c r="H2901" s="133"/>
    </row>
    <row r="2902" spans="1:8" s="299" customFormat="1" ht="24" customHeight="1" x14ac:dyDescent="0.2">
      <c r="A2902" s="133"/>
      <c r="B2902" s="133"/>
      <c r="C2902" s="133"/>
      <c r="D2902" s="133"/>
      <c r="E2902" s="133"/>
      <c r="F2902" s="145"/>
      <c r="G2902" s="145"/>
      <c r="H2902" s="133"/>
    </row>
    <row r="2905" spans="1:8" s="299" customFormat="1" ht="24" customHeight="1" x14ac:dyDescent="0.2">
      <c r="A2905" s="133"/>
      <c r="B2905" s="133"/>
      <c r="C2905" s="133"/>
      <c r="D2905" s="133"/>
      <c r="E2905" s="133"/>
      <c r="F2905" s="145"/>
      <c r="G2905" s="145"/>
      <c r="H2905" s="133"/>
    </row>
    <row r="2906" spans="1:8" s="299" customFormat="1" ht="24" customHeight="1" x14ac:dyDescent="0.2">
      <c r="A2906" s="133"/>
      <c r="B2906" s="133"/>
      <c r="C2906" s="133"/>
      <c r="D2906" s="133"/>
      <c r="E2906" s="133"/>
      <c r="F2906" s="145"/>
      <c r="G2906" s="145"/>
      <c r="H2906" s="133"/>
    </row>
    <row r="2907" spans="1:8" s="299" customFormat="1" ht="24" customHeight="1" x14ac:dyDescent="0.2">
      <c r="A2907" s="133"/>
      <c r="B2907" s="133"/>
      <c r="C2907" s="133"/>
      <c r="D2907" s="133"/>
      <c r="E2907" s="133"/>
      <c r="F2907" s="145"/>
      <c r="G2907" s="145"/>
      <c r="H2907" s="133"/>
    </row>
    <row r="2908" spans="1:8" s="299" customFormat="1" ht="24" customHeight="1" x14ac:dyDescent="0.2">
      <c r="A2908" s="133"/>
      <c r="B2908" s="133"/>
      <c r="C2908" s="133"/>
      <c r="D2908" s="133"/>
      <c r="E2908" s="133"/>
      <c r="F2908" s="145"/>
      <c r="G2908" s="145"/>
      <c r="H2908" s="133"/>
    </row>
    <row r="2909" spans="1:8" s="299" customFormat="1" ht="24" customHeight="1" x14ac:dyDescent="0.2">
      <c r="A2909" s="133"/>
      <c r="B2909" s="133"/>
      <c r="C2909" s="133"/>
      <c r="D2909" s="133"/>
      <c r="E2909" s="133"/>
      <c r="F2909" s="145"/>
      <c r="G2909" s="145"/>
      <c r="H2909" s="133"/>
    </row>
    <row r="2910" spans="1:8" s="299" customFormat="1" ht="24" customHeight="1" x14ac:dyDescent="0.2">
      <c r="A2910" s="133"/>
      <c r="B2910" s="133"/>
      <c r="C2910" s="133"/>
      <c r="D2910" s="133"/>
      <c r="E2910" s="133"/>
      <c r="F2910" s="145"/>
      <c r="G2910" s="145"/>
      <c r="H2910" s="133"/>
    </row>
    <row r="2911" spans="1:8" s="299" customFormat="1" ht="24" customHeight="1" x14ac:dyDescent="0.2">
      <c r="A2911" s="133"/>
      <c r="B2911" s="133"/>
      <c r="C2911" s="133"/>
      <c r="D2911" s="133"/>
      <c r="E2911" s="133"/>
      <c r="F2911" s="145"/>
      <c r="G2911" s="145"/>
      <c r="H2911" s="133"/>
    </row>
    <row r="2912" spans="1:8" s="299" customFormat="1" ht="24" customHeight="1" x14ac:dyDescent="0.2">
      <c r="A2912" s="133"/>
      <c r="B2912" s="133"/>
      <c r="C2912" s="133"/>
      <c r="D2912" s="133"/>
      <c r="E2912" s="133"/>
      <c r="F2912" s="145"/>
      <c r="G2912" s="145"/>
      <c r="H2912" s="133"/>
    </row>
    <row r="2915" spans="1:8" s="299" customFormat="1" ht="24" customHeight="1" x14ac:dyDescent="0.2">
      <c r="A2915" s="133"/>
      <c r="B2915" s="133"/>
      <c r="C2915" s="133"/>
      <c r="D2915" s="133"/>
      <c r="E2915" s="133"/>
      <c r="F2915" s="145"/>
      <c r="G2915" s="145"/>
      <c r="H2915" s="133"/>
    </row>
    <row r="2916" spans="1:8" s="299" customFormat="1" ht="24" customHeight="1" x14ac:dyDescent="0.2">
      <c r="A2916" s="133"/>
      <c r="B2916" s="133"/>
      <c r="C2916" s="133"/>
      <c r="D2916" s="133"/>
      <c r="E2916" s="133"/>
      <c r="F2916" s="145"/>
      <c r="G2916" s="145"/>
      <c r="H2916" s="133"/>
    </row>
    <row r="2917" spans="1:8" s="299" customFormat="1" ht="24" customHeight="1" x14ac:dyDescent="0.2">
      <c r="A2917" s="133"/>
      <c r="B2917" s="133"/>
      <c r="C2917" s="133"/>
      <c r="D2917" s="133"/>
      <c r="E2917" s="133"/>
      <c r="F2917" s="145"/>
      <c r="G2917" s="145"/>
      <c r="H2917" s="133"/>
    </row>
    <row r="2918" spans="1:8" s="299" customFormat="1" ht="24" customHeight="1" x14ac:dyDescent="0.2">
      <c r="A2918" s="133"/>
      <c r="B2918" s="133"/>
      <c r="C2918" s="133"/>
      <c r="D2918" s="133"/>
      <c r="E2918" s="133"/>
      <c r="F2918" s="145"/>
      <c r="G2918" s="145"/>
      <c r="H2918" s="133"/>
    </row>
    <row r="2919" spans="1:8" s="299" customFormat="1" ht="24" customHeight="1" x14ac:dyDescent="0.2">
      <c r="A2919" s="133"/>
      <c r="B2919" s="133"/>
      <c r="C2919" s="133"/>
      <c r="D2919" s="133"/>
      <c r="E2919" s="133"/>
      <c r="F2919" s="145"/>
      <c r="G2919" s="145"/>
      <c r="H2919" s="133"/>
    </row>
    <row r="2920" spans="1:8" s="299" customFormat="1" ht="24" customHeight="1" x14ac:dyDescent="0.2">
      <c r="A2920" s="133"/>
      <c r="B2920" s="133"/>
      <c r="C2920" s="133"/>
      <c r="D2920" s="133"/>
      <c r="E2920" s="133"/>
      <c r="F2920" s="145"/>
      <c r="G2920" s="145"/>
      <c r="H2920" s="133"/>
    </row>
    <row r="2921" spans="1:8" s="299" customFormat="1" ht="24" customHeight="1" x14ac:dyDescent="0.2">
      <c r="A2921" s="133"/>
      <c r="B2921" s="133"/>
      <c r="C2921" s="133"/>
      <c r="D2921" s="133"/>
      <c r="E2921" s="133"/>
      <c r="F2921" s="145"/>
      <c r="G2921" s="145"/>
      <c r="H2921" s="133"/>
    </row>
    <row r="2922" spans="1:8" s="299" customFormat="1" ht="24" customHeight="1" x14ac:dyDescent="0.2">
      <c r="A2922" s="133"/>
      <c r="B2922" s="133"/>
      <c r="C2922" s="133"/>
      <c r="D2922" s="133"/>
      <c r="E2922" s="133"/>
      <c r="F2922" s="145"/>
      <c r="G2922" s="145"/>
      <c r="H2922" s="133"/>
    </row>
    <row r="2923" spans="1:8" s="299" customFormat="1" ht="24" customHeight="1" x14ac:dyDescent="0.2">
      <c r="A2923" s="133"/>
      <c r="B2923" s="133"/>
      <c r="C2923" s="133"/>
      <c r="D2923" s="133"/>
      <c r="E2923" s="133"/>
      <c r="F2923" s="145"/>
      <c r="G2923" s="145"/>
      <c r="H2923" s="133"/>
    </row>
    <row r="2937" spans="1:141" s="143" customFormat="1" ht="24" customHeight="1" x14ac:dyDescent="0.2">
      <c r="A2937" s="133"/>
      <c r="B2937" s="133"/>
      <c r="C2937" s="133"/>
      <c r="D2937" s="133"/>
      <c r="E2937" s="133"/>
      <c r="F2937" s="145"/>
      <c r="G2937" s="145"/>
      <c r="H2937" s="133"/>
      <c r="I2937" s="299"/>
      <c r="J2937" s="299"/>
      <c r="K2937" s="299"/>
      <c r="L2937" s="299"/>
      <c r="M2937" s="299"/>
      <c r="N2937" s="299"/>
      <c r="O2937" s="299"/>
      <c r="P2937" s="299"/>
      <c r="Q2937" s="299"/>
      <c r="R2937" s="299"/>
      <c r="S2937" s="299"/>
      <c r="T2937" s="299"/>
      <c r="U2937" s="300"/>
      <c r="V2937" s="300"/>
      <c r="W2937" s="300"/>
      <c r="X2937" s="300"/>
      <c r="Y2937" s="300"/>
      <c r="Z2937" s="300"/>
      <c r="AA2937" s="300"/>
      <c r="AB2937" s="300"/>
      <c r="AC2937" s="300"/>
      <c r="AD2937" s="300"/>
      <c r="AE2937" s="300"/>
      <c r="AF2937" s="300"/>
      <c r="AG2937" s="300"/>
      <c r="AH2937" s="300"/>
      <c r="AI2937" s="300"/>
      <c r="AJ2937" s="300"/>
      <c r="AK2937" s="300"/>
      <c r="AL2937" s="300"/>
      <c r="AM2937" s="300"/>
      <c r="AN2937" s="300"/>
      <c r="AO2937" s="300"/>
      <c r="AP2937" s="300"/>
      <c r="AQ2937" s="300"/>
      <c r="AR2937" s="300"/>
      <c r="AS2937" s="300"/>
      <c r="AT2937" s="300"/>
      <c r="AU2937" s="300"/>
      <c r="AV2937" s="300"/>
      <c r="AW2937" s="300"/>
      <c r="AX2937" s="300"/>
      <c r="AY2937" s="300"/>
      <c r="AZ2937" s="300"/>
      <c r="BA2937" s="300"/>
      <c r="BB2937" s="300"/>
      <c r="BC2937" s="300"/>
      <c r="BD2937" s="300"/>
      <c r="BE2937" s="300"/>
      <c r="BF2937" s="300"/>
      <c r="BG2937" s="300"/>
      <c r="BH2937" s="300"/>
      <c r="BI2937" s="300"/>
      <c r="BJ2937" s="300"/>
      <c r="BK2937" s="300"/>
      <c r="BL2937" s="300"/>
      <c r="BM2937" s="300"/>
      <c r="BN2937" s="300"/>
      <c r="BO2937" s="300"/>
      <c r="BP2937" s="300"/>
      <c r="BQ2937" s="300"/>
      <c r="BR2937" s="300"/>
      <c r="BS2937" s="300"/>
      <c r="BT2937" s="300"/>
      <c r="BU2937" s="300"/>
      <c r="BV2937" s="300"/>
      <c r="BW2937" s="300"/>
      <c r="BX2937" s="300"/>
      <c r="BY2937" s="300"/>
      <c r="BZ2937" s="300"/>
      <c r="CA2937" s="300"/>
      <c r="CB2937" s="300"/>
      <c r="CC2937" s="300"/>
      <c r="CD2937" s="300"/>
      <c r="CE2937" s="300"/>
      <c r="CF2937" s="300"/>
      <c r="CG2937" s="300"/>
      <c r="CH2937" s="300"/>
      <c r="CI2937" s="300"/>
      <c r="CJ2937" s="300"/>
      <c r="CK2937" s="300"/>
      <c r="CL2937" s="300"/>
      <c r="CM2937" s="300"/>
      <c r="CN2937" s="300"/>
      <c r="CO2937" s="300"/>
      <c r="CP2937" s="300"/>
      <c r="CQ2937" s="300"/>
      <c r="CR2937" s="300"/>
      <c r="CS2937" s="300"/>
      <c r="CT2937" s="300"/>
      <c r="CU2937" s="300"/>
      <c r="CV2937" s="300"/>
      <c r="CW2937" s="300"/>
      <c r="CX2937" s="300"/>
      <c r="CY2937" s="300"/>
      <c r="CZ2937" s="300"/>
      <c r="DA2937" s="300"/>
      <c r="DB2937" s="300"/>
      <c r="DC2937" s="300"/>
      <c r="DD2937" s="300"/>
      <c r="DE2937" s="300"/>
      <c r="DF2937" s="300"/>
      <c r="DG2937" s="300"/>
      <c r="DH2937" s="300"/>
      <c r="DI2937" s="300"/>
      <c r="DJ2937" s="300"/>
      <c r="DK2937" s="300"/>
      <c r="DL2937" s="300"/>
      <c r="DM2937" s="300"/>
      <c r="DN2937" s="300"/>
      <c r="DO2937" s="300"/>
      <c r="DP2937" s="300"/>
      <c r="DQ2937" s="300"/>
      <c r="DR2937" s="300"/>
      <c r="DS2937" s="300"/>
      <c r="DT2937" s="300"/>
      <c r="DU2937" s="300"/>
      <c r="DV2937" s="300"/>
      <c r="DW2937" s="300"/>
      <c r="DX2937" s="300"/>
      <c r="DY2937" s="300"/>
      <c r="DZ2937" s="300"/>
      <c r="EA2937" s="300"/>
      <c r="EB2937" s="300"/>
      <c r="EC2937" s="300"/>
      <c r="ED2937" s="300"/>
      <c r="EE2937" s="300"/>
      <c r="EF2937" s="300"/>
      <c r="EG2937" s="300"/>
      <c r="EH2937" s="300"/>
      <c r="EI2937" s="300"/>
      <c r="EJ2937" s="300"/>
      <c r="EK2937" s="300"/>
    </row>
    <row r="2939" spans="1:141" s="299" customFormat="1" ht="24" customHeight="1" x14ac:dyDescent="0.2">
      <c r="A2939" s="133"/>
      <c r="B2939" s="133"/>
      <c r="C2939" s="133"/>
      <c r="D2939" s="133"/>
      <c r="E2939" s="133"/>
      <c r="F2939" s="145"/>
      <c r="G2939" s="145"/>
      <c r="H2939" s="133"/>
    </row>
    <row r="2940" spans="1:141" s="299" customFormat="1" ht="24" customHeight="1" x14ac:dyDescent="0.2">
      <c r="A2940" s="133"/>
      <c r="B2940" s="133"/>
      <c r="C2940" s="133"/>
      <c r="D2940" s="133"/>
      <c r="E2940" s="133"/>
      <c r="F2940" s="145"/>
      <c r="G2940" s="145"/>
      <c r="H2940" s="133"/>
    </row>
    <row r="2941" spans="1:141" s="299" customFormat="1" ht="24" customHeight="1" x14ac:dyDescent="0.2">
      <c r="A2941" s="133"/>
      <c r="B2941" s="133"/>
      <c r="C2941" s="133"/>
      <c r="D2941" s="133"/>
      <c r="E2941" s="133"/>
      <c r="F2941" s="145"/>
      <c r="G2941" s="145"/>
      <c r="H2941" s="133"/>
    </row>
    <row r="2942" spans="1:141" s="299" customFormat="1" ht="24" customHeight="1" x14ac:dyDescent="0.2">
      <c r="A2942" s="133"/>
      <c r="B2942" s="133"/>
      <c r="C2942" s="133"/>
      <c r="D2942" s="133"/>
      <c r="E2942" s="133"/>
      <c r="F2942" s="145"/>
      <c r="G2942" s="145"/>
      <c r="H2942" s="133"/>
    </row>
    <row r="2943" spans="1:141" s="299" customFormat="1" ht="24" customHeight="1" x14ac:dyDescent="0.2">
      <c r="A2943" s="133"/>
      <c r="B2943" s="133"/>
      <c r="C2943" s="133"/>
      <c r="D2943" s="133"/>
      <c r="E2943" s="133"/>
      <c r="F2943" s="145"/>
      <c r="G2943" s="145"/>
      <c r="H2943" s="133"/>
    </row>
    <row r="2944" spans="1:141" s="299" customFormat="1" ht="24" customHeight="1" x14ac:dyDescent="0.2">
      <c r="A2944" s="133"/>
      <c r="B2944" s="133"/>
      <c r="C2944" s="133"/>
      <c r="D2944" s="133"/>
      <c r="E2944" s="133"/>
      <c r="F2944" s="145"/>
      <c r="G2944" s="145"/>
      <c r="H2944" s="133"/>
    </row>
    <row r="2945" spans="1:8" s="299" customFormat="1" ht="24" customHeight="1" x14ac:dyDescent="0.2">
      <c r="A2945" s="133"/>
      <c r="B2945" s="133"/>
      <c r="C2945" s="133"/>
      <c r="D2945" s="133"/>
      <c r="E2945" s="133"/>
      <c r="F2945" s="145"/>
      <c r="G2945" s="145"/>
      <c r="H2945" s="133"/>
    </row>
    <row r="2946" spans="1:8" s="299" customFormat="1" ht="24" customHeight="1" x14ac:dyDescent="0.2">
      <c r="A2946" s="133"/>
      <c r="B2946" s="133"/>
      <c r="C2946" s="133"/>
      <c r="D2946" s="133"/>
      <c r="E2946" s="133"/>
      <c r="F2946" s="145"/>
      <c r="G2946" s="145"/>
      <c r="H2946" s="133"/>
    </row>
    <row r="2947" spans="1:8" s="299" customFormat="1" ht="24" customHeight="1" x14ac:dyDescent="0.2">
      <c r="A2947" s="133"/>
      <c r="B2947" s="133"/>
      <c r="C2947" s="133"/>
      <c r="D2947" s="133"/>
      <c r="E2947" s="133"/>
      <c r="F2947" s="145"/>
      <c r="G2947" s="145"/>
      <c r="H2947" s="133"/>
    </row>
    <row r="2948" spans="1:8" s="299" customFormat="1" ht="24" customHeight="1" x14ac:dyDescent="0.2">
      <c r="A2948" s="133"/>
      <c r="B2948" s="133"/>
      <c r="C2948" s="133"/>
      <c r="D2948" s="133"/>
      <c r="E2948" s="133"/>
      <c r="F2948" s="145"/>
      <c r="G2948" s="145"/>
      <c r="H2948" s="133"/>
    </row>
    <row r="2949" spans="1:8" s="299" customFormat="1" ht="24" customHeight="1" x14ac:dyDescent="0.2">
      <c r="A2949" s="133"/>
      <c r="B2949" s="133"/>
      <c r="C2949" s="133"/>
      <c r="D2949" s="133"/>
      <c r="E2949" s="133"/>
      <c r="F2949" s="145"/>
      <c r="G2949" s="145"/>
      <c r="H2949" s="133"/>
    </row>
    <row r="2950" spans="1:8" s="299" customFormat="1" ht="24" customHeight="1" x14ac:dyDescent="0.2">
      <c r="A2950" s="133"/>
      <c r="B2950" s="133"/>
      <c r="C2950" s="133"/>
      <c r="D2950" s="133"/>
      <c r="E2950" s="133"/>
      <c r="F2950" s="145"/>
      <c r="G2950" s="145"/>
      <c r="H2950" s="133"/>
    </row>
    <row r="2951" spans="1:8" s="299" customFormat="1" ht="24" customHeight="1" x14ac:dyDescent="0.2">
      <c r="A2951" s="133"/>
      <c r="B2951" s="133"/>
      <c r="C2951" s="133"/>
      <c r="D2951" s="133"/>
      <c r="E2951" s="133"/>
      <c r="F2951" s="145"/>
      <c r="G2951" s="145"/>
      <c r="H2951" s="133"/>
    </row>
    <row r="2952" spans="1:8" s="299" customFormat="1" ht="24" customHeight="1" x14ac:dyDescent="0.2">
      <c r="A2952" s="133"/>
      <c r="B2952" s="133"/>
      <c r="C2952" s="133"/>
      <c r="D2952" s="133"/>
      <c r="E2952" s="133"/>
      <c r="F2952" s="145"/>
      <c r="G2952" s="145"/>
      <c r="H2952" s="133"/>
    </row>
    <row r="2955" spans="1:8" s="299" customFormat="1" ht="24" customHeight="1" x14ac:dyDescent="0.2">
      <c r="A2955" s="133"/>
      <c r="B2955" s="133"/>
      <c r="C2955" s="133"/>
      <c r="D2955" s="133"/>
      <c r="E2955" s="133"/>
      <c r="F2955" s="145"/>
      <c r="G2955" s="145"/>
      <c r="H2955" s="133"/>
    </row>
    <row r="2956" spans="1:8" s="299" customFormat="1" ht="24" customHeight="1" x14ac:dyDescent="0.2">
      <c r="A2956" s="133"/>
      <c r="B2956" s="133"/>
      <c r="C2956" s="133"/>
      <c r="D2956" s="133"/>
      <c r="E2956" s="133"/>
      <c r="F2956" s="145"/>
      <c r="G2956" s="145"/>
      <c r="H2956" s="133"/>
    </row>
    <row r="2957" spans="1:8" s="299" customFormat="1" ht="24" customHeight="1" x14ac:dyDescent="0.2">
      <c r="A2957" s="133"/>
      <c r="B2957" s="133"/>
      <c r="C2957" s="133"/>
      <c r="D2957" s="133"/>
      <c r="E2957" s="133"/>
      <c r="F2957" s="145"/>
      <c r="G2957" s="145"/>
      <c r="H2957" s="133"/>
    </row>
    <row r="2958" spans="1:8" s="299" customFormat="1" ht="24" customHeight="1" x14ac:dyDescent="0.2">
      <c r="A2958" s="133"/>
      <c r="B2958" s="133"/>
      <c r="C2958" s="133"/>
      <c r="D2958" s="133"/>
      <c r="E2958" s="133"/>
      <c r="F2958" s="145"/>
      <c r="G2958" s="145"/>
      <c r="H2958" s="133"/>
    </row>
    <row r="2959" spans="1:8" s="299" customFormat="1" ht="24" customHeight="1" x14ac:dyDescent="0.2">
      <c r="A2959" s="133"/>
      <c r="B2959" s="133"/>
      <c r="C2959" s="133"/>
      <c r="D2959" s="133"/>
      <c r="E2959" s="133"/>
      <c r="F2959" s="145"/>
      <c r="G2959" s="145"/>
      <c r="H2959" s="133"/>
    </row>
    <row r="2960" spans="1:8" s="299" customFormat="1" ht="24" customHeight="1" x14ac:dyDescent="0.2">
      <c r="A2960" s="133"/>
      <c r="B2960" s="133"/>
      <c r="C2960" s="133"/>
      <c r="D2960" s="133"/>
      <c r="E2960" s="133"/>
      <c r="F2960" s="145"/>
      <c r="G2960" s="145"/>
      <c r="H2960" s="133"/>
    </row>
    <row r="2961" spans="1:8" s="299" customFormat="1" ht="24" customHeight="1" x14ac:dyDescent="0.2">
      <c r="A2961" s="133"/>
      <c r="B2961" s="133"/>
      <c r="C2961" s="133"/>
      <c r="D2961" s="133"/>
      <c r="E2961" s="133"/>
      <c r="F2961" s="145"/>
      <c r="G2961" s="145"/>
      <c r="H2961" s="133"/>
    </row>
    <row r="2962" spans="1:8" s="299" customFormat="1" ht="24" customHeight="1" x14ac:dyDescent="0.2">
      <c r="A2962" s="133"/>
      <c r="B2962" s="133"/>
      <c r="C2962" s="133"/>
      <c r="D2962" s="133"/>
      <c r="E2962" s="133"/>
      <c r="F2962" s="145"/>
      <c r="G2962" s="145"/>
      <c r="H2962" s="133"/>
    </row>
    <row r="2965" spans="1:8" s="299" customFormat="1" ht="24" customHeight="1" x14ac:dyDescent="0.2">
      <c r="A2965" s="133"/>
      <c r="B2965" s="133"/>
      <c r="C2965" s="133"/>
      <c r="D2965" s="133"/>
      <c r="E2965" s="133"/>
      <c r="F2965" s="145"/>
      <c r="G2965" s="145"/>
      <c r="H2965" s="133"/>
    </row>
    <row r="2966" spans="1:8" s="299" customFormat="1" ht="24" customHeight="1" x14ac:dyDescent="0.2">
      <c r="A2966" s="133"/>
      <c r="B2966" s="133"/>
      <c r="C2966" s="133"/>
      <c r="D2966" s="133"/>
      <c r="E2966" s="133"/>
      <c r="F2966" s="145"/>
      <c r="G2966" s="145"/>
      <c r="H2966" s="133"/>
    </row>
    <row r="2967" spans="1:8" s="299" customFormat="1" ht="24" customHeight="1" x14ac:dyDescent="0.2">
      <c r="A2967" s="133"/>
      <c r="B2967" s="133"/>
      <c r="C2967" s="133"/>
      <c r="D2967" s="133"/>
      <c r="E2967" s="133"/>
      <c r="F2967" s="145"/>
      <c r="G2967" s="145"/>
      <c r="H2967" s="133"/>
    </row>
    <row r="2968" spans="1:8" s="299" customFormat="1" ht="24" customHeight="1" x14ac:dyDescent="0.2">
      <c r="A2968" s="133"/>
      <c r="B2968" s="133"/>
      <c r="C2968" s="133"/>
      <c r="D2968" s="133"/>
      <c r="E2968" s="133"/>
      <c r="F2968" s="145"/>
      <c r="G2968" s="145"/>
      <c r="H2968" s="133"/>
    </row>
    <row r="2969" spans="1:8" s="299" customFormat="1" ht="24" customHeight="1" x14ac:dyDescent="0.2">
      <c r="A2969" s="133"/>
      <c r="B2969" s="133"/>
      <c r="C2969" s="133"/>
      <c r="D2969" s="133"/>
      <c r="E2969" s="133"/>
      <c r="F2969" s="145"/>
      <c r="G2969" s="145"/>
      <c r="H2969" s="133"/>
    </row>
    <row r="2970" spans="1:8" s="299" customFormat="1" ht="24" customHeight="1" x14ac:dyDescent="0.2">
      <c r="A2970" s="133"/>
      <c r="B2970" s="133"/>
      <c r="C2970" s="133"/>
      <c r="D2970" s="133"/>
      <c r="E2970" s="133"/>
      <c r="F2970" s="145"/>
      <c r="G2970" s="145"/>
      <c r="H2970" s="133"/>
    </row>
    <row r="2971" spans="1:8" s="299" customFormat="1" ht="24" customHeight="1" x14ac:dyDescent="0.2">
      <c r="A2971" s="133"/>
      <c r="B2971" s="133"/>
      <c r="C2971" s="133"/>
      <c r="D2971" s="133"/>
      <c r="E2971" s="133"/>
      <c r="F2971" s="145"/>
      <c r="G2971" s="145"/>
      <c r="H2971" s="133"/>
    </row>
    <row r="2972" spans="1:8" s="299" customFormat="1" ht="24" customHeight="1" x14ac:dyDescent="0.2">
      <c r="A2972" s="133"/>
      <c r="B2972" s="133"/>
      <c r="C2972" s="133"/>
      <c r="D2972" s="133"/>
      <c r="E2972" s="133"/>
      <c r="F2972" s="145"/>
      <c r="G2972" s="145"/>
      <c r="H2972" s="133"/>
    </row>
    <row r="2973" spans="1:8" s="299" customFormat="1" ht="24" customHeight="1" x14ac:dyDescent="0.2">
      <c r="A2973" s="133"/>
      <c r="B2973" s="133"/>
      <c r="C2973" s="133"/>
      <c r="D2973" s="133"/>
      <c r="E2973" s="133"/>
      <c r="F2973" s="145"/>
      <c r="G2973" s="145"/>
      <c r="H2973" s="133"/>
    </row>
    <row r="2987" spans="1:141" s="143" customFormat="1" ht="24" customHeight="1" x14ac:dyDescent="0.2">
      <c r="A2987" s="133"/>
      <c r="B2987" s="133"/>
      <c r="C2987" s="133"/>
      <c r="D2987" s="133"/>
      <c r="E2987" s="133"/>
      <c r="F2987" s="145"/>
      <c r="G2987" s="145"/>
      <c r="H2987" s="133"/>
      <c r="I2987" s="299"/>
      <c r="J2987" s="299"/>
      <c r="K2987" s="299"/>
      <c r="L2987" s="299"/>
      <c r="M2987" s="299"/>
      <c r="N2987" s="299"/>
      <c r="O2987" s="299"/>
      <c r="P2987" s="299"/>
      <c r="Q2987" s="299"/>
      <c r="R2987" s="299"/>
      <c r="S2987" s="299"/>
      <c r="T2987" s="299"/>
      <c r="U2987" s="300"/>
      <c r="V2987" s="300"/>
      <c r="W2987" s="300"/>
      <c r="X2987" s="300"/>
      <c r="Y2987" s="300"/>
      <c r="Z2987" s="300"/>
      <c r="AA2987" s="300"/>
      <c r="AB2987" s="300"/>
      <c r="AC2987" s="300"/>
      <c r="AD2987" s="300"/>
      <c r="AE2987" s="300"/>
      <c r="AF2987" s="300"/>
      <c r="AG2987" s="300"/>
      <c r="AH2987" s="300"/>
      <c r="AI2987" s="300"/>
      <c r="AJ2987" s="300"/>
      <c r="AK2987" s="300"/>
      <c r="AL2987" s="300"/>
      <c r="AM2987" s="300"/>
      <c r="AN2987" s="300"/>
      <c r="AO2987" s="300"/>
      <c r="AP2987" s="300"/>
      <c r="AQ2987" s="300"/>
      <c r="AR2987" s="300"/>
      <c r="AS2987" s="300"/>
      <c r="AT2987" s="300"/>
      <c r="AU2987" s="300"/>
      <c r="AV2987" s="300"/>
      <c r="AW2987" s="300"/>
      <c r="AX2987" s="300"/>
      <c r="AY2987" s="300"/>
      <c r="AZ2987" s="300"/>
      <c r="BA2987" s="300"/>
      <c r="BB2987" s="300"/>
      <c r="BC2987" s="300"/>
      <c r="BD2987" s="300"/>
      <c r="BE2987" s="300"/>
      <c r="BF2987" s="300"/>
      <c r="BG2987" s="300"/>
      <c r="BH2987" s="300"/>
      <c r="BI2987" s="300"/>
      <c r="BJ2987" s="300"/>
      <c r="BK2987" s="300"/>
      <c r="BL2987" s="300"/>
      <c r="BM2987" s="300"/>
      <c r="BN2987" s="300"/>
      <c r="BO2987" s="300"/>
      <c r="BP2987" s="300"/>
      <c r="BQ2987" s="300"/>
      <c r="BR2987" s="300"/>
      <c r="BS2987" s="300"/>
      <c r="BT2987" s="300"/>
      <c r="BU2987" s="300"/>
      <c r="BV2987" s="300"/>
      <c r="BW2987" s="300"/>
      <c r="BX2987" s="300"/>
      <c r="BY2987" s="300"/>
      <c r="BZ2987" s="300"/>
      <c r="CA2987" s="300"/>
      <c r="CB2987" s="300"/>
      <c r="CC2987" s="300"/>
      <c r="CD2987" s="300"/>
      <c r="CE2987" s="300"/>
      <c r="CF2987" s="300"/>
      <c r="CG2987" s="300"/>
      <c r="CH2987" s="300"/>
      <c r="CI2987" s="300"/>
      <c r="CJ2987" s="300"/>
      <c r="CK2987" s="300"/>
      <c r="CL2987" s="300"/>
      <c r="CM2987" s="300"/>
      <c r="CN2987" s="300"/>
      <c r="CO2987" s="300"/>
      <c r="CP2987" s="300"/>
      <c r="CQ2987" s="300"/>
      <c r="CR2987" s="300"/>
      <c r="CS2987" s="300"/>
      <c r="CT2987" s="300"/>
      <c r="CU2987" s="300"/>
      <c r="CV2987" s="300"/>
      <c r="CW2987" s="300"/>
      <c r="CX2987" s="300"/>
      <c r="CY2987" s="300"/>
      <c r="CZ2987" s="300"/>
      <c r="DA2987" s="300"/>
      <c r="DB2987" s="300"/>
      <c r="DC2987" s="300"/>
      <c r="DD2987" s="300"/>
      <c r="DE2987" s="300"/>
      <c r="DF2987" s="300"/>
      <c r="DG2987" s="300"/>
      <c r="DH2987" s="300"/>
      <c r="DI2987" s="300"/>
      <c r="DJ2987" s="300"/>
      <c r="DK2987" s="300"/>
      <c r="DL2987" s="300"/>
      <c r="DM2987" s="300"/>
      <c r="DN2987" s="300"/>
      <c r="DO2987" s="300"/>
      <c r="DP2987" s="300"/>
      <c r="DQ2987" s="300"/>
      <c r="DR2987" s="300"/>
      <c r="DS2987" s="300"/>
      <c r="DT2987" s="300"/>
      <c r="DU2987" s="300"/>
      <c r="DV2987" s="300"/>
      <c r="DW2987" s="300"/>
      <c r="DX2987" s="300"/>
      <c r="DY2987" s="300"/>
      <c r="DZ2987" s="300"/>
      <c r="EA2987" s="300"/>
      <c r="EB2987" s="300"/>
      <c r="EC2987" s="300"/>
      <c r="ED2987" s="300"/>
      <c r="EE2987" s="300"/>
      <c r="EF2987" s="300"/>
      <c r="EG2987" s="300"/>
      <c r="EH2987" s="300"/>
      <c r="EI2987" s="300"/>
      <c r="EJ2987" s="300"/>
      <c r="EK2987" s="300"/>
    </row>
    <row r="2989" spans="1:141" s="299" customFormat="1" ht="24" customHeight="1" x14ac:dyDescent="0.2">
      <c r="A2989" s="133"/>
      <c r="B2989" s="133"/>
      <c r="C2989" s="133"/>
      <c r="D2989" s="133"/>
      <c r="E2989" s="133"/>
      <c r="F2989" s="145"/>
      <c r="G2989" s="145"/>
      <c r="H2989" s="133"/>
    </row>
    <row r="2990" spans="1:141" s="299" customFormat="1" ht="24" customHeight="1" x14ac:dyDescent="0.2">
      <c r="A2990" s="133"/>
      <c r="B2990" s="133"/>
      <c r="C2990" s="133"/>
      <c r="D2990" s="133"/>
      <c r="E2990" s="133"/>
      <c r="F2990" s="145"/>
      <c r="G2990" s="145"/>
      <c r="H2990" s="133"/>
    </row>
    <row r="2991" spans="1:141" s="299" customFormat="1" ht="24" customHeight="1" x14ac:dyDescent="0.2">
      <c r="A2991" s="133"/>
      <c r="B2991" s="133"/>
      <c r="C2991" s="133"/>
      <c r="D2991" s="133"/>
      <c r="E2991" s="133"/>
      <c r="F2991" s="145"/>
      <c r="G2991" s="145"/>
      <c r="H2991" s="133"/>
    </row>
    <row r="2992" spans="1:141" s="299" customFormat="1" ht="24" customHeight="1" x14ac:dyDescent="0.2">
      <c r="A2992" s="133"/>
      <c r="B2992" s="133"/>
      <c r="C2992" s="133"/>
      <c r="D2992" s="133"/>
      <c r="E2992" s="133"/>
      <c r="F2992" s="145"/>
      <c r="G2992" s="145"/>
      <c r="H2992" s="133"/>
    </row>
    <row r="2993" spans="1:8" s="299" customFormat="1" ht="24" customHeight="1" x14ac:dyDescent="0.2">
      <c r="A2993" s="133"/>
      <c r="B2993" s="133"/>
      <c r="C2993" s="133"/>
      <c r="D2993" s="133"/>
      <c r="E2993" s="133"/>
      <c r="F2993" s="145"/>
      <c r="G2993" s="145"/>
      <c r="H2993" s="133"/>
    </row>
    <row r="2994" spans="1:8" s="299" customFormat="1" ht="24" customHeight="1" x14ac:dyDescent="0.2">
      <c r="A2994" s="133"/>
      <c r="B2994" s="133"/>
      <c r="C2994" s="133"/>
      <c r="D2994" s="133"/>
      <c r="E2994" s="133"/>
      <c r="F2994" s="145"/>
      <c r="G2994" s="145"/>
      <c r="H2994" s="133"/>
    </row>
    <row r="2995" spans="1:8" s="299" customFormat="1" ht="24" customHeight="1" x14ac:dyDescent="0.2">
      <c r="A2995" s="133"/>
      <c r="B2995" s="133"/>
      <c r="C2995" s="133"/>
      <c r="D2995" s="133"/>
      <c r="E2995" s="133"/>
      <c r="F2995" s="145"/>
      <c r="G2995" s="145"/>
      <c r="H2995" s="133"/>
    </row>
    <row r="2996" spans="1:8" s="299" customFormat="1" ht="24" customHeight="1" x14ac:dyDescent="0.2">
      <c r="A2996" s="133"/>
      <c r="B2996" s="133"/>
      <c r="C2996" s="133"/>
      <c r="D2996" s="133"/>
      <c r="E2996" s="133"/>
      <c r="F2996" s="145"/>
      <c r="G2996" s="145"/>
      <c r="H2996" s="133"/>
    </row>
    <row r="2997" spans="1:8" s="299" customFormat="1" ht="24" customHeight="1" x14ac:dyDescent="0.2">
      <c r="A2997" s="133"/>
      <c r="B2997" s="133"/>
      <c r="C2997" s="133"/>
      <c r="D2997" s="133"/>
      <c r="E2997" s="133"/>
      <c r="F2997" s="145"/>
      <c r="G2997" s="145"/>
      <c r="H2997" s="133"/>
    </row>
    <row r="2998" spans="1:8" s="299" customFormat="1" ht="24" customHeight="1" x14ac:dyDescent="0.2">
      <c r="A2998" s="133"/>
      <c r="B2998" s="133"/>
      <c r="C2998" s="133"/>
      <c r="D2998" s="133"/>
      <c r="E2998" s="133"/>
      <c r="F2998" s="145"/>
      <c r="G2998" s="145"/>
      <c r="H2998" s="133"/>
    </row>
    <row r="2999" spans="1:8" s="299" customFormat="1" ht="24" customHeight="1" x14ac:dyDescent="0.2">
      <c r="A2999" s="133"/>
      <c r="B2999" s="133"/>
      <c r="C2999" s="133"/>
      <c r="D2999" s="133"/>
      <c r="E2999" s="133"/>
      <c r="F2999" s="145"/>
      <c r="G2999" s="145"/>
      <c r="H2999" s="133"/>
    </row>
    <row r="3000" spans="1:8" s="299" customFormat="1" ht="24" customHeight="1" x14ac:dyDescent="0.2">
      <c r="A3000" s="133"/>
      <c r="B3000" s="133"/>
      <c r="C3000" s="133"/>
      <c r="D3000" s="133"/>
      <c r="E3000" s="133"/>
      <c r="F3000" s="145"/>
      <c r="G3000" s="145"/>
      <c r="H3000" s="133"/>
    </row>
    <row r="3001" spans="1:8" s="299" customFormat="1" ht="24" customHeight="1" x14ac:dyDescent="0.2">
      <c r="A3001" s="133"/>
      <c r="B3001" s="133"/>
      <c r="C3001" s="133"/>
      <c r="D3001" s="133"/>
      <c r="E3001" s="133"/>
      <c r="F3001" s="145"/>
      <c r="G3001" s="145"/>
      <c r="H3001" s="133"/>
    </row>
    <row r="3002" spans="1:8" s="299" customFormat="1" ht="24" customHeight="1" x14ac:dyDescent="0.2">
      <c r="A3002" s="133"/>
      <c r="B3002" s="133"/>
      <c r="C3002" s="133"/>
      <c r="D3002" s="133"/>
      <c r="E3002" s="133"/>
      <c r="F3002" s="145"/>
      <c r="G3002" s="145"/>
      <c r="H3002" s="133"/>
    </row>
    <row r="3005" spans="1:8" s="299" customFormat="1" ht="24" customHeight="1" x14ac:dyDescent="0.2">
      <c r="A3005" s="133"/>
      <c r="B3005" s="133"/>
      <c r="C3005" s="133"/>
      <c r="D3005" s="133"/>
      <c r="E3005" s="133"/>
      <c r="F3005" s="145"/>
      <c r="G3005" s="145"/>
      <c r="H3005" s="133"/>
    </row>
    <row r="3006" spans="1:8" s="299" customFormat="1" ht="24" customHeight="1" x14ac:dyDescent="0.2">
      <c r="A3006" s="133"/>
      <c r="B3006" s="133"/>
      <c r="C3006" s="133"/>
      <c r="D3006" s="133"/>
      <c r="E3006" s="133"/>
      <c r="F3006" s="145"/>
      <c r="G3006" s="145"/>
      <c r="H3006" s="133"/>
    </row>
    <row r="3007" spans="1:8" s="299" customFormat="1" ht="24" customHeight="1" x14ac:dyDescent="0.2">
      <c r="A3007" s="133"/>
      <c r="B3007" s="133"/>
      <c r="C3007" s="133"/>
      <c r="D3007" s="133"/>
      <c r="E3007" s="133"/>
      <c r="F3007" s="145"/>
      <c r="G3007" s="145"/>
      <c r="H3007" s="133"/>
    </row>
    <row r="3008" spans="1:8" s="299" customFormat="1" ht="24" customHeight="1" x14ac:dyDescent="0.2">
      <c r="A3008" s="133"/>
      <c r="B3008" s="133"/>
      <c r="C3008" s="133"/>
      <c r="D3008" s="133"/>
      <c r="E3008" s="133"/>
      <c r="F3008" s="145"/>
      <c r="G3008" s="145"/>
      <c r="H3008" s="133"/>
    </row>
    <row r="3009" spans="1:8" s="299" customFormat="1" ht="24" customHeight="1" x14ac:dyDescent="0.2">
      <c r="A3009" s="133"/>
      <c r="B3009" s="133"/>
      <c r="C3009" s="133"/>
      <c r="D3009" s="133"/>
      <c r="E3009" s="133"/>
      <c r="F3009" s="145"/>
      <c r="G3009" s="145"/>
      <c r="H3009" s="133"/>
    </row>
    <row r="3010" spans="1:8" s="299" customFormat="1" ht="24" customHeight="1" x14ac:dyDescent="0.2">
      <c r="A3010" s="133"/>
      <c r="B3010" s="133"/>
      <c r="C3010" s="133"/>
      <c r="D3010" s="133"/>
      <c r="E3010" s="133"/>
      <c r="F3010" s="145"/>
      <c r="G3010" s="145"/>
      <c r="H3010" s="133"/>
    </row>
    <row r="3011" spans="1:8" s="299" customFormat="1" ht="24" customHeight="1" x14ac:dyDescent="0.2">
      <c r="A3011" s="133"/>
      <c r="B3011" s="133"/>
      <c r="C3011" s="133"/>
      <c r="D3011" s="133"/>
      <c r="E3011" s="133"/>
      <c r="F3011" s="145"/>
      <c r="G3011" s="145"/>
      <c r="H3011" s="133"/>
    </row>
    <row r="3012" spans="1:8" s="299" customFormat="1" ht="24" customHeight="1" x14ac:dyDescent="0.2">
      <c r="A3012" s="133"/>
      <c r="B3012" s="133"/>
      <c r="C3012" s="133"/>
      <c r="D3012" s="133"/>
      <c r="E3012" s="133"/>
      <c r="F3012" s="145"/>
      <c r="G3012" s="145"/>
      <c r="H3012" s="133"/>
    </row>
    <row r="3015" spans="1:8" s="299" customFormat="1" ht="24" customHeight="1" x14ac:dyDescent="0.2">
      <c r="A3015" s="133"/>
      <c r="B3015" s="133"/>
      <c r="C3015" s="133"/>
      <c r="D3015" s="133"/>
      <c r="E3015" s="133"/>
      <c r="F3015" s="145"/>
      <c r="G3015" s="145"/>
      <c r="H3015" s="133"/>
    </row>
    <row r="3016" spans="1:8" s="299" customFormat="1" ht="24" customHeight="1" x14ac:dyDescent="0.2">
      <c r="A3016" s="133"/>
      <c r="B3016" s="133"/>
      <c r="C3016" s="133"/>
      <c r="D3016" s="133"/>
      <c r="E3016" s="133"/>
      <c r="F3016" s="145"/>
      <c r="G3016" s="145"/>
      <c r="H3016" s="133"/>
    </row>
    <row r="3017" spans="1:8" s="299" customFormat="1" ht="24" customHeight="1" x14ac:dyDescent="0.2">
      <c r="A3017" s="133"/>
      <c r="B3017" s="133"/>
      <c r="C3017" s="133"/>
      <c r="D3017" s="133"/>
      <c r="E3017" s="133"/>
      <c r="F3017" s="145"/>
      <c r="G3017" s="145"/>
      <c r="H3017" s="133"/>
    </row>
    <row r="3018" spans="1:8" s="299" customFormat="1" ht="24" customHeight="1" x14ac:dyDescent="0.2">
      <c r="A3018" s="133"/>
      <c r="B3018" s="133"/>
      <c r="C3018" s="133"/>
      <c r="D3018" s="133"/>
      <c r="E3018" s="133"/>
      <c r="F3018" s="145"/>
      <c r="G3018" s="145"/>
      <c r="H3018" s="133"/>
    </row>
    <row r="3019" spans="1:8" s="299" customFormat="1" ht="24" customHeight="1" x14ac:dyDescent="0.2">
      <c r="A3019" s="133"/>
      <c r="B3019" s="133"/>
      <c r="C3019" s="133"/>
      <c r="D3019" s="133"/>
      <c r="E3019" s="133"/>
      <c r="F3019" s="145"/>
      <c r="G3019" s="145"/>
      <c r="H3019" s="133"/>
    </row>
    <row r="3020" spans="1:8" s="299" customFormat="1" ht="24" customHeight="1" x14ac:dyDescent="0.2">
      <c r="A3020" s="133"/>
      <c r="B3020" s="133"/>
      <c r="C3020" s="133"/>
      <c r="D3020" s="133"/>
      <c r="E3020" s="133"/>
      <c r="F3020" s="145"/>
      <c r="G3020" s="145"/>
      <c r="H3020" s="133"/>
    </row>
    <row r="3021" spans="1:8" s="299" customFormat="1" ht="24" customHeight="1" x14ac:dyDescent="0.2">
      <c r="A3021" s="133"/>
      <c r="B3021" s="133"/>
      <c r="C3021" s="133"/>
      <c r="D3021" s="133"/>
      <c r="E3021" s="133"/>
      <c r="F3021" s="145"/>
      <c r="G3021" s="145"/>
      <c r="H3021" s="133"/>
    </row>
    <row r="3022" spans="1:8" s="299" customFormat="1" ht="24" customHeight="1" x14ac:dyDescent="0.2">
      <c r="A3022" s="133"/>
      <c r="B3022" s="133"/>
      <c r="C3022" s="133"/>
      <c r="D3022" s="133"/>
      <c r="E3022" s="133"/>
      <c r="F3022" s="145"/>
      <c r="G3022" s="145"/>
      <c r="H3022" s="133"/>
    </row>
    <row r="3023" spans="1:8" s="299" customFormat="1" ht="24" customHeight="1" x14ac:dyDescent="0.2">
      <c r="A3023" s="133"/>
      <c r="B3023" s="133"/>
      <c r="C3023" s="133"/>
      <c r="D3023" s="133"/>
      <c r="E3023" s="133"/>
      <c r="F3023" s="145"/>
      <c r="G3023" s="145"/>
      <c r="H3023" s="133"/>
    </row>
    <row r="3037" spans="1:141" s="143" customFormat="1" ht="24" customHeight="1" x14ac:dyDescent="0.2">
      <c r="A3037" s="133"/>
      <c r="B3037" s="133"/>
      <c r="C3037" s="133"/>
      <c r="D3037" s="133"/>
      <c r="E3037" s="133"/>
      <c r="F3037" s="145"/>
      <c r="G3037" s="145"/>
      <c r="H3037" s="133"/>
      <c r="I3037" s="299"/>
      <c r="J3037" s="299"/>
      <c r="K3037" s="299"/>
      <c r="L3037" s="299"/>
      <c r="M3037" s="299"/>
      <c r="N3037" s="299"/>
      <c r="O3037" s="299"/>
      <c r="P3037" s="299"/>
      <c r="Q3037" s="299"/>
      <c r="R3037" s="299"/>
      <c r="S3037" s="299"/>
      <c r="T3037" s="299"/>
      <c r="U3037" s="300"/>
      <c r="V3037" s="300"/>
      <c r="W3037" s="300"/>
      <c r="X3037" s="300"/>
      <c r="Y3037" s="300"/>
      <c r="Z3037" s="300"/>
      <c r="AA3037" s="300"/>
      <c r="AB3037" s="300"/>
      <c r="AC3037" s="300"/>
      <c r="AD3037" s="300"/>
      <c r="AE3037" s="300"/>
      <c r="AF3037" s="300"/>
      <c r="AG3037" s="300"/>
      <c r="AH3037" s="300"/>
      <c r="AI3037" s="300"/>
      <c r="AJ3037" s="300"/>
      <c r="AK3037" s="300"/>
      <c r="AL3037" s="300"/>
      <c r="AM3037" s="300"/>
      <c r="AN3037" s="300"/>
      <c r="AO3037" s="300"/>
      <c r="AP3037" s="300"/>
      <c r="AQ3037" s="300"/>
      <c r="AR3037" s="300"/>
      <c r="AS3037" s="300"/>
      <c r="AT3037" s="300"/>
      <c r="AU3037" s="300"/>
      <c r="AV3037" s="300"/>
      <c r="AW3037" s="300"/>
      <c r="AX3037" s="300"/>
      <c r="AY3037" s="300"/>
      <c r="AZ3037" s="300"/>
      <c r="BA3037" s="300"/>
      <c r="BB3037" s="300"/>
      <c r="BC3037" s="300"/>
      <c r="BD3037" s="300"/>
      <c r="BE3037" s="300"/>
      <c r="BF3037" s="300"/>
      <c r="BG3037" s="300"/>
      <c r="BH3037" s="300"/>
      <c r="BI3037" s="300"/>
      <c r="BJ3037" s="300"/>
      <c r="BK3037" s="300"/>
      <c r="BL3037" s="300"/>
      <c r="BM3037" s="300"/>
      <c r="BN3037" s="300"/>
      <c r="BO3037" s="300"/>
      <c r="BP3037" s="300"/>
      <c r="BQ3037" s="300"/>
      <c r="BR3037" s="300"/>
      <c r="BS3037" s="300"/>
      <c r="BT3037" s="300"/>
      <c r="BU3037" s="300"/>
      <c r="BV3037" s="300"/>
      <c r="BW3037" s="300"/>
      <c r="BX3037" s="300"/>
      <c r="BY3037" s="300"/>
      <c r="BZ3037" s="300"/>
      <c r="CA3037" s="300"/>
      <c r="CB3037" s="300"/>
      <c r="CC3037" s="300"/>
      <c r="CD3037" s="300"/>
      <c r="CE3037" s="300"/>
      <c r="CF3037" s="300"/>
      <c r="CG3037" s="300"/>
      <c r="CH3037" s="300"/>
      <c r="CI3037" s="300"/>
      <c r="CJ3037" s="300"/>
      <c r="CK3037" s="300"/>
      <c r="CL3037" s="300"/>
      <c r="CM3037" s="300"/>
      <c r="CN3037" s="300"/>
      <c r="CO3037" s="300"/>
      <c r="CP3037" s="300"/>
      <c r="CQ3037" s="300"/>
      <c r="CR3037" s="300"/>
      <c r="CS3037" s="300"/>
      <c r="CT3037" s="300"/>
      <c r="CU3037" s="300"/>
      <c r="CV3037" s="300"/>
      <c r="CW3037" s="300"/>
      <c r="CX3037" s="300"/>
      <c r="CY3037" s="300"/>
      <c r="CZ3037" s="300"/>
      <c r="DA3037" s="300"/>
      <c r="DB3037" s="300"/>
      <c r="DC3037" s="300"/>
      <c r="DD3037" s="300"/>
      <c r="DE3037" s="300"/>
      <c r="DF3037" s="300"/>
      <c r="DG3037" s="300"/>
      <c r="DH3037" s="300"/>
      <c r="DI3037" s="300"/>
      <c r="DJ3037" s="300"/>
      <c r="DK3037" s="300"/>
      <c r="DL3037" s="300"/>
      <c r="DM3037" s="300"/>
      <c r="DN3037" s="300"/>
      <c r="DO3037" s="300"/>
      <c r="DP3037" s="300"/>
      <c r="DQ3037" s="300"/>
      <c r="DR3037" s="300"/>
      <c r="DS3037" s="300"/>
      <c r="DT3037" s="300"/>
      <c r="DU3037" s="300"/>
      <c r="DV3037" s="300"/>
      <c r="DW3037" s="300"/>
      <c r="DX3037" s="300"/>
      <c r="DY3037" s="300"/>
      <c r="DZ3037" s="300"/>
      <c r="EA3037" s="300"/>
      <c r="EB3037" s="300"/>
      <c r="EC3037" s="300"/>
      <c r="ED3037" s="300"/>
      <c r="EE3037" s="300"/>
      <c r="EF3037" s="300"/>
      <c r="EG3037" s="300"/>
      <c r="EH3037" s="300"/>
      <c r="EI3037" s="300"/>
      <c r="EJ3037" s="300"/>
      <c r="EK3037" s="300"/>
    </row>
    <row r="3039" spans="1:141" s="299" customFormat="1" ht="24" customHeight="1" x14ac:dyDescent="0.2">
      <c r="A3039" s="133"/>
      <c r="B3039" s="133"/>
      <c r="C3039" s="133"/>
      <c r="D3039" s="133"/>
      <c r="E3039" s="133"/>
      <c r="F3039" s="145"/>
      <c r="G3039" s="145"/>
      <c r="H3039" s="133"/>
    </row>
    <row r="3040" spans="1:141" s="299" customFormat="1" ht="24" customHeight="1" x14ac:dyDescent="0.2">
      <c r="A3040" s="133"/>
      <c r="B3040" s="133"/>
      <c r="C3040" s="133"/>
      <c r="D3040" s="133"/>
      <c r="E3040" s="133"/>
      <c r="F3040" s="145"/>
      <c r="G3040" s="145"/>
      <c r="H3040" s="133"/>
    </row>
    <row r="3041" spans="1:8" s="299" customFormat="1" ht="24" customHeight="1" x14ac:dyDescent="0.2">
      <c r="A3041" s="133"/>
      <c r="B3041" s="133"/>
      <c r="C3041" s="133"/>
      <c r="D3041" s="133"/>
      <c r="E3041" s="133"/>
      <c r="F3041" s="145"/>
      <c r="G3041" s="145"/>
      <c r="H3041" s="133"/>
    </row>
    <row r="3042" spans="1:8" s="299" customFormat="1" ht="24" customHeight="1" x14ac:dyDescent="0.2">
      <c r="A3042" s="133"/>
      <c r="B3042" s="133"/>
      <c r="C3042" s="133"/>
      <c r="D3042" s="133"/>
      <c r="E3042" s="133"/>
      <c r="F3042" s="145"/>
      <c r="G3042" s="145"/>
      <c r="H3042" s="133"/>
    </row>
    <row r="3043" spans="1:8" s="299" customFormat="1" ht="24" customHeight="1" x14ac:dyDescent="0.2">
      <c r="A3043" s="133"/>
      <c r="B3043" s="133"/>
      <c r="C3043" s="133"/>
      <c r="D3043" s="133"/>
      <c r="E3043" s="133"/>
      <c r="F3043" s="145"/>
      <c r="G3043" s="145"/>
      <c r="H3043" s="133"/>
    </row>
    <row r="3044" spans="1:8" s="299" customFormat="1" ht="24" customHeight="1" x14ac:dyDescent="0.2">
      <c r="A3044" s="133"/>
      <c r="B3044" s="133"/>
      <c r="C3044" s="133"/>
      <c r="D3044" s="133"/>
      <c r="E3044" s="133"/>
      <c r="F3044" s="145"/>
      <c r="G3044" s="145"/>
      <c r="H3044" s="133"/>
    </row>
    <row r="3045" spans="1:8" s="299" customFormat="1" ht="24" customHeight="1" x14ac:dyDescent="0.2">
      <c r="A3045" s="133"/>
      <c r="B3045" s="133"/>
      <c r="C3045" s="133"/>
      <c r="D3045" s="133"/>
      <c r="E3045" s="133"/>
      <c r="F3045" s="145"/>
      <c r="G3045" s="145"/>
      <c r="H3045" s="133"/>
    </row>
    <row r="3046" spans="1:8" s="299" customFormat="1" ht="24" customHeight="1" x14ac:dyDescent="0.2">
      <c r="A3046" s="133"/>
      <c r="B3046" s="133"/>
      <c r="C3046" s="133"/>
      <c r="D3046" s="133"/>
      <c r="E3046" s="133"/>
      <c r="F3046" s="145"/>
      <c r="G3046" s="145"/>
      <c r="H3046" s="133"/>
    </row>
    <row r="3047" spans="1:8" s="299" customFormat="1" ht="24" customHeight="1" x14ac:dyDescent="0.2">
      <c r="A3047" s="133"/>
      <c r="B3047" s="133"/>
      <c r="C3047" s="133"/>
      <c r="D3047" s="133"/>
      <c r="E3047" s="133"/>
      <c r="F3047" s="145"/>
      <c r="G3047" s="145"/>
      <c r="H3047" s="133"/>
    </row>
    <row r="3048" spans="1:8" s="299" customFormat="1" ht="24" customHeight="1" x14ac:dyDescent="0.2">
      <c r="A3048" s="133"/>
      <c r="B3048" s="133"/>
      <c r="C3048" s="133"/>
      <c r="D3048" s="133"/>
      <c r="E3048" s="133"/>
      <c r="F3048" s="145"/>
      <c r="G3048" s="145"/>
      <c r="H3048" s="133"/>
    </row>
    <row r="3049" spans="1:8" s="299" customFormat="1" ht="24" customHeight="1" x14ac:dyDescent="0.2">
      <c r="A3049" s="133"/>
      <c r="B3049" s="133"/>
      <c r="C3049" s="133"/>
      <c r="D3049" s="133"/>
      <c r="E3049" s="133"/>
      <c r="F3049" s="145"/>
      <c r="G3049" s="145"/>
      <c r="H3049" s="133"/>
    </row>
    <row r="3050" spans="1:8" s="299" customFormat="1" ht="24" customHeight="1" x14ac:dyDescent="0.2">
      <c r="A3050" s="133"/>
      <c r="B3050" s="133"/>
      <c r="C3050" s="133"/>
      <c r="D3050" s="133"/>
      <c r="E3050" s="133"/>
      <c r="F3050" s="145"/>
      <c r="G3050" s="145"/>
      <c r="H3050" s="133"/>
    </row>
    <row r="3051" spans="1:8" s="299" customFormat="1" ht="24" customHeight="1" x14ac:dyDescent="0.2">
      <c r="A3051" s="133"/>
      <c r="B3051" s="133"/>
      <c r="C3051" s="133"/>
      <c r="D3051" s="133"/>
      <c r="E3051" s="133"/>
      <c r="F3051" s="145"/>
      <c r="G3051" s="145"/>
      <c r="H3051" s="133"/>
    </row>
    <row r="3052" spans="1:8" s="299" customFormat="1" ht="24" customHeight="1" x14ac:dyDescent="0.2">
      <c r="A3052" s="133"/>
      <c r="B3052" s="133"/>
      <c r="C3052" s="133"/>
      <c r="D3052" s="133"/>
      <c r="E3052" s="133"/>
      <c r="F3052" s="145"/>
      <c r="G3052" s="145"/>
      <c r="H3052" s="133"/>
    </row>
    <row r="3055" spans="1:8" s="299" customFormat="1" ht="24" customHeight="1" x14ac:dyDescent="0.2">
      <c r="A3055" s="133"/>
      <c r="B3055" s="133"/>
      <c r="C3055" s="133"/>
      <c r="D3055" s="133"/>
      <c r="E3055" s="133"/>
      <c r="F3055" s="145"/>
      <c r="G3055" s="145"/>
      <c r="H3055" s="133"/>
    </row>
    <row r="3056" spans="1:8" s="299" customFormat="1" ht="24" customHeight="1" x14ac:dyDescent="0.2">
      <c r="A3056" s="133"/>
      <c r="B3056" s="133"/>
      <c r="C3056" s="133"/>
      <c r="D3056" s="133"/>
      <c r="E3056" s="133"/>
      <c r="F3056" s="145"/>
      <c r="G3056" s="145"/>
      <c r="H3056" s="133"/>
    </row>
    <row r="3057" spans="1:8" s="299" customFormat="1" ht="24" customHeight="1" x14ac:dyDescent="0.2">
      <c r="A3057" s="133"/>
      <c r="B3057" s="133"/>
      <c r="C3057" s="133"/>
      <c r="D3057" s="133"/>
      <c r="E3057" s="133"/>
      <c r="F3057" s="145"/>
      <c r="G3057" s="145"/>
      <c r="H3057" s="133"/>
    </row>
    <row r="3058" spans="1:8" s="299" customFormat="1" ht="24" customHeight="1" x14ac:dyDescent="0.2">
      <c r="A3058" s="133"/>
      <c r="B3058" s="133"/>
      <c r="C3058" s="133"/>
      <c r="D3058" s="133"/>
      <c r="E3058" s="133"/>
      <c r="F3058" s="145"/>
      <c r="G3058" s="145"/>
      <c r="H3058" s="133"/>
    </row>
    <row r="3059" spans="1:8" s="299" customFormat="1" ht="24" customHeight="1" x14ac:dyDescent="0.2">
      <c r="A3059" s="133"/>
      <c r="B3059" s="133"/>
      <c r="C3059" s="133"/>
      <c r="D3059" s="133"/>
      <c r="E3059" s="133"/>
      <c r="F3059" s="145"/>
      <c r="G3059" s="145"/>
      <c r="H3059" s="133"/>
    </row>
    <row r="3060" spans="1:8" s="299" customFormat="1" ht="24" customHeight="1" x14ac:dyDescent="0.2">
      <c r="A3060" s="133"/>
      <c r="B3060" s="133"/>
      <c r="C3060" s="133"/>
      <c r="D3060" s="133"/>
      <c r="E3060" s="133"/>
      <c r="F3060" s="145"/>
      <c r="G3060" s="145"/>
      <c r="H3060" s="133"/>
    </row>
    <row r="3061" spans="1:8" s="299" customFormat="1" ht="24" customHeight="1" x14ac:dyDescent="0.2">
      <c r="A3061" s="133"/>
      <c r="B3061" s="133"/>
      <c r="C3061" s="133"/>
      <c r="D3061" s="133"/>
      <c r="E3061" s="133"/>
      <c r="F3061" s="145"/>
      <c r="G3061" s="145"/>
      <c r="H3061" s="133"/>
    </row>
    <row r="3062" spans="1:8" s="299" customFormat="1" ht="24" customHeight="1" x14ac:dyDescent="0.2">
      <c r="A3062" s="133"/>
      <c r="B3062" s="133"/>
      <c r="C3062" s="133"/>
      <c r="D3062" s="133"/>
      <c r="E3062" s="133"/>
      <c r="F3062" s="145"/>
      <c r="G3062" s="145"/>
      <c r="H3062" s="133"/>
    </row>
    <row r="3065" spans="1:8" s="299" customFormat="1" ht="24" customHeight="1" x14ac:dyDescent="0.2">
      <c r="A3065" s="133"/>
      <c r="B3065" s="133"/>
      <c r="C3065" s="133"/>
      <c r="D3065" s="133"/>
      <c r="E3065" s="133"/>
      <c r="F3065" s="145"/>
      <c r="G3065" s="145"/>
      <c r="H3065" s="133"/>
    </row>
    <row r="3066" spans="1:8" s="299" customFormat="1" ht="24" customHeight="1" x14ac:dyDescent="0.2">
      <c r="A3066" s="133"/>
      <c r="B3066" s="133"/>
      <c r="C3066" s="133"/>
      <c r="D3066" s="133"/>
      <c r="E3066" s="133"/>
      <c r="F3066" s="145"/>
      <c r="G3066" s="145"/>
      <c r="H3066" s="133"/>
    </row>
    <row r="3067" spans="1:8" s="299" customFormat="1" ht="24" customHeight="1" x14ac:dyDescent="0.2">
      <c r="A3067" s="133"/>
      <c r="B3067" s="133"/>
      <c r="C3067" s="133"/>
      <c r="D3067" s="133"/>
      <c r="E3067" s="133"/>
      <c r="F3067" s="145"/>
      <c r="G3067" s="145"/>
      <c r="H3067" s="133"/>
    </row>
    <row r="3068" spans="1:8" s="299" customFormat="1" ht="24" customHeight="1" x14ac:dyDescent="0.2">
      <c r="A3068" s="133"/>
      <c r="B3068" s="133"/>
      <c r="C3068" s="133"/>
      <c r="D3068" s="133"/>
      <c r="E3068" s="133"/>
      <c r="F3068" s="145"/>
      <c r="G3068" s="145"/>
      <c r="H3068" s="133"/>
    </row>
    <row r="3069" spans="1:8" s="299" customFormat="1" ht="24" customHeight="1" x14ac:dyDescent="0.2">
      <c r="A3069" s="133"/>
      <c r="B3069" s="133"/>
      <c r="C3069" s="133"/>
      <c r="D3069" s="133"/>
      <c r="E3069" s="133"/>
      <c r="F3069" s="145"/>
      <c r="G3069" s="145"/>
      <c r="H3069" s="133"/>
    </row>
    <row r="3070" spans="1:8" s="299" customFormat="1" ht="24" customHeight="1" x14ac:dyDescent="0.2">
      <c r="A3070" s="133"/>
      <c r="B3070" s="133"/>
      <c r="C3070" s="133"/>
      <c r="D3070" s="133"/>
      <c r="E3070" s="133"/>
      <c r="F3070" s="145"/>
      <c r="G3070" s="145"/>
      <c r="H3070" s="133"/>
    </row>
    <row r="3071" spans="1:8" s="299" customFormat="1" ht="24" customHeight="1" x14ac:dyDescent="0.2">
      <c r="A3071" s="133"/>
      <c r="B3071" s="133"/>
      <c r="C3071" s="133"/>
      <c r="D3071" s="133"/>
      <c r="E3071" s="133"/>
      <c r="F3071" s="145"/>
      <c r="G3071" s="145"/>
      <c r="H3071" s="133"/>
    </row>
    <row r="3072" spans="1:8" s="299" customFormat="1" ht="24" customHeight="1" x14ac:dyDescent="0.2">
      <c r="A3072" s="133"/>
      <c r="B3072" s="133"/>
      <c r="C3072" s="133"/>
      <c r="D3072" s="133"/>
      <c r="E3072" s="133"/>
      <c r="F3072" s="145"/>
      <c r="G3072" s="145"/>
      <c r="H3072" s="133"/>
    </row>
    <row r="3073" spans="1:141" s="299" customFormat="1" ht="24" customHeight="1" x14ac:dyDescent="0.2">
      <c r="A3073" s="133"/>
      <c r="B3073" s="133"/>
      <c r="C3073" s="133"/>
      <c r="D3073" s="133"/>
      <c r="E3073" s="133"/>
      <c r="F3073" s="145"/>
      <c r="G3073" s="145"/>
      <c r="H3073" s="133"/>
    </row>
    <row r="3087" spans="1:141" s="143" customFormat="1" ht="24" customHeight="1" x14ac:dyDescent="0.2">
      <c r="A3087" s="133"/>
      <c r="B3087" s="133"/>
      <c r="C3087" s="133"/>
      <c r="D3087" s="133"/>
      <c r="E3087" s="133"/>
      <c r="F3087" s="145"/>
      <c r="G3087" s="145"/>
      <c r="H3087" s="133"/>
      <c r="I3087" s="299"/>
      <c r="J3087" s="299"/>
      <c r="K3087" s="299"/>
      <c r="L3087" s="299"/>
      <c r="M3087" s="299"/>
      <c r="N3087" s="299"/>
      <c r="O3087" s="299"/>
      <c r="P3087" s="299"/>
      <c r="Q3087" s="299"/>
      <c r="R3087" s="299"/>
      <c r="S3087" s="299"/>
      <c r="T3087" s="299"/>
      <c r="U3087" s="300"/>
      <c r="V3087" s="300"/>
      <c r="W3087" s="300"/>
      <c r="X3087" s="300"/>
      <c r="Y3087" s="300"/>
      <c r="Z3087" s="300"/>
      <c r="AA3087" s="300"/>
      <c r="AB3087" s="300"/>
      <c r="AC3087" s="300"/>
      <c r="AD3087" s="300"/>
      <c r="AE3087" s="300"/>
      <c r="AF3087" s="300"/>
      <c r="AG3087" s="300"/>
      <c r="AH3087" s="300"/>
      <c r="AI3087" s="300"/>
      <c r="AJ3087" s="300"/>
      <c r="AK3087" s="300"/>
      <c r="AL3087" s="300"/>
      <c r="AM3087" s="300"/>
      <c r="AN3087" s="300"/>
      <c r="AO3087" s="300"/>
      <c r="AP3087" s="300"/>
      <c r="AQ3087" s="300"/>
      <c r="AR3087" s="300"/>
      <c r="AS3087" s="300"/>
      <c r="AT3087" s="300"/>
      <c r="AU3087" s="300"/>
      <c r="AV3087" s="300"/>
      <c r="AW3087" s="300"/>
      <c r="AX3087" s="300"/>
      <c r="AY3087" s="300"/>
      <c r="AZ3087" s="300"/>
      <c r="BA3087" s="300"/>
      <c r="BB3087" s="300"/>
      <c r="BC3087" s="300"/>
      <c r="BD3087" s="300"/>
      <c r="BE3087" s="300"/>
      <c r="BF3087" s="300"/>
      <c r="BG3087" s="300"/>
      <c r="BH3087" s="300"/>
      <c r="BI3087" s="300"/>
      <c r="BJ3087" s="300"/>
      <c r="BK3087" s="300"/>
      <c r="BL3087" s="300"/>
      <c r="BM3087" s="300"/>
      <c r="BN3087" s="300"/>
      <c r="BO3087" s="300"/>
      <c r="BP3087" s="300"/>
      <c r="BQ3087" s="300"/>
      <c r="BR3087" s="300"/>
      <c r="BS3087" s="300"/>
      <c r="BT3087" s="300"/>
      <c r="BU3087" s="300"/>
      <c r="BV3087" s="300"/>
      <c r="BW3087" s="300"/>
      <c r="BX3087" s="300"/>
      <c r="BY3087" s="300"/>
      <c r="BZ3087" s="300"/>
      <c r="CA3087" s="300"/>
      <c r="CB3087" s="300"/>
      <c r="CC3087" s="300"/>
      <c r="CD3087" s="300"/>
      <c r="CE3087" s="300"/>
      <c r="CF3087" s="300"/>
      <c r="CG3087" s="300"/>
      <c r="CH3087" s="300"/>
      <c r="CI3087" s="300"/>
      <c r="CJ3087" s="300"/>
      <c r="CK3087" s="300"/>
      <c r="CL3087" s="300"/>
      <c r="CM3087" s="300"/>
      <c r="CN3087" s="300"/>
      <c r="CO3087" s="300"/>
      <c r="CP3087" s="300"/>
      <c r="CQ3087" s="300"/>
      <c r="CR3087" s="300"/>
      <c r="CS3087" s="300"/>
      <c r="CT3087" s="300"/>
      <c r="CU3087" s="300"/>
      <c r="CV3087" s="300"/>
      <c r="CW3087" s="300"/>
      <c r="CX3087" s="300"/>
      <c r="CY3087" s="300"/>
      <c r="CZ3087" s="300"/>
      <c r="DA3087" s="300"/>
      <c r="DB3087" s="300"/>
      <c r="DC3087" s="300"/>
      <c r="DD3087" s="300"/>
      <c r="DE3087" s="300"/>
      <c r="DF3087" s="300"/>
      <c r="DG3087" s="300"/>
      <c r="DH3087" s="300"/>
      <c r="DI3087" s="300"/>
      <c r="DJ3087" s="300"/>
      <c r="DK3087" s="300"/>
      <c r="DL3087" s="300"/>
      <c r="DM3087" s="300"/>
      <c r="DN3087" s="300"/>
      <c r="DO3087" s="300"/>
      <c r="DP3087" s="300"/>
      <c r="DQ3087" s="300"/>
      <c r="DR3087" s="300"/>
      <c r="DS3087" s="300"/>
      <c r="DT3087" s="300"/>
      <c r="DU3087" s="300"/>
      <c r="DV3087" s="300"/>
      <c r="DW3087" s="300"/>
      <c r="DX3087" s="300"/>
      <c r="DY3087" s="300"/>
      <c r="DZ3087" s="300"/>
      <c r="EA3087" s="300"/>
      <c r="EB3087" s="300"/>
      <c r="EC3087" s="300"/>
      <c r="ED3087" s="300"/>
      <c r="EE3087" s="300"/>
      <c r="EF3087" s="300"/>
      <c r="EG3087" s="300"/>
      <c r="EH3087" s="300"/>
      <c r="EI3087" s="300"/>
      <c r="EJ3087" s="300"/>
      <c r="EK3087" s="300"/>
    </row>
    <row r="3089" spans="1:8" s="299" customFormat="1" ht="24" customHeight="1" x14ac:dyDescent="0.2">
      <c r="A3089" s="133"/>
      <c r="B3089" s="133"/>
      <c r="C3089" s="133"/>
      <c r="D3089" s="133"/>
      <c r="E3089" s="133"/>
      <c r="F3089" s="145"/>
      <c r="G3089" s="145"/>
      <c r="H3089" s="133"/>
    </row>
    <row r="3090" spans="1:8" s="299" customFormat="1" ht="24" customHeight="1" x14ac:dyDescent="0.2">
      <c r="A3090" s="133"/>
      <c r="B3090" s="133"/>
      <c r="C3090" s="133"/>
      <c r="D3090" s="133"/>
      <c r="E3090" s="133"/>
      <c r="F3090" s="145"/>
      <c r="G3090" s="145"/>
      <c r="H3090" s="133"/>
    </row>
    <row r="3091" spans="1:8" s="299" customFormat="1" ht="24" customHeight="1" x14ac:dyDescent="0.2">
      <c r="A3091" s="133"/>
      <c r="B3091" s="133"/>
      <c r="C3091" s="133"/>
      <c r="D3091" s="133"/>
      <c r="E3091" s="133"/>
      <c r="F3091" s="145"/>
      <c r="G3091" s="145"/>
      <c r="H3091" s="133"/>
    </row>
    <row r="3092" spans="1:8" s="299" customFormat="1" ht="24" customHeight="1" x14ac:dyDescent="0.2">
      <c r="A3092" s="133"/>
      <c r="B3092" s="133"/>
      <c r="C3092" s="133"/>
      <c r="D3092" s="133"/>
      <c r="E3092" s="133"/>
      <c r="F3092" s="145"/>
      <c r="G3092" s="145"/>
      <c r="H3092" s="133"/>
    </row>
    <row r="3093" spans="1:8" s="299" customFormat="1" ht="24" customHeight="1" x14ac:dyDescent="0.2">
      <c r="A3093" s="133"/>
      <c r="B3093" s="133"/>
      <c r="C3093" s="133"/>
      <c r="D3093" s="133"/>
      <c r="E3093" s="133"/>
      <c r="F3093" s="145"/>
      <c r="G3093" s="145"/>
      <c r="H3093" s="133"/>
    </row>
    <row r="3094" spans="1:8" s="299" customFormat="1" ht="24" customHeight="1" x14ac:dyDescent="0.2">
      <c r="A3094" s="133"/>
      <c r="B3094" s="133"/>
      <c r="C3094" s="133"/>
      <c r="D3094" s="133"/>
      <c r="E3094" s="133"/>
      <c r="F3094" s="145"/>
      <c r="G3094" s="145"/>
      <c r="H3094" s="133"/>
    </row>
    <row r="3095" spans="1:8" s="299" customFormat="1" ht="24" customHeight="1" x14ac:dyDescent="0.2">
      <c r="A3095" s="133"/>
      <c r="B3095" s="133"/>
      <c r="C3095" s="133"/>
      <c r="D3095" s="133"/>
      <c r="E3095" s="133"/>
      <c r="F3095" s="145"/>
      <c r="G3095" s="145"/>
      <c r="H3095" s="133"/>
    </row>
    <row r="3096" spans="1:8" s="299" customFormat="1" ht="24" customHeight="1" x14ac:dyDescent="0.2">
      <c r="A3096" s="133"/>
      <c r="B3096" s="133"/>
      <c r="C3096" s="133"/>
      <c r="D3096" s="133"/>
      <c r="E3096" s="133"/>
      <c r="F3096" s="145"/>
      <c r="G3096" s="145"/>
      <c r="H3096" s="133"/>
    </row>
    <row r="3097" spans="1:8" s="299" customFormat="1" ht="24" customHeight="1" x14ac:dyDescent="0.2">
      <c r="A3097" s="133"/>
      <c r="B3097" s="133"/>
      <c r="C3097" s="133"/>
      <c r="D3097" s="133"/>
      <c r="E3097" s="133"/>
      <c r="F3097" s="145"/>
      <c r="G3097" s="145"/>
      <c r="H3097" s="133"/>
    </row>
    <row r="3098" spans="1:8" s="299" customFormat="1" ht="24" customHeight="1" x14ac:dyDescent="0.2">
      <c r="A3098" s="133"/>
      <c r="B3098" s="133"/>
      <c r="C3098" s="133"/>
      <c r="D3098" s="133"/>
      <c r="E3098" s="133"/>
      <c r="F3098" s="145"/>
      <c r="G3098" s="145"/>
      <c r="H3098" s="133"/>
    </row>
    <row r="3099" spans="1:8" s="299" customFormat="1" ht="24" customHeight="1" x14ac:dyDescent="0.2">
      <c r="A3099" s="133"/>
      <c r="B3099" s="133"/>
      <c r="C3099" s="133"/>
      <c r="D3099" s="133"/>
      <c r="E3099" s="133"/>
      <c r="F3099" s="145"/>
      <c r="G3099" s="145"/>
      <c r="H3099" s="133"/>
    </row>
    <row r="3100" spans="1:8" s="299" customFormat="1" ht="24" customHeight="1" x14ac:dyDescent="0.2">
      <c r="A3100" s="133"/>
      <c r="B3100" s="133"/>
      <c r="C3100" s="133"/>
      <c r="D3100" s="133"/>
      <c r="E3100" s="133"/>
      <c r="F3100" s="145"/>
      <c r="G3100" s="145"/>
      <c r="H3100" s="133"/>
    </row>
    <row r="3101" spans="1:8" s="299" customFormat="1" ht="24" customHeight="1" x14ac:dyDescent="0.2">
      <c r="A3101" s="133"/>
      <c r="B3101" s="133"/>
      <c r="C3101" s="133"/>
      <c r="D3101" s="133"/>
      <c r="E3101" s="133"/>
      <c r="F3101" s="145"/>
      <c r="G3101" s="145"/>
      <c r="H3101" s="133"/>
    </row>
    <row r="3102" spans="1:8" s="299" customFormat="1" ht="24" customHeight="1" x14ac:dyDescent="0.2">
      <c r="A3102" s="133"/>
      <c r="B3102" s="133"/>
      <c r="C3102" s="133"/>
      <c r="D3102" s="133"/>
      <c r="E3102" s="133"/>
      <c r="F3102" s="145"/>
      <c r="G3102" s="145"/>
      <c r="H3102" s="133"/>
    </row>
    <row r="3105" spans="1:8" s="299" customFormat="1" ht="24" customHeight="1" x14ac:dyDescent="0.2">
      <c r="A3105" s="133"/>
      <c r="B3105" s="133"/>
      <c r="C3105" s="133"/>
      <c r="D3105" s="133"/>
      <c r="E3105" s="133"/>
      <c r="F3105" s="145"/>
      <c r="G3105" s="145"/>
      <c r="H3105" s="133"/>
    </row>
    <row r="3106" spans="1:8" s="299" customFormat="1" ht="24" customHeight="1" x14ac:dyDescent="0.2">
      <c r="A3106" s="133"/>
      <c r="B3106" s="133"/>
      <c r="C3106" s="133"/>
      <c r="D3106" s="133"/>
      <c r="E3106" s="133"/>
      <c r="F3106" s="145"/>
      <c r="G3106" s="145"/>
      <c r="H3106" s="133"/>
    </row>
    <row r="3107" spans="1:8" s="299" customFormat="1" ht="24" customHeight="1" x14ac:dyDescent="0.2">
      <c r="A3107" s="133"/>
      <c r="B3107" s="133"/>
      <c r="C3107" s="133"/>
      <c r="D3107" s="133"/>
      <c r="E3107" s="133"/>
      <c r="F3107" s="145"/>
      <c r="G3107" s="145"/>
      <c r="H3107" s="133"/>
    </row>
    <row r="3108" spans="1:8" s="299" customFormat="1" ht="24" customHeight="1" x14ac:dyDescent="0.2">
      <c r="A3108" s="133"/>
      <c r="B3108" s="133"/>
      <c r="C3108" s="133"/>
      <c r="D3108" s="133"/>
      <c r="E3108" s="133"/>
      <c r="F3108" s="145"/>
      <c r="G3108" s="145"/>
      <c r="H3108" s="133"/>
    </row>
    <row r="3109" spans="1:8" s="299" customFormat="1" ht="24" customHeight="1" x14ac:dyDescent="0.2">
      <c r="A3109" s="133"/>
      <c r="B3109" s="133"/>
      <c r="C3109" s="133"/>
      <c r="D3109" s="133"/>
      <c r="E3109" s="133"/>
      <c r="F3109" s="145"/>
      <c r="G3109" s="145"/>
      <c r="H3109" s="133"/>
    </row>
    <row r="3110" spans="1:8" s="299" customFormat="1" ht="24" customHeight="1" x14ac:dyDescent="0.2">
      <c r="A3110" s="133"/>
      <c r="B3110" s="133"/>
      <c r="C3110" s="133"/>
      <c r="D3110" s="133"/>
      <c r="E3110" s="133"/>
      <c r="F3110" s="145"/>
      <c r="G3110" s="145"/>
      <c r="H3110" s="133"/>
    </row>
    <row r="3111" spans="1:8" s="299" customFormat="1" ht="24" customHeight="1" x14ac:dyDescent="0.2">
      <c r="A3111" s="133"/>
      <c r="B3111" s="133"/>
      <c r="C3111" s="133"/>
      <c r="D3111" s="133"/>
      <c r="E3111" s="133"/>
      <c r="F3111" s="145"/>
      <c r="G3111" s="145"/>
      <c r="H3111" s="133"/>
    </row>
    <row r="3112" spans="1:8" s="299" customFormat="1" ht="24" customHeight="1" x14ac:dyDescent="0.2">
      <c r="A3112" s="133"/>
      <c r="B3112" s="133"/>
      <c r="C3112" s="133"/>
      <c r="D3112" s="133"/>
      <c r="E3112" s="133"/>
      <c r="F3112" s="145"/>
      <c r="G3112" s="145"/>
      <c r="H3112" s="133"/>
    </row>
    <row r="3115" spans="1:8" s="299" customFormat="1" ht="24" customHeight="1" x14ac:dyDescent="0.2">
      <c r="A3115" s="133"/>
      <c r="B3115" s="133"/>
      <c r="C3115" s="133"/>
      <c r="D3115" s="133"/>
      <c r="E3115" s="133"/>
      <c r="F3115" s="145"/>
      <c r="G3115" s="145"/>
      <c r="H3115" s="133"/>
    </row>
    <row r="3116" spans="1:8" s="299" customFormat="1" ht="24" customHeight="1" x14ac:dyDescent="0.2">
      <c r="A3116" s="133"/>
      <c r="B3116" s="133"/>
      <c r="C3116" s="133"/>
      <c r="D3116" s="133"/>
      <c r="E3116" s="133"/>
      <c r="F3116" s="145"/>
      <c r="G3116" s="145"/>
      <c r="H3116" s="133"/>
    </row>
    <row r="3117" spans="1:8" s="299" customFormat="1" ht="24" customHeight="1" x14ac:dyDescent="0.2">
      <c r="A3117" s="133"/>
      <c r="B3117" s="133"/>
      <c r="C3117" s="133"/>
      <c r="D3117" s="133"/>
      <c r="E3117" s="133"/>
      <c r="F3117" s="145"/>
      <c r="G3117" s="145"/>
      <c r="H3117" s="133"/>
    </row>
    <row r="3118" spans="1:8" s="299" customFormat="1" ht="24" customHeight="1" x14ac:dyDescent="0.2">
      <c r="A3118" s="133"/>
      <c r="B3118" s="133"/>
      <c r="C3118" s="133"/>
      <c r="D3118" s="133"/>
      <c r="E3118" s="133"/>
      <c r="F3118" s="145"/>
      <c r="G3118" s="145"/>
      <c r="H3118" s="133"/>
    </row>
    <row r="3119" spans="1:8" s="299" customFormat="1" ht="24" customHeight="1" x14ac:dyDescent="0.2">
      <c r="A3119" s="133"/>
      <c r="B3119" s="133"/>
      <c r="C3119" s="133"/>
      <c r="D3119" s="133"/>
      <c r="E3119" s="133"/>
      <c r="F3119" s="145"/>
      <c r="G3119" s="145"/>
      <c r="H3119" s="133"/>
    </row>
    <row r="3120" spans="1:8" s="299" customFormat="1" ht="24" customHeight="1" x14ac:dyDescent="0.2">
      <c r="A3120" s="133"/>
      <c r="B3120" s="133"/>
      <c r="C3120" s="133"/>
      <c r="D3120" s="133"/>
      <c r="E3120" s="133"/>
      <c r="F3120" s="145"/>
      <c r="G3120" s="145"/>
      <c r="H3120" s="133"/>
    </row>
    <row r="3121" spans="1:8" s="299" customFormat="1" ht="24" customHeight="1" x14ac:dyDescent="0.2">
      <c r="A3121" s="133"/>
      <c r="B3121" s="133"/>
      <c r="C3121" s="133"/>
      <c r="D3121" s="133"/>
      <c r="E3121" s="133"/>
      <c r="F3121" s="145"/>
      <c r="G3121" s="145"/>
      <c r="H3121" s="133"/>
    </row>
    <row r="3122" spans="1:8" s="299" customFormat="1" ht="24" customHeight="1" x14ac:dyDescent="0.2">
      <c r="A3122" s="133"/>
      <c r="B3122" s="133"/>
      <c r="C3122" s="133"/>
      <c r="D3122" s="133"/>
      <c r="E3122" s="133"/>
      <c r="F3122" s="145"/>
      <c r="G3122" s="145"/>
      <c r="H3122" s="133"/>
    </row>
    <row r="3123" spans="1:8" s="299" customFormat="1" ht="24" customHeight="1" x14ac:dyDescent="0.2">
      <c r="A3123" s="133"/>
      <c r="B3123" s="133"/>
      <c r="C3123" s="133"/>
      <c r="D3123" s="133"/>
      <c r="E3123" s="133"/>
      <c r="F3123" s="145"/>
      <c r="G3123" s="145"/>
      <c r="H3123" s="133"/>
    </row>
    <row r="3137" spans="1:141" s="143" customFormat="1" ht="24" customHeight="1" x14ac:dyDescent="0.2">
      <c r="A3137" s="133"/>
      <c r="B3137" s="133"/>
      <c r="C3137" s="133"/>
      <c r="D3137" s="133"/>
      <c r="E3137" s="133"/>
      <c r="F3137" s="145"/>
      <c r="G3137" s="145"/>
      <c r="H3137" s="133"/>
      <c r="I3137" s="299"/>
      <c r="J3137" s="299"/>
      <c r="K3137" s="299"/>
      <c r="L3137" s="299"/>
      <c r="M3137" s="299"/>
      <c r="N3137" s="299"/>
      <c r="O3137" s="299"/>
      <c r="P3137" s="299"/>
      <c r="Q3137" s="299"/>
      <c r="R3137" s="299"/>
      <c r="S3137" s="299"/>
      <c r="T3137" s="299"/>
      <c r="U3137" s="300"/>
      <c r="V3137" s="300"/>
      <c r="W3137" s="300"/>
      <c r="X3137" s="300"/>
      <c r="Y3137" s="300"/>
      <c r="Z3137" s="300"/>
      <c r="AA3137" s="300"/>
      <c r="AB3137" s="300"/>
      <c r="AC3137" s="300"/>
      <c r="AD3137" s="300"/>
      <c r="AE3137" s="300"/>
      <c r="AF3137" s="300"/>
      <c r="AG3137" s="300"/>
      <c r="AH3137" s="300"/>
      <c r="AI3137" s="300"/>
      <c r="AJ3137" s="300"/>
      <c r="AK3137" s="300"/>
      <c r="AL3137" s="300"/>
      <c r="AM3137" s="300"/>
      <c r="AN3137" s="300"/>
      <c r="AO3137" s="300"/>
      <c r="AP3137" s="300"/>
      <c r="AQ3137" s="300"/>
      <c r="AR3137" s="300"/>
      <c r="AS3137" s="300"/>
      <c r="AT3137" s="300"/>
      <c r="AU3137" s="300"/>
      <c r="AV3137" s="300"/>
      <c r="AW3137" s="300"/>
      <c r="AX3137" s="300"/>
      <c r="AY3137" s="300"/>
      <c r="AZ3137" s="300"/>
      <c r="BA3137" s="300"/>
      <c r="BB3137" s="300"/>
      <c r="BC3137" s="300"/>
      <c r="BD3137" s="300"/>
      <c r="BE3137" s="300"/>
      <c r="BF3137" s="300"/>
      <c r="BG3137" s="300"/>
      <c r="BH3137" s="300"/>
      <c r="BI3137" s="300"/>
      <c r="BJ3137" s="300"/>
      <c r="BK3137" s="300"/>
      <c r="BL3137" s="300"/>
      <c r="BM3137" s="300"/>
      <c r="BN3137" s="300"/>
      <c r="BO3137" s="300"/>
      <c r="BP3137" s="300"/>
      <c r="BQ3137" s="300"/>
      <c r="BR3137" s="300"/>
      <c r="BS3137" s="300"/>
      <c r="BT3137" s="300"/>
      <c r="BU3137" s="300"/>
      <c r="BV3137" s="300"/>
      <c r="BW3137" s="300"/>
      <c r="BX3137" s="300"/>
      <c r="BY3137" s="300"/>
      <c r="BZ3137" s="300"/>
      <c r="CA3137" s="300"/>
      <c r="CB3137" s="300"/>
      <c r="CC3137" s="300"/>
      <c r="CD3137" s="300"/>
      <c r="CE3137" s="300"/>
      <c r="CF3137" s="300"/>
      <c r="CG3137" s="300"/>
      <c r="CH3137" s="300"/>
      <c r="CI3137" s="300"/>
      <c r="CJ3137" s="300"/>
      <c r="CK3137" s="300"/>
      <c r="CL3137" s="300"/>
      <c r="CM3137" s="300"/>
      <c r="CN3137" s="300"/>
      <c r="CO3137" s="300"/>
      <c r="CP3137" s="300"/>
      <c r="CQ3137" s="300"/>
      <c r="CR3137" s="300"/>
      <c r="CS3137" s="300"/>
      <c r="CT3137" s="300"/>
      <c r="CU3137" s="300"/>
      <c r="CV3137" s="300"/>
      <c r="CW3137" s="300"/>
      <c r="CX3137" s="300"/>
      <c r="CY3137" s="300"/>
      <c r="CZ3137" s="300"/>
      <c r="DA3137" s="300"/>
      <c r="DB3137" s="300"/>
      <c r="DC3137" s="300"/>
      <c r="DD3137" s="300"/>
      <c r="DE3137" s="300"/>
      <c r="DF3137" s="300"/>
      <c r="DG3137" s="300"/>
      <c r="DH3137" s="300"/>
      <c r="DI3137" s="300"/>
      <c r="DJ3137" s="300"/>
      <c r="DK3137" s="300"/>
      <c r="DL3137" s="300"/>
      <c r="DM3137" s="300"/>
      <c r="DN3137" s="300"/>
      <c r="DO3137" s="300"/>
      <c r="DP3137" s="300"/>
      <c r="DQ3137" s="300"/>
      <c r="DR3137" s="300"/>
      <c r="DS3137" s="300"/>
      <c r="DT3137" s="300"/>
      <c r="DU3137" s="300"/>
      <c r="DV3137" s="300"/>
      <c r="DW3137" s="300"/>
      <c r="DX3137" s="300"/>
      <c r="DY3137" s="300"/>
      <c r="DZ3137" s="300"/>
      <c r="EA3137" s="300"/>
      <c r="EB3137" s="300"/>
      <c r="EC3137" s="300"/>
      <c r="ED3137" s="300"/>
      <c r="EE3137" s="300"/>
      <c r="EF3137" s="300"/>
      <c r="EG3137" s="300"/>
      <c r="EH3137" s="300"/>
      <c r="EI3137" s="300"/>
      <c r="EJ3137" s="300"/>
      <c r="EK3137" s="300"/>
    </row>
    <row r="3139" spans="1:141" s="299" customFormat="1" ht="24" customHeight="1" x14ac:dyDescent="0.2">
      <c r="A3139" s="133"/>
      <c r="B3139" s="133"/>
      <c r="C3139" s="133"/>
      <c r="D3139" s="133"/>
      <c r="E3139" s="133"/>
      <c r="F3139" s="145"/>
      <c r="G3139" s="145"/>
      <c r="H3139" s="133"/>
    </row>
    <row r="3140" spans="1:141" s="299" customFormat="1" ht="24" customHeight="1" x14ac:dyDescent="0.2">
      <c r="A3140" s="133"/>
      <c r="B3140" s="133"/>
      <c r="C3140" s="133"/>
      <c r="D3140" s="133"/>
      <c r="E3140" s="133"/>
      <c r="F3140" s="145"/>
      <c r="G3140" s="145"/>
      <c r="H3140" s="133"/>
    </row>
    <row r="3141" spans="1:141" s="299" customFormat="1" ht="24" customHeight="1" x14ac:dyDescent="0.2">
      <c r="A3141" s="133"/>
      <c r="B3141" s="133"/>
      <c r="C3141" s="133"/>
      <c r="D3141" s="133"/>
      <c r="E3141" s="133"/>
      <c r="F3141" s="145"/>
      <c r="G3141" s="145"/>
      <c r="H3141" s="133"/>
    </row>
    <row r="3142" spans="1:141" s="299" customFormat="1" ht="24" customHeight="1" x14ac:dyDescent="0.2">
      <c r="A3142" s="133"/>
      <c r="B3142" s="133"/>
      <c r="C3142" s="133"/>
      <c r="D3142" s="133"/>
      <c r="E3142" s="133"/>
      <c r="F3142" s="145"/>
      <c r="G3142" s="145"/>
      <c r="H3142" s="133"/>
    </row>
    <row r="3143" spans="1:141" s="299" customFormat="1" ht="24" customHeight="1" x14ac:dyDescent="0.2">
      <c r="A3143" s="133"/>
      <c r="B3143" s="133"/>
      <c r="C3143" s="133"/>
      <c r="D3143" s="133"/>
      <c r="E3143" s="133"/>
      <c r="F3143" s="145"/>
      <c r="G3143" s="145"/>
      <c r="H3143" s="133"/>
    </row>
    <row r="3144" spans="1:141" s="299" customFormat="1" ht="24" customHeight="1" x14ac:dyDescent="0.2">
      <c r="A3144" s="133"/>
      <c r="B3144" s="133"/>
      <c r="C3144" s="133"/>
      <c r="D3144" s="133"/>
      <c r="E3144" s="133"/>
      <c r="F3144" s="145"/>
      <c r="G3144" s="145"/>
      <c r="H3144" s="133"/>
    </row>
    <row r="3145" spans="1:141" s="299" customFormat="1" ht="24" customHeight="1" x14ac:dyDescent="0.2">
      <c r="A3145" s="133"/>
      <c r="B3145" s="133"/>
      <c r="C3145" s="133"/>
      <c r="D3145" s="133"/>
      <c r="E3145" s="133"/>
      <c r="F3145" s="145"/>
      <c r="G3145" s="145"/>
      <c r="H3145" s="133"/>
    </row>
    <row r="3146" spans="1:141" s="299" customFormat="1" ht="24" customHeight="1" x14ac:dyDescent="0.2">
      <c r="A3146" s="133"/>
      <c r="B3146" s="133"/>
      <c r="C3146" s="133"/>
      <c r="D3146" s="133"/>
      <c r="E3146" s="133"/>
      <c r="F3146" s="145"/>
      <c r="G3146" s="145"/>
      <c r="H3146" s="133"/>
    </row>
    <row r="3147" spans="1:141" s="299" customFormat="1" ht="24" customHeight="1" x14ac:dyDescent="0.2">
      <c r="A3147" s="133"/>
      <c r="B3147" s="133"/>
      <c r="C3147" s="133"/>
      <c r="D3147" s="133"/>
      <c r="E3147" s="133"/>
      <c r="F3147" s="145"/>
      <c r="G3147" s="145"/>
      <c r="H3147" s="133"/>
    </row>
    <row r="3148" spans="1:141" s="299" customFormat="1" ht="24" customHeight="1" x14ac:dyDescent="0.2">
      <c r="A3148" s="133"/>
      <c r="B3148" s="133"/>
      <c r="C3148" s="133"/>
      <c r="D3148" s="133"/>
      <c r="E3148" s="133"/>
      <c r="F3148" s="145"/>
      <c r="G3148" s="145"/>
      <c r="H3148" s="133"/>
    </row>
    <row r="3149" spans="1:141" s="299" customFormat="1" ht="24" customHeight="1" x14ac:dyDescent="0.2">
      <c r="A3149" s="133"/>
      <c r="B3149" s="133"/>
      <c r="C3149" s="133"/>
      <c r="D3149" s="133"/>
      <c r="E3149" s="133"/>
      <c r="F3149" s="145"/>
      <c r="G3149" s="145"/>
      <c r="H3149" s="133"/>
    </row>
    <row r="3150" spans="1:141" s="299" customFormat="1" ht="24" customHeight="1" x14ac:dyDescent="0.2">
      <c r="A3150" s="133"/>
      <c r="B3150" s="133"/>
      <c r="C3150" s="133"/>
      <c r="D3150" s="133"/>
      <c r="E3150" s="133"/>
      <c r="F3150" s="145"/>
      <c r="G3150" s="145"/>
      <c r="H3150" s="133"/>
    </row>
    <row r="3151" spans="1:141" s="299" customFormat="1" ht="24" customHeight="1" x14ac:dyDescent="0.2">
      <c r="A3151" s="133"/>
      <c r="B3151" s="133"/>
      <c r="C3151" s="133"/>
      <c r="D3151" s="133"/>
      <c r="E3151" s="133"/>
      <c r="F3151" s="145"/>
      <c r="G3151" s="145"/>
      <c r="H3151" s="133"/>
    </row>
    <row r="3152" spans="1:141" s="299" customFormat="1" ht="24" customHeight="1" x14ac:dyDescent="0.2">
      <c r="A3152" s="133"/>
      <c r="B3152" s="133"/>
      <c r="C3152" s="133"/>
      <c r="D3152" s="133"/>
      <c r="E3152" s="133"/>
      <c r="F3152" s="145"/>
      <c r="G3152" s="145"/>
      <c r="H3152" s="133"/>
    </row>
    <row r="3155" spans="1:8" s="299" customFormat="1" ht="24" customHeight="1" x14ac:dyDescent="0.2">
      <c r="A3155" s="133"/>
      <c r="B3155" s="133"/>
      <c r="C3155" s="133"/>
      <c r="D3155" s="133"/>
      <c r="E3155" s="133"/>
      <c r="F3155" s="145"/>
      <c r="G3155" s="145"/>
      <c r="H3155" s="133"/>
    </row>
    <row r="3156" spans="1:8" s="299" customFormat="1" ht="24" customHeight="1" x14ac:dyDescent="0.2">
      <c r="A3156" s="133"/>
      <c r="B3156" s="133"/>
      <c r="C3156" s="133"/>
      <c r="D3156" s="133"/>
      <c r="E3156" s="133"/>
      <c r="F3156" s="145"/>
      <c r="G3156" s="145"/>
      <c r="H3156" s="133"/>
    </row>
    <row r="3157" spans="1:8" s="299" customFormat="1" ht="24" customHeight="1" x14ac:dyDescent="0.2">
      <c r="A3157" s="133"/>
      <c r="B3157" s="133"/>
      <c r="C3157" s="133"/>
      <c r="D3157" s="133"/>
      <c r="E3157" s="133"/>
      <c r="F3157" s="145"/>
      <c r="G3157" s="145"/>
      <c r="H3157" s="133"/>
    </row>
    <row r="3158" spans="1:8" s="299" customFormat="1" ht="24" customHeight="1" x14ac:dyDescent="0.2">
      <c r="A3158" s="133"/>
      <c r="B3158" s="133"/>
      <c r="C3158" s="133"/>
      <c r="D3158" s="133"/>
      <c r="E3158" s="133"/>
      <c r="F3158" s="145"/>
      <c r="G3158" s="145"/>
      <c r="H3158" s="133"/>
    </row>
    <row r="3159" spans="1:8" s="299" customFormat="1" ht="24" customHeight="1" x14ac:dyDescent="0.2">
      <c r="A3159" s="133"/>
      <c r="B3159" s="133"/>
      <c r="C3159" s="133"/>
      <c r="D3159" s="133"/>
      <c r="E3159" s="133"/>
      <c r="F3159" s="145"/>
      <c r="G3159" s="145"/>
      <c r="H3159" s="133"/>
    </row>
    <row r="3160" spans="1:8" s="299" customFormat="1" ht="24" customHeight="1" x14ac:dyDescent="0.2">
      <c r="A3160" s="133"/>
      <c r="B3160" s="133"/>
      <c r="C3160" s="133"/>
      <c r="D3160" s="133"/>
      <c r="E3160" s="133"/>
      <c r="F3160" s="145"/>
      <c r="G3160" s="145"/>
      <c r="H3160" s="133"/>
    </row>
    <row r="3161" spans="1:8" s="299" customFormat="1" ht="24" customHeight="1" x14ac:dyDescent="0.2">
      <c r="A3161" s="133"/>
      <c r="B3161" s="133"/>
      <c r="C3161" s="133"/>
      <c r="D3161" s="133"/>
      <c r="E3161" s="133"/>
      <c r="F3161" s="145"/>
      <c r="G3161" s="145"/>
      <c r="H3161" s="133"/>
    </row>
    <row r="3162" spans="1:8" s="299" customFormat="1" ht="24" customHeight="1" x14ac:dyDescent="0.2">
      <c r="A3162" s="133"/>
      <c r="B3162" s="133"/>
      <c r="C3162" s="133"/>
      <c r="D3162" s="133"/>
      <c r="E3162" s="133"/>
      <c r="F3162" s="145"/>
      <c r="G3162" s="145"/>
      <c r="H3162" s="133"/>
    </row>
    <row r="3165" spans="1:8" s="299" customFormat="1" ht="24" customHeight="1" x14ac:dyDescent="0.2">
      <c r="A3165" s="133"/>
      <c r="B3165" s="133"/>
      <c r="C3165" s="133"/>
      <c r="D3165" s="133"/>
      <c r="E3165" s="133"/>
      <c r="F3165" s="145"/>
      <c r="G3165" s="145"/>
      <c r="H3165" s="133"/>
    </row>
    <row r="3166" spans="1:8" s="299" customFormat="1" ht="24" customHeight="1" x14ac:dyDescent="0.2">
      <c r="A3166" s="133"/>
      <c r="B3166" s="133"/>
      <c r="C3166" s="133"/>
      <c r="D3166" s="133"/>
      <c r="E3166" s="133"/>
      <c r="F3166" s="145"/>
      <c r="G3166" s="145"/>
      <c r="H3166" s="133"/>
    </row>
    <row r="3167" spans="1:8" s="299" customFormat="1" ht="24" customHeight="1" x14ac:dyDescent="0.2">
      <c r="A3167" s="133"/>
      <c r="B3167" s="133"/>
      <c r="C3167" s="133"/>
      <c r="D3167" s="133"/>
      <c r="E3167" s="133"/>
      <c r="F3167" s="145"/>
      <c r="G3167" s="145"/>
      <c r="H3167" s="133"/>
    </row>
    <row r="3168" spans="1:8" s="299" customFormat="1" ht="24" customHeight="1" x14ac:dyDescent="0.2">
      <c r="A3168" s="133"/>
      <c r="B3168" s="133"/>
      <c r="C3168" s="133"/>
      <c r="D3168" s="133"/>
      <c r="E3168" s="133"/>
      <c r="F3168" s="145"/>
      <c r="G3168" s="145"/>
      <c r="H3168" s="133"/>
    </row>
    <row r="3169" spans="1:8" s="299" customFormat="1" ht="24" customHeight="1" x14ac:dyDescent="0.2">
      <c r="A3169" s="133"/>
      <c r="B3169" s="133"/>
      <c r="C3169" s="133"/>
      <c r="D3169" s="133"/>
      <c r="E3169" s="133"/>
      <c r="F3169" s="145"/>
      <c r="G3169" s="145"/>
      <c r="H3169" s="133"/>
    </row>
    <row r="3170" spans="1:8" s="299" customFormat="1" ht="24" customHeight="1" x14ac:dyDescent="0.2">
      <c r="A3170" s="133"/>
      <c r="B3170" s="133"/>
      <c r="C3170" s="133"/>
      <c r="D3170" s="133"/>
      <c r="E3170" s="133"/>
      <c r="F3170" s="145"/>
      <c r="G3170" s="145"/>
      <c r="H3170" s="133"/>
    </row>
    <row r="3171" spans="1:8" s="299" customFormat="1" ht="24" customHeight="1" x14ac:dyDescent="0.2">
      <c r="A3171" s="133"/>
      <c r="B3171" s="133"/>
      <c r="C3171" s="133"/>
      <c r="D3171" s="133"/>
      <c r="E3171" s="133"/>
      <c r="F3171" s="145"/>
      <c r="G3171" s="145"/>
      <c r="H3171" s="133"/>
    </row>
    <row r="3172" spans="1:8" s="299" customFormat="1" ht="24" customHeight="1" x14ac:dyDescent="0.2">
      <c r="A3172" s="133"/>
      <c r="B3172" s="133"/>
      <c r="C3172" s="133"/>
      <c r="D3172" s="133"/>
      <c r="E3172" s="133"/>
      <c r="F3172" s="145"/>
      <c r="G3172" s="145"/>
      <c r="H3172" s="133"/>
    </row>
    <row r="3173" spans="1:8" s="299" customFormat="1" ht="24" customHeight="1" x14ac:dyDescent="0.2">
      <c r="A3173" s="133"/>
      <c r="B3173" s="133"/>
      <c r="C3173" s="133"/>
      <c r="D3173" s="133"/>
      <c r="E3173" s="133"/>
      <c r="F3173" s="145"/>
      <c r="G3173" s="145"/>
      <c r="H3173" s="133"/>
    </row>
    <row r="3187" spans="1:141" s="143" customFormat="1" ht="24" customHeight="1" x14ac:dyDescent="0.2">
      <c r="A3187" s="133"/>
      <c r="B3187" s="133"/>
      <c r="C3187" s="133"/>
      <c r="D3187" s="133"/>
      <c r="E3187" s="133"/>
      <c r="F3187" s="145"/>
      <c r="G3187" s="145"/>
      <c r="H3187" s="133"/>
      <c r="I3187" s="299"/>
      <c r="J3187" s="299"/>
      <c r="K3187" s="299"/>
      <c r="L3187" s="299"/>
      <c r="M3187" s="299"/>
      <c r="N3187" s="299"/>
      <c r="O3187" s="299"/>
      <c r="P3187" s="299"/>
      <c r="Q3187" s="299"/>
      <c r="R3187" s="299"/>
      <c r="S3187" s="299"/>
      <c r="T3187" s="299"/>
      <c r="U3187" s="300"/>
      <c r="V3187" s="300"/>
      <c r="W3187" s="300"/>
      <c r="X3187" s="300"/>
      <c r="Y3187" s="300"/>
      <c r="Z3187" s="300"/>
      <c r="AA3187" s="300"/>
      <c r="AB3187" s="300"/>
      <c r="AC3187" s="300"/>
      <c r="AD3187" s="300"/>
      <c r="AE3187" s="300"/>
      <c r="AF3187" s="300"/>
      <c r="AG3187" s="300"/>
      <c r="AH3187" s="300"/>
      <c r="AI3187" s="300"/>
      <c r="AJ3187" s="300"/>
      <c r="AK3187" s="300"/>
      <c r="AL3187" s="300"/>
      <c r="AM3187" s="300"/>
      <c r="AN3187" s="300"/>
      <c r="AO3187" s="300"/>
      <c r="AP3187" s="300"/>
      <c r="AQ3187" s="300"/>
      <c r="AR3187" s="300"/>
      <c r="AS3187" s="300"/>
      <c r="AT3187" s="300"/>
      <c r="AU3187" s="300"/>
      <c r="AV3187" s="300"/>
      <c r="AW3187" s="300"/>
      <c r="AX3187" s="300"/>
      <c r="AY3187" s="300"/>
      <c r="AZ3187" s="300"/>
      <c r="BA3187" s="300"/>
      <c r="BB3187" s="300"/>
      <c r="BC3187" s="300"/>
      <c r="BD3187" s="300"/>
      <c r="BE3187" s="300"/>
      <c r="BF3187" s="300"/>
      <c r="BG3187" s="300"/>
      <c r="BH3187" s="300"/>
      <c r="BI3187" s="300"/>
      <c r="BJ3187" s="300"/>
      <c r="BK3187" s="300"/>
      <c r="BL3187" s="300"/>
      <c r="BM3187" s="300"/>
      <c r="BN3187" s="300"/>
      <c r="BO3187" s="300"/>
      <c r="BP3187" s="300"/>
      <c r="BQ3187" s="300"/>
      <c r="BR3187" s="300"/>
      <c r="BS3187" s="300"/>
      <c r="BT3187" s="300"/>
      <c r="BU3187" s="300"/>
      <c r="BV3187" s="300"/>
      <c r="BW3187" s="300"/>
      <c r="BX3187" s="300"/>
      <c r="BY3187" s="300"/>
      <c r="BZ3187" s="300"/>
      <c r="CA3187" s="300"/>
      <c r="CB3187" s="300"/>
      <c r="CC3187" s="300"/>
      <c r="CD3187" s="300"/>
      <c r="CE3187" s="300"/>
      <c r="CF3187" s="300"/>
      <c r="CG3187" s="300"/>
      <c r="CH3187" s="300"/>
      <c r="CI3187" s="300"/>
      <c r="CJ3187" s="300"/>
      <c r="CK3187" s="300"/>
      <c r="CL3187" s="300"/>
      <c r="CM3187" s="300"/>
      <c r="CN3187" s="300"/>
      <c r="CO3187" s="300"/>
      <c r="CP3187" s="300"/>
      <c r="CQ3187" s="300"/>
      <c r="CR3187" s="300"/>
      <c r="CS3187" s="300"/>
      <c r="CT3187" s="300"/>
      <c r="CU3187" s="300"/>
      <c r="CV3187" s="300"/>
      <c r="CW3187" s="300"/>
      <c r="CX3187" s="300"/>
      <c r="CY3187" s="300"/>
      <c r="CZ3187" s="300"/>
      <c r="DA3187" s="300"/>
      <c r="DB3187" s="300"/>
      <c r="DC3187" s="300"/>
      <c r="DD3187" s="300"/>
      <c r="DE3187" s="300"/>
      <c r="DF3187" s="300"/>
      <c r="DG3187" s="300"/>
      <c r="DH3187" s="300"/>
      <c r="DI3187" s="300"/>
      <c r="DJ3187" s="300"/>
      <c r="DK3187" s="300"/>
      <c r="DL3187" s="300"/>
      <c r="DM3187" s="300"/>
      <c r="DN3187" s="300"/>
      <c r="DO3187" s="300"/>
      <c r="DP3187" s="300"/>
      <c r="DQ3187" s="300"/>
      <c r="DR3187" s="300"/>
      <c r="DS3187" s="300"/>
      <c r="DT3187" s="300"/>
      <c r="DU3187" s="300"/>
      <c r="DV3187" s="300"/>
      <c r="DW3187" s="300"/>
      <c r="DX3187" s="300"/>
      <c r="DY3187" s="300"/>
      <c r="DZ3187" s="300"/>
      <c r="EA3187" s="300"/>
      <c r="EB3187" s="300"/>
      <c r="EC3187" s="300"/>
      <c r="ED3187" s="300"/>
      <c r="EE3187" s="300"/>
      <c r="EF3187" s="300"/>
      <c r="EG3187" s="300"/>
      <c r="EH3187" s="300"/>
      <c r="EI3187" s="300"/>
      <c r="EJ3187" s="300"/>
      <c r="EK3187" s="300"/>
    </row>
    <row r="3189" spans="1:141" s="299" customFormat="1" ht="24" customHeight="1" x14ac:dyDescent="0.2">
      <c r="A3189" s="133"/>
      <c r="B3189" s="133"/>
      <c r="C3189" s="133"/>
      <c r="D3189" s="133"/>
      <c r="E3189" s="133"/>
      <c r="F3189" s="145"/>
      <c r="G3189" s="145"/>
      <c r="H3189" s="133"/>
    </row>
    <row r="3190" spans="1:141" s="299" customFormat="1" ht="24" customHeight="1" x14ac:dyDescent="0.2">
      <c r="A3190" s="133"/>
      <c r="B3190" s="133"/>
      <c r="C3190" s="133"/>
      <c r="D3190" s="133"/>
      <c r="E3190" s="133"/>
      <c r="F3190" s="145"/>
      <c r="G3190" s="145"/>
      <c r="H3190" s="133"/>
    </row>
    <row r="3191" spans="1:141" s="299" customFormat="1" ht="24" customHeight="1" x14ac:dyDescent="0.2">
      <c r="A3191" s="133"/>
      <c r="B3191" s="133"/>
      <c r="C3191" s="133"/>
      <c r="D3191" s="133"/>
      <c r="E3191" s="133"/>
      <c r="F3191" s="145"/>
      <c r="G3191" s="145"/>
      <c r="H3191" s="133"/>
    </row>
    <row r="3192" spans="1:141" s="299" customFormat="1" ht="24" customHeight="1" x14ac:dyDescent="0.2">
      <c r="A3192" s="133"/>
      <c r="B3192" s="133"/>
      <c r="C3192" s="133"/>
      <c r="D3192" s="133"/>
      <c r="E3192" s="133"/>
      <c r="F3192" s="145"/>
      <c r="G3192" s="145"/>
      <c r="H3192" s="133"/>
    </row>
    <row r="3193" spans="1:141" s="299" customFormat="1" ht="24" customHeight="1" x14ac:dyDescent="0.2">
      <c r="A3193" s="133"/>
      <c r="B3193" s="133"/>
      <c r="C3193" s="133"/>
      <c r="D3193" s="133"/>
      <c r="E3193" s="133"/>
      <c r="F3193" s="145"/>
      <c r="G3193" s="145"/>
      <c r="H3193" s="133"/>
    </row>
    <row r="3194" spans="1:141" s="299" customFormat="1" ht="24" customHeight="1" x14ac:dyDescent="0.2">
      <c r="A3194" s="133"/>
      <c r="B3194" s="133"/>
      <c r="C3194" s="133"/>
      <c r="D3194" s="133"/>
      <c r="E3194" s="133"/>
      <c r="F3194" s="145"/>
      <c r="G3194" s="145"/>
      <c r="H3194" s="133"/>
    </row>
    <row r="3195" spans="1:141" s="299" customFormat="1" ht="24" customHeight="1" x14ac:dyDescent="0.2">
      <c r="A3195" s="133"/>
      <c r="B3195" s="133"/>
      <c r="C3195" s="133"/>
      <c r="D3195" s="133"/>
      <c r="E3195" s="133"/>
      <c r="F3195" s="145"/>
      <c r="G3195" s="145"/>
      <c r="H3195" s="133"/>
    </row>
    <row r="3196" spans="1:141" s="299" customFormat="1" ht="24" customHeight="1" x14ac:dyDescent="0.2">
      <c r="A3196" s="133"/>
      <c r="B3196" s="133"/>
      <c r="C3196" s="133"/>
      <c r="D3196" s="133"/>
      <c r="E3196" s="133"/>
      <c r="F3196" s="145"/>
      <c r="G3196" s="145"/>
      <c r="H3196" s="133"/>
    </row>
    <row r="3197" spans="1:141" s="299" customFormat="1" ht="24" customHeight="1" x14ac:dyDescent="0.2">
      <c r="A3197" s="133"/>
      <c r="B3197" s="133"/>
      <c r="C3197" s="133"/>
      <c r="D3197" s="133"/>
      <c r="E3197" s="133"/>
      <c r="F3197" s="145"/>
      <c r="G3197" s="145"/>
      <c r="H3197" s="133"/>
    </row>
    <row r="3198" spans="1:141" s="299" customFormat="1" ht="24" customHeight="1" x14ac:dyDescent="0.2">
      <c r="A3198" s="133"/>
      <c r="B3198" s="133"/>
      <c r="C3198" s="133"/>
      <c r="D3198" s="133"/>
      <c r="E3198" s="133"/>
      <c r="F3198" s="145"/>
      <c r="G3198" s="145"/>
      <c r="H3198" s="133"/>
    </row>
    <row r="3199" spans="1:141" s="299" customFormat="1" ht="24" customHeight="1" x14ac:dyDescent="0.2">
      <c r="A3199" s="133"/>
      <c r="B3199" s="133"/>
      <c r="C3199" s="133"/>
      <c r="D3199" s="133"/>
      <c r="E3199" s="133"/>
      <c r="F3199" s="145"/>
      <c r="G3199" s="145"/>
      <c r="H3199" s="133"/>
    </row>
    <row r="3200" spans="1:141" s="299" customFormat="1" ht="24" customHeight="1" x14ac:dyDescent="0.2">
      <c r="A3200" s="133"/>
      <c r="B3200" s="133"/>
      <c r="C3200" s="133"/>
      <c r="D3200" s="133"/>
      <c r="E3200" s="133"/>
      <c r="F3200" s="145"/>
      <c r="G3200" s="145"/>
      <c r="H3200" s="133"/>
    </row>
    <row r="3201" spans="1:8" s="299" customFormat="1" ht="24" customHeight="1" x14ac:dyDescent="0.2">
      <c r="A3201" s="133"/>
      <c r="B3201" s="133"/>
      <c r="C3201" s="133"/>
      <c r="D3201" s="133"/>
      <c r="E3201" s="133"/>
      <c r="F3201" s="145"/>
      <c r="G3201" s="145"/>
      <c r="H3201" s="133"/>
    </row>
    <row r="3202" spans="1:8" s="299" customFormat="1" ht="24" customHeight="1" x14ac:dyDescent="0.2">
      <c r="A3202" s="133"/>
      <c r="B3202" s="133"/>
      <c r="C3202" s="133"/>
      <c r="D3202" s="133"/>
      <c r="E3202" s="133"/>
      <c r="F3202" s="145"/>
      <c r="G3202" s="145"/>
      <c r="H3202" s="133"/>
    </row>
    <row r="3205" spans="1:8" s="299" customFormat="1" ht="24" customHeight="1" x14ac:dyDescent="0.2">
      <c r="A3205" s="133"/>
      <c r="B3205" s="133"/>
      <c r="C3205" s="133"/>
      <c r="D3205" s="133"/>
      <c r="E3205" s="133"/>
      <c r="F3205" s="145"/>
      <c r="G3205" s="145"/>
      <c r="H3205" s="133"/>
    </row>
    <row r="3206" spans="1:8" s="299" customFormat="1" ht="24" customHeight="1" x14ac:dyDescent="0.2">
      <c r="A3206" s="133"/>
      <c r="B3206" s="133"/>
      <c r="C3206" s="133"/>
      <c r="D3206" s="133"/>
      <c r="E3206" s="133"/>
      <c r="F3206" s="145"/>
      <c r="G3206" s="145"/>
      <c r="H3206" s="133"/>
    </row>
    <row r="3207" spans="1:8" s="299" customFormat="1" ht="24" customHeight="1" x14ac:dyDescent="0.2">
      <c r="A3207" s="133"/>
      <c r="B3207" s="133"/>
      <c r="C3207" s="133"/>
      <c r="D3207" s="133"/>
      <c r="E3207" s="133"/>
      <c r="F3207" s="145"/>
      <c r="G3207" s="145"/>
      <c r="H3207" s="133"/>
    </row>
    <row r="3208" spans="1:8" s="299" customFormat="1" ht="24" customHeight="1" x14ac:dyDescent="0.2">
      <c r="A3208" s="133"/>
      <c r="B3208" s="133"/>
      <c r="C3208" s="133"/>
      <c r="D3208" s="133"/>
      <c r="E3208" s="133"/>
      <c r="F3208" s="145"/>
      <c r="G3208" s="145"/>
      <c r="H3208" s="133"/>
    </row>
    <row r="3209" spans="1:8" s="299" customFormat="1" ht="24" customHeight="1" x14ac:dyDescent="0.2">
      <c r="A3209" s="133"/>
      <c r="B3209" s="133"/>
      <c r="C3209" s="133"/>
      <c r="D3209" s="133"/>
      <c r="E3209" s="133"/>
      <c r="F3209" s="145"/>
      <c r="G3209" s="145"/>
      <c r="H3209" s="133"/>
    </row>
    <row r="3210" spans="1:8" s="299" customFormat="1" ht="24" customHeight="1" x14ac:dyDescent="0.2">
      <c r="A3210" s="133"/>
      <c r="B3210" s="133"/>
      <c r="C3210" s="133"/>
      <c r="D3210" s="133"/>
      <c r="E3210" s="133"/>
      <c r="F3210" s="145"/>
      <c r="G3210" s="145"/>
      <c r="H3210" s="133"/>
    </row>
    <row r="3211" spans="1:8" s="299" customFormat="1" ht="24" customHeight="1" x14ac:dyDescent="0.2">
      <c r="A3211" s="133"/>
      <c r="B3211" s="133"/>
      <c r="C3211" s="133"/>
      <c r="D3211" s="133"/>
      <c r="E3211" s="133"/>
      <c r="F3211" s="145"/>
      <c r="G3211" s="145"/>
      <c r="H3211" s="133"/>
    </row>
    <row r="3212" spans="1:8" s="299" customFormat="1" ht="24" customHeight="1" x14ac:dyDescent="0.2">
      <c r="A3212" s="133"/>
      <c r="B3212" s="133"/>
      <c r="C3212" s="133"/>
      <c r="D3212" s="133"/>
      <c r="E3212" s="133"/>
      <c r="F3212" s="145"/>
      <c r="G3212" s="145"/>
      <c r="H3212" s="133"/>
    </row>
    <row r="3215" spans="1:8" s="299" customFormat="1" ht="24" customHeight="1" x14ac:dyDescent="0.2">
      <c r="A3215" s="133"/>
      <c r="B3215" s="133"/>
      <c r="C3215" s="133"/>
      <c r="D3215" s="133"/>
      <c r="E3215" s="133"/>
      <c r="F3215" s="145"/>
      <c r="G3215" s="145"/>
      <c r="H3215" s="133"/>
    </row>
    <row r="3216" spans="1:8" s="299" customFormat="1" ht="24" customHeight="1" x14ac:dyDescent="0.2">
      <c r="A3216" s="133"/>
      <c r="B3216" s="133"/>
      <c r="C3216" s="133"/>
      <c r="D3216" s="133"/>
      <c r="E3216" s="133"/>
      <c r="F3216" s="145"/>
      <c r="G3216" s="145"/>
      <c r="H3216" s="133"/>
    </row>
    <row r="3217" spans="1:8" s="299" customFormat="1" ht="24" customHeight="1" x14ac:dyDescent="0.2">
      <c r="A3217" s="133"/>
      <c r="B3217" s="133"/>
      <c r="C3217" s="133"/>
      <c r="D3217" s="133"/>
      <c r="E3217" s="133"/>
      <c r="F3217" s="145"/>
      <c r="G3217" s="145"/>
      <c r="H3217" s="133"/>
    </row>
    <row r="3218" spans="1:8" s="299" customFormat="1" ht="24" customHeight="1" x14ac:dyDescent="0.2">
      <c r="A3218" s="133"/>
      <c r="B3218" s="133"/>
      <c r="C3218" s="133"/>
      <c r="D3218" s="133"/>
      <c r="E3218" s="133"/>
      <c r="F3218" s="145"/>
      <c r="G3218" s="145"/>
      <c r="H3218" s="133"/>
    </row>
    <row r="3219" spans="1:8" s="299" customFormat="1" ht="24" customHeight="1" x14ac:dyDescent="0.2">
      <c r="A3219" s="133"/>
      <c r="B3219" s="133"/>
      <c r="C3219" s="133"/>
      <c r="D3219" s="133"/>
      <c r="E3219" s="133"/>
      <c r="F3219" s="145"/>
      <c r="G3219" s="145"/>
      <c r="H3219" s="133"/>
    </row>
    <row r="3220" spans="1:8" s="299" customFormat="1" ht="24" customHeight="1" x14ac:dyDescent="0.2">
      <c r="A3220" s="133"/>
      <c r="B3220" s="133"/>
      <c r="C3220" s="133"/>
      <c r="D3220" s="133"/>
      <c r="E3220" s="133"/>
      <c r="F3220" s="145"/>
      <c r="G3220" s="145"/>
      <c r="H3220" s="133"/>
    </row>
    <row r="3221" spans="1:8" s="299" customFormat="1" ht="24" customHeight="1" x14ac:dyDescent="0.2">
      <c r="A3221" s="133"/>
      <c r="B3221" s="133"/>
      <c r="C3221" s="133"/>
      <c r="D3221" s="133"/>
      <c r="E3221" s="133"/>
      <c r="F3221" s="145"/>
      <c r="G3221" s="145"/>
      <c r="H3221" s="133"/>
    </row>
    <row r="3222" spans="1:8" s="299" customFormat="1" ht="24" customHeight="1" x14ac:dyDescent="0.2">
      <c r="A3222" s="133"/>
      <c r="B3222" s="133"/>
      <c r="C3222" s="133"/>
      <c r="D3222" s="133"/>
      <c r="E3222" s="133"/>
      <c r="F3222" s="145"/>
      <c r="G3222" s="145"/>
      <c r="H3222" s="133"/>
    </row>
    <row r="3223" spans="1:8" s="299" customFormat="1" ht="24" customHeight="1" x14ac:dyDescent="0.2">
      <c r="A3223" s="133"/>
      <c r="B3223" s="133"/>
      <c r="C3223" s="133"/>
      <c r="D3223" s="133"/>
      <c r="E3223" s="133"/>
      <c r="F3223" s="145"/>
      <c r="G3223" s="145"/>
      <c r="H3223" s="133"/>
    </row>
    <row r="3237" spans="1:141" s="143" customFormat="1" ht="24" customHeight="1" x14ac:dyDescent="0.2">
      <c r="A3237" s="133"/>
      <c r="B3237" s="133"/>
      <c r="C3237" s="133"/>
      <c r="D3237" s="133"/>
      <c r="E3237" s="133"/>
      <c r="F3237" s="145"/>
      <c r="G3237" s="145"/>
      <c r="H3237" s="133"/>
      <c r="I3237" s="299"/>
      <c r="J3237" s="299"/>
      <c r="K3237" s="299"/>
      <c r="L3237" s="299"/>
      <c r="M3237" s="299"/>
      <c r="N3237" s="299"/>
      <c r="O3237" s="299"/>
      <c r="P3237" s="299"/>
      <c r="Q3237" s="299"/>
      <c r="R3237" s="299"/>
      <c r="S3237" s="299"/>
      <c r="T3237" s="299"/>
      <c r="U3237" s="300"/>
      <c r="V3237" s="300"/>
      <c r="W3237" s="300"/>
      <c r="X3237" s="300"/>
      <c r="Y3237" s="300"/>
      <c r="Z3237" s="300"/>
      <c r="AA3237" s="300"/>
      <c r="AB3237" s="300"/>
      <c r="AC3237" s="300"/>
      <c r="AD3237" s="300"/>
      <c r="AE3237" s="300"/>
      <c r="AF3237" s="300"/>
      <c r="AG3237" s="300"/>
      <c r="AH3237" s="300"/>
      <c r="AI3237" s="300"/>
      <c r="AJ3237" s="300"/>
      <c r="AK3237" s="300"/>
      <c r="AL3237" s="300"/>
      <c r="AM3237" s="300"/>
      <c r="AN3237" s="300"/>
      <c r="AO3237" s="300"/>
      <c r="AP3237" s="300"/>
      <c r="AQ3237" s="300"/>
      <c r="AR3237" s="300"/>
      <c r="AS3237" s="300"/>
      <c r="AT3237" s="300"/>
      <c r="AU3237" s="300"/>
      <c r="AV3237" s="300"/>
      <c r="AW3237" s="300"/>
      <c r="AX3237" s="300"/>
      <c r="AY3237" s="300"/>
      <c r="AZ3237" s="300"/>
      <c r="BA3237" s="300"/>
      <c r="BB3237" s="300"/>
      <c r="BC3237" s="300"/>
      <c r="BD3237" s="300"/>
      <c r="BE3237" s="300"/>
      <c r="BF3237" s="300"/>
      <c r="BG3237" s="300"/>
      <c r="BH3237" s="300"/>
      <c r="BI3237" s="300"/>
      <c r="BJ3237" s="300"/>
      <c r="BK3237" s="300"/>
      <c r="BL3237" s="300"/>
      <c r="BM3237" s="300"/>
      <c r="BN3237" s="300"/>
      <c r="BO3237" s="300"/>
      <c r="BP3237" s="300"/>
      <c r="BQ3237" s="300"/>
      <c r="BR3237" s="300"/>
      <c r="BS3237" s="300"/>
      <c r="BT3237" s="300"/>
      <c r="BU3237" s="300"/>
      <c r="BV3237" s="300"/>
      <c r="BW3237" s="300"/>
      <c r="BX3237" s="300"/>
      <c r="BY3237" s="300"/>
      <c r="BZ3237" s="300"/>
      <c r="CA3237" s="300"/>
      <c r="CB3237" s="300"/>
      <c r="CC3237" s="300"/>
      <c r="CD3237" s="300"/>
      <c r="CE3237" s="300"/>
      <c r="CF3237" s="300"/>
      <c r="CG3237" s="300"/>
      <c r="CH3237" s="300"/>
      <c r="CI3237" s="300"/>
      <c r="CJ3237" s="300"/>
      <c r="CK3237" s="300"/>
      <c r="CL3237" s="300"/>
      <c r="CM3237" s="300"/>
      <c r="CN3237" s="300"/>
      <c r="CO3237" s="300"/>
      <c r="CP3237" s="300"/>
      <c r="CQ3237" s="300"/>
      <c r="CR3237" s="300"/>
      <c r="CS3237" s="300"/>
      <c r="CT3237" s="300"/>
      <c r="CU3237" s="300"/>
      <c r="CV3237" s="300"/>
      <c r="CW3237" s="300"/>
      <c r="CX3237" s="300"/>
      <c r="CY3237" s="300"/>
      <c r="CZ3237" s="300"/>
      <c r="DA3237" s="300"/>
      <c r="DB3237" s="300"/>
      <c r="DC3237" s="300"/>
      <c r="DD3237" s="300"/>
      <c r="DE3237" s="300"/>
      <c r="DF3237" s="300"/>
      <c r="DG3237" s="300"/>
      <c r="DH3237" s="300"/>
      <c r="DI3237" s="300"/>
      <c r="DJ3237" s="300"/>
      <c r="DK3237" s="300"/>
      <c r="DL3237" s="300"/>
      <c r="DM3237" s="300"/>
      <c r="DN3237" s="300"/>
      <c r="DO3237" s="300"/>
      <c r="DP3237" s="300"/>
      <c r="DQ3237" s="300"/>
      <c r="DR3237" s="300"/>
      <c r="DS3237" s="300"/>
      <c r="DT3237" s="300"/>
      <c r="DU3237" s="300"/>
      <c r="DV3237" s="300"/>
      <c r="DW3237" s="300"/>
      <c r="DX3237" s="300"/>
      <c r="DY3237" s="300"/>
      <c r="DZ3237" s="300"/>
      <c r="EA3237" s="300"/>
      <c r="EB3237" s="300"/>
      <c r="EC3237" s="300"/>
      <c r="ED3237" s="300"/>
      <c r="EE3237" s="300"/>
      <c r="EF3237" s="300"/>
      <c r="EG3237" s="300"/>
      <c r="EH3237" s="300"/>
      <c r="EI3237" s="300"/>
      <c r="EJ3237" s="300"/>
      <c r="EK3237" s="300"/>
    </row>
    <row r="3239" spans="1:141" s="299" customFormat="1" ht="24" customHeight="1" x14ac:dyDescent="0.2">
      <c r="A3239" s="133"/>
      <c r="B3239" s="133"/>
      <c r="C3239" s="133"/>
      <c r="D3239" s="133"/>
      <c r="E3239" s="133"/>
      <c r="F3239" s="145"/>
      <c r="G3239" s="145"/>
      <c r="H3239" s="133"/>
    </row>
    <row r="3240" spans="1:141" s="299" customFormat="1" ht="24" customHeight="1" x14ac:dyDescent="0.2">
      <c r="A3240" s="133"/>
      <c r="B3240" s="133"/>
      <c r="C3240" s="133"/>
      <c r="D3240" s="133"/>
      <c r="E3240" s="133"/>
      <c r="F3240" s="145"/>
      <c r="G3240" s="145"/>
      <c r="H3240" s="133"/>
    </row>
    <row r="3241" spans="1:141" s="299" customFormat="1" ht="24" customHeight="1" x14ac:dyDescent="0.2">
      <c r="A3241" s="133"/>
      <c r="B3241" s="133"/>
      <c r="C3241" s="133"/>
      <c r="D3241" s="133"/>
      <c r="E3241" s="133"/>
      <c r="F3241" s="145"/>
      <c r="G3241" s="145"/>
      <c r="H3241" s="133"/>
    </row>
    <row r="3242" spans="1:141" s="299" customFormat="1" ht="24" customHeight="1" x14ac:dyDescent="0.2">
      <c r="A3242" s="133"/>
      <c r="B3242" s="133"/>
      <c r="C3242" s="133"/>
      <c r="D3242" s="133"/>
      <c r="E3242" s="133"/>
      <c r="F3242" s="145"/>
      <c r="G3242" s="145"/>
      <c r="H3242" s="133"/>
    </row>
    <row r="3243" spans="1:141" s="299" customFormat="1" ht="24" customHeight="1" x14ac:dyDescent="0.2">
      <c r="A3243" s="133"/>
      <c r="B3243" s="133"/>
      <c r="C3243" s="133"/>
      <c r="D3243" s="133"/>
      <c r="E3243" s="133"/>
      <c r="F3243" s="145"/>
      <c r="G3243" s="145"/>
      <c r="H3243" s="133"/>
    </row>
    <row r="3244" spans="1:141" s="299" customFormat="1" ht="24" customHeight="1" x14ac:dyDescent="0.2">
      <c r="A3244" s="133"/>
      <c r="B3244" s="133"/>
      <c r="C3244" s="133"/>
      <c r="D3244" s="133"/>
      <c r="E3244" s="133"/>
      <c r="F3244" s="145"/>
      <c r="G3244" s="145"/>
      <c r="H3244" s="133"/>
    </row>
    <row r="3245" spans="1:141" s="299" customFormat="1" ht="24" customHeight="1" x14ac:dyDescent="0.2">
      <c r="A3245" s="133"/>
      <c r="B3245" s="133"/>
      <c r="C3245" s="133"/>
      <c r="D3245" s="133"/>
      <c r="E3245" s="133"/>
      <c r="F3245" s="145"/>
      <c r="G3245" s="145"/>
      <c r="H3245" s="133"/>
    </row>
    <row r="3246" spans="1:141" s="299" customFormat="1" ht="24" customHeight="1" x14ac:dyDescent="0.2">
      <c r="A3246" s="133"/>
      <c r="B3246" s="133"/>
      <c r="C3246" s="133"/>
      <c r="D3246" s="133"/>
      <c r="E3246" s="133"/>
      <c r="F3246" s="145"/>
      <c r="G3246" s="145"/>
      <c r="H3246" s="133"/>
    </row>
    <row r="3247" spans="1:141" s="299" customFormat="1" ht="24" customHeight="1" x14ac:dyDescent="0.2">
      <c r="A3247" s="133"/>
      <c r="B3247" s="133"/>
      <c r="C3247" s="133"/>
      <c r="D3247" s="133"/>
      <c r="E3247" s="133"/>
      <c r="F3247" s="145"/>
      <c r="G3247" s="145"/>
      <c r="H3247" s="133"/>
    </row>
    <row r="3248" spans="1:141" s="299" customFormat="1" ht="24" customHeight="1" x14ac:dyDescent="0.2">
      <c r="A3248" s="133"/>
      <c r="B3248" s="133"/>
      <c r="C3248" s="133"/>
      <c r="D3248" s="133"/>
      <c r="E3248" s="133"/>
      <c r="F3248" s="145"/>
      <c r="G3248" s="145"/>
      <c r="H3248" s="133"/>
    </row>
    <row r="3249" spans="1:8" s="299" customFormat="1" ht="24" customHeight="1" x14ac:dyDescent="0.2">
      <c r="A3249" s="133"/>
      <c r="B3249" s="133"/>
      <c r="C3249" s="133"/>
      <c r="D3249" s="133"/>
      <c r="E3249" s="133"/>
      <c r="F3249" s="145"/>
      <c r="G3249" s="145"/>
      <c r="H3249" s="133"/>
    </row>
    <row r="3250" spans="1:8" s="299" customFormat="1" ht="24" customHeight="1" x14ac:dyDescent="0.2">
      <c r="A3250" s="133"/>
      <c r="B3250" s="133"/>
      <c r="C3250" s="133"/>
      <c r="D3250" s="133"/>
      <c r="E3250" s="133"/>
      <c r="F3250" s="145"/>
      <c r="G3250" s="145"/>
      <c r="H3250" s="133"/>
    </row>
    <row r="3251" spans="1:8" s="299" customFormat="1" ht="24" customHeight="1" x14ac:dyDescent="0.2">
      <c r="A3251" s="133"/>
      <c r="B3251" s="133"/>
      <c r="C3251" s="133"/>
      <c r="D3251" s="133"/>
      <c r="E3251" s="133"/>
      <c r="F3251" s="145"/>
      <c r="G3251" s="145"/>
      <c r="H3251" s="133"/>
    </row>
    <row r="3252" spans="1:8" s="299" customFormat="1" ht="24" customHeight="1" x14ac:dyDescent="0.2">
      <c r="A3252" s="133"/>
      <c r="B3252" s="133"/>
      <c r="C3252" s="133"/>
      <c r="D3252" s="133"/>
      <c r="E3252" s="133"/>
      <c r="F3252" s="145"/>
      <c r="G3252" s="145"/>
      <c r="H3252" s="133"/>
    </row>
    <row r="3255" spans="1:8" s="299" customFormat="1" ht="24" customHeight="1" x14ac:dyDescent="0.2">
      <c r="A3255" s="133"/>
      <c r="B3255" s="133"/>
      <c r="C3255" s="133"/>
      <c r="D3255" s="133"/>
      <c r="E3255" s="133"/>
      <c r="F3255" s="145"/>
      <c r="G3255" s="145"/>
      <c r="H3255" s="133"/>
    </row>
    <row r="3256" spans="1:8" s="299" customFormat="1" ht="24" customHeight="1" x14ac:dyDescent="0.2">
      <c r="A3256" s="133"/>
      <c r="B3256" s="133"/>
      <c r="C3256" s="133"/>
      <c r="D3256" s="133"/>
      <c r="E3256" s="133"/>
      <c r="F3256" s="145"/>
      <c r="G3256" s="145"/>
      <c r="H3256" s="133"/>
    </row>
    <row r="3257" spans="1:8" s="299" customFormat="1" ht="24" customHeight="1" x14ac:dyDescent="0.2">
      <c r="A3257" s="133"/>
      <c r="B3257" s="133"/>
      <c r="C3257" s="133"/>
      <c r="D3257" s="133"/>
      <c r="E3257" s="133"/>
      <c r="F3257" s="145"/>
      <c r="G3257" s="145"/>
      <c r="H3257" s="133"/>
    </row>
    <row r="3258" spans="1:8" s="299" customFormat="1" ht="24" customHeight="1" x14ac:dyDescent="0.2">
      <c r="A3258" s="133"/>
      <c r="B3258" s="133"/>
      <c r="C3258" s="133"/>
      <c r="D3258" s="133"/>
      <c r="E3258" s="133"/>
      <c r="F3258" s="145"/>
      <c r="G3258" s="145"/>
      <c r="H3258" s="133"/>
    </row>
    <row r="3259" spans="1:8" s="299" customFormat="1" ht="24" customHeight="1" x14ac:dyDescent="0.2">
      <c r="A3259" s="133"/>
      <c r="B3259" s="133"/>
      <c r="C3259" s="133"/>
      <c r="D3259" s="133"/>
      <c r="E3259" s="133"/>
      <c r="F3259" s="145"/>
      <c r="G3259" s="145"/>
      <c r="H3259" s="133"/>
    </row>
    <row r="3260" spans="1:8" s="299" customFormat="1" ht="24" customHeight="1" x14ac:dyDescent="0.2">
      <c r="A3260" s="133"/>
      <c r="B3260" s="133"/>
      <c r="C3260" s="133"/>
      <c r="D3260" s="133"/>
      <c r="E3260" s="133"/>
      <c r="F3260" s="145"/>
      <c r="G3260" s="145"/>
      <c r="H3260" s="133"/>
    </row>
    <row r="3261" spans="1:8" s="299" customFormat="1" ht="24" customHeight="1" x14ac:dyDescent="0.2">
      <c r="A3261" s="133"/>
      <c r="B3261" s="133"/>
      <c r="C3261" s="133"/>
      <c r="D3261" s="133"/>
      <c r="E3261" s="133"/>
      <c r="F3261" s="145"/>
      <c r="G3261" s="145"/>
      <c r="H3261" s="133"/>
    </row>
    <row r="3262" spans="1:8" s="299" customFormat="1" ht="24" customHeight="1" x14ac:dyDescent="0.2">
      <c r="A3262" s="133"/>
      <c r="B3262" s="133"/>
      <c r="C3262" s="133"/>
      <c r="D3262" s="133"/>
      <c r="E3262" s="133"/>
      <c r="F3262" s="145"/>
      <c r="G3262" s="145"/>
      <c r="H3262" s="133"/>
    </row>
    <row r="3265" spans="1:8" s="299" customFormat="1" ht="24" customHeight="1" x14ac:dyDescent="0.2">
      <c r="A3265" s="133"/>
      <c r="B3265" s="133"/>
      <c r="C3265" s="133"/>
      <c r="D3265" s="133"/>
      <c r="E3265" s="133"/>
      <c r="F3265" s="145"/>
      <c r="G3265" s="145"/>
      <c r="H3265" s="133"/>
    </row>
    <row r="3266" spans="1:8" s="299" customFormat="1" ht="24" customHeight="1" x14ac:dyDescent="0.2">
      <c r="A3266" s="133"/>
      <c r="B3266" s="133"/>
      <c r="C3266" s="133"/>
      <c r="D3266" s="133"/>
      <c r="E3266" s="133"/>
      <c r="F3266" s="145"/>
      <c r="G3266" s="145"/>
      <c r="H3266" s="133"/>
    </row>
    <row r="3267" spans="1:8" s="299" customFormat="1" ht="24" customHeight="1" x14ac:dyDescent="0.2">
      <c r="A3267" s="133"/>
      <c r="B3267" s="133"/>
      <c r="C3267" s="133"/>
      <c r="D3267" s="133"/>
      <c r="E3267" s="133"/>
      <c r="F3267" s="145"/>
      <c r="G3267" s="145"/>
      <c r="H3267" s="133"/>
    </row>
    <row r="3268" spans="1:8" s="299" customFormat="1" ht="24" customHeight="1" x14ac:dyDescent="0.2">
      <c r="A3268" s="133"/>
      <c r="B3268" s="133"/>
      <c r="C3268" s="133"/>
      <c r="D3268" s="133"/>
      <c r="E3268" s="133"/>
      <c r="F3268" s="145"/>
      <c r="G3268" s="145"/>
      <c r="H3268" s="133"/>
    </row>
    <row r="3269" spans="1:8" s="299" customFormat="1" ht="24" customHeight="1" x14ac:dyDescent="0.2">
      <c r="A3269" s="133"/>
      <c r="B3269" s="133"/>
      <c r="C3269" s="133"/>
      <c r="D3269" s="133"/>
      <c r="E3269" s="133"/>
      <c r="F3269" s="145"/>
      <c r="G3269" s="145"/>
      <c r="H3269" s="133"/>
    </row>
    <row r="3270" spans="1:8" s="299" customFormat="1" ht="24" customHeight="1" x14ac:dyDescent="0.2">
      <c r="A3270" s="133"/>
      <c r="B3270" s="133"/>
      <c r="C3270" s="133"/>
      <c r="D3270" s="133"/>
      <c r="E3270" s="133"/>
      <c r="F3270" s="145"/>
      <c r="G3270" s="145"/>
      <c r="H3270" s="133"/>
    </row>
    <row r="3271" spans="1:8" s="299" customFormat="1" ht="24" customHeight="1" x14ac:dyDescent="0.2">
      <c r="A3271" s="133"/>
      <c r="B3271" s="133"/>
      <c r="C3271" s="133"/>
      <c r="D3271" s="133"/>
      <c r="E3271" s="133"/>
      <c r="F3271" s="145"/>
      <c r="G3271" s="145"/>
      <c r="H3271" s="133"/>
    </row>
    <row r="3272" spans="1:8" s="299" customFormat="1" ht="24" customHeight="1" x14ac:dyDescent="0.2">
      <c r="A3272" s="133"/>
      <c r="B3272" s="133"/>
      <c r="C3272" s="133"/>
      <c r="D3272" s="133"/>
      <c r="E3272" s="133"/>
      <c r="F3272" s="145"/>
      <c r="G3272" s="145"/>
      <c r="H3272" s="133"/>
    </row>
    <row r="3273" spans="1:8" s="299" customFormat="1" ht="24" customHeight="1" x14ac:dyDescent="0.2">
      <c r="A3273" s="133"/>
      <c r="B3273" s="133"/>
      <c r="C3273" s="133"/>
      <c r="D3273" s="133"/>
      <c r="E3273" s="133"/>
      <c r="F3273" s="145"/>
      <c r="G3273" s="145"/>
      <c r="H3273" s="133"/>
    </row>
    <row r="3287" spans="1:141" s="143" customFormat="1" ht="24" customHeight="1" x14ac:dyDescent="0.2">
      <c r="A3287" s="133"/>
      <c r="B3287" s="133"/>
      <c r="C3287" s="133"/>
      <c r="D3287" s="133"/>
      <c r="E3287" s="133"/>
      <c r="F3287" s="145"/>
      <c r="G3287" s="145"/>
      <c r="H3287" s="133"/>
      <c r="I3287" s="299"/>
      <c r="J3287" s="299"/>
      <c r="K3287" s="299"/>
      <c r="L3287" s="299"/>
      <c r="M3287" s="299"/>
      <c r="N3287" s="299"/>
      <c r="O3287" s="299"/>
      <c r="P3287" s="299"/>
      <c r="Q3287" s="299"/>
      <c r="R3287" s="299"/>
      <c r="S3287" s="299"/>
      <c r="T3287" s="299"/>
      <c r="U3287" s="300"/>
      <c r="V3287" s="300"/>
      <c r="W3287" s="300"/>
      <c r="X3287" s="300"/>
      <c r="Y3287" s="300"/>
      <c r="Z3287" s="300"/>
      <c r="AA3287" s="300"/>
      <c r="AB3287" s="300"/>
      <c r="AC3287" s="300"/>
      <c r="AD3287" s="300"/>
      <c r="AE3287" s="300"/>
      <c r="AF3287" s="300"/>
      <c r="AG3287" s="300"/>
      <c r="AH3287" s="300"/>
      <c r="AI3287" s="300"/>
      <c r="AJ3287" s="300"/>
      <c r="AK3287" s="300"/>
      <c r="AL3287" s="300"/>
      <c r="AM3287" s="300"/>
      <c r="AN3287" s="300"/>
      <c r="AO3287" s="300"/>
      <c r="AP3287" s="300"/>
      <c r="AQ3287" s="300"/>
      <c r="AR3287" s="300"/>
      <c r="AS3287" s="300"/>
      <c r="AT3287" s="300"/>
      <c r="AU3287" s="300"/>
      <c r="AV3287" s="300"/>
      <c r="AW3287" s="300"/>
      <c r="AX3287" s="300"/>
      <c r="AY3287" s="300"/>
      <c r="AZ3287" s="300"/>
      <c r="BA3287" s="300"/>
      <c r="BB3287" s="300"/>
      <c r="BC3287" s="300"/>
      <c r="BD3287" s="300"/>
      <c r="BE3287" s="300"/>
      <c r="BF3287" s="300"/>
      <c r="BG3287" s="300"/>
      <c r="BH3287" s="300"/>
      <c r="BI3287" s="300"/>
      <c r="BJ3287" s="300"/>
      <c r="BK3287" s="300"/>
      <c r="BL3287" s="300"/>
      <c r="BM3287" s="300"/>
      <c r="BN3287" s="300"/>
      <c r="BO3287" s="300"/>
      <c r="BP3287" s="300"/>
      <c r="BQ3287" s="300"/>
      <c r="BR3287" s="300"/>
      <c r="BS3287" s="300"/>
      <c r="BT3287" s="300"/>
      <c r="BU3287" s="300"/>
      <c r="BV3287" s="300"/>
      <c r="BW3287" s="300"/>
      <c r="BX3287" s="300"/>
      <c r="BY3287" s="300"/>
      <c r="BZ3287" s="300"/>
      <c r="CA3287" s="300"/>
      <c r="CB3287" s="300"/>
      <c r="CC3287" s="300"/>
      <c r="CD3287" s="300"/>
      <c r="CE3287" s="300"/>
      <c r="CF3287" s="300"/>
      <c r="CG3287" s="300"/>
      <c r="CH3287" s="300"/>
      <c r="CI3287" s="300"/>
      <c r="CJ3287" s="300"/>
      <c r="CK3287" s="300"/>
      <c r="CL3287" s="300"/>
      <c r="CM3287" s="300"/>
      <c r="CN3287" s="300"/>
      <c r="CO3287" s="300"/>
      <c r="CP3287" s="300"/>
      <c r="CQ3287" s="300"/>
      <c r="CR3287" s="300"/>
      <c r="CS3287" s="300"/>
      <c r="CT3287" s="300"/>
      <c r="CU3287" s="300"/>
      <c r="CV3287" s="300"/>
      <c r="CW3287" s="300"/>
      <c r="CX3287" s="300"/>
      <c r="CY3287" s="300"/>
      <c r="CZ3287" s="300"/>
      <c r="DA3287" s="300"/>
      <c r="DB3287" s="300"/>
      <c r="DC3287" s="300"/>
      <c r="DD3287" s="300"/>
      <c r="DE3287" s="300"/>
      <c r="DF3287" s="300"/>
      <c r="DG3287" s="300"/>
      <c r="DH3287" s="300"/>
      <c r="DI3287" s="300"/>
      <c r="DJ3287" s="300"/>
      <c r="DK3287" s="300"/>
      <c r="DL3287" s="300"/>
      <c r="DM3287" s="300"/>
      <c r="DN3287" s="300"/>
      <c r="DO3287" s="300"/>
      <c r="DP3287" s="300"/>
      <c r="DQ3287" s="300"/>
      <c r="DR3287" s="300"/>
      <c r="DS3287" s="300"/>
      <c r="DT3287" s="300"/>
      <c r="DU3287" s="300"/>
      <c r="DV3287" s="300"/>
      <c r="DW3287" s="300"/>
      <c r="DX3287" s="300"/>
      <c r="DY3287" s="300"/>
      <c r="DZ3287" s="300"/>
      <c r="EA3287" s="300"/>
      <c r="EB3287" s="300"/>
      <c r="EC3287" s="300"/>
      <c r="ED3287" s="300"/>
      <c r="EE3287" s="300"/>
      <c r="EF3287" s="300"/>
      <c r="EG3287" s="300"/>
      <c r="EH3287" s="300"/>
      <c r="EI3287" s="300"/>
      <c r="EJ3287" s="300"/>
      <c r="EK3287" s="300"/>
    </row>
    <row r="3289" spans="1:141" s="299" customFormat="1" ht="24" customHeight="1" x14ac:dyDescent="0.2">
      <c r="A3289" s="133"/>
      <c r="B3289" s="133"/>
      <c r="C3289" s="133"/>
      <c r="D3289" s="133"/>
      <c r="E3289" s="133"/>
      <c r="F3289" s="145"/>
      <c r="G3289" s="145"/>
      <c r="H3289" s="133"/>
    </row>
    <row r="3290" spans="1:141" s="299" customFormat="1" ht="24" customHeight="1" x14ac:dyDescent="0.2">
      <c r="A3290" s="133"/>
      <c r="B3290" s="133"/>
      <c r="C3290" s="133"/>
      <c r="D3290" s="133"/>
      <c r="E3290" s="133"/>
      <c r="F3290" s="145"/>
      <c r="G3290" s="145"/>
      <c r="H3290" s="133"/>
    </row>
    <row r="3291" spans="1:141" s="299" customFormat="1" ht="24" customHeight="1" x14ac:dyDescent="0.2">
      <c r="A3291" s="133"/>
      <c r="B3291" s="133"/>
      <c r="C3291" s="133"/>
      <c r="D3291" s="133"/>
      <c r="E3291" s="133"/>
      <c r="F3291" s="145"/>
      <c r="G3291" s="145"/>
      <c r="H3291" s="133"/>
    </row>
    <row r="3292" spans="1:141" s="299" customFormat="1" ht="24" customHeight="1" x14ac:dyDescent="0.2">
      <c r="A3292" s="133"/>
      <c r="B3292" s="133"/>
      <c r="C3292" s="133"/>
      <c r="D3292" s="133"/>
      <c r="E3292" s="133"/>
      <c r="F3292" s="145"/>
      <c r="G3292" s="145"/>
      <c r="H3292" s="133"/>
    </row>
    <row r="3293" spans="1:141" s="299" customFormat="1" ht="24" customHeight="1" x14ac:dyDescent="0.2">
      <c r="A3293" s="133"/>
      <c r="B3293" s="133"/>
      <c r="C3293" s="133"/>
      <c r="D3293" s="133"/>
      <c r="E3293" s="133"/>
      <c r="F3293" s="145"/>
      <c r="G3293" s="145"/>
      <c r="H3293" s="133"/>
    </row>
    <row r="3294" spans="1:141" s="299" customFormat="1" ht="24" customHeight="1" x14ac:dyDescent="0.2">
      <c r="A3294" s="133"/>
      <c r="B3294" s="133"/>
      <c r="C3294" s="133"/>
      <c r="D3294" s="133"/>
      <c r="E3294" s="133"/>
      <c r="F3294" s="145"/>
      <c r="G3294" s="145"/>
      <c r="H3294" s="133"/>
    </row>
    <row r="3295" spans="1:141" s="299" customFormat="1" ht="24" customHeight="1" x14ac:dyDescent="0.2">
      <c r="A3295" s="133"/>
      <c r="B3295" s="133"/>
      <c r="C3295" s="133"/>
      <c r="D3295" s="133"/>
      <c r="E3295" s="133"/>
      <c r="F3295" s="145"/>
      <c r="G3295" s="145"/>
      <c r="H3295" s="133"/>
    </row>
    <row r="3296" spans="1:141" s="299" customFormat="1" ht="24" customHeight="1" x14ac:dyDescent="0.2">
      <c r="A3296" s="133"/>
      <c r="B3296" s="133"/>
      <c r="C3296" s="133"/>
      <c r="D3296" s="133"/>
      <c r="E3296" s="133"/>
      <c r="F3296" s="145"/>
      <c r="G3296" s="145"/>
      <c r="H3296" s="133"/>
    </row>
    <row r="3297" spans="1:8" s="299" customFormat="1" ht="24" customHeight="1" x14ac:dyDescent="0.2">
      <c r="A3297" s="133"/>
      <c r="B3297" s="133"/>
      <c r="C3297" s="133"/>
      <c r="D3297" s="133"/>
      <c r="E3297" s="133"/>
      <c r="F3297" s="145"/>
      <c r="G3297" s="145"/>
      <c r="H3297" s="133"/>
    </row>
    <row r="3298" spans="1:8" s="299" customFormat="1" ht="24" customHeight="1" x14ac:dyDescent="0.2">
      <c r="A3298" s="133"/>
      <c r="B3298" s="133"/>
      <c r="C3298" s="133"/>
      <c r="D3298" s="133"/>
      <c r="E3298" s="133"/>
      <c r="F3298" s="145"/>
      <c r="G3298" s="145"/>
      <c r="H3298" s="133"/>
    </row>
    <row r="3299" spans="1:8" s="299" customFormat="1" ht="24" customHeight="1" x14ac:dyDescent="0.2">
      <c r="A3299" s="133"/>
      <c r="B3299" s="133"/>
      <c r="C3299" s="133"/>
      <c r="D3299" s="133"/>
      <c r="E3299" s="133"/>
      <c r="F3299" s="145"/>
      <c r="G3299" s="145"/>
      <c r="H3299" s="133"/>
    </row>
    <row r="3300" spans="1:8" s="299" customFormat="1" ht="24" customHeight="1" x14ac:dyDescent="0.2">
      <c r="A3300" s="133"/>
      <c r="B3300" s="133"/>
      <c r="C3300" s="133"/>
      <c r="D3300" s="133"/>
      <c r="E3300" s="133"/>
      <c r="F3300" s="145"/>
      <c r="G3300" s="145"/>
      <c r="H3300" s="133"/>
    </row>
    <row r="3301" spans="1:8" s="299" customFormat="1" ht="24" customHeight="1" x14ac:dyDescent="0.2">
      <c r="A3301" s="133"/>
      <c r="B3301" s="133"/>
      <c r="C3301" s="133"/>
      <c r="D3301" s="133"/>
      <c r="E3301" s="133"/>
      <c r="F3301" s="145"/>
      <c r="G3301" s="145"/>
      <c r="H3301" s="133"/>
    </row>
    <row r="3302" spans="1:8" s="299" customFormat="1" ht="24" customHeight="1" x14ac:dyDescent="0.2">
      <c r="A3302" s="133"/>
      <c r="B3302" s="133"/>
      <c r="C3302" s="133"/>
      <c r="D3302" s="133"/>
      <c r="E3302" s="133"/>
      <c r="F3302" s="145"/>
      <c r="G3302" s="145"/>
      <c r="H3302" s="133"/>
    </row>
    <row r="3305" spans="1:8" s="299" customFormat="1" ht="24" customHeight="1" x14ac:dyDescent="0.2">
      <c r="A3305" s="133"/>
      <c r="B3305" s="133"/>
      <c r="C3305" s="133"/>
      <c r="D3305" s="133"/>
      <c r="E3305" s="133"/>
      <c r="F3305" s="145"/>
      <c r="G3305" s="145"/>
      <c r="H3305" s="133"/>
    </row>
    <row r="3306" spans="1:8" s="299" customFormat="1" ht="24" customHeight="1" x14ac:dyDescent="0.2">
      <c r="A3306" s="133"/>
      <c r="B3306" s="133"/>
      <c r="C3306" s="133"/>
      <c r="D3306" s="133"/>
      <c r="E3306" s="133"/>
      <c r="F3306" s="145"/>
      <c r="G3306" s="145"/>
      <c r="H3306" s="133"/>
    </row>
    <row r="3307" spans="1:8" s="299" customFormat="1" ht="24" customHeight="1" x14ac:dyDescent="0.2">
      <c r="A3307" s="133"/>
      <c r="B3307" s="133"/>
      <c r="C3307" s="133"/>
      <c r="D3307" s="133"/>
      <c r="E3307" s="133"/>
      <c r="F3307" s="145"/>
      <c r="G3307" s="145"/>
      <c r="H3307" s="133"/>
    </row>
    <row r="3308" spans="1:8" s="299" customFormat="1" ht="24" customHeight="1" x14ac:dyDescent="0.2">
      <c r="A3308" s="133"/>
      <c r="B3308" s="133"/>
      <c r="C3308" s="133"/>
      <c r="D3308" s="133"/>
      <c r="E3308" s="133"/>
      <c r="F3308" s="145"/>
      <c r="G3308" s="145"/>
      <c r="H3308" s="133"/>
    </row>
    <row r="3309" spans="1:8" s="299" customFormat="1" ht="24" customHeight="1" x14ac:dyDescent="0.2">
      <c r="A3309" s="133"/>
      <c r="B3309" s="133"/>
      <c r="C3309" s="133"/>
      <c r="D3309" s="133"/>
      <c r="E3309" s="133"/>
      <c r="F3309" s="145"/>
      <c r="G3309" s="145"/>
      <c r="H3309" s="133"/>
    </row>
    <row r="3310" spans="1:8" s="299" customFormat="1" ht="24" customHeight="1" x14ac:dyDescent="0.2">
      <c r="A3310" s="133"/>
      <c r="B3310" s="133"/>
      <c r="C3310" s="133"/>
      <c r="D3310" s="133"/>
      <c r="E3310" s="133"/>
      <c r="F3310" s="145"/>
      <c r="G3310" s="145"/>
      <c r="H3310" s="133"/>
    </row>
    <row r="3311" spans="1:8" s="299" customFormat="1" ht="24" customHeight="1" x14ac:dyDescent="0.2">
      <c r="A3311" s="133"/>
      <c r="B3311" s="133"/>
      <c r="C3311" s="133"/>
      <c r="D3311" s="133"/>
      <c r="E3311" s="133"/>
      <c r="F3311" s="145"/>
      <c r="G3311" s="145"/>
      <c r="H3311" s="133"/>
    </row>
    <row r="3312" spans="1:8" s="299" customFormat="1" ht="24" customHeight="1" x14ac:dyDescent="0.2">
      <c r="A3312" s="133"/>
      <c r="B3312" s="133"/>
      <c r="C3312" s="133"/>
      <c r="D3312" s="133"/>
      <c r="E3312" s="133"/>
      <c r="F3312" s="145"/>
      <c r="G3312" s="145"/>
      <c r="H3312" s="133"/>
    </row>
    <row r="3315" spans="1:8" s="299" customFormat="1" ht="24" customHeight="1" x14ac:dyDescent="0.2">
      <c r="A3315" s="133"/>
      <c r="B3315" s="133"/>
      <c r="C3315" s="133"/>
      <c r="D3315" s="133"/>
      <c r="E3315" s="133"/>
      <c r="F3315" s="145"/>
      <c r="G3315" s="145"/>
      <c r="H3315" s="133"/>
    </row>
    <row r="3316" spans="1:8" s="299" customFormat="1" ht="24" customHeight="1" x14ac:dyDescent="0.2">
      <c r="A3316" s="133"/>
      <c r="B3316" s="133"/>
      <c r="C3316" s="133"/>
      <c r="D3316" s="133"/>
      <c r="E3316" s="133"/>
      <c r="F3316" s="145"/>
      <c r="G3316" s="145"/>
      <c r="H3316" s="133"/>
    </row>
    <row r="3317" spans="1:8" s="299" customFormat="1" ht="24" customHeight="1" x14ac:dyDescent="0.2">
      <c r="A3317" s="133"/>
      <c r="B3317" s="133"/>
      <c r="C3317" s="133"/>
      <c r="D3317" s="133"/>
      <c r="E3317" s="133"/>
      <c r="F3317" s="145"/>
      <c r="G3317" s="145"/>
      <c r="H3317" s="133"/>
    </row>
    <row r="3318" spans="1:8" s="299" customFormat="1" ht="24" customHeight="1" x14ac:dyDescent="0.2">
      <c r="A3318" s="133"/>
      <c r="B3318" s="133"/>
      <c r="C3318" s="133"/>
      <c r="D3318" s="133"/>
      <c r="E3318" s="133"/>
      <c r="F3318" s="145"/>
      <c r="G3318" s="145"/>
      <c r="H3318" s="133"/>
    </row>
    <row r="3319" spans="1:8" s="299" customFormat="1" ht="24" customHeight="1" x14ac:dyDescent="0.2">
      <c r="A3319" s="133"/>
      <c r="B3319" s="133"/>
      <c r="C3319" s="133"/>
      <c r="D3319" s="133"/>
      <c r="E3319" s="133"/>
      <c r="F3319" s="145"/>
      <c r="G3319" s="145"/>
      <c r="H3319" s="133"/>
    </row>
    <row r="3320" spans="1:8" s="299" customFormat="1" ht="24" customHeight="1" x14ac:dyDescent="0.2">
      <c r="A3320" s="133"/>
      <c r="B3320" s="133"/>
      <c r="C3320" s="133"/>
      <c r="D3320" s="133"/>
      <c r="E3320" s="133"/>
      <c r="F3320" s="145"/>
      <c r="G3320" s="145"/>
      <c r="H3320" s="133"/>
    </row>
    <row r="3321" spans="1:8" s="299" customFormat="1" ht="24" customHeight="1" x14ac:dyDescent="0.2">
      <c r="A3321" s="133"/>
      <c r="B3321" s="133"/>
      <c r="C3321" s="133"/>
      <c r="D3321" s="133"/>
      <c r="E3321" s="133"/>
      <c r="F3321" s="145"/>
      <c r="G3321" s="145"/>
      <c r="H3321" s="133"/>
    </row>
    <row r="3322" spans="1:8" s="299" customFormat="1" ht="24" customHeight="1" x14ac:dyDescent="0.2">
      <c r="A3322" s="133"/>
      <c r="B3322" s="133"/>
      <c r="C3322" s="133"/>
      <c r="D3322" s="133"/>
      <c r="E3322" s="133"/>
      <c r="F3322" s="145"/>
      <c r="G3322" s="145"/>
      <c r="H3322" s="133"/>
    </row>
    <row r="3323" spans="1:8" s="299" customFormat="1" ht="24" customHeight="1" x14ac:dyDescent="0.2">
      <c r="A3323" s="133"/>
      <c r="B3323" s="133"/>
      <c r="C3323" s="133"/>
      <c r="D3323" s="133"/>
      <c r="E3323" s="133"/>
      <c r="F3323" s="145"/>
      <c r="G3323" s="145"/>
      <c r="H3323" s="133"/>
    </row>
    <row r="3337" spans="1:141" s="143" customFormat="1" ht="24" customHeight="1" x14ac:dyDescent="0.2">
      <c r="A3337" s="133"/>
      <c r="B3337" s="133"/>
      <c r="C3337" s="133"/>
      <c r="D3337" s="133"/>
      <c r="E3337" s="133"/>
      <c r="F3337" s="145"/>
      <c r="G3337" s="145"/>
      <c r="H3337" s="133"/>
      <c r="I3337" s="299"/>
      <c r="J3337" s="299"/>
      <c r="K3337" s="299"/>
      <c r="L3337" s="299"/>
      <c r="M3337" s="299"/>
      <c r="N3337" s="299"/>
      <c r="O3337" s="299"/>
      <c r="P3337" s="299"/>
      <c r="Q3337" s="299"/>
      <c r="R3337" s="299"/>
      <c r="S3337" s="299"/>
      <c r="T3337" s="299"/>
      <c r="U3337" s="300"/>
      <c r="V3337" s="300"/>
      <c r="W3337" s="300"/>
      <c r="X3337" s="300"/>
      <c r="Y3337" s="300"/>
      <c r="Z3337" s="300"/>
      <c r="AA3337" s="300"/>
      <c r="AB3337" s="300"/>
      <c r="AC3337" s="300"/>
      <c r="AD3337" s="300"/>
      <c r="AE3337" s="300"/>
      <c r="AF3337" s="300"/>
      <c r="AG3337" s="300"/>
      <c r="AH3337" s="300"/>
      <c r="AI3337" s="300"/>
      <c r="AJ3337" s="300"/>
      <c r="AK3337" s="300"/>
      <c r="AL3337" s="300"/>
      <c r="AM3337" s="300"/>
      <c r="AN3337" s="300"/>
      <c r="AO3337" s="300"/>
      <c r="AP3337" s="300"/>
      <c r="AQ3337" s="300"/>
      <c r="AR3337" s="300"/>
      <c r="AS3337" s="300"/>
      <c r="AT3337" s="300"/>
      <c r="AU3337" s="300"/>
      <c r="AV3337" s="300"/>
      <c r="AW3337" s="300"/>
      <c r="AX3337" s="300"/>
      <c r="AY3337" s="300"/>
      <c r="AZ3337" s="300"/>
      <c r="BA3337" s="300"/>
      <c r="BB3337" s="300"/>
      <c r="BC3337" s="300"/>
      <c r="BD3337" s="300"/>
      <c r="BE3337" s="300"/>
      <c r="BF3337" s="300"/>
      <c r="BG3337" s="300"/>
      <c r="BH3337" s="300"/>
      <c r="BI3337" s="300"/>
      <c r="BJ3337" s="300"/>
      <c r="BK3337" s="300"/>
      <c r="BL3337" s="300"/>
      <c r="BM3337" s="300"/>
      <c r="BN3337" s="300"/>
      <c r="BO3337" s="300"/>
      <c r="BP3337" s="300"/>
      <c r="BQ3337" s="300"/>
      <c r="BR3337" s="300"/>
      <c r="BS3337" s="300"/>
      <c r="BT3337" s="300"/>
      <c r="BU3337" s="300"/>
      <c r="BV3337" s="300"/>
      <c r="BW3337" s="300"/>
      <c r="BX3337" s="300"/>
      <c r="BY3337" s="300"/>
      <c r="BZ3337" s="300"/>
      <c r="CA3337" s="300"/>
      <c r="CB3337" s="300"/>
      <c r="CC3337" s="300"/>
      <c r="CD3337" s="300"/>
      <c r="CE3337" s="300"/>
      <c r="CF3337" s="300"/>
      <c r="CG3337" s="300"/>
      <c r="CH3337" s="300"/>
      <c r="CI3337" s="300"/>
      <c r="CJ3337" s="300"/>
      <c r="CK3337" s="300"/>
      <c r="CL3337" s="300"/>
      <c r="CM3337" s="300"/>
      <c r="CN3337" s="300"/>
      <c r="CO3337" s="300"/>
      <c r="CP3337" s="300"/>
      <c r="CQ3337" s="300"/>
      <c r="CR3337" s="300"/>
      <c r="CS3337" s="300"/>
      <c r="CT3337" s="300"/>
      <c r="CU3337" s="300"/>
      <c r="CV3337" s="300"/>
      <c r="CW3337" s="300"/>
      <c r="CX3337" s="300"/>
      <c r="CY3337" s="300"/>
      <c r="CZ3337" s="300"/>
      <c r="DA3337" s="300"/>
      <c r="DB3337" s="300"/>
      <c r="DC3337" s="300"/>
      <c r="DD3337" s="300"/>
      <c r="DE3337" s="300"/>
      <c r="DF3337" s="300"/>
      <c r="DG3337" s="300"/>
      <c r="DH3337" s="300"/>
      <c r="DI3337" s="300"/>
      <c r="DJ3337" s="300"/>
      <c r="DK3337" s="300"/>
      <c r="DL3337" s="300"/>
      <c r="DM3337" s="300"/>
      <c r="DN3337" s="300"/>
      <c r="DO3337" s="300"/>
      <c r="DP3337" s="300"/>
      <c r="DQ3337" s="300"/>
      <c r="DR3337" s="300"/>
      <c r="DS3337" s="300"/>
      <c r="DT3337" s="300"/>
      <c r="DU3337" s="300"/>
      <c r="DV3337" s="300"/>
      <c r="DW3337" s="300"/>
      <c r="DX3337" s="300"/>
      <c r="DY3337" s="300"/>
      <c r="DZ3337" s="300"/>
      <c r="EA3337" s="300"/>
      <c r="EB3337" s="300"/>
      <c r="EC3337" s="300"/>
      <c r="ED3337" s="300"/>
      <c r="EE3337" s="300"/>
      <c r="EF3337" s="300"/>
      <c r="EG3337" s="300"/>
      <c r="EH3337" s="300"/>
      <c r="EI3337" s="300"/>
      <c r="EJ3337" s="300"/>
      <c r="EK3337" s="300"/>
    </row>
    <row r="3339" spans="1:141" s="299" customFormat="1" ht="24" customHeight="1" x14ac:dyDescent="0.2">
      <c r="A3339" s="133"/>
      <c r="B3339" s="133"/>
      <c r="C3339" s="133"/>
      <c r="D3339" s="133"/>
      <c r="E3339" s="133"/>
      <c r="F3339" s="145"/>
      <c r="G3339" s="145"/>
      <c r="H3339" s="133"/>
    </row>
    <row r="3340" spans="1:141" s="299" customFormat="1" ht="24" customHeight="1" x14ac:dyDescent="0.2">
      <c r="A3340" s="133"/>
      <c r="B3340" s="133"/>
      <c r="C3340" s="133"/>
      <c r="D3340" s="133"/>
      <c r="E3340" s="133"/>
      <c r="F3340" s="145"/>
      <c r="G3340" s="145"/>
      <c r="H3340" s="133"/>
    </row>
    <row r="3341" spans="1:141" s="299" customFormat="1" ht="24" customHeight="1" x14ac:dyDescent="0.2">
      <c r="A3341" s="133"/>
      <c r="B3341" s="133"/>
      <c r="C3341" s="133"/>
      <c r="D3341" s="133"/>
      <c r="E3341" s="133"/>
      <c r="F3341" s="145"/>
      <c r="G3341" s="145"/>
      <c r="H3341" s="133"/>
    </row>
    <row r="3342" spans="1:141" s="299" customFormat="1" ht="24" customHeight="1" x14ac:dyDescent="0.2">
      <c r="A3342" s="133"/>
      <c r="B3342" s="133"/>
      <c r="C3342" s="133"/>
      <c r="D3342" s="133"/>
      <c r="E3342" s="133"/>
      <c r="F3342" s="145"/>
      <c r="G3342" s="145"/>
      <c r="H3342" s="133"/>
    </row>
    <row r="3343" spans="1:141" s="299" customFormat="1" ht="24" customHeight="1" x14ac:dyDescent="0.2">
      <c r="A3343" s="133"/>
      <c r="B3343" s="133"/>
      <c r="C3343" s="133"/>
      <c r="D3343" s="133"/>
      <c r="E3343" s="133"/>
      <c r="F3343" s="145"/>
      <c r="G3343" s="145"/>
      <c r="H3343" s="133"/>
    </row>
    <row r="3344" spans="1:141" s="299" customFormat="1" ht="24" customHeight="1" x14ac:dyDescent="0.2">
      <c r="A3344" s="133"/>
      <c r="B3344" s="133"/>
      <c r="C3344" s="133"/>
      <c r="D3344" s="133"/>
      <c r="E3344" s="133"/>
      <c r="F3344" s="145"/>
      <c r="G3344" s="145"/>
      <c r="H3344" s="133"/>
    </row>
    <row r="3345" spans="1:8" s="299" customFormat="1" ht="24" customHeight="1" x14ac:dyDescent="0.2">
      <c r="A3345" s="133"/>
      <c r="B3345" s="133"/>
      <c r="C3345" s="133"/>
      <c r="D3345" s="133"/>
      <c r="E3345" s="133"/>
      <c r="F3345" s="145"/>
      <c r="G3345" s="145"/>
      <c r="H3345" s="133"/>
    </row>
    <row r="3346" spans="1:8" s="299" customFormat="1" ht="24" customHeight="1" x14ac:dyDescent="0.2">
      <c r="A3346" s="133"/>
      <c r="B3346" s="133"/>
      <c r="C3346" s="133"/>
      <c r="D3346" s="133"/>
      <c r="E3346" s="133"/>
      <c r="F3346" s="145"/>
      <c r="G3346" s="145"/>
      <c r="H3346" s="133"/>
    </row>
    <row r="3347" spans="1:8" s="299" customFormat="1" ht="24" customHeight="1" x14ac:dyDescent="0.2">
      <c r="A3347" s="133"/>
      <c r="B3347" s="133"/>
      <c r="C3347" s="133"/>
      <c r="D3347" s="133"/>
      <c r="E3347" s="133"/>
      <c r="F3347" s="145"/>
      <c r="G3347" s="145"/>
      <c r="H3347" s="133"/>
    </row>
    <row r="3348" spans="1:8" s="299" customFormat="1" ht="24" customHeight="1" x14ac:dyDescent="0.2">
      <c r="A3348" s="133"/>
      <c r="B3348" s="133"/>
      <c r="C3348" s="133"/>
      <c r="D3348" s="133"/>
      <c r="E3348" s="133"/>
      <c r="F3348" s="145"/>
      <c r="G3348" s="145"/>
      <c r="H3348" s="133"/>
    </row>
    <row r="3349" spans="1:8" s="299" customFormat="1" ht="24" customHeight="1" x14ac:dyDescent="0.2">
      <c r="A3349" s="133"/>
      <c r="B3349" s="133"/>
      <c r="C3349" s="133"/>
      <c r="D3349" s="133"/>
      <c r="E3349" s="133"/>
      <c r="F3349" s="145"/>
      <c r="G3349" s="145"/>
      <c r="H3349" s="133"/>
    </row>
    <row r="3350" spans="1:8" s="299" customFormat="1" ht="24" customHeight="1" x14ac:dyDescent="0.2">
      <c r="A3350" s="133"/>
      <c r="B3350" s="133"/>
      <c r="C3350" s="133"/>
      <c r="D3350" s="133"/>
      <c r="E3350" s="133"/>
      <c r="F3350" s="145"/>
      <c r="G3350" s="145"/>
      <c r="H3350" s="133"/>
    </row>
    <row r="3351" spans="1:8" s="299" customFormat="1" ht="24" customHeight="1" x14ac:dyDescent="0.2">
      <c r="A3351" s="133"/>
      <c r="B3351" s="133"/>
      <c r="C3351" s="133"/>
      <c r="D3351" s="133"/>
      <c r="E3351" s="133"/>
      <c r="F3351" s="145"/>
      <c r="G3351" s="145"/>
      <c r="H3351" s="133"/>
    </row>
    <row r="3352" spans="1:8" s="299" customFormat="1" ht="24" customHeight="1" x14ac:dyDescent="0.2">
      <c r="A3352" s="133"/>
      <c r="B3352" s="133"/>
      <c r="C3352" s="133"/>
      <c r="D3352" s="133"/>
      <c r="E3352" s="133"/>
      <c r="F3352" s="145"/>
      <c r="G3352" s="145"/>
      <c r="H3352" s="133"/>
    </row>
    <row r="3355" spans="1:8" s="299" customFormat="1" ht="24" customHeight="1" x14ac:dyDescent="0.2">
      <c r="A3355" s="133"/>
      <c r="B3355" s="133"/>
      <c r="C3355" s="133"/>
      <c r="D3355" s="133"/>
      <c r="E3355" s="133"/>
      <c r="F3355" s="145"/>
      <c r="G3355" s="145"/>
      <c r="H3355" s="133"/>
    </row>
    <row r="3356" spans="1:8" s="299" customFormat="1" ht="24" customHeight="1" x14ac:dyDescent="0.2">
      <c r="A3356" s="133"/>
      <c r="B3356" s="133"/>
      <c r="C3356" s="133"/>
      <c r="D3356" s="133"/>
      <c r="E3356" s="133"/>
      <c r="F3356" s="145"/>
      <c r="G3356" s="145"/>
      <c r="H3356" s="133"/>
    </row>
    <row r="3357" spans="1:8" s="299" customFormat="1" ht="24" customHeight="1" x14ac:dyDescent="0.2">
      <c r="A3357" s="133"/>
      <c r="B3357" s="133"/>
      <c r="C3357" s="133"/>
      <c r="D3357" s="133"/>
      <c r="E3357" s="133"/>
      <c r="F3357" s="145"/>
      <c r="G3357" s="145"/>
      <c r="H3357" s="133"/>
    </row>
    <row r="3358" spans="1:8" s="299" customFormat="1" ht="24" customHeight="1" x14ac:dyDescent="0.2">
      <c r="A3358" s="133"/>
      <c r="B3358" s="133"/>
      <c r="C3358" s="133"/>
      <c r="D3358" s="133"/>
      <c r="E3358" s="133"/>
      <c r="F3358" s="145"/>
      <c r="G3358" s="145"/>
      <c r="H3358" s="133"/>
    </row>
    <row r="3359" spans="1:8" s="299" customFormat="1" ht="24" customHeight="1" x14ac:dyDescent="0.2">
      <c r="A3359" s="133"/>
      <c r="B3359" s="133"/>
      <c r="C3359" s="133"/>
      <c r="D3359" s="133"/>
      <c r="E3359" s="133"/>
      <c r="F3359" s="145"/>
      <c r="G3359" s="145"/>
      <c r="H3359" s="133"/>
    </row>
    <row r="3360" spans="1:8" s="299" customFormat="1" ht="24" customHeight="1" x14ac:dyDescent="0.2">
      <c r="A3360" s="133"/>
      <c r="B3360" s="133"/>
      <c r="C3360" s="133"/>
      <c r="D3360" s="133"/>
      <c r="E3360" s="133"/>
      <c r="F3360" s="145"/>
      <c r="G3360" s="145"/>
      <c r="H3360" s="133"/>
    </row>
    <row r="3361" spans="1:8" s="299" customFormat="1" ht="24" customHeight="1" x14ac:dyDescent="0.2">
      <c r="A3361" s="133"/>
      <c r="B3361" s="133"/>
      <c r="C3361" s="133"/>
      <c r="D3361" s="133"/>
      <c r="E3361" s="133"/>
      <c r="F3361" s="145"/>
      <c r="G3361" s="145"/>
      <c r="H3361" s="133"/>
    </row>
    <row r="3362" spans="1:8" s="299" customFormat="1" ht="24" customHeight="1" x14ac:dyDescent="0.2">
      <c r="A3362" s="133"/>
      <c r="B3362" s="133"/>
      <c r="C3362" s="133"/>
      <c r="D3362" s="133"/>
      <c r="E3362" s="133"/>
      <c r="F3362" s="145"/>
      <c r="G3362" s="145"/>
      <c r="H3362" s="133"/>
    </row>
    <row r="3365" spans="1:8" s="299" customFormat="1" ht="24" customHeight="1" x14ac:dyDescent="0.2">
      <c r="A3365" s="133"/>
      <c r="B3365" s="133"/>
      <c r="C3365" s="133"/>
      <c r="D3365" s="133"/>
      <c r="E3365" s="133"/>
      <c r="F3365" s="145"/>
      <c r="G3365" s="145"/>
      <c r="H3365" s="133"/>
    </row>
    <row r="3366" spans="1:8" s="299" customFormat="1" ht="24" customHeight="1" x14ac:dyDescent="0.2">
      <c r="A3366" s="133"/>
      <c r="B3366" s="133"/>
      <c r="C3366" s="133"/>
      <c r="D3366" s="133"/>
      <c r="E3366" s="133"/>
      <c r="F3366" s="145"/>
      <c r="G3366" s="145"/>
      <c r="H3366" s="133"/>
    </row>
    <row r="3367" spans="1:8" s="299" customFormat="1" ht="24" customHeight="1" x14ac:dyDescent="0.2">
      <c r="A3367" s="133"/>
      <c r="B3367" s="133"/>
      <c r="C3367" s="133"/>
      <c r="D3367" s="133"/>
      <c r="E3367" s="133"/>
      <c r="F3367" s="145"/>
      <c r="G3367" s="145"/>
      <c r="H3367" s="133"/>
    </row>
    <row r="3368" spans="1:8" s="299" customFormat="1" ht="24" customHeight="1" x14ac:dyDescent="0.2">
      <c r="A3368" s="133"/>
      <c r="B3368" s="133"/>
      <c r="C3368" s="133"/>
      <c r="D3368" s="133"/>
      <c r="E3368" s="133"/>
      <c r="F3368" s="145"/>
      <c r="G3368" s="145"/>
      <c r="H3368" s="133"/>
    </row>
    <row r="3369" spans="1:8" s="299" customFormat="1" ht="24" customHeight="1" x14ac:dyDescent="0.2">
      <c r="A3369" s="133"/>
      <c r="B3369" s="133"/>
      <c r="C3369" s="133"/>
      <c r="D3369" s="133"/>
      <c r="E3369" s="133"/>
      <c r="F3369" s="145"/>
      <c r="G3369" s="145"/>
      <c r="H3369" s="133"/>
    </row>
    <row r="3370" spans="1:8" s="299" customFormat="1" ht="24" customHeight="1" x14ac:dyDescent="0.2">
      <c r="A3370" s="133"/>
      <c r="B3370" s="133"/>
      <c r="C3370" s="133"/>
      <c r="D3370" s="133"/>
      <c r="E3370" s="133"/>
      <c r="F3370" s="145"/>
      <c r="G3370" s="145"/>
      <c r="H3370" s="133"/>
    </row>
    <row r="3371" spans="1:8" s="299" customFormat="1" ht="24" customHeight="1" x14ac:dyDescent="0.2">
      <c r="A3371" s="133"/>
      <c r="B3371" s="133"/>
      <c r="C3371" s="133"/>
      <c r="D3371" s="133"/>
      <c r="E3371" s="133"/>
      <c r="F3371" s="145"/>
      <c r="G3371" s="145"/>
      <c r="H3371" s="133"/>
    </row>
    <row r="3372" spans="1:8" s="299" customFormat="1" ht="24" customHeight="1" x14ac:dyDescent="0.2">
      <c r="A3372" s="133"/>
      <c r="B3372" s="133"/>
      <c r="C3372" s="133"/>
      <c r="D3372" s="133"/>
      <c r="E3372" s="133"/>
      <c r="F3372" s="145"/>
      <c r="G3372" s="145"/>
      <c r="H3372" s="133"/>
    </row>
    <row r="3373" spans="1:8" s="299" customFormat="1" ht="24" customHeight="1" x14ac:dyDescent="0.2">
      <c r="A3373" s="133"/>
      <c r="B3373" s="133"/>
      <c r="C3373" s="133"/>
      <c r="D3373" s="133"/>
      <c r="E3373" s="133"/>
      <c r="F3373" s="145"/>
      <c r="G3373" s="145"/>
      <c r="H3373" s="133"/>
    </row>
    <row r="3387" spans="1:141" s="143" customFormat="1" ht="24" customHeight="1" x14ac:dyDescent="0.2">
      <c r="A3387" s="133"/>
      <c r="B3387" s="133"/>
      <c r="C3387" s="133"/>
      <c r="D3387" s="133"/>
      <c r="E3387" s="133"/>
      <c r="F3387" s="145"/>
      <c r="G3387" s="145"/>
      <c r="H3387" s="133"/>
      <c r="I3387" s="299"/>
      <c r="J3387" s="299"/>
      <c r="K3387" s="299"/>
      <c r="L3387" s="299"/>
      <c r="M3387" s="299"/>
      <c r="N3387" s="299"/>
      <c r="O3387" s="299"/>
      <c r="P3387" s="299"/>
      <c r="Q3387" s="299"/>
      <c r="R3387" s="299"/>
      <c r="S3387" s="299"/>
      <c r="T3387" s="299"/>
      <c r="U3387" s="300"/>
      <c r="V3387" s="300"/>
      <c r="W3387" s="300"/>
      <c r="X3387" s="300"/>
      <c r="Y3387" s="300"/>
      <c r="Z3387" s="300"/>
      <c r="AA3387" s="300"/>
      <c r="AB3387" s="300"/>
      <c r="AC3387" s="300"/>
      <c r="AD3387" s="300"/>
      <c r="AE3387" s="300"/>
      <c r="AF3387" s="300"/>
      <c r="AG3387" s="300"/>
      <c r="AH3387" s="300"/>
      <c r="AI3387" s="300"/>
      <c r="AJ3387" s="300"/>
      <c r="AK3387" s="300"/>
      <c r="AL3387" s="300"/>
      <c r="AM3387" s="300"/>
      <c r="AN3387" s="300"/>
      <c r="AO3387" s="300"/>
      <c r="AP3387" s="300"/>
      <c r="AQ3387" s="300"/>
      <c r="AR3387" s="300"/>
      <c r="AS3387" s="300"/>
      <c r="AT3387" s="300"/>
      <c r="AU3387" s="300"/>
      <c r="AV3387" s="300"/>
      <c r="AW3387" s="300"/>
      <c r="AX3387" s="300"/>
      <c r="AY3387" s="300"/>
      <c r="AZ3387" s="300"/>
      <c r="BA3387" s="300"/>
      <c r="BB3387" s="300"/>
      <c r="BC3387" s="300"/>
      <c r="BD3387" s="300"/>
      <c r="BE3387" s="300"/>
      <c r="BF3387" s="300"/>
      <c r="BG3387" s="300"/>
      <c r="BH3387" s="300"/>
      <c r="BI3387" s="300"/>
      <c r="BJ3387" s="300"/>
      <c r="BK3387" s="300"/>
      <c r="BL3387" s="300"/>
      <c r="BM3387" s="300"/>
      <c r="BN3387" s="300"/>
      <c r="BO3387" s="300"/>
      <c r="BP3387" s="300"/>
      <c r="BQ3387" s="300"/>
      <c r="BR3387" s="300"/>
      <c r="BS3387" s="300"/>
      <c r="BT3387" s="300"/>
      <c r="BU3387" s="300"/>
      <c r="BV3387" s="300"/>
      <c r="BW3387" s="300"/>
      <c r="BX3387" s="300"/>
      <c r="BY3387" s="300"/>
      <c r="BZ3387" s="300"/>
      <c r="CA3387" s="300"/>
      <c r="CB3387" s="300"/>
      <c r="CC3387" s="300"/>
      <c r="CD3387" s="300"/>
      <c r="CE3387" s="300"/>
      <c r="CF3387" s="300"/>
      <c r="CG3387" s="300"/>
      <c r="CH3387" s="300"/>
      <c r="CI3387" s="300"/>
      <c r="CJ3387" s="300"/>
      <c r="CK3387" s="300"/>
      <c r="CL3387" s="300"/>
      <c r="CM3387" s="300"/>
      <c r="CN3387" s="300"/>
      <c r="CO3387" s="300"/>
      <c r="CP3387" s="300"/>
      <c r="CQ3387" s="300"/>
      <c r="CR3387" s="300"/>
      <c r="CS3387" s="300"/>
      <c r="CT3387" s="300"/>
      <c r="CU3387" s="300"/>
      <c r="CV3387" s="300"/>
      <c r="CW3387" s="300"/>
      <c r="CX3387" s="300"/>
      <c r="CY3387" s="300"/>
      <c r="CZ3387" s="300"/>
      <c r="DA3387" s="300"/>
      <c r="DB3387" s="300"/>
      <c r="DC3387" s="300"/>
      <c r="DD3387" s="300"/>
      <c r="DE3387" s="300"/>
      <c r="DF3387" s="300"/>
      <c r="DG3387" s="300"/>
      <c r="DH3387" s="300"/>
      <c r="DI3387" s="300"/>
      <c r="DJ3387" s="300"/>
      <c r="DK3387" s="300"/>
      <c r="DL3387" s="300"/>
      <c r="DM3387" s="300"/>
      <c r="DN3387" s="300"/>
      <c r="DO3387" s="300"/>
      <c r="DP3387" s="300"/>
      <c r="DQ3387" s="300"/>
      <c r="DR3387" s="300"/>
      <c r="DS3387" s="300"/>
      <c r="DT3387" s="300"/>
      <c r="DU3387" s="300"/>
      <c r="DV3387" s="300"/>
      <c r="DW3387" s="300"/>
      <c r="DX3387" s="300"/>
      <c r="DY3387" s="300"/>
      <c r="DZ3387" s="300"/>
      <c r="EA3387" s="300"/>
      <c r="EB3387" s="300"/>
      <c r="EC3387" s="300"/>
      <c r="ED3387" s="300"/>
      <c r="EE3387" s="300"/>
      <c r="EF3387" s="300"/>
      <c r="EG3387" s="300"/>
      <c r="EH3387" s="300"/>
      <c r="EI3387" s="300"/>
      <c r="EJ3387" s="300"/>
      <c r="EK3387" s="300"/>
    </row>
    <row r="3389" spans="1:141" s="299" customFormat="1" ht="24" customHeight="1" x14ac:dyDescent="0.2">
      <c r="A3389" s="133"/>
      <c r="B3389" s="133"/>
      <c r="C3389" s="133"/>
      <c r="D3389" s="133"/>
      <c r="E3389" s="133"/>
      <c r="F3389" s="145"/>
      <c r="G3389" s="145"/>
      <c r="H3389" s="133"/>
    </row>
    <row r="3390" spans="1:141" s="299" customFormat="1" ht="24" customHeight="1" x14ac:dyDescent="0.2">
      <c r="A3390" s="133"/>
      <c r="B3390" s="133"/>
      <c r="C3390" s="133"/>
      <c r="D3390" s="133"/>
      <c r="E3390" s="133"/>
      <c r="F3390" s="145"/>
      <c r="G3390" s="145"/>
      <c r="H3390" s="133"/>
    </row>
    <row r="3391" spans="1:141" s="299" customFormat="1" ht="24" customHeight="1" x14ac:dyDescent="0.2">
      <c r="A3391" s="133"/>
      <c r="B3391" s="133"/>
      <c r="C3391" s="133"/>
      <c r="D3391" s="133"/>
      <c r="E3391" s="133"/>
      <c r="F3391" s="145"/>
      <c r="G3391" s="145"/>
      <c r="H3391" s="133"/>
    </row>
    <row r="3392" spans="1:141" s="299" customFormat="1" ht="24" customHeight="1" x14ac:dyDescent="0.2">
      <c r="A3392" s="133"/>
      <c r="B3392" s="133"/>
      <c r="C3392" s="133"/>
      <c r="D3392" s="133"/>
      <c r="E3392" s="133"/>
      <c r="F3392" s="145"/>
      <c r="G3392" s="145"/>
      <c r="H3392" s="133"/>
    </row>
    <row r="3393" spans="1:8" s="299" customFormat="1" ht="24" customHeight="1" x14ac:dyDescent="0.2">
      <c r="A3393" s="133"/>
      <c r="B3393" s="133"/>
      <c r="C3393" s="133"/>
      <c r="D3393" s="133"/>
      <c r="E3393" s="133"/>
      <c r="F3393" s="145"/>
      <c r="G3393" s="145"/>
      <c r="H3393" s="133"/>
    </row>
    <row r="3394" spans="1:8" s="299" customFormat="1" ht="24" customHeight="1" x14ac:dyDescent="0.2">
      <c r="A3394" s="133"/>
      <c r="B3394" s="133"/>
      <c r="C3394" s="133"/>
      <c r="D3394" s="133"/>
      <c r="E3394" s="133"/>
      <c r="F3394" s="145"/>
      <c r="G3394" s="145"/>
      <c r="H3394" s="133"/>
    </row>
    <row r="3395" spans="1:8" s="299" customFormat="1" ht="24" customHeight="1" x14ac:dyDescent="0.2">
      <c r="A3395" s="133"/>
      <c r="B3395" s="133"/>
      <c r="C3395" s="133"/>
      <c r="D3395" s="133"/>
      <c r="E3395" s="133"/>
      <c r="F3395" s="145"/>
      <c r="G3395" s="145"/>
      <c r="H3395" s="133"/>
    </row>
    <row r="3396" spans="1:8" s="299" customFormat="1" ht="24" customHeight="1" x14ac:dyDescent="0.2">
      <c r="A3396" s="133"/>
      <c r="B3396" s="133"/>
      <c r="C3396" s="133"/>
      <c r="D3396" s="133"/>
      <c r="E3396" s="133"/>
      <c r="F3396" s="145"/>
      <c r="G3396" s="145"/>
      <c r="H3396" s="133"/>
    </row>
    <row r="3397" spans="1:8" s="299" customFormat="1" ht="24" customHeight="1" x14ac:dyDescent="0.2">
      <c r="A3397" s="133"/>
      <c r="B3397" s="133"/>
      <c r="C3397" s="133"/>
      <c r="D3397" s="133"/>
      <c r="E3397" s="133"/>
      <c r="F3397" s="145"/>
      <c r="G3397" s="145"/>
      <c r="H3397" s="133"/>
    </row>
    <row r="3398" spans="1:8" s="299" customFormat="1" ht="24" customHeight="1" x14ac:dyDescent="0.2">
      <c r="A3398" s="133"/>
      <c r="B3398" s="133"/>
      <c r="C3398" s="133"/>
      <c r="D3398" s="133"/>
      <c r="E3398" s="133"/>
      <c r="F3398" s="145"/>
      <c r="G3398" s="145"/>
      <c r="H3398" s="133"/>
    </row>
    <row r="3399" spans="1:8" s="299" customFormat="1" ht="24" customHeight="1" x14ac:dyDescent="0.2">
      <c r="A3399" s="133"/>
      <c r="B3399" s="133"/>
      <c r="C3399" s="133"/>
      <c r="D3399" s="133"/>
      <c r="E3399" s="133"/>
      <c r="F3399" s="145"/>
      <c r="G3399" s="145"/>
      <c r="H3399" s="133"/>
    </row>
    <row r="3400" spans="1:8" s="299" customFormat="1" ht="24" customHeight="1" x14ac:dyDescent="0.2">
      <c r="A3400" s="133"/>
      <c r="B3400" s="133"/>
      <c r="C3400" s="133"/>
      <c r="D3400" s="133"/>
      <c r="E3400" s="133"/>
      <c r="F3400" s="145"/>
      <c r="G3400" s="145"/>
      <c r="H3400" s="133"/>
    </row>
    <row r="3401" spans="1:8" s="299" customFormat="1" ht="24" customHeight="1" x14ac:dyDescent="0.2">
      <c r="A3401" s="133"/>
      <c r="B3401" s="133"/>
      <c r="C3401" s="133"/>
      <c r="D3401" s="133"/>
      <c r="E3401" s="133"/>
      <c r="F3401" s="145"/>
      <c r="G3401" s="145"/>
      <c r="H3401" s="133"/>
    </row>
    <row r="3402" spans="1:8" s="299" customFormat="1" ht="24" customHeight="1" x14ac:dyDescent="0.2">
      <c r="A3402" s="133"/>
      <c r="B3402" s="133"/>
      <c r="C3402" s="133"/>
      <c r="D3402" s="133"/>
      <c r="E3402" s="133"/>
      <c r="F3402" s="145"/>
      <c r="G3402" s="145"/>
      <c r="H3402" s="133"/>
    </row>
    <row r="3405" spans="1:8" s="299" customFormat="1" ht="24" customHeight="1" x14ac:dyDescent="0.2">
      <c r="A3405" s="133"/>
      <c r="B3405" s="133"/>
      <c r="C3405" s="133"/>
      <c r="D3405" s="133"/>
      <c r="E3405" s="133"/>
      <c r="F3405" s="145"/>
      <c r="G3405" s="145"/>
      <c r="H3405" s="133"/>
    </row>
    <row r="3406" spans="1:8" s="299" customFormat="1" ht="24" customHeight="1" x14ac:dyDescent="0.2">
      <c r="A3406" s="133"/>
      <c r="B3406" s="133"/>
      <c r="C3406" s="133"/>
      <c r="D3406" s="133"/>
      <c r="E3406" s="133"/>
      <c r="F3406" s="145"/>
      <c r="G3406" s="145"/>
      <c r="H3406" s="133"/>
    </row>
    <row r="3407" spans="1:8" s="299" customFormat="1" ht="24" customHeight="1" x14ac:dyDescent="0.2">
      <c r="A3407" s="133"/>
      <c r="B3407" s="133"/>
      <c r="C3407" s="133"/>
      <c r="D3407" s="133"/>
      <c r="E3407" s="133"/>
      <c r="F3407" s="145"/>
      <c r="G3407" s="145"/>
      <c r="H3407" s="133"/>
    </row>
    <row r="3408" spans="1:8" s="299" customFormat="1" ht="24" customHeight="1" x14ac:dyDescent="0.2">
      <c r="A3408" s="133"/>
      <c r="B3408" s="133"/>
      <c r="C3408" s="133"/>
      <c r="D3408" s="133"/>
      <c r="E3408" s="133"/>
      <c r="F3408" s="145"/>
      <c r="G3408" s="145"/>
      <c r="H3408" s="133"/>
    </row>
    <row r="3409" spans="1:8" s="299" customFormat="1" ht="24" customHeight="1" x14ac:dyDescent="0.2">
      <c r="A3409" s="133"/>
      <c r="B3409" s="133"/>
      <c r="C3409" s="133"/>
      <c r="D3409" s="133"/>
      <c r="E3409" s="133"/>
      <c r="F3409" s="145"/>
      <c r="G3409" s="145"/>
      <c r="H3409" s="133"/>
    </row>
    <row r="3410" spans="1:8" s="299" customFormat="1" ht="24" customHeight="1" x14ac:dyDescent="0.2">
      <c r="A3410" s="133"/>
      <c r="B3410" s="133"/>
      <c r="C3410" s="133"/>
      <c r="D3410" s="133"/>
      <c r="E3410" s="133"/>
      <c r="F3410" s="145"/>
      <c r="G3410" s="145"/>
      <c r="H3410" s="133"/>
    </row>
    <row r="3411" spans="1:8" s="299" customFormat="1" ht="24" customHeight="1" x14ac:dyDescent="0.2">
      <c r="A3411" s="133"/>
      <c r="B3411" s="133"/>
      <c r="C3411" s="133"/>
      <c r="D3411" s="133"/>
      <c r="E3411" s="133"/>
      <c r="F3411" s="145"/>
      <c r="G3411" s="145"/>
      <c r="H3411" s="133"/>
    </row>
    <row r="3412" spans="1:8" s="299" customFormat="1" ht="24" customHeight="1" x14ac:dyDescent="0.2">
      <c r="A3412" s="133"/>
      <c r="B3412" s="133"/>
      <c r="C3412" s="133"/>
      <c r="D3412" s="133"/>
      <c r="E3412" s="133"/>
      <c r="F3412" s="145"/>
      <c r="G3412" s="145"/>
      <c r="H3412" s="133"/>
    </row>
    <row r="3415" spans="1:8" s="299" customFormat="1" ht="24" customHeight="1" x14ac:dyDescent="0.2">
      <c r="A3415" s="133"/>
      <c r="B3415" s="133"/>
      <c r="C3415" s="133"/>
      <c r="D3415" s="133"/>
      <c r="E3415" s="133"/>
      <c r="F3415" s="145"/>
      <c r="G3415" s="145"/>
      <c r="H3415" s="133"/>
    </row>
    <row r="3416" spans="1:8" s="299" customFormat="1" ht="24" customHeight="1" x14ac:dyDescent="0.2">
      <c r="A3416" s="133"/>
      <c r="B3416" s="133"/>
      <c r="C3416" s="133"/>
      <c r="D3416" s="133"/>
      <c r="E3416" s="133"/>
      <c r="F3416" s="145"/>
      <c r="G3416" s="145"/>
      <c r="H3416" s="133"/>
    </row>
    <row r="3417" spans="1:8" s="299" customFormat="1" ht="24" customHeight="1" x14ac:dyDescent="0.2">
      <c r="A3417" s="133"/>
      <c r="B3417" s="133"/>
      <c r="C3417" s="133"/>
      <c r="D3417" s="133"/>
      <c r="E3417" s="133"/>
      <c r="F3417" s="145"/>
      <c r="G3417" s="145"/>
      <c r="H3417" s="133"/>
    </row>
    <row r="3418" spans="1:8" s="299" customFormat="1" ht="24" customHeight="1" x14ac:dyDescent="0.2">
      <c r="A3418" s="133"/>
      <c r="B3418" s="133"/>
      <c r="C3418" s="133"/>
      <c r="D3418" s="133"/>
      <c r="E3418" s="133"/>
      <c r="F3418" s="145"/>
      <c r="G3418" s="145"/>
      <c r="H3418" s="133"/>
    </row>
    <row r="3419" spans="1:8" s="299" customFormat="1" ht="24" customHeight="1" x14ac:dyDescent="0.2">
      <c r="A3419" s="133"/>
      <c r="B3419" s="133"/>
      <c r="C3419" s="133"/>
      <c r="D3419" s="133"/>
      <c r="E3419" s="133"/>
      <c r="F3419" s="145"/>
      <c r="G3419" s="145"/>
      <c r="H3419" s="133"/>
    </row>
    <row r="3420" spans="1:8" s="299" customFormat="1" ht="24" customHeight="1" x14ac:dyDescent="0.2">
      <c r="A3420" s="133"/>
      <c r="B3420" s="133"/>
      <c r="C3420" s="133"/>
      <c r="D3420" s="133"/>
      <c r="E3420" s="133"/>
      <c r="F3420" s="145"/>
      <c r="G3420" s="145"/>
      <c r="H3420" s="133"/>
    </row>
    <row r="3421" spans="1:8" s="299" customFormat="1" ht="24" customHeight="1" x14ac:dyDescent="0.2">
      <c r="A3421" s="133"/>
      <c r="B3421" s="133"/>
      <c r="C3421" s="133"/>
      <c r="D3421" s="133"/>
      <c r="E3421" s="133"/>
      <c r="F3421" s="145"/>
      <c r="G3421" s="145"/>
      <c r="H3421" s="133"/>
    </row>
    <row r="3422" spans="1:8" s="299" customFormat="1" ht="24" customHeight="1" x14ac:dyDescent="0.2">
      <c r="A3422" s="133"/>
      <c r="B3422" s="133"/>
      <c r="C3422" s="133"/>
      <c r="D3422" s="133"/>
      <c r="E3422" s="133"/>
      <c r="F3422" s="145"/>
      <c r="G3422" s="145"/>
      <c r="H3422" s="133"/>
    </row>
    <row r="3423" spans="1:8" s="299" customFormat="1" ht="24" customHeight="1" x14ac:dyDescent="0.2">
      <c r="A3423" s="133"/>
      <c r="B3423" s="133"/>
      <c r="C3423" s="133"/>
      <c r="D3423" s="133"/>
      <c r="E3423" s="133"/>
      <c r="F3423" s="145"/>
      <c r="G3423" s="145"/>
      <c r="H3423" s="133"/>
    </row>
    <row r="3437" spans="1:141" s="143" customFormat="1" ht="24" customHeight="1" x14ac:dyDescent="0.2">
      <c r="A3437" s="133"/>
      <c r="B3437" s="133"/>
      <c r="C3437" s="133"/>
      <c r="D3437" s="133"/>
      <c r="E3437" s="133"/>
      <c r="F3437" s="145"/>
      <c r="G3437" s="145"/>
      <c r="H3437" s="133"/>
      <c r="I3437" s="299"/>
      <c r="J3437" s="299"/>
      <c r="K3437" s="299"/>
      <c r="L3437" s="299"/>
      <c r="M3437" s="299"/>
      <c r="N3437" s="299"/>
      <c r="O3437" s="299"/>
      <c r="P3437" s="299"/>
      <c r="Q3437" s="299"/>
      <c r="R3437" s="299"/>
      <c r="S3437" s="299"/>
      <c r="T3437" s="299"/>
      <c r="U3437" s="300"/>
      <c r="V3437" s="300"/>
      <c r="W3437" s="300"/>
      <c r="X3437" s="300"/>
      <c r="Y3437" s="300"/>
      <c r="Z3437" s="300"/>
      <c r="AA3437" s="300"/>
      <c r="AB3437" s="300"/>
      <c r="AC3437" s="300"/>
      <c r="AD3437" s="300"/>
      <c r="AE3437" s="300"/>
      <c r="AF3437" s="300"/>
      <c r="AG3437" s="300"/>
      <c r="AH3437" s="300"/>
      <c r="AI3437" s="300"/>
      <c r="AJ3437" s="300"/>
      <c r="AK3437" s="300"/>
      <c r="AL3437" s="300"/>
      <c r="AM3437" s="300"/>
      <c r="AN3437" s="300"/>
      <c r="AO3437" s="300"/>
      <c r="AP3437" s="300"/>
      <c r="AQ3437" s="300"/>
      <c r="AR3437" s="300"/>
      <c r="AS3437" s="300"/>
      <c r="AT3437" s="300"/>
      <c r="AU3437" s="300"/>
      <c r="AV3437" s="300"/>
      <c r="AW3437" s="300"/>
      <c r="AX3437" s="300"/>
      <c r="AY3437" s="300"/>
      <c r="AZ3437" s="300"/>
      <c r="BA3437" s="300"/>
      <c r="BB3437" s="300"/>
      <c r="BC3437" s="300"/>
      <c r="BD3437" s="300"/>
      <c r="BE3437" s="300"/>
      <c r="BF3437" s="300"/>
      <c r="BG3437" s="300"/>
      <c r="BH3437" s="300"/>
      <c r="BI3437" s="300"/>
      <c r="BJ3437" s="300"/>
      <c r="BK3437" s="300"/>
      <c r="BL3437" s="300"/>
      <c r="BM3437" s="300"/>
      <c r="BN3437" s="300"/>
      <c r="BO3437" s="300"/>
      <c r="BP3437" s="300"/>
      <c r="BQ3437" s="300"/>
      <c r="BR3437" s="300"/>
      <c r="BS3437" s="300"/>
      <c r="BT3437" s="300"/>
      <c r="BU3437" s="300"/>
      <c r="BV3437" s="300"/>
      <c r="BW3437" s="300"/>
      <c r="BX3437" s="300"/>
      <c r="BY3437" s="300"/>
      <c r="BZ3437" s="300"/>
      <c r="CA3437" s="300"/>
      <c r="CB3437" s="300"/>
      <c r="CC3437" s="300"/>
      <c r="CD3437" s="300"/>
      <c r="CE3437" s="300"/>
      <c r="CF3437" s="300"/>
      <c r="CG3437" s="300"/>
      <c r="CH3437" s="300"/>
      <c r="CI3437" s="300"/>
      <c r="CJ3437" s="300"/>
      <c r="CK3437" s="300"/>
      <c r="CL3437" s="300"/>
      <c r="CM3437" s="300"/>
      <c r="CN3437" s="300"/>
      <c r="CO3437" s="300"/>
      <c r="CP3437" s="300"/>
      <c r="CQ3437" s="300"/>
      <c r="CR3437" s="300"/>
      <c r="CS3437" s="300"/>
      <c r="CT3437" s="300"/>
      <c r="CU3437" s="300"/>
      <c r="CV3437" s="300"/>
      <c r="CW3437" s="300"/>
      <c r="CX3437" s="300"/>
      <c r="CY3437" s="300"/>
      <c r="CZ3437" s="300"/>
      <c r="DA3437" s="300"/>
      <c r="DB3437" s="300"/>
      <c r="DC3437" s="300"/>
      <c r="DD3437" s="300"/>
      <c r="DE3437" s="300"/>
      <c r="DF3437" s="300"/>
      <c r="DG3437" s="300"/>
      <c r="DH3437" s="300"/>
      <c r="DI3437" s="300"/>
      <c r="DJ3437" s="300"/>
      <c r="DK3437" s="300"/>
      <c r="DL3437" s="300"/>
      <c r="DM3437" s="300"/>
      <c r="DN3437" s="300"/>
      <c r="DO3437" s="300"/>
      <c r="DP3437" s="300"/>
      <c r="DQ3437" s="300"/>
      <c r="DR3437" s="300"/>
      <c r="DS3437" s="300"/>
      <c r="DT3437" s="300"/>
      <c r="DU3437" s="300"/>
      <c r="DV3437" s="300"/>
      <c r="DW3437" s="300"/>
      <c r="DX3437" s="300"/>
      <c r="DY3437" s="300"/>
      <c r="DZ3437" s="300"/>
      <c r="EA3437" s="300"/>
      <c r="EB3437" s="300"/>
      <c r="EC3437" s="300"/>
      <c r="ED3437" s="300"/>
      <c r="EE3437" s="300"/>
      <c r="EF3437" s="300"/>
      <c r="EG3437" s="300"/>
      <c r="EH3437" s="300"/>
      <c r="EI3437" s="300"/>
      <c r="EJ3437" s="300"/>
      <c r="EK3437" s="300"/>
    </row>
    <row r="3439" spans="1:141" s="299" customFormat="1" ht="24" customHeight="1" x14ac:dyDescent="0.2">
      <c r="A3439" s="133"/>
      <c r="B3439" s="133"/>
      <c r="C3439" s="133"/>
      <c r="D3439" s="133"/>
      <c r="E3439" s="133"/>
      <c r="F3439" s="145"/>
      <c r="G3439" s="145"/>
      <c r="H3439" s="133"/>
    </row>
    <row r="3440" spans="1:141" s="299" customFormat="1" ht="24" customHeight="1" x14ac:dyDescent="0.2">
      <c r="A3440" s="133"/>
      <c r="B3440" s="133"/>
      <c r="C3440" s="133"/>
      <c r="D3440" s="133"/>
      <c r="E3440" s="133"/>
      <c r="F3440" s="145"/>
      <c r="G3440" s="145"/>
      <c r="H3440" s="133"/>
    </row>
    <row r="3441" spans="1:8" s="299" customFormat="1" ht="24" customHeight="1" x14ac:dyDescent="0.2">
      <c r="A3441" s="133"/>
      <c r="B3441" s="133"/>
      <c r="C3441" s="133"/>
      <c r="D3441" s="133"/>
      <c r="E3441" s="133"/>
      <c r="F3441" s="145"/>
      <c r="G3441" s="145"/>
      <c r="H3441" s="133"/>
    </row>
    <row r="3442" spans="1:8" s="299" customFormat="1" ht="24" customHeight="1" x14ac:dyDescent="0.2">
      <c r="A3442" s="133"/>
      <c r="B3442" s="133"/>
      <c r="C3442" s="133"/>
      <c r="D3442" s="133"/>
      <c r="E3442" s="133"/>
      <c r="F3442" s="145"/>
      <c r="G3442" s="145"/>
      <c r="H3442" s="133"/>
    </row>
    <row r="3443" spans="1:8" s="299" customFormat="1" ht="24" customHeight="1" x14ac:dyDescent="0.2">
      <c r="A3443" s="133"/>
      <c r="B3443" s="133"/>
      <c r="C3443" s="133"/>
      <c r="D3443" s="133"/>
      <c r="E3443" s="133"/>
      <c r="F3443" s="145"/>
      <c r="G3443" s="145"/>
      <c r="H3443" s="133"/>
    </row>
    <row r="3444" spans="1:8" s="299" customFormat="1" ht="24" customHeight="1" x14ac:dyDescent="0.2">
      <c r="A3444" s="133"/>
      <c r="B3444" s="133"/>
      <c r="C3444" s="133"/>
      <c r="D3444" s="133"/>
      <c r="E3444" s="133"/>
      <c r="F3444" s="145"/>
      <c r="G3444" s="145"/>
      <c r="H3444" s="133"/>
    </row>
    <row r="3445" spans="1:8" s="299" customFormat="1" ht="24" customHeight="1" x14ac:dyDescent="0.2">
      <c r="A3445" s="133"/>
      <c r="B3445" s="133"/>
      <c r="C3445" s="133"/>
      <c r="D3445" s="133"/>
      <c r="E3445" s="133"/>
      <c r="F3445" s="145"/>
      <c r="G3445" s="145"/>
      <c r="H3445" s="133"/>
    </row>
    <row r="3446" spans="1:8" s="299" customFormat="1" ht="24" customHeight="1" x14ac:dyDescent="0.2">
      <c r="A3446" s="133"/>
      <c r="B3446" s="133"/>
      <c r="C3446" s="133"/>
      <c r="D3446" s="133"/>
      <c r="E3446" s="133"/>
      <c r="F3446" s="145"/>
      <c r="G3446" s="145"/>
      <c r="H3446" s="133"/>
    </row>
    <row r="3447" spans="1:8" s="299" customFormat="1" ht="24" customHeight="1" x14ac:dyDescent="0.2">
      <c r="A3447" s="133"/>
      <c r="B3447" s="133"/>
      <c r="C3447" s="133"/>
      <c r="D3447" s="133"/>
      <c r="E3447" s="133"/>
      <c r="F3447" s="145"/>
      <c r="G3447" s="145"/>
      <c r="H3447" s="133"/>
    </row>
    <row r="3448" spans="1:8" s="299" customFormat="1" ht="24" customHeight="1" x14ac:dyDescent="0.2">
      <c r="A3448" s="133"/>
      <c r="B3448" s="133"/>
      <c r="C3448" s="133"/>
      <c r="D3448" s="133"/>
      <c r="E3448" s="133"/>
      <c r="F3448" s="145"/>
      <c r="G3448" s="145"/>
      <c r="H3448" s="133"/>
    </row>
    <row r="3449" spans="1:8" s="299" customFormat="1" ht="24" customHeight="1" x14ac:dyDescent="0.2">
      <c r="A3449" s="133"/>
      <c r="B3449" s="133"/>
      <c r="C3449" s="133"/>
      <c r="D3449" s="133"/>
      <c r="E3449" s="133"/>
      <c r="F3449" s="145"/>
      <c r="G3449" s="145"/>
      <c r="H3449" s="133"/>
    </row>
    <row r="3450" spans="1:8" s="299" customFormat="1" ht="24" customHeight="1" x14ac:dyDescent="0.2">
      <c r="A3450" s="133"/>
      <c r="B3450" s="133"/>
      <c r="C3450" s="133"/>
      <c r="D3450" s="133"/>
      <c r="E3450" s="133"/>
      <c r="F3450" s="145"/>
      <c r="G3450" s="145"/>
      <c r="H3450" s="133"/>
    </row>
    <row r="3451" spans="1:8" s="299" customFormat="1" ht="24" customHeight="1" x14ac:dyDescent="0.2">
      <c r="A3451" s="133"/>
      <c r="B3451" s="133"/>
      <c r="C3451" s="133"/>
      <c r="D3451" s="133"/>
      <c r="E3451" s="133"/>
      <c r="F3451" s="145"/>
      <c r="G3451" s="145"/>
      <c r="H3451" s="133"/>
    </row>
    <row r="3452" spans="1:8" s="299" customFormat="1" ht="24" customHeight="1" x14ac:dyDescent="0.2">
      <c r="A3452" s="133"/>
      <c r="B3452" s="133"/>
      <c r="C3452" s="133"/>
      <c r="D3452" s="133"/>
      <c r="E3452" s="133"/>
      <c r="F3452" s="145"/>
      <c r="G3452" s="145"/>
      <c r="H3452" s="133"/>
    </row>
    <row r="3455" spans="1:8" s="299" customFormat="1" ht="24" customHeight="1" x14ac:dyDescent="0.2">
      <c r="A3455" s="133"/>
      <c r="B3455" s="133"/>
      <c r="C3455" s="133"/>
      <c r="D3455" s="133"/>
      <c r="E3455" s="133"/>
      <c r="F3455" s="145"/>
      <c r="G3455" s="145"/>
      <c r="H3455" s="133"/>
    </row>
    <row r="3456" spans="1:8" s="299" customFormat="1" ht="24" customHeight="1" x14ac:dyDescent="0.2">
      <c r="A3456" s="133"/>
      <c r="B3456" s="133"/>
      <c r="C3456" s="133"/>
      <c r="D3456" s="133"/>
      <c r="E3456" s="133"/>
      <c r="F3456" s="145"/>
      <c r="G3456" s="145"/>
      <c r="H3456" s="133"/>
    </row>
    <row r="3457" spans="1:8" s="299" customFormat="1" ht="24" customHeight="1" x14ac:dyDescent="0.2">
      <c r="A3457" s="133"/>
      <c r="B3457" s="133"/>
      <c r="C3457" s="133"/>
      <c r="D3457" s="133"/>
      <c r="E3457" s="133"/>
      <c r="F3457" s="145"/>
      <c r="G3457" s="145"/>
      <c r="H3457" s="133"/>
    </row>
    <row r="3458" spans="1:8" s="299" customFormat="1" ht="24" customHeight="1" x14ac:dyDescent="0.2">
      <c r="A3458" s="133"/>
      <c r="B3458" s="133"/>
      <c r="C3458" s="133"/>
      <c r="D3458" s="133"/>
      <c r="E3458" s="133"/>
      <c r="F3458" s="145"/>
      <c r="G3458" s="145"/>
      <c r="H3458" s="133"/>
    </row>
    <row r="3459" spans="1:8" s="299" customFormat="1" ht="24" customHeight="1" x14ac:dyDescent="0.2">
      <c r="A3459" s="133"/>
      <c r="B3459" s="133"/>
      <c r="C3459" s="133"/>
      <c r="D3459" s="133"/>
      <c r="E3459" s="133"/>
      <c r="F3459" s="145"/>
      <c r="G3459" s="145"/>
      <c r="H3459" s="133"/>
    </row>
    <row r="3460" spans="1:8" s="299" customFormat="1" ht="24" customHeight="1" x14ac:dyDescent="0.2">
      <c r="A3460" s="133"/>
      <c r="B3460" s="133"/>
      <c r="C3460" s="133"/>
      <c r="D3460" s="133"/>
      <c r="E3460" s="133"/>
      <c r="F3460" s="145"/>
      <c r="G3460" s="145"/>
      <c r="H3460" s="133"/>
    </row>
    <row r="3461" spans="1:8" s="299" customFormat="1" ht="24" customHeight="1" x14ac:dyDescent="0.2">
      <c r="A3461" s="133"/>
      <c r="B3461" s="133"/>
      <c r="C3461" s="133"/>
      <c r="D3461" s="133"/>
      <c r="E3461" s="133"/>
      <c r="F3461" s="145"/>
      <c r="G3461" s="145"/>
      <c r="H3461" s="133"/>
    </row>
    <row r="3462" spans="1:8" s="299" customFormat="1" ht="24" customHeight="1" x14ac:dyDescent="0.2">
      <c r="A3462" s="133"/>
      <c r="B3462" s="133"/>
      <c r="C3462" s="133"/>
      <c r="D3462" s="133"/>
      <c r="E3462" s="133"/>
      <c r="F3462" s="145"/>
      <c r="G3462" s="145"/>
      <c r="H3462" s="133"/>
    </row>
    <row r="3465" spans="1:8" s="299" customFormat="1" ht="24" customHeight="1" x14ac:dyDescent="0.2">
      <c r="A3465" s="133"/>
      <c r="B3465" s="133"/>
      <c r="C3465" s="133"/>
      <c r="D3465" s="133"/>
      <c r="E3465" s="133"/>
      <c r="F3465" s="145"/>
      <c r="G3465" s="145"/>
      <c r="H3465" s="133"/>
    </row>
    <row r="3466" spans="1:8" s="299" customFormat="1" ht="24" customHeight="1" x14ac:dyDescent="0.2">
      <c r="A3466" s="133"/>
      <c r="B3466" s="133"/>
      <c r="C3466" s="133"/>
      <c r="D3466" s="133"/>
      <c r="E3466" s="133"/>
      <c r="F3466" s="145"/>
      <c r="G3466" s="145"/>
      <c r="H3466" s="133"/>
    </row>
    <row r="3467" spans="1:8" s="299" customFormat="1" ht="24" customHeight="1" x14ac:dyDescent="0.2">
      <c r="A3467" s="133"/>
      <c r="B3467" s="133"/>
      <c r="C3467" s="133"/>
      <c r="D3467" s="133"/>
      <c r="E3467" s="133"/>
      <c r="F3467" s="145"/>
      <c r="G3467" s="145"/>
      <c r="H3467" s="133"/>
    </row>
    <row r="3468" spans="1:8" s="299" customFormat="1" ht="24" customHeight="1" x14ac:dyDescent="0.2">
      <c r="A3468" s="133"/>
      <c r="B3468" s="133"/>
      <c r="C3468" s="133"/>
      <c r="D3468" s="133"/>
      <c r="E3468" s="133"/>
      <c r="F3468" s="145"/>
      <c r="G3468" s="145"/>
      <c r="H3468" s="133"/>
    </row>
    <row r="3469" spans="1:8" s="299" customFormat="1" ht="24" customHeight="1" x14ac:dyDescent="0.2">
      <c r="A3469" s="133"/>
      <c r="B3469" s="133"/>
      <c r="C3469" s="133"/>
      <c r="D3469" s="133"/>
      <c r="E3469" s="133"/>
      <c r="F3469" s="145"/>
      <c r="G3469" s="145"/>
      <c r="H3469" s="133"/>
    </row>
    <row r="3470" spans="1:8" s="299" customFormat="1" ht="24" customHeight="1" x14ac:dyDescent="0.2">
      <c r="A3470" s="133"/>
      <c r="B3470" s="133"/>
      <c r="C3470" s="133"/>
      <c r="D3470" s="133"/>
      <c r="E3470" s="133"/>
      <c r="F3470" s="145"/>
      <c r="G3470" s="145"/>
      <c r="H3470" s="133"/>
    </row>
    <row r="3471" spans="1:8" s="299" customFormat="1" ht="24" customHeight="1" x14ac:dyDescent="0.2">
      <c r="A3471" s="133"/>
      <c r="B3471" s="133"/>
      <c r="C3471" s="133"/>
      <c r="D3471" s="133"/>
      <c r="E3471" s="133"/>
      <c r="F3471" s="145"/>
      <c r="G3471" s="145"/>
      <c r="H3471" s="133"/>
    </row>
    <row r="3472" spans="1:8" s="299" customFormat="1" ht="24" customHeight="1" x14ac:dyDescent="0.2">
      <c r="A3472" s="133"/>
      <c r="B3472" s="133"/>
      <c r="C3472" s="133"/>
      <c r="D3472" s="133"/>
      <c r="E3472" s="133"/>
      <c r="F3472" s="145"/>
      <c r="G3472" s="145"/>
      <c r="H3472" s="133"/>
    </row>
    <row r="3473" spans="1:141" s="299" customFormat="1" ht="24" customHeight="1" x14ac:dyDescent="0.2">
      <c r="A3473" s="133"/>
      <c r="B3473" s="133"/>
      <c r="C3473" s="133"/>
      <c r="D3473" s="133"/>
      <c r="E3473" s="133"/>
      <c r="F3473" s="145"/>
      <c r="G3473" s="145"/>
      <c r="H3473" s="133"/>
    </row>
    <row r="3487" spans="1:141" s="143" customFormat="1" ht="24" customHeight="1" x14ac:dyDescent="0.2">
      <c r="A3487" s="133"/>
      <c r="B3487" s="133"/>
      <c r="C3487" s="133"/>
      <c r="D3487" s="133"/>
      <c r="E3487" s="133"/>
      <c r="F3487" s="145"/>
      <c r="G3487" s="145"/>
      <c r="H3487" s="133"/>
      <c r="I3487" s="299"/>
      <c r="J3487" s="299"/>
      <c r="K3487" s="299"/>
      <c r="L3487" s="299"/>
      <c r="M3487" s="299"/>
      <c r="N3487" s="299"/>
      <c r="O3487" s="299"/>
      <c r="P3487" s="299"/>
      <c r="Q3487" s="299"/>
      <c r="R3487" s="299"/>
      <c r="S3487" s="299"/>
      <c r="T3487" s="299"/>
      <c r="U3487" s="300"/>
      <c r="V3487" s="300"/>
      <c r="W3487" s="300"/>
      <c r="X3487" s="300"/>
      <c r="Y3487" s="300"/>
      <c r="Z3487" s="300"/>
      <c r="AA3487" s="300"/>
      <c r="AB3487" s="300"/>
      <c r="AC3487" s="300"/>
      <c r="AD3487" s="300"/>
      <c r="AE3487" s="300"/>
      <c r="AF3487" s="300"/>
      <c r="AG3487" s="300"/>
      <c r="AH3487" s="300"/>
      <c r="AI3487" s="300"/>
      <c r="AJ3487" s="300"/>
      <c r="AK3487" s="300"/>
      <c r="AL3487" s="300"/>
      <c r="AM3487" s="300"/>
      <c r="AN3487" s="300"/>
      <c r="AO3487" s="300"/>
      <c r="AP3487" s="300"/>
      <c r="AQ3487" s="300"/>
      <c r="AR3487" s="300"/>
      <c r="AS3487" s="300"/>
      <c r="AT3487" s="300"/>
      <c r="AU3487" s="300"/>
      <c r="AV3487" s="300"/>
      <c r="AW3487" s="300"/>
      <c r="AX3487" s="300"/>
      <c r="AY3487" s="300"/>
      <c r="AZ3487" s="300"/>
      <c r="BA3487" s="300"/>
      <c r="BB3487" s="300"/>
      <c r="BC3487" s="300"/>
      <c r="BD3487" s="300"/>
      <c r="BE3487" s="300"/>
      <c r="BF3487" s="300"/>
      <c r="BG3487" s="300"/>
      <c r="BH3487" s="300"/>
      <c r="BI3487" s="300"/>
      <c r="BJ3487" s="300"/>
      <c r="BK3487" s="300"/>
      <c r="BL3487" s="300"/>
      <c r="BM3487" s="300"/>
      <c r="BN3487" s="300"/>
      <c r="BO3487" s="300"/>
      <c r="BP3487" s="300"/>
      <c r="BQ3487" s="300"/>
      <c r="BR3487" s="300"/>
      <c r="BS3487" s="300"/>
      <c r="BT3487" s="300"/>
      <c r="BU3487" s="300"/>
      <c r="BV3487" s="300"/>
      <c r="BW3487" s="300"/>
      <c r="BX3487" s="300"/>
      <c r="BY3487" s="300"/>
      <c r="BZ3487" s="300"/>
      <c r="CA3487" s="300"/>
      <c r="CB3487" s="300"/>
      <c r="CC3487" s="300"/>
      <c r="CD3487" s="300"/>
      <c r="CE3487" s="300"/>
      <c r="CF3487" s="300"/>
      <c r="CG3487" s="300"/>
      <c r="CH3487" s="300"/>
      <c r="CI3487" s="300"/>
      <c r="CJ3487" s="300"/>
      <c r="CK3487" s="300"/>
      <c r="CL3487" s="300"/>
      <c r="CM3487" s="300"/>
      <c r="CN3487" s="300"/>
      <c r="CO3487" s="300"/>
      <c r="CP3487" s="300"/>
      <c r="CQ3487" s="300"/>
      <c r="CR3487" s="300"/>
      <c r="CS3487" s="300"/>
      <c r="CT3487" s="300"/>
      <c r="CU3487" s="300"/>
      <c r="CV3487" s="300"/>
      <c r="CW3487" s="300"/>
      <c r="CX3487" s="300"/>
      <c r="CY3487" s="300"/>
      <c r="CZ3487" s="300"/>
      <c r="DA3487" s="300"/>
      <c r="DB3487" s="300"/>
      <c r="DC3487" s="300"/>
      <c r="DD3487" s="300"/>
      <c r="DE3487" s="300"/>
      <c r="DF3487" s="300"/>
      <c r="DG3487" s="300"/>
      <c r="DH3487" s="300"/>
      <c r="DI3487" s="300"/>
      <c r="DJ3487" s="300"/>
      <c r="DK3487" s="300"/>
      <c r="DL3487" s="300"/>
      <c r="DM3487" s="300"/>
      <c r="DN3487" s="300"/>
      <c r="DO3487" s="300"/>
      <c r="DP3487" s="300"/>
      <c r="DQ3487" s="300"/>
      <c r="DR3487" s="300"/>
      <c r="DS3487" s="300"/>
      <c r="DT3487" s="300"/>
      <c r="DU3487" s="300"/>
      <c r="DV3487" s="300"/>
      <c r="DW3487" s="300"/>
      <c r="DX3487" s="300"/>
      <c r="DY3487" s="300"/>
      <c r="DZ3487" s="300"/>
      <c r="EA3487" s="300"/>
      <c r="EB3487" s="300"/>
      <c r="EC3487" s="300"/>
      <c r="ED3487" s="300"/>
      <c r="EE3487" s="300"/>
      <c r="EF3487" s="300"/>
      <c r="EG3487" s="300"/>
      <c r="EH3487" s="300"/>
      <c r="EI3487" s="300"/>
      <c r="EJ3487" s="300"/>
      <c r="EK3487" s="300"/>
    </row>
    <row r="3489" spans="1:8" s="299" customFormat="1" ht="24" customHeight="1" x14ac:dyDescent="0.2">
      <c r="A3489" s="133"/>
      <c r="B3489" s="133"/>
      <c r="C3489" s="133"/>
      <c r="D3489" s="133"/>
      <c r="E3489" s="133"/>
      <c r="F3489" s="145"/>
      <c r="G3489" s="145"/>
      <c r="H3489" s="133"/>
    </row>
    <row r="3490" spans="1:8" s="299" customFormat="1" ht="24" customHeight="1" x14ac:dyDescent="0.2">
      <c r="A3490" s="133"/>
      <c r="B3490" s="133"/>
      <c r="C3490" s="133"/>
      <c r="D3490" s="133"/>
      <c r="E3490" s="133"/>
      <c r="F3490" s="145"/>
      <c r="G3490" s="145"/>
      <c r="H3490" s="133"/>
    </row>
    <row r="3491" spans="1:8" s="299" customFormat="1" ht="24" customHeight="1" x14ac:dyDescent="0.2">
      <c r="A3491" s="133"/>
      <c r="B3491" s="133"/>
      <c r="C3491" s="133"/>
      <c r="D3491" s="133"/>
      <c r="E3491" s="133"/>
      <c r="F3491" s="145"/>
      <c r="G3491" s="145"/>
      <c r="H3491" s="133"/>
    </row>
    <row r="3492" spans="1:8" s="299" customFormat="1" ht="24" customHeight="1" x14ac:dyDescent="0.2">
      <c r="A3492" s="133"/>
      <c r="B3492" s="133"/>
      <c r="C3492" s="133"/>
      <c r="D3492" s="133"/>
      <c r="E3492" s="133"/>
      <c r="F3492" s="145"/>
      <c r="G3492" s="145"/>
      <c r="H3492" s="133"/>
    </row>
    <row r="3493" spans="1:8" s="299" customFormat="1" ht="24" customHeight="1" x14ac:dyDescent="0.2">
      <c r="A3493" s="133"/>
      <c r="B3493" s="133"/>
      <c r="C3493" s="133"/>
      <c r="D3493" s="133"/>
      <c r="E3493" s="133"/>
      <c r="F3493" s="145"/>
      <c r="G3493" s="145"/>
      <c r="H3493" s="133"/>
    </row>
    <row r="3494" spans="1:8" s="299" customFormat="1" ht="24" customHeight="1" x14ac:dyDescent="0.2">
      <c r="A3494" s="133"/>
      <c r="B3494" s="133"/>
      <c r="C3494" s="133"/>
      <c r="D3494" s="133"/>
      <c r="E3494" s="133"/>
      <c r="F3494" s="145"/>
      <c r="G3494" s="145"/>
      <c r="H3494" s="133"/>
    </row>
    <row r="3495" spans="1:8" s="299" customFormat="1" ht="24" customHeight="1" x14ac:dyDescent="0.2">
      <c r="A3495" s="133"/>
      <c r="B3495" s="133"/>
      <c r="C3495" s="133"/>
      <c r="D3495" s="133"/>
      <c r="E3495" s="133"/>
      <c r="F3495" s="145"/>
      <c r="G3495" s="145"/>
      <c r="H3495" s="133"/>
    </row>
    <row r="3496" spans="1:8" s="299" customFormat="1" ht="24" customHeight="1" x14ac:dyDescent="0.2">
      <c r="A3496" s="133"/>
      <c r="B3496" s="133"/>
      <c r="C3496" s="133"/>
      <c r="D3496" s="133"/>
      <c r="E3496" s="133"/>
      <c r="F3496" s="145"/>
      <c r="G3496" s="145"/>
      <c r="H3496" s="133"/>
    </row>
    <row r="3497" spans="1:8" s="299" customFormat="1" ht="24" customHeight="1" x14ac:dyDescent="0.2">
      <c r="A3497" s="133"/>
      <c r="B3497" s="133"/>
      <c r="C3497" s="133"/>
      <c r="D3497" s="133"/>
      <c r="E3497" s="133"/>
      <c r="F3497" s="145"/>
      <c r="G3497" s="145"/>
      <c r="H3497" s="133"/>
    </row>
    <row r="3498" spans="1:8" s="299" customFormat="1" ht="24" customHeight="1" x14ac:dyDescent="0.2">
      <c r="A3498" s="133"/>
      <c r="B3498" s="133"/>
      <c r="C3498" s="133"/>
      <c r="D3498" s="133"/>
      <c r="E3498" s="133"/>
      <c r="F3498" s="145"/>
      <c r="G3498" s="145"/>
      <c r="H3498" s="133"/>
    </row>
    <row r="3499" spans="1:8" s="299" customFormat="1" ht="24" customHeight="1" x14ac:dyDescent="0.2">
      <c r="A3499" s="133"/>
      <c r="B3499" s="133"/>
      <c r="C3499" s="133"/>
      <c r="D3499" s="133"/>
      <c r="E3499" s="133"/>
      <c r="F3499" s="145"/>
      <c r="G3499" s="145"/>
      <c r="H3499" s="133"/>
    </row>
    <row r="3500" spans="1:8" s="299" customFormat="1" ht="24" customHeight="1" x14ac:dyDescent="0.2">
      <c r="A3500" s="133"/>
      <c r="B3500" s="133"/>
      <c r="C3500" s="133"/>
      <c r="D3500" s="133"/>
      <c r="E3500" s="133"/>
      <c r="F3500" s="145"/>
      <c r="G3500" s="145"/>
      <c r="H3500" s="133"/>
    </row>
    <row r="3501" spans="1:8" s="299" customFormat="1" ht="24" customHeight="1" x14ac:dyDescent="0.2">
      <c r="A3501" s="133"/>
      <c r="B3501" s="133"/>
      <c r="C3501" s="133"/>
      <c r="D3501" s="133"/>
      <c r="E3501" s="133"/>
      <c r="F3501" s="145"/>
      <c r="G3501" s="145"/>
      <c r="H3501" s="133"/>
    </row>
    <row r="3502" spans="1:8" s="299" customFormat="1" ht="24" customHeight="1" x14ac:dyDescent="0.2">
      <c r="A3502" s="133"/>
      <c r="B3502" s="133"/>
      <c r="C3502" s="133"/>
      <c r="D3502" s="133"/>
      <c r="E3502" s="133"/>
      <c r="F3502" s="145"/>
      <c r="G3502" s="145"/>
      <c r="H3502" s="133"/>
    </row>
    <row r="3505" spans="1:8" s="299" customFormat="1" ht="24" customHeight="1" x14ac:dyDescent="0.2">
      <c r="A3505" s="133"/>
      <c r="B3505" s="133"/>
      <c r="C3505" s="133"/>
      <c r="D3505" s="133"/>
      <c r="E3505" s="133"/>
      <c r="F3505" s="145"/>
      <c r="G3505" s="145"/>
      <c r="H3505" s="133"/>
    </row>
    <row r="3506" spans="1:8" s="299" customFormat="1" ht="24" customHeight="1" x14ac:dyDescent="0.2">
      <c r="A3506" s="133"/>
      <c r="B3506" s="133"/>
      <c r="C3506" s="133"/>
      <c r="D3506" s="133"/>
      <c r="E3506" s="133"/>
      <c r="F3506" s="145"/>
      <c r="G3506" s="145"/>
      <c r="H3506" s="133"/>
    </row>
    <row r="3507" spans="1:8" s="299" customFormat="1" ht="24" customHeight="1" x14ac:dyDescent="0.2">
      <c r="A3507" s="133"/>
      <c r="B3507" s="133"/>
      <c r="C3507" s="133"/>
      <c r="D3507" s="133"/>
      <c r="E3507" s="133"/>
      <c r="F3507" s="145"/>
      <c r="G3507" s="145"/>
      <c r="H3507" s="133"/>
    </row>
    <row r="3508" spans="1:8" s="299" customFormat="1" ht="24" customHeight="1" x14ac:dyDescent="0.2">
      <c r="A3508" s="133"/>
      <c r="B3508" s="133"/>
      <c r="C3508" s="133"/>
      <c r="D3508" s="133"/>
      <c r="E3508" s="133"/>
      <c r="F3508" s="145"/>
      <c r="G3508" s="145"/>
      <c r="H3508" s="133"/>
    </row>
    <row r="3509" spans="1:8" s="299" customFormat="1" ht="24" customHeight="1" x14ac:dyDescent="0.2">
      <c r="A3509" s="133"/>
      <c r="B3509" s="133"/>
      <c r="C3509" s="133"/>
      <c r="D3509" s="133"/>
      <c r="E3509" s="133"/>
      <c r="F3509" s="145"/>
      <c r="G3509" s="145"/>
      <c r="H3509" s="133"/>
    </row>
    <row r="3510" spans="1:8" s="299" customFormat="1" ht="24" customHeight="1" x14ac:dyDescent="0.2">
      <c r="A3510" s="133"/>
      <c r="B3510" s="133"/>
      <c r="C3510" s="133"/>
      <c r="D3510" s="133"/>
      <c r="E3510" s="133"/>
      <c r="F3510" s="145"/>
      <c r="G3510" s="145"/>
      <c r="H3510" s="133"/>
    </row>
    <row r="3511" spans="1:8" s="299" customFormat="1" ht="24" customHeight="1" x14ac:dyDescent="0.2">
      <c r="A3511" s="133"/>
      <c r="B3511" s="133"/>
      <c r="C3511" s="133"/>
      <c r="D3511" s="133"/>
      <c r="E3511" s="133"/>
      <c r="F3511" s="145"/>
      <c r="G3511" s="145"/>
      <c r="H3511" s="133"/>
    </row>
    <row r="3512" spans="1:8" s="299" customFormat="1" ht="24" customHeight="1" x14ac:dyDescent="0.2">
      <c r="A3512" s="133"/>
      <c r="B3512" s="133"/>
      <c r="C3512" s="133"/>
      <c r="D3512" s="133"/>
      <c r="E3512" s="133"/>
      <c r="F3512" s="145"/>
      <c r="G3512" s="145"/>
      <c r="H3512" s="133"/>
    </row>
    <row r="3515" spans="1:8" s="299" customFormat="1" ht="24" customHeight="1" x14ac:dyDescent="0.2">
      <c r="A3515" s="133"/>
      <c r="B3515" s="133"/>
      <c r="C3515" s="133"/>
      <c r="D3515" s="133"/>
      <c r="E3515" s="133"/>
      <c r="F3515" s="145"/>
      <c r="G3515" s="145"/>
      <c r="H3515" s="133"/>
    </row>
    <row r="3516" spans="1:8" s="299" customFormat="1" ht="24" customHeight="1" x14ac:dyDescent="0.2">
      <c r="A3516" s="133"/>
      <c r="B3516" s="133"/>
      <c r="C3516" s="133"/>
      <c r="D3516" s="133"/>
      <c r="E3516" s="133"/>
      <c r="F3516" s="145"/>
      <c r="G3516" s="145"/>
      <c r="H3516" s="133"/>
    </row>
    <row r="3517" spans="1:8" s="299" customFormat="1" ht="24" customHeight="1" x14ac:dyDescent="0.2">
      <c r="A3517" s="133"/>
      <c r="B3517" s="133"/>
      <c r="C3517" s="133"/>
      <c r="D3517" s="133"/>
      <c r="E3517" s="133"/>
      <c r="F3517" s="145"/>
      <c r="G3517" s="145"/>
      <c r="H3517" s="133"/>
    </row>
    <row r="3518" spans="1:8" s="299" customFormat="1" ht="24" customHeight="1" x14ac:dyDescent="0.2">
      <c r="A3518" s="133"/>
      <c r="B3518" s="133"/>
      <c r="C3518" s="133"/>
      <c r="D3518" s="133"/>
      <c r="E3518" s="133"/>
      <c r="F3518" s="145"/>
      <c r="G3518" s="145"/>
      <c r="H3518" s="133"/>
    </row>
    <row r="3519" spans="1:8" s="299" customFormat="1" ht="24" customHeight="1" x14ac:dyDescent="0.2">
      <c r="A3519" s="133"/>
      <c r="B3519" s="133"/>
      <c r="C3519" s="133"/>
      <c r="D3519" s="133"/>
      <c r="E3519" s="133"/>
      <c r="F3519" s="145"/>
      <c r="G3519" s="145"/>
      <c r="H3519" s="133"/>
    </row>
    <row r="3520" spans="1:8" s="299" customFormat="1" ht="24" customHeight="1" x14ac:dyDescent="0.2">
      <c r="A3520" s="133"/>
      <c r="B3520" s="133"/>
      <c r="C3520" s="133"/>
      <c r="D3520" s="133"/>
      <c r="E3520" s="133"/>
      <c r="F3520" s="145"/>
      <c r="G3520" s="145"/>
      <c r="H3520" s="133"/>
    </row>
    <row r="3521" spans="1:8" s="299" customFormat="1" ht="24" customHeight="1" x14ac:dyDescent="0.2">
      <c r="A3521" s="133"/>
      <c r="B3521" s="133"/>
      <c r="C3521" s="133"/>
      <c r="D3521" s="133"/>
      <c r="E3521" s="133"/>
      <c r="F3521" s="145"/>
      <c r="G3521" s="145"/>
      <c r="H3521" s="133"/>
    </row>
    <row r="3522" spans="1:8" s="299" customFormat="1" ht="24" customHeight="1" x14ac:dyDescent="0.2">
      <c r="A3522" s="133"/>
      <c r="B3522" s="133"/>
      <c r="C3522" s="133"/>
      <c r="D3522" s="133"/>
      <c r="E3522" s="133"/>
      <c r="F3522" s="145"/>
      <c r="G3522" s="145"/>
      <c r="H3522" s="133"/>
    </row>
    <row r="3523" spans="1:8" s="299" customFormat="1" ht="24" customHeight="1" x14ac:dyDescent="0.2">
      <c r="A3523" s="133"/>
      <c r="B3523" s="133"/>
      <c r="C3523" s="133"/>
      <c r="D3523" s="133"/>
      <c r="E3523" s="133"/>
      <c r="F3523" s="145"/>
      <c r="G3523" s="145"/>
      <c r="H3523" s="133"/>
    </row>
  </sheetData>
  <sheetProtection insertRows="0" deleteRows="0"/>
  <mergeCells count="108">
    <mergeCell ref="A846:B846"/>
    <mergeCell ref="C846:C847"/>
    <mergeCell ref="D846:D847"/>
    <mergeCell ref="E846:E847"/>
    <mergeCell ref="F846:F847"/>
    <mergeCell ref="G846:G847"/>
    <mergeCell ref="A697:B697"/>
    <mergeCell ref="C697:C698"/>
    <mergeCell ref="D697:D698"/>
    <mergeCell ref="E697:E698"/>
    <mergeCell ref="F697:F698"/>
    <mergeCell ref="G697:G698"/>
    <mergeCell ref="A797:B797"/>
    <mergeCell ref="C797:C798"/>
    <mergeCell ref="D797:D798"/>
    <mergeCell ref="E797:E798"/>
    <mergeCell ref="F797:F798"/>
    <mergeCell ref="G797:G798"/>
    <mergeCell ref="A747:B747"/>
    <mergeCell ref="C747:C748"/>
    <mergeCell ref="D747:D748"/>
    <mergeCell ref="E747:E748"/>
    <mergeCell ref="F747:F748"/>
    <mergeCell ref="G747:G748"/>
    <mergeCell ref="A497:B497"/>
    <mergeCell ref="C497:C498"/>
    <mergeCell ref="D497:D498"/>
    <mergeCell ref="E497:E498"/>
    <mergeCell ref="F497:F498"/>
    <mergeCell ref="G497:G498"/>
    <mergeCell ref="A647:B647"/>
    <mergeCell ref="C647:C648"/>
    <mergeCell ref="D647:D648"/>
    <mergeCell ref="E647:E648"/>
    <mergeCell ref="F647:F648"/>
    <mergeCell ref="G647:G648"/>
    <mergeCell ref="A547:B547"/>
    <mergeCell ref="C547:C548"/>
    <mergeCell ref="D547:D548"/>
    <mergeCell ref="E547:E548"/>
    <mergeCell ref="F547:F548"/>
    <mergeCell ref="G547:G548"/>
    <mergeCell ref="A597:B597"/>
    <mergeCell ref="C597:C598"/>
    <mergeCell ref="D597:D598"/>
    <mergeCell ref="E597:E598"/>
    <mergeCell ref="F597:F598"/>
    <mergeCell ref="G597:G598"/>
    <mergeCell ref="A247:B247"/>
    <mergeCell ref="C247:C248"/>
    <mergeCell ref="C97:C98"/>
    <mergeCell ref="D97:D98"/>
    <mergeCell ref="E97:E98"/>
    <mergeCell ref="F97:F98"/>
    <mergeCell ref="G97:G98"/>
    <mergeCell ref="A97:B97"/>
    <mergeCell ref="A197:B197"/>
    <mergeCell ref="C197:C198"/>
    <mergeCell ref="D197:D198"/>
    <mergeCell ref="E197:E198"/>
    <mergeCell ref="F197:F198"/>
    <mergeCell ref="G197:G198"/>
    <mergeCell ref="A147:B147"/>
    <mergeCell ref="C147:C148"/>
    <mergeCell ref="D147:D148"/>
    <mergeCell ref="E147:E148"/>
    <mergeCell ref="F147:F148"/>
    <mergeCell ref="G147:G148"/>
    <mergeCell ref="D247:D248"/>
    <mergeCell ref="E247:E248"/>
    <mergeCell ref="F247:F248"/>
    <mergeCell ref="G247:G248"/>
    <mergeCell ref="A9:B9"/>
    <mergeCell ref="C9:C10"/>
    <mergeCell ref="D9:D10"/>
    <mergeCell ref="E9:E10"/>
    <mergeCell ref="F9:F10"/>
    <mergeCell ref="G9:G10"/>
    <mergeCell ref="A47:B47"/>
    <mergeCell ref="C47:C48"/>
    <mergeCell ref="D47:D48"/>
    <mergeCell ref="E47:E48"/>
    <mergeCell ref="F47:F48"/>
    <mergeCell ref="G47:G48"/>
    <mergeCell ref="F447:F448"/>
    <mergeCell ref="A397:B397"/>
    <mergeCell ref="C397:C398"/>
    <mergeCell ref="D397:D398"/>
    <mergeCell ref="E397:E398"/>
    <mergeCell ref="F397:F398"/>
    <mergeCell ref="G397:G398"/>
    <mergeCell ref="A447:B447"/>
    <mergeCell ref="C447:C448"/>
    <mergeCell ref="G447:G448"/>
    <mergeCell ref="D447:D448"/>
    <mergeCell ref="E447:E448"/>
    <mergeCell ref="A297:B297"/>
    <mergeCell ref="C297:C298"/>
    <mergeCell ref="D297:D298"/>
    <mergeCell ref="E297:E298"/>
    <mergeCell ref="F297:F298"/>
    <mergeCell ref="G297:G298"/>
    <mergeCell ref="D347:D348"/>
    <mergeCell ref="E347:E348"/>
    <mergeCell ref="F347:F348"/>
    <mergeCell ref="G347:G348"/>
    <mergeCell ref="A347:B347"/>
    <mergeCell ref="C347:C348"/>
  </mergeCells>
  <pageMargins left="1.1811023622047245" right="0.78740157480314965" top="1.1811023622047245" bottom="0.78740157480314965" header="0.39370078740157483" footer="0.39370078740157483"/>
  <pageSetup paperSize="9" scale="60" fitToHeight="0" orientation="portrait" r:id="rId1"/>
  <headerFooter>
    <oddHeader>&amp;L&amp;G</oddHeader>
  </headerFooter>
  <ignoredErrors>
    <ignoredError sqref="A30:F31 A24:F27 A14:F17 A12 D12 A20:B22 D22 A13:B13 D13:F13 F12 A23:B23 D23 D20 F20 D21 F21 F22 F23 A32:F34" unlockedFormula="1"/>
  </ignoredErrors>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4">
    <tabColor theme="3" tint="0.59999389629810485"/>
    <pageSetUpPr fitToPage="1"/>
  </sheetPr>
  <dimension ref="A1:BZ44"/>
  <sheetViews>
    <sheetView showZeros="0" tabSelected="1" topLeftCell="A8" zoomScale="60" zoomScaleNormal="60" zoomScaleSheetLayoutView="41" zoomScalePageLayoutView="75" workbookViewId="0">
      <selection activeCell="J20" sqref="J20"/>
    </sheetView>
  </sheetViews>
  <sheetFormatPr baseColWidth="10" defaultColWidth="11.42578125" defaultRowHeight="20.100000000000001" customHeight="1" x14ac:dyDescent="0.2"/>
  <cols>
    <col min="1" max="1" width="8.7109375" style="8" customWidth="1"/>
    <col min="2" max="2" width="30.7109375" style="8" customWidth="1"/>
    <col min="3" max="3" width="20.7109375" style="8" customWidth="1"/>
    <col min="4" max="4" width="18.7109375" style="8" customWidth="1"/>
    <col min="5" max="7" width="15.7109375" style="8" customWidth="1"/>
    <col min="8" max="9" width="10.7109375" style="8" customWidth="1"/>
    <col min="10" max="29" width="10.7109375" style="177" customWidth="1"/>
    <col min="30" max="78" width="11.42578125" style="177"/>
    <col min="79" max="16384" width="11.42578125" style="8"/>
  </cols>
  <sheetData>
    <row r="1" spans="1:78" s="2" customFormat="1" ht="20.100000000000001" customHeight="1" x14ac:dyDescent="0.2">
      <c r="A1" s="3" t="s">
        <v>11</v>
      </c>
      <c r="B1" s="3"/>
      <c r="C1" s="3" t="str">
        <f>Comitente</f>
        <v>DIRECCIÓN PROVINCIAL RED DE GAS</v>
      </c>
      <c r="D1" s="4"/>
      <c r="J1" s="175"/>
      <c r="K1" s="175"/>
      <c r="L1" s="175"/>
      <c r="M1" s="175"/>
      <c r="N1" s="175"/>
      <c r="O1" s="175"/>
      <c r="P1" s="175"/>
      <c r="Q1" s="175"/>
      <c r="R1" s="175"/>
      <c r="S1" s="175"/>
      <c r="T1" s="175"/>
      <c r="U1" s="175"/>
      <c r="V1" s="175"/>
      <c r="W1" s="175"/>
      <c r="X1" s="175"/>
      <c r="Y1" s="175"/>
      <c r="Z1" s="175"/>
      <c r="AA1" s="175"/>
      <c r="AB1" s="175"/>
      <c r="AC1" s="175"/>
      <c r="AD1" s="175"/>
      <c r="AE1" s="175"/>
      <c r="AF1" s="175"/>
      <c r="AG1" s="175"/>
      <c r="AH1" s="175"/>
      <c r="AI1" s="175"/>
      <c r="AJ1" s="175"/>
      <c r="AK1" s="175"/>
      <c r="AL1" s="175"/>
      <c r="AM1" s="175"/>
      <c r="AN1" s="175"/>
      <c r="AO1" s="175"/>
      <c r="AP1" s="175"/>
      <c r="AQ1" s="175"/>
      <c r="AR1" s="175"/>
      <c r="AS1" s="175"/>
      <c r="AT1" s="175"/>
      <c r="AU1" s="175"/>
      <c r="AV1" s="175"/>
      <c r="AW1" s="175"/>
      <c r="AX1" s="175"/>
      <c r="AY1" s="175"/>
      <c r="AZ1" s="175"/>
      <c r="BA1" s="175"/>
      <c r="BB1" s="175"/>
      <c r="BC1" s="175"/>
      <c r="BD1" s="175"/>
      <c r="BE1" s="175"/>
      <c r="BF1" s="175"/>
      <c r="BG1" s="175"/>
      <c r="BH1" s="175"/>
      <c r="BI1" s="175"/>
      <c r="BJ1" s="175"/>
      <c r="BK1" s="175"/>
      <c r="BL1" s="175"/>
      <c r="BM1" s="175"/>
      <c r="BN1" s="175"/>
      <c r="BO1" s="175"/>
      <c r="BP1" s="175"/>
      <c r="BQ1" s="175"/>
      <c r="BR1" s="175"/>
      <c r="BS1" s="175"/>
      <c r="BT1" s="175"/>
      <c r="BU1" s="175"/>
      <c r="BV1" s="175"/>
      <c r="BW1" s="175"/>
      <c r="BX1" s="175"/>
      <c r="BY1" s="175"/>
      <c r="BZ1" s="175"/>
    </row>
    <row r="2" spans="1:78" s="5" customFormat="1" ht="20.100000000000001" customHeight="1" x14ac:dyDescent="0.2">
      <c r="A2" s="11" t="s">
        <v>12</v>
      </c>
      <c r="B2" s="11"/>
      <c r="C2" s="11" t="str">
        <f>Obra</f>
        <v>MANTENIMIENTO CALINGASTA- SECTOR 1</v>
      </c>
      <c r="J2" s="176"/>
      <c r="K2" s="176"/>
      <c r="L2" s="176"/>
      <c r="M2" s="176"/>
      <c r="N2" s="176"/>
      <c r="O2" s="176"/>
      <c r="P2" s="176"/>
      <c r="Q2" s="176"/>
      <c r="R2" s="176"/>
      <c r="S2" s="176"/>
      <c r="T2" s="176"/>
      <c r="U2" s="176"/>
      <c r="V2" s="176"/>
      <c r="W2" s="176"/>
      <c r="X2" s="176"/>
      <c r="Y2" s="176"/>
      <c r="Z2" s="176"/>
      <c r="AA2" s="176"/>
      <c r="AB2" s="176"/>
      <c r="AC2" s="176"/>
      <c r="AD2" s="176"/>
      <c r="AE2" s="176"/>
      <c r="AF2" s="176"/>
      <c r="AG2" s="176"/>
      <c r="AH2" s="176"/>
      <c r="AI2" s="176"/>
      <c r="AJ2" s="176"/>
      <c r="AK2" s="176"/>
      <c r="AL2" s="176"/>
      <c r="AM2" s="176"/>
      <c r="AN2" s="176"/>
      <c r="AO2" s="176"/>
      <c r="AP2" s="176"/>
      <c r="AQ2" s="176"/>
      <c r="AR2" s="176"/>
      <c r="AS2" s="176"/>
      <c r="AT2" s="176"/>
      <c r="AU2" s="176"/>
      <c r="AV2" s="176"/>
      <c r="AW2" s="176"/>
      <c r="AX2" s="176"/>
      <c r="AY2" s="176"/>
      <c r="AZ2" s="176"/>
      <c r="BA2" s="176"/>
      <c r="BB2" s="176"/>
      <c r="BC2" s="176"/>
      <c r="BD2" s="176"/>
      <c r="BE2" s="176"/>
      <c r="BF2" s="176"/>
      <c r="BG2" s="176"/>
      <c r="BH2" s="176"/>
      <c r="BI2" s="176"/>
      <c r="BJ2" s="176"/>
      <c r="BK2" s="176"/>
      <c r="BL2" s="176"/>
      <c r="BM2" s="176"/>
      <c r="BN2" s="176"/>
      <c r="BO2" s="176"/>
      <c r="BP2" s="176"/>
      <c r="BQ2" s="176"/>
      <c r="BR2" s="176"/>
      <c r="BS2" s="176"/>
      <c r="BT2" s="176"/>
      <c r="BU2" s="176"/>
      <c r="BV2" s="176"/>
      <c r="BW2" s="176"/>
      <c r="BX2" s="176"/>
      <c r="BY2" s="176"/>
      <c r="BZ2" s="176"/>
    </row>
    <row r="3" spans="1:78" s="5" customFormat="1" ht="20.100000000000001" customHeight="1" x14ac:dyDescent="0.2">
      <c r="A3" s="11" t="s">
        <v>18</v>
      </c>
      <c r="B3" s="11"/>
      <c r="C3" s="11" t="str">
        <f>Ubicación</f>
        <v>Departamento CALINGASTA</v>
      </c>
      <c r="J3" s="176"/>
      <c r="K3" s="176"/>
      <c r="L3" s="176"/>
      <c r="M3" s="176"/>
      <c r="N3" s="176"/>
      <c r="O3" s="176"/>
      <c r="P3" s="176"/>
      <c r="Q3" s="176"/>
      <c r="R3" s="176"/>
      <c r="S3" s="176"/>
      <c r="T3" s="176"/>
      <c r="U3" s="176"/>
      <c r="V3" s="176"/>
      <c r="W3" s="176"/>
      <c r="X3" s="176"/>
      <c r="Y3" s="176"/>
      <c r="Z3" s="176"/>
      <c r="AA3" s="176"/>
      <c r="AB3" s="176"/>
      <c r="AC3" s="176"/>
      <c r="AD3" s="176"/>
      <c r="AE3" s="176"/>
      <c r="AF3" s="176"/>
      <c r="AG3" s="176"/>
      <c r="AH3" s="176"/>
      <c r="AI3" s="176"/>
      <c r="AJ3" s="176"/>
      <c r="AK3" s="176"/>
      <c r="AL3" s="176"/>
      <c r="AM3" s="176"/>
      <c r="AN3" s="176"/>
      <c r="AO3" s="176"/>
      <c r="AP3" s="176"/>
      <c r="AQ3" s="176"/>
      <c r="AR3" s="176"/>
      <c r="AS3" s="176"/>
      <c r="AT3" s="176"/>
      <c r="AU3" s="176"/>
      <c r="AV3" s="176"/>
      <c r="AW3" s="176"/>
      <c r="AX3" s="176"/>
      <c r="AY3" s="176"/>
      <c r="AZ3" s="176"/>
      <c r="BA3" s="176"/>
      <c r="BB3" s="176"/>
      <c r="BC3" s="176"/>
      <c r="BD3" s="176"/>
      <c r="BE3" s="176"/>
      <c r="BF3" s="176"/>
      <c r="BG3" s="176"/>
      <c r="BH3" s="176"/>
      <c r="BI3" s="176"/>
      <c r="BJ3" s="176"/>
      <c r="BK3" s="176"/>
      <c r="BL3" s="176"/>
      <c r="BM3" s="176"/>
      <c r="BN3" s="176"/>
      <c r="BO3" s="176"/>
      <c r="BP3" s="176"/>
      <c r="BQ3" s="176"/>
      <c r="BR3" s="176"/>
      <c r="BS3" s="176"/>
      <c r="BT3" s="176"/>
      <c r="BU3" s="176"/>
      <c r="BV3" s="176"/>
      <c r="BW3" s="176"/>
      <c r="BX3" s="176"/>
      <c r="BY3" s="176"/>
      <c r="BZ3" s="176"/>
    </row>
    <row r="4" spans="1:78" s="5" customFormat="1" ht="20.100000000000001" customHeight="1" x14ac:dyDescent="0.2">
      <c r="A4" s="11" t="s">
        <v>1404</v>
      </c>
      <c r="B4" s="12"/>
      <c r="C4" s="114">
        <f>Licitación_N°</f>
        <v>0</v>
      </c>
      <c r="J4" s="176"/>
      <c r="K4" s="176"/>
      <c r="L4" s="176"/>
      <c r="M4" s="176"/>
      <c r="N4" s="176"/>
      <c r="O4" s="176"/>
      <c r="P4" s="176"/>
      <c r="Q4" s="176"/>
      <c r="R4" s="176"/>
      <c r="S4" s="176"/>
      <c r="T4" s="176"/>
      <c r="U4" s="176"/>
      <c r="V4" s="176"/>
      <c r="W4" s="176"/>
      <c r="X4" s="176"/>
      <c r="Y4" s="176"/>
      <c r="Z4" s="176"/>
      <c r="AA4" s="176"/>
      <c r="AB4" s="176"/>
      <c r="AC4" s="176"/>
      <c r="AD4" s="176"/>
      <c r="AE4" s="176"/>
      <c r="AF4" s="176"/>
      <c r="AG4" s="176"/>
      <c r="AH4" s="176"/>
      <c r="AI4" s="176"/>
      <c r="AJ4" s="176"/>
      <c r="AK4" s="176"/>
      <c r="AL4" s="176"/>
      <c r="AM4" s="176"/>
      <c r="AN4" s="176"/>
      <c r="AO4" s="176"/>
      <c r="AP4" s="176"/>
      <c r="AQ4" s="176"/>
      <c r="AR4" s="176"/>
      <c r="AS4" s="176"/>
      <c r="AT4" s="176"/>
      <c r="AU4" s="176"/>
      <c r="AV4" s="176"/>
      <c r="AW4" s="176"/>
      <c r="AX4" s="176"/>
      <c r="AY4" s="176"/>
      <c r="AZ4" s="176"/>
      <c r="BA4" s="176"/>
      <c r="BB4" s="176"/>
      <c r="BC4" s="176"/>
      <c r="BD4" s="176"/>
      <c r="BE4" s="176"/>
      <c r="BF4" s="176"/>
      <c r="BG4" s="176"/>
      <c r="BH4" s="176"/>
      <c r="BI4" s="176"/>
      <c r="BJ4" s="176"/>
      <c r="BK4" s="176"/>
      <c r="BL4" s="176"/>
      <c r="BM4" s="176"/>
      <c r="BN4" s="176"/>
      <c r="BO4" s="176"/>
      <c r="BP4" s="176"/>
      <c r="BQ4" s="176"/>
      <c r="BR4" s="176"/>
      <c r="BS4" s="176"/>
      <c r="BT4" s="176"/>
      <c r="BU4" s="176"/>
      <c r="BV4" s="176"/>
      <c r="BW4" s="176"/>
      <c r="BX4" s="176"/>
      <c r="BY4" s="176"/>
      <c r="BZ4" s="176"/>
    </row>
    <row r="5" spans="1:78" s="5" customFormat="1" ht="20.100000000000001" customHeight="1" x14ac:dyDescent="0.2">
      <c r="A5" s="11" t="s">
        <v>19</v>
      </c>
      <c r="B5" s="12"/>
      <c r="C5" s="115">
        <f>Plazo_Obra</f>
        <v>60</v>
      </c>
      <c r="J5" s="176"/>
      <c r="K5" s="176"/>
      <c r="L5" s="176"/>
      <c r="M5" s="176"/>
      <c r="N5" s="176"/>
      <c r="O5" s="176"/>
      <c r="P5" s="176"/>
      <c r="Q5" s="176"/>
      <c r="R5" s="176"/>
      <c r="S5" s="176"/>
      <c r="T5" s="176"/>
      <c r="U5" s="176"/>
      <c r="V5" s="176"/>
      <c r="W5" s="176"/>
      <c r="X5" s="176"/>
      <c r="Y5" s="176"/>
      <c r="Z5" s="176"/>
      <c r="AA5" s="176"/>
      <c r="AB5" s="176"/>
      <c r="AC5" s="176"/>
      <c r="AD5" s="176"/>
      <c r="AE5" s="176"/>
      <c r="AF5" s="176"/>
      <c r="AG5" s="176"/>
      <c r="AH5" s="176"/>
      <c r="AI5" s="176"/>
      <c r="AJ5" s="176"/>
      <c r="AK5" s="176"/>
      <c r="AL5" s="176"/>
      <c r="AM5" s="176"/>
      <c r="AN5" s="176"/>
      <c r="AO5" s="176"/>
      <c r="AP5" s="176"/>
      <c r="AQ5" s="176"/>
      <c r="AR5" s="176"/>
      <c r="AS5" s="176"/>
      <c r="AT5" s="176"/>
      <c r="AU5" s="176"/>
      <c r="AV5" s="176"/>
      <c r="AW5" s="176"/>
      <c r="AX5" s="176"/>
      <c r="AY5" s="176"/>
      <c r="AZ5" s="176"/>
      <c r="BA5" s="176"/>
      <c r="BB5" s="176"/>
      <c r="BC5" s="176"/>
      <c r="BD5" s="176"/>
      <c r="BE5" s="176"/>
      <c r="BF5" s="176"/>
      <c r="BG5" s="176"/>
      <c r="BH5" s="176"/>
      <c r="BI5" s="176"/>
      <c r="BJ5" s="176"/>
      <c r="BK5" s="176"/>
      <c r="BL5" s="176"/>
      <c r="BM5" s="176"/>
      <c r="BN5" s="176"/>
      <c r="BO5" s="176"/>
      <c r="BP5" s="176"/>
      <c r="BQ5" s="176"/>
      <c r="BR5" s="176"/>
      <c r="BS5" s="176"/>
      <c r="BT5" s="176"/>
      <c r="BU5" s="176"/>
      <c r="BV5" s="176"/>
      <c r="BW5" s="176"/>
      <c r="BX5" s="176"/>
      <c r="BY5" s="176"/>
      <c r="BZ5" s="176"/>
    </row>
    <row r="6" spans="1:78" s="5" customFormat="1" ht="20.100000000000001" customHeight="1" x14ac:dyDescent="0.2">
      <c r="A6" s="11" t="s">
        <v>13</v>
      </c>
      <c r="B6" s="11"/>
      <c r="C6" s="11">
        <f>Contratista</f>
        <v>0</v>
      </c>
      <c r="J6" s="176"/>
      <c r="K6" s="176"/>
      <c r="L6" s="176"/>
      <c r="M6" s="176"/>
      <c r="N6" s="176"/>
      <c r="O6" s="176"/>
      <c r="P6" s="176"/>
      <c r="Q6" s="176"/>
      <c r="R6" s="176"/>
      <c r="S6" s="176"/>
      <c r="T6" s="176"/>
      <c r="U6" s="176"/>
      <c r="V6" s="176"/>
      <c r="W6" s="176"/>
      <c r="X6" s="176"/>
      <c r="Y6" s="176"/>
      <c r="Z6" s="176"/>
      <c r="AA6" s="176"/>
      <c r="AB6" s="176"/>
      <c r="AC6" s="176"/>
      <c r="AD6" s="176"/>
      <c r="AE6" s="176"/>
      <c r="AF6" s="176"/>
      <c r="AG6" s="176"/>
      <c r="AH6" s="176"/>
      <c r="AI6" s="176"/>
      <c r="AJ6" s="176"/>
      <c r="AK6" s="176"/>
      <c r="AL6" s="176"/>
      <c r="AM6" s="176"/>
      <c r="AN6" s="176"/>
      <c r="AO6" s="176"/>
      <c r="AP6" s="176"/>
      <c r="AQ6" s="176"/>
      <c r="AR6" s="176"/>
      <c r="AS6" s="176"/>
      <c r="AT6" s="176"/>
      <c r="AU6" s="176"/>
      <c r="AV6" s="176"/>
      <c r="AW6" s="176"/>
      <c r="AX6" s="176"/>
      <c r="AY6" s="176"/>
      <c r="AZ6" s="176"/>
      <c r="BA6" s="176"/>
      <c r="BB6" s="176"/>
      <c r="BC6" s="176"/>
      <c r="BD6" s="176"/>
      <c r="BE6" s="176"/>
      <c r="BF6" s="176"/>
      <c r="BG6" s="176"/>
      <c r="BH6" s="176"/>
      <c r="BI6" s="176"/>
      <c r="BJ6" s="176"/>
      <c r="BK6" s="176"/>
      <c r="BL6" s="176"/>
      <c r="BM6" s="176"/>
      <c r="BN6" s="176"/>
      <c r="BO6" s="176"/>
      <c r="BP6" s="176"/>
      <c r="BQ6" s="176"/>
      <c r="BR6" s="176"/>
      <c r="BS6" s="176"/>
      <c r="BT6" s="176"/>
      <c r="BU6" s="176"/>
      <c r="BV6" s="176"/>
      <c r="BW6" s="176"/>
      <c r="BX6" s="176"/>
      <c r="BY6" s="176"/>
      <c r="BZ6" s="176"/>
    </row>
    <row r="7" spans="1:78" s="2" customFormat="1" ht="20.100000000000001" customHeight="1" x14ac:dyDescent="0.2">
      <c r="J7" s="175"/>
      <c r="K7" s="175"/>
      <c r="L7" s="175"/>
      <c r="M7" s="175"/>
      <c r="N7" s="175"/>
      <c r="O7" s="175"/>
      <c r="P7" s="175"/>
      <c r="Q7" s="175"/>
      <c r="R7" s="175"/>
      <c r="S7" s="175"/>
      <c r="T7" s="175"/>
      <c r="U7" s="175"/>
      <c r="V7" s="175"/>
      <c r="W7" s="175"/>
      <c r="X7" s="175"/>
      <c r="Y7" s="175"/>
      <c r="Z7" s="175"/>
      <c r="AA7" s="175"/>
      <c r="AB7" s="175"/>
      <c r="AC7" s="175"/>
      <c r="AD7" s="175"/>
      <c r="AE7" s="175"/>
      <c r="AF7" s="175"/>
      <c r="AG7" s="175"/>
      <c r="AH7" s="175"/>
      <c r="AI7" s="175"/>
      <c r="AJ7" s="175"/>
      <c r="AK7" s="175"/>
      <c r="AL7" s="175"/>
      <c r="AM7" s="175"/>
      <c r="AN7" s="175"/>
      <c r="AO7" s="175"/>
      <c r="AP7" s="175"/>
      <c r="AQ7" s="175"/>
      <c r="AR7" s="175"/>
      <c r="AS7" s="175"/>
      <c r="AT7" s="175"/>
      <c r="AU7" s="175"/>
      <c r="AV7" s="175"/>
      <c r="AW7" s="175"/>
      <c r="AX7" s="175"/>
      <c r="AY7" s="175"/>
      <c r="AZ7" s="175"/>
      <c r="BA7" s="175"/>
      <c r="BB7" s="175"/>
      <c r="BC7" s="175"/>
      <c r="BD7" s="175"/>
      <c r="BE7" s="175"/>
      <c r="BF7" s="175"/>
      <c r="BG7" s="175"/>
      <c r="BH7" s="175"/>
      <c r="BI7" s="175"/>
      <c r="BJ7" s="175"/>
      <c r="BK7" s="175"/>
      <c r="BL7" s="175"/>
      <c r="BM7" s="175"/>
      <c r="BN7" s="175"/>
      <c r="BO7" s="175"/>
      <c r="BP7" s="175"/>
      <c r="BQ7" s="175"/>
      <c r="BR7" s="175"/>
      <c r="BS7" s="175"/>
      <c r="BT7" s="175"/>
      <c r="BU7" s="175"/>
      <c r="BV7" s="175"/>
      <c r="BW7" s="175"/>
      <c r="BX7" s="175"/>
      <c r="BY7" s="175"/>
      <c r="BZ7" s="175"/>
    </row>
    <row r="8" spans="1:78" s="2" customFormat="1" ht="20.100000000000001" customHeight="1" x14ac:dyDescent="0.2">
      <c r="A8" s="416" t="s">
        <v>47</v>
      </c>
      <c r="B8" s="417"/>
      <c r="C8" s="417"/>
      <c r="D8" s="418"/>
      <c r="E8" s="7"/>
      <c r="F8" s="7"/>
      <c r="G8" s="7"/>
      <c r="J8" s="175"/>
      <c r="K8" s="175"/>
      <c r="L8" s="175"/>
      <c r="M8" s="175"/>
      <c r="N8" s="175"/>
      <c r="O8" s="175"/>
      <c r="P8" s="175"/>
      <c r="Q8" s="175"/>
      <c r="R8" s="175"/>
      <c r="S8" s="175"/>
      <c r="T8" s="175"/>
      <c r="U8" s="175"/>
      <c r="V8" s="175"/>
      <c r="W8" s="175"/>
      <c r="X8" s="175"/>
      <c r="Y8" s="175"/>
      <c r="Z8" s="175"/>
      <c r="AA8" s="175"/>
      <c r="AB8" s="175"/>
      <c r="AC8" s="175"/>
      <c r="AD8" s="175"/>
      <c r="AE8" s="175"/>
      <c r="AF8" s="175"/>
      <c r="AG8" s="175"/>
      <c r="AH8" s="175"/>
      <c r="AI8" s="175"/>
      <c r="AJ8" s="175"/>
      <c r="AK8" s="175"/>
      <c r="AL8" s="175"/>
      <c r="AM8" s="175"/>
      <c r="AN8" s="175"/>
      <c r="AO8" s="175"/>
      <c r="AP8" s="175"/>
      <c r="AQ8" s="175"/>
      <c r="AR8" s="175"/>
      <c r="AS8" s="175"/>
      <c r="AT8" s="175"/>
      <c r="AU8" s="175"/>
      <c r="AV8" s="175"/>
      <c r="AW8" s="175"/>
      <c r="AX8" s="175"/>
      <c r="AY8" s="175"/>
      <c r="AZ8" s="175"/>
      <c r="BA8" s="175"/>
      <c r="BB8" s="175"/>
      <c r="BC8" s="175"/>
      <c r="BD8" s="175"/>
      <c r="BE8" s="175"/>
      <c r="BF8" s="175"/>
      <c r="BG8" s="175"/>
      <c r="BH8" s="175"/>
      <c r="BI8" s="175"/>
      <c r="BJ8" s="175"/>
      <c r="BK8" s="175"/>
      <c r="BL8" s="175"/>
      <c r="BM8" s="175"/>
      <c r="BN8" s="175"/>
      <c r="BO8" s="175"/>
      <c r="BP8" s="175"/>
      <c r="BQ8" s="175"/>
      <c r="BR8" s="175"/>
      <c r="BS8" s="175"/>
      <c r="BT8" s="175"/>
      <c r="BU8" s="175"/>
      <c r="BV8" s="175"/>
      <c r="BW8" s="175"/>
      <c r="BX8" s="175"/>
      <c r="BY8" s="175"/>
      <c r="BZ8" s="175"/>
    </row>
    <row r="10" spans="1:78" ht="20.100000000000001" customHeight="1" x14ac:dyDescent="0.2">
      <c r="A10" s="421" t="s">
        <v>1119</v>
      </c>
      <c r="B10" s="419" t="s">
        <v>0</v>
      </c>
      <c r="C10" s="419"/>
      <c r="D10" s="422" t="s">
        <v>16</v>
      </c>
      <c r="E10" s="94"/>
      <c r="F10" s="419" t="s">
        <v>22</v>
      </c>
      <c r="G10" s="419"/>
      <c r="H10" s="62"/>
      <c r="I10" s="420" t="s">
        <v>21</v>
      </c>
    </row>
    <row r="11" spans="1:78" ht="20.100000000000001" customHeight="1" x14ac:dyDescent="0.2">
      <c r="A11" s="421"/>
      <c r="B11" s="419"/>
      <c r="C11" s="419"/>
      <c r="D11" s="422"/>
      <c r="E11" s="94">
        <v>0</v>
      </c>
      <c r="F11" s="70">
        <v>1</v>
      </c>
      <c r="G11" s="70">
        <f>F11+1</f>
        <v>2</v>
      </c>
      <c r="H11" s="63"/>
      <c r="I11" s="420"/>
    </row>
    <row r="12" spans="1:78" ht="20.100000000000001" customHeight="1" x14ac:dyDescent="0.2">
      <c r="A12" s="71"/>
      <c r="B12" s="99"/>
      <c r="C12" s="99"/>
      <c r="D12" s="100"/>
      <c r="E12" s="94"/>
      <c r="F12" s="72"/>
      <c r="G12" s="104"/>
      <c r="H12" s="63"/>
      <c r="I12" s="126"/>
    </row>
    <row r="13" spans="1:78" ht="54.75" customHeight="1" x14ac:dyDescent="0.2">
      <c r="A13" s="341">
        <f>CyP!A18</f>
        <v>1</v>
      </c>
      <c r="B13" s="425" t="str">
        <f t="shared" ref="B13:B31" si="0">IFERROR(VLOOKUP(A13,Tabla_CyP,2,FALSE),"")</f>
        <v>Esc La Capilla (JINZ 2) / Centro Educativo de Nivel Secundario (C.E.N.S.) Calingasta /  Unidad Educativa Nº 22/ Unidad Educativa Adultos (UEPA) MOVIL Nº 13</v>
      </c>
      <c r="C13" s="426"/>
      <c r="D13" s="13"/>
      <c r="E13" s="74"/>
      <c r="F13" s="174"/>
      <c r="G13" s="174"/>
      <c r="H13" s="64"/>
      <c r="I13" s="65">
        <f t="shared" ref="I13:I35" si="1">SUM(F13:G13)</f>
        <v>0</v>
      </c>
    </row>
    <row r="14" spans="1:78" ht="30" customHeight="1" x14ac:dyDescent="0.2">
      <c r="A14" s="97">
        <f>CyP!A19</f>
        <v>2</v>
      </c>
      <c r="B14" s="423" t="str">
        <f>IFERROR(VLOOKUP(A14,Tabla_CyP,2,FALSE),"")</f>
        <v xml:space="preserve">Colegio Secundario de Barreal </v>
      </c>
      <c r="C14" s="424"/>
      <c r="D14" s="13">
        <f>IFERROR(VLOOKUP(A14,Tabla_CyP,9,FALSE),0)</f>
        <v>0</v>
      </c>
      <c r="E14" s="74"/>
      <c r="F14" s="174"/>
      <c r="G14" s="174"/>
      <c r="H14" s="64"/>
      <c r="I14" s="65">
        <f t="shared" si="1"/>
        <v>0</v>
      </c>
    </row>
    <row r="15" spans="1:78" ht="31.5" customHeight="1" x14ac:dyDescent="0.2">
      <c r="A15" s="97">
        <f>CyP!A20</f>
        <v>3</v>
      </c>
      <c r="B15" s="423" t="str">
        <f t="shared" si="0"/>
        <v>Colegio Secundario de Tamberías / Esc Remedios Escalada de San Martín (JINZ 24)</v>
      </c>
      <c r="C15" s="424"/>
      <c r="D15" s="13">
        <f>IFERROR(VLOOKUP(A15,Tabla_CyP,9,FALSE),0)</f>
        <v>0</v>
      </c>
      <c r="E15" s="95"/>
      <c r="F15" s="174"/>
      <c r="G15" s="174"/>
      <c r="H15" s="66"/>
      <c r="I15" s="65">
        <f t="shared" si="1"/>
        <v>0</v>
      </c>
    </row>
    <row r="16" spans="1:78" ht="34.5" customHeight="1" x14ac:dyDescent="0.2">
      <c r="A16" s="97">
        <f>CyP!A21</f>
        <v>4</v>
      </c>
      <c r="B16" s="423" t="str">
        <f t="shared" si="0"/>
        <v>Escuela 12 de octubre</v>
      </c>
      <c r="C16" s="424"/>
      <c r="D16" s="13">
        <f>IFERROR(VLOOKUP(A16,Tabla_CyP,9,FALSE),0)</f>
        <v>0</v>
      </c>
      <c r="E16" s="95"/>
      <c r="F16" s="174"/>
      <c r="G16" s="174"/>
      <c r="H16" s="66"/>
      <c r="I16" s="65">
        <f t="shared" si="1"/>
        <v>0</v>
      </c>
    </row>
    <row r="17" spans="1:78" s="366" customFormat="1" ht="33.75" customHeight="1" x14ac:dyDescent="0.2">
      <c r="A17" s="359">
        <f>CyP!A22</f>
        <v>5</v>
      </c>
      <c r="B17" s="427" t="str">
        <f t="shared" si="0"/>
        <v>Escuela Albergue Teniente Coronel Álvarez Condarco</v>
      </c>
      <c r="C17" s="428"/>
      <c r="D17" s="360"/>
      <c r="E17" s="361"/>
      <c r="F17" s="362"/>
      <c r="G17" s="362"/>
      <c r="H17" s="363"/>
      <c r="I17" s="364">
        <f t="shared" si="1"/>
        <v>0</v>
      </c>
      <c r="J17" s="365"/>
      <c r="K17" s="365"/>
      <c r="L17" s="365"/>
      <c r="M17" s="365"/>
      <c r="N17" s="365"/>
      <c r="O17" s="365"/>
      <c r="P17" s="365"/>
      <c r="Q17" s="365"/>
      <c r="R17" s="365"/>
      <c r="S17" s="365"/>
      <c r="T17" s="365"/>
      <c r="U17" s="365"/>
      <c r="V17" s="365"/>
      <c r="W17" s="365"/>
      <c r="X17" s="365"/>
      <c r="Y17" s="365"/>
      <c r="Z17" s="365"/>
      <c r="AA17" s="365"/>
      <c r="AB17" s="365"/>
      <c r="AC17" s="365"/>
      <c r="AD17" s="365"/>
      <c r="AE17" s="365"/>
      <c r="AF17" s="365"/>
      <c r="AG17" s="365"/>
      <c r="AH17" s="365"/>
      <c r="AI17" s="365"/>
      <c r="AJ17" s="365"/>
      <c r="AK17" s="365"/>
      <c r="AL17" s="365"/>
      <c r="AM17" s="365"/>
      <c r="AN17" s="365"/>
      <c r="AO17" s="365"/>
      <c r="AP17" s="365"/>
      <c r="AQ17" s="365"/>
      <c r="AR17" s="365"/>
      <c r="AS17" s="365"/>
      <c r="AT17" s="365"/>
      <c r="AU17" s="365"/>
      <c r="AV17" s="365"/>
      <c r="AW17" s="365"/>
      <c r="AX17" s="365"/>
      <c r="AY17" s="365"/>
      <c r="AZ17" s="365"/>
      <c r="BA17" s="365"/>
      <c r="BB17" s="365"/>
      <c r="BC17" s="365"/>
      <c r="BD17" s="365"/>
      <c r="BE17" s="365"/>
      <c r="BF17" s="365"/>
      <c r="BG17" s="365"/>
      <c r="BH17" s="365"/>
      <c r="BI17" s="365"/>
      <c r="BJ17" s="365"/>
      <c r="BK17" s="365"/>
      <c r="BL17" s="365"/>
      <c r="BM17" s="365"/>
      <c r="BN17" s="365"/>
      <c r="BO17" s="365"/>
      <c r="BP17" s="365"/>
      <c r="BQ17" s="365"/>
      <c r="BR17" s="365"/>
      <c r="BS17" s="365"/>
      <c r="BT17" s="365"/>
      <c r="BU17" s="365"/>
      <c r="BV17" s="365"/>
      <c r="BW17" s="365"/>
      <c r="BX17" s="365"/>
      <c r="BY17" s="365"/>
      <c r="BZ17" s="365"/>
    </row>
    <row r="18" spans="1:78" ht="28.5" customHeight="1" x14ac:dyDescent="0.2">
      <c r="A18" s="97">
        <f>CyP!A23</f>
        <v>6</v>
      </c>
      <c r="B18" s="423" t="str">
        <f t="shared" si="0"/>
        <v>Escuela Batalla de Chacabuco</v>
      </c>
      <c r="C18" s="424"/>
      <c r="D18" s="13">
        <f t="shared" ref="D18:D29" si="2">IFERROR(VLOOKUP(A18,Tabla_CyP,9,FALSE),0)</f>
        <v>0</v>
      </c>
      <c r="E18" s="95"/>
      <c r="F18" s="174"/>
      <c r="G18" s="174"/>
      <c r="H18" s="66"/>
      <c r="I18" s="65">
        <f t="shared" si="1"/>
        <v>0</v>
      </c>
    </row>
    <row r="19" spans="1:78" ht="32.25" customHeight="1" x14ac:dyDescent="0.2">
      <c r="A19" s="97">
        <f>CyP!A24</f>
        <v>7</v>
      </c>
      <c r="B19" s="423" t="str">
        <f t="shared" si="0"/>
        <v>Escuela Batalla de Maipú / Escuela Técnica de Capacitación laboral Remedios de San Martin</v>
      </c>
      <c r="C19" s="424"/>
      <c r="D19" s="13">
        <f t="shared" si="2"/>
        <v>0</v>
      </c>
      <c r="E19" s="95"/>
      <c r="F19" s="174"/>
      <c r="G19" s="174"/>
      <c r="H19" s="66"/>
      <c r="I19" s="65">
        <f t="shared" si="1"/>
        <v>0</v>
      </c>
    </row>
    <row r="20" spans="1:78" ht="27.75" customHeight="1" x14ac:dyDescent="0.2">
      <c r="A20" s="97">
        <f>CyP!A25</f>
        <v>8</v>
      </c>
      <c r="B20" s="423" t="str">
        <f t="shared" si="0"/>
        <v>Escuela Benito Juárez (JINZ 25)</v>
      </c>
      <c r="C20" s="424"/>
      <c r="D20" s="13">
        <f t="shared" si="2"/>
        <v>0</v>
      </c>
      <c r="E20" s="95"/>
      <c r="F20" s="174"/>
      <c r="G20" s="174"/>
      <c r="H20" s="66"/>
      <c r="I20" s="65">
        <f t="shared" si="1"/>
        <v>0</v>
      </c>
    </row>
    <row r="21" spans="1:78" ht="27.75" customHeight="1" x14ac:dyDescent="0.2">
      <c r="A21" s="97">
        <f>CyP!A26</f>
        <v>9</v>
      </c>
      <c r="B21" s="423" t="str">
        <f t="shared" ref="B21" si="3">IFERROR(VLOOKUP(A21,Tabla_CyP,2,FALSE),"")</f>
        <v>Escuela Clotilde Guillén de Rezzano  (JINZ 25)</v>
      </c>
      <c r="C21" s="424"/>
      <c r="D21" s="13">
        <f t="shared" si="2"/>
        <v>0</v>
      </c>
      <c r="E21" s="95"/>
      <c r="F21" s="174"/>
      <c r="G21" s="174"/>
      <c r="H21" s="66"/>
      <c r="I21" s="65">
        <f t="shared" si="1"/>
        <v>0</v>
      </c>
    </row>
    <row r="22" spans="1:78" ht="33" customHeight="1" x14ac:dyDescent="0.2">
      <c r="A22" s="97">
        <f>CyP!A27</f>
        <v>10</v>
      </c>
      <c r="B22" s="423" t="str">
        <f t="shared" si="0"/>
        <v>Escuela de Educación Especial (EEE) Múltiple de Calingasta</v>
      </c>
      <c r="C22" s="424"/>
      <c r="D22" s="13">
        <f t="shared" si="2"/>
        <v>0</v>
      </c>
      <c r="E22" s="95"/>
      <c r="F22" s="174"/>
      <c r="G22" s="174"/>
      <c r="H22" s="66"/>
      <c r="I22" s="65">
        <f t="shared" si="1"/>
        <v>0</v>
      </c>
    </row>
    <row r="23" spans="1:78" ht="20.100000000000001" customHeight="1" x14ac:dyDescent="0.2">
      <c r="A23" s="97">
        <f>CyP!A28</f>
        <v>11</v>
      </c>
      <c r="B23" s="423" t="str">
        <f t="shared" si="0"/>
        <v>Escuela Francisco Javier Muñiz (JINZ 24)</v>
      </c>
      <c r="C23" s="424"/>
      <c r="D23" s="13">
        <f t="shared" si="2"/>
        <v>0</v>
      </c>
      <c r="E23" s="95"/>
      <c r="F23" s="174"/>
      <c r="G23" s="174"/>
      <c r="H23" s="66"/>
      <c r="I23" s="65">
        <f t="shared" si="1"/>
        <v>0</v>
      </c>
    </row>
    <row r="24" spans="1:78" ht="20.100000000000001" customHeight="1" x14ac:dyDescent="0.2">
      <c r="A24" s="97">
        <f>CyP!A29</f>
        <v>12</v>
      </c>
      <c r="B24" s="423" t="str">
        <f t="shared" si="0"/>
        <v xml:space="preserve"> Escuela Jorge Newbery (JINZ 2)</v>
      </c>
      <c r="C24" s="424"/>
      <c r="D24" s="13">
        <f t="shared" si="2"/>
        <v>0</v>
      </c>
      <c r="E24" s="95"/>
      <c r="F24" s="174"/>
      <c r="G24" s="174"/>
      <c r="H24" s="66"/>
      <c r="I24" s="65">
        <f t="shared" si="1"/>
        <v>0</v>
      </c>
    </row>
    <row r="25" spans="1:78" ht="27.75" customHeight="1" x14ac:dyDescent="0.2">
      <c r="A25" s="97">
        <f>CyP!A30</f>
        <v>13</v>
      </c>
      <c r="B25" s="423" t="str">
        <f t="shared" si="0"/>
        <v>Escuela José Clemente Sarmiento</v>
      </c>
      <c r="C25" s="424"/>
      <c r="D25" s="13">
        <f t="shared" si="2"/>
        <v>0</v>
      </c>
      <c r="E25" s="95"/>
      <c r="F25" s="174"/>
      <c r="G25" s="174"/>
      <c r="H25" s="66"/>
      <c r="I25" s="65">
        <f t="shared" si="1"/>
        <v>0</v>
      </c>
    </row>
    <row r="26" spans="1:78" ht="36.75" customHeight="1" x14ac:dyDescent="0.2">
      <c r="A26" s="97">
        <f>CyP!A31</f>
        <v>14</v>
      </c>
      <c r="B26" s="423" t="str">
        <f t="shared" si="0"/>
        <v>Escuela Juan Pedro Esnaola ( JINZ 2)</v>
      </c>
      <c r="C26" s="424"/>
      <c r="D26" s="13">
        <f t="shared" si="2"/>
        <v>0</v>
      </c>
      <c r="E26" s="95"/>
      <c r="F26" s="174"/>
      <c r="G26" s="174"/>
      <c r="H26" s="66"/>
      <c r="I26" s="65">
        <f t="shared" si="1"/>
        <v>0</v>
      </c>
    </row>
    <row r="27" spans="1:78" ht="25.5" customHeight="1" x14ac:dyDescent="0.2">
      <c r="A27" s="97">
        <f>CyP!A32</f>
        <v>15</v>
      </c>
      <c r="B27" s="423" t="str">
        <f t="shared" si="0"/>
        <v>Escuela Luis Pasteur</v>
      </c>
      <c r="C27" s="424"/>
      <c r="D27" s="13">
        <f t="shared" si="2"/>
        <v>0</v>
      </c>
      <c r="E27" s="95"/>
      <c r="F27" s="174"/>
      <c r="G27" s="174"/>
      <c r="H27" s="66"/>
      <c r="I27" s="65">
        <f t="shared" si="1"/>
        <v>0</v>
      </c>
    </row>
    <row r="28" spans="1:78" ht="23.25" customHeight="1" x14ac:dyDescent="0.2">
      <c r="A28" s="97">
        <f>CyP!A33</f>
        <v>16</v>
      </c>
      <c r="B28" s="423" t="str">
        <f>IFERROR(VLOOKUP(A28,Tabla_CyP,2,FALSE),"")</f>
        <v>Escuela Martín Gil (JINZ 24)</v>
      </c>
      <c r="C28" s="424"/>
      <c r="D28" s="13">
        <f t="shared" si="2"/>
        <v>0</v>
      </c>
      <c r="E28" s="95"/>
      <c r="F28" s="174"/>
      <c r="G28" s="174"/>
      <c r="H28" s="66"/>
      <c r="I28" s="65">
        <f t="shared" si="1"/>
        <v>0</v>
      </c>
    </row>
    <row r="29" spans="1:78" ht="25.5" customHeight="1" x14ac:dyDescent="0.2">
      <c r="A29" s="97">
        <f>CyP!A34</f>
        <v>17</v>
      </c>
      <c r="B29" s="423" t="str">
        <f>IFERROR(VLOOKUP(A29,Tabla_CyP,2,FALSE),"")</f>
        <v>Escuela Saturnino María de Laspiur ( JINZ 25)</v>
      </c>
      <c r="C29" s="424"/>
      <c r="D29" s="13">
        <f t="shared" si="2"/>
        <v>0</v>
      </c>
      <c r="E29" s="95"/>
      <c r="F29" s="174"/>
      <c r="G29" s="174"/>
      <c r="H29" s="66"/>
      <c r="I29" s="65">
        <f t="shared" si="1"/>
        <v>0</v>
      </c>
    </row>
    <row r="30" spans="1:78" s="366" customFormat="1" ht="36" customHeight="1" x14ac:dyDescent="0.2">
      <c r="A30" s="384">
        <f>CyP!A35</f>
        <v>18</v>
      </c>
      <c r="B30" s="427" t="str">
        <f t="shared" ref="B30" si="4">IFERROR(VLOOKUP(A30,Tabla_CyP,2,FALSE),"")</f>
        <v>Escuela Saturnino S. Aráoz / Unidad Educativa para Adultos (UEPA) Movil Nº 7.</v>
      </c>
      <c r="C30" s="428"/>
      <c r="D30" s="360">
        <v>0</v>
      </c>
      <c r="E30" s="361"/>
      <c r="F30" s="362"/>
      <c r="G30" s="362"/>
      <c r="H30" s="363"/>
      <c r="I30" s="364">
        <f t="shared" si="1"/>
        <v>0</v>
      </c>
      <c r="J30" s="365"/>
      <c r="K30" s="365"/>
      <c r="L30" s="365"/>
      <c r="M30" s="365"/>
      <c r="N30" s="365"/>
      <c r="O30" s="365"/>
      <c r="P30" s="365"/>
      <c r="Q30" s="365"/>
      <c r="R30" s="365"/>
      <c r="S30" s="365"/>
      <c r="T30" s="365"/>
      <c r="U30" s="365"/>
      <c r="V30" s="365"/>
      <c r="W30" s="365"/>
      <c r="X30" s="365"/>
      <c r="Y30" s="365"/>
      <c r="Z30" s="365"/>
      <c r="AA30" s="365"/>
      <c r="AB30" s="365"/>
      <c r="AC30" s="365"/>
      <c r="AD30" s="365"/>
      <c r="AE30" s="365"/>
      <c r="AF30" s="365"/>
      <c r="AG30" s="365"/>
      <c r="AH30" s="365"/>
      <c r="AI30" s="365"/>
      <c r="AJ30" s="365"/>
      <c r="AK30" s="365"/>
      <c r="AL30" s="365"/>
      <c r="AM30" s="365"/>
      <c r="AN30" s="365"/>
      <c r="AO30" s="365"/>
      <c r="AP30" s="365"/>
      <c r="AQ30" s="365"/>
      <c r="AR30" s="365"/>
      <c r="AS30" s="365"/>
      <c r="AT30" s="365"/>
      <c r="AU30" s="365"/>
      <c r="AV30" s="365"/>
      <c r="AW30" s="365"/>
      <c r="AX30" s="365"/>
      <c r="AY30" s="365"/>
      <c r="AZ30" s="365"/>
      <c r="BA30" s="365"/>
      <c r="BB30" s="365"/>
      <c r="BC30" s="365"/>
      <c r="BD30" s="365"/>
      <c r="BE30" s="365"/>
      <c r="BF30" s="365"/>
      <c r="BG30" s="365"/>
      <c r="BH30" s="365"/>
      <c r="BI30" s="365"/>
      <c r="BJ30" s="365"/>
      <c r="BK30" s="365"/>
      <c r="BL30" s="365"/>
      <c r="BM30" s="365"/>
      <c r="BN30" s="365"/>
      <c r="BO30" s="365"/>
      <c r="BP30" s="365"/>
      <c r="BQ30" s="365"/>
      <c r="BR30" s="365"/>
      <c r="BS30" s="365"/>
      <c r="BT30" s="365"/>
      <c r="BU30" s="365"/>
      <c r="BV30" s="365"/>
      <c r="BW30" s="365"/>
      <c r="BX30" s="365"/>
      <c r="BY30" s="365"/>
      <c r="BZ30" s="365"/>
    </row>
    <row r="31" spans="1:78" ht="35.25" customHeight="1" x14ac:dyDescent="0.2">
      <c r="A31" s="358">
        <f>CyP!A36</f>
        <v>19</v>
      </c>
      <c r="B31" s="425" t="str">
        <f t="shared" si="0"/>
        <v>Escuela Técnica General Manuel Savio</v>
      </c>
      <c r="C31" s="426"/>
      <c r="D31" s="13">
        <f>IFERROR(VLOOKUP(A31,Tabla_CyP,9,FALSE),0)</f>
        <v>0</v>
      </c>
      <c r="E31" s="95"/>
      <c r="F31" s="174"/>
      <c r="G31" s="174"/>
      <c r="H31" s="66"/>
      <c r="I31" s="65">
        <f t="shared" si="1"/>
        <v>0</v>
      </c>
    </row>
    <row r="32" spans="1:78" ht="20.100000000000001" hidden="1" customHeight="1" x14ac:dyDescent="0.2">
      <c r="A32" s="358">
        <f>CyP!A37</f>
        <v>0</v>
      </c>
      <c r="B32" s="425" t="str">
        <f t="shared" ref="B32:B34" si="5">IFERROR(VLOOKUP(A32,Tabla_CyP,2,FALSE),"")</f>
        <v/>
      </c>
      <c r="C32" s="426"/>
      <c r="D32" s="13">
        <f>IFERROR(VLOOKUP(A32,Tabla_CyP,9,FALSE),0)</f>
        <v>0</v>
      </c>
      <c r="E32" s="95"/>
      <c r="F32" s="174"/>
      <c r="G32" s="174"/>
      <c r="H32" s="66"/>
      <c r="I32" s="65">
        <f t="shared" si="1"/>
        <v>0</v>
      </c>
    </row>
    <row r="33" spans="1:9" ht="26.25" hidden="1" customHeight="1" x14ac:dyDescent="0.2">
      <c r="A33" s="358" t="str">
        <f>CyP!A38</f>
        <v xml:space="preserve"> </v>
      </c>
      <c r="B33" s="425">
        <f t="shared" si="5"/>
        <v>0</v>
      </c>
      <c r="C33" s="426"/>
      <c r="D33" s="13">
        <f>IFERROR(VLOOKUP(A33,Tabla_CyP,9,FALSE),0)</f>
        <v>0</v>
      </c>
      <c r="E33" s="95"/>
      <c r="F33" s="174"/>
      <c r="G33" s="174"/>
      <c r="H33" s="66"/>
      <c r="I33" s="65">
        <f t="shared" si="1"/>
        <v>0</v>
      </c>
    </row>
    <row r="34" spans="1:9" ht="20.100000000000001" hidden="1" customHeight="1" x14ac:dyDescent="0.2">
      <c r="A34" s="97">
        <f>CyP!A37</f>
        <v>0</v>
      </c>
      <c r="B34" s="425" t="str">
        <f t="shared" si="5"/>
        <v/>
      </c>
      <c r="C34" s="426"/>
      <c r="D34" s="13">
        <f>IFERROR(VLOOKUP(A34,Tabla_CyP,9,FALSE),0)</f>
        <v>0</v>
      </c>
      <c r="E34" s="95"/>
      <c r="F34" s="173"/>
      <c r="G34" s="173"/>
      <c r="H34" s="66"/>
      <c r="I34" s="65">
        <f t="shared" si="1"/>
        <v>0</v>
      </c>
    </row>
    <row r="35" spans="1:9" ht="20.100000000000001" customHeight="1" x14ac:dyDescent="0.2">
      <c r="A35" s="101" t="s">
        <v>3</v>
      </c>
      <c r="B35" s="73" t="s">
        <v>3</v>
      </c>
      <c r="C35" s="73"/>
      <c r="D35" s="102" t="s">
        <v>4</v>
      </c>
      <c r="E35" s="74"/>
      <c r="F35" s="173"/>
      <c r="G35" s="173"/>
      <c r="I35" s="67">
        <f t="shared" si="1"/>
        <v>0</v>
      </c>
    </row>
    <row r="36" spans="1:9" ht="20.100000000000001" customHeight="1" x14ac:dyDescent="0.2">
      <c r="A36" s="101" t="s">
        <v>3</v>
      </c>
      <c r="B36" s="99" t="s">
        <v>10</v>
      </c>
      <c r="C36" s="103"/>
      <c r="D36" s="98">
        <f>SUM(D13:D35)</f>
        <v>0</v>
      </c>
      <c r="E36" s="96"/>
      <c r="F36" s="75"/>
      <c r="G36" s="75"/>
    </row>
    <row r="37" spans="1:9" ht="20.100000000000001" customHeight="1" x14ac:dyDescent="0.2">
      <c r="A37" s="5"/>
      <c r="B37" s="5"/>
      <c r="C37" s="5"/>
      <c r="D37" s="5"/>
      <c r="E37" s="5"/>
      <c r="F37" s="5"/>
      <c r="G37" s="5"/>
    </row>
    <row r="38" spans="1:9" ht="20.100000000000001" customHeight="1" x14ac:dyDescent="0.2">
      <c r="A38" s="5"/>
      <c r="B38" s="5"/>
      <c r="C38" s="5"/>
      <c r="D38" s="76" t="s">
        <v>23</v>
      </c>
      <c r="E38" s="5">
        <v>0</v>
      </c>
      <c r="F38" s="77">
        <f>SUMPRODUCT($D$13:$D$34,F13:F34)</f>
        <v>0</v>
      </c>
      <c r="G38" s="77">
        <f>SUMPRODUCT($D$13:$D$34,G13:G34)</f>
        <v>0</v>
      </c>
      <c r="H38" s="68"/>
    </row>
    <row r="39" spans="1:9" ht="20.100000000000001" customHeight="1" x14ac:dyDescent="0.2">
      <c r="A39" s="5"/>
      <c r="B39" s="5"/>
      <c r="C39" s="5"/>
      <c r="D39" s="76" t="s">
        <v>24</v>
      </c>
      <c r="E39" s="5">
        <v>0</v>
      </c>
      <c r="F39" s="77">
        <f>E39+F38</f>
        <v>0</v>
      </c>
      <c r="G39" s="77">
        <f>F39+G38</f>
        <v>0</v>
      </c>
      <c r="H39" s="68"/>
    </row>
    <row r="40" spans="1:9" ht="20.100000000000001" customHeight="1" x14ac:dyDescent="0.2">
      <c r="A40" s="5"/>
      <c r="B40" s="5"/>
      <c r="C40" s="5"/>
      <c r="D40" s="78"/>
      <c r="E40" s="79" t="s">
        <v>1168</v>
      </c>
      <c r="F40" s="5"/>
      <c r="G40" s="5"/>
    </row>
    <row r="41" spans="1:9" ht="20.100000000000001" customHeight="1" x14ac:dyDescent="0.2">
      <c r="A41" s="5"/>
      <c r="B41" s="5"/>
      <c r="C41" s="5"/>
      <c r="D41" s="76" t="s">
        <v>25</v>
      </c>
      <c r="E41" s="342">
        <f>Anticipo_Financiero*Monto_Oferta</f>
        <v>0</v>
      </c>
      <c r="F41" s="342">
        <f>Monto_Oferta*F38</f>
        <v>0</v>
      </c>
      <c r="G41" s="342">
        <f>Monto_Oferta*G38</f>
        <v>0</v>
      </c>
      <c r="H41" s="9"/>
      <c r="I41" s="9"/>
    </row>
    <row r="42" spans="1:9" ht="20.100000000000001" customHeight="1" x14ac:dyDescent="0.2">
      <c r="A42" s="5"/>
      <c r="B42" s="5"/>
      <c r="C42" s="5"/>
      <c r="D42" s="76" t="s">
        <v>1116</v>
      </c>
      <c r="E42" s="342">
        <f>E41</f>
        <v>0</v>
      </c>
      <c r="F42" s="342">
        <f>E42+F41-(Anticipo_Financiero*F41)</f>
        <v>0</v>
      </c>
      <c r="G42" s="342">
        <f>F42+G41-(Anticipo_Financiero*G41)</f>
        <v>0</v>
      </c>
      <c r="H42" s="9"/>
    </row>
    <row r="43" spans="1:9" ht="20.100000000000001" customHeight="1" x14ac:dyDescent="0.2">
      <c r="E43" s="69">
        <v>0</v>
      </c>
    </row>
    <row r="44" spans="1:9" ht="20.100000000000001" customHeight="1" x14ac:dyDescent="0.2">
      <c r="E44" s="69">
        <v>0</v>
      </c>
    </row>
  </sheetData>
  <mergeCells count="28">
    <mergeCell ref="B34:C34"/>
    <mergeCell ref="B33:C33"/>
    <mergeCell ref="B24:C24"/>
    <mergeCell ref="B25:C25"/>
    <mergeCell ref="B26:C26"/>
    <mergeCell ref="B27:C27"/>
    <mergeCell ref="B30:C30"/>
    <mergeCell ref="B31:C31"/>
    <mergeCell ref="B32:C32"/>
    <mergeCell ref="B28:C28"/>
    <mergeCell ref="B29:C29"/>
    <mergeCell ref="B19:C19"/>
    <mergeCell ref="B20:C20"/>
    <mergeCell ref="B22:C22"/>
    <mergeCell ref="B23:C23"/>
    <mergeCell ref="B13:C13"/>
    <mergeCell ref="B15:C15"/>
    <mergeCell ref="B16:C16"/>
    <mergeCell ref="B17:C17"/>
    <mergeCell ref="B18:C18"/>
    <mergeCell ref="B14:C14"/>
    <mergeCell ref="B21:C21"/>
    <mergeCell ref="A8:D8"/>
    <mergeCell ref="F10:G10"/>
    <mergeCell ref="I10:I11"/>
    <mergeCell ref="A10:A11"/>
    <mergeCell ref="B10:C11"/>
    <mergeCell ref="D10:D11"/>
  </mergeCells>
  <conditionalFormatting sqref="A13:B13 A15:A27 A31:A36 B31:B34">
    <cfRule type="expression" dxfId="110" priority="189" stopIfTrue="1">
      <formula>#REF!&gt;0</formula>
    </cfRule>
    <cfRule type="expression" dxfId="109" priority="190" stopIfTrue="1">
      <formula>#REF!&gt;0</formula>
    </cfRule>
    <cfRule type="expression" dxfId="108" priority="191" stopIfTrue="1">
      <formula>#REF!&gt;0</formula>
    </cfRule>
  </conditionalFormatting>
  <conditionalFormatting sqref="B35:C35">
    <cfRule type="expression" dxfId="107" priority="192" stopIfTrue="1">
      <formula>#REF!&gt;0</formula>
    </cfRule>
    <cfRule type="expression" dxfId="106" priority="193" stopIfTrue="1">
      <formula>#REF!&gt;0</formula>
    </cfRule>
    <cfRule type="expression" dxfId="105" priority="194" stopIfTrue="1">
      <formula>#REF!&gt;0</formula>
    </cfRule>
  </conditionalFormatting>
  <conditionalFormatting sqref="B15:B27">
    <cfRule type="expression" dxfId="104" priority="34" stopIfTrue="1">
      <formula>#REF!&gt;0</formula>
    </cfRule>
    <cfRule type="expression" dxfId="103" priority="35" stopIfTrue="1">
      <formula>#REF!&gt;0</formula>
    </cfRule>
    <cfRule type="expression" dxfId="102" priority="36" stopIfTrue="1">
      <formula>#REF!&gt;0</formula>
    </cfRule>
  </conditionalFormatting>
  <conditionalFormatting sqref="A14">
    <cfRule type="expression" dxfId="101" priority="31" stopIfTrue="1">
      <formula>#REF!&gt;0</formula>
    </cfRule>
    <cfRule type="expression" dxfId="100" priority="32" stopIfTrue="1">
      <formula>#REF!&gt;0</formula>
    </cfRule>
    <cfRule type="expression" dxfId="99" priority="33" stopIfTrue="1">
      <formula>#REF!&gt;0</formula>
    </cfRule>
  </conditionalFormatting>
  <conditionalFormatting sqref="B14">
    <cfRule type="expression" dxfId="98" priority="28" stopIfTrue="1">
      <formula>#REF!&gt;0</formula>
    </cfRule>
    <cfRule type="expression" dxfId="97" priority="29" stopIfTrue="1">
      <formula>#REF!&gt;0</formula>
    </cfRule>
    <cfRule type="expression" dxfId="96" priority="30" stopIfTrue="1">
      <formula>#REF!&gt;0</formula>
    </cfRule>
  </conditionalFormatting>
  <conditionalFormatting sqref="A28">
    <cfRule type="expression" dxfId="95" priority="25" stopIfTrue="1">
      <formula>#REF!&gt;0</formula>
    </cfRule>
    <cfRule type="expression" dxfId="94" priority="26" stopIfTrue="1">
      <formula>#REF!&gt;0</formula>
    </cfRule>
    <cfRule type="expression" dxfId="93" priority="27" stopIfTrue="1">
      <formula>#REF!&gt;0</formula>
    </cfRule>
  </conditionalFormatting>
  <conditionalFormatting sqref="B28">
    <cfRule type="expression" dxfId="92" priority="22" stopIfTrue="1">
      <formula>#REF!&gt;0</formula>
    </cfRule>
    <cfRule type="expression" dxfId="91" priority="23" stopIfTrue="1">
      <formula>#REF!&gt;0</formula>
    </cfRule>
    <cfRule type="expression" dxfId="90" priority="24" stopIfTrue="1">
      <formula>#REF!&gt;0</formula>
    </cfRule>
  </conditionalFormatting>
  <conditionalFormatting sqref="A29">
    <cfRule type="expression" dxfId="89" priority="4" stopIfTrue="1">
      <formula>#REF!&gt;0</formula>
    </cfRule>
    <cfRule type="expression" dxfId="88" priority="5" stopIfTrue="1">
      <formula>#REF!&gt;0</formula>
    </cfRule>
    <cfRule type="expression" dxfId="87" priority="6" stopIfTrue="1">
      <formula>#REF!&gt;0</formula>
    </cfRule>
  </conditionalFormatting>
  <conditionalFormatting sqref="A30">
    <cfRule type="expression" dxfId="86" priority="13" stopIfTrue="1">
      <formula>#REF!&gt;0</formula>
    </cfRule>
    <cfRule type="expression" dxfId="85" priority="14" stopIfTrue="1">
      <formula>#REF!&gt;0</formula>
    </cfRule>
    <cfRule type="expression" dxfId="84" priority="15" stopIfTrue="1">
      <formula>#REF!&gt;0</formula>
    </cfRule>
  </conditionalFormatting>
  <conditionalFormatting sqref="B30">
    <cfRule type="expression" dxfId="83" priority="7" stopIfTrue="1">
      <formula>#REF!&gt;0</formula>
    </cfRule>
    <cfRule type="expression" dxfId="82" priority="8" stopIfTrue="1">
      <formula>#REF!&gt;0</formula>
    </cfRule>
    <cfRule type="expression" dxfId="81" priority="9" stopIfTrue="1">
      <formula>#REF!&gt;0</formula>
    </cfRule>
  </conditionalFormatting>
  <conditionalFormatting sqref="B29">
    <cfRule type="expression" dxfId="80" priority="1" stopIfTrue="1">
      <formula>#REF!&gt;0</formula>
    </cfRule>
    <cfRule type="expression" dxfId="79" priority="2" stopIfTrue="1">
      <formula>#REF!&gt;0</formula>
    </cfRule>
    <cfRule type="expression" dxfId="78" priority="3" stopIfTrue="1">
      <formula>#REF!&gt;0</formula>
    </cfRule>
  </conditionalFormatting>
  <pageMargins left="0.23622047244094491" right="0.23622047244094491" top="0.74803149606299213" bottom="0.74803149606299213" header="0.31496062992125984" footer="0.31496062992125984"/>
  <pageSetup paperSize="9" scale="49" pageOrder="overThenDown" orientation="portrait" r:id="rId1"/>
  <headerFooter>
    <oddHeader>&amp;L&amp;G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5">
    <tabColor theme="3" tint="0.59999389629810485"/>
    <pageSetUpPr fitToPage="1"/>
  </sheetPr>
  <dimension ref="C3:L5"/>
  <sheetViews>
    <sheetView showGridLines="0" zoomScale="60" zoomScaleNormal="60" zoomScaleSheetLayoutView="75" workbookViewId="0">
      <selection sqref="A1:O39"/>
    </sheetView>
  </sheetViews>
  <sheetFormatPr baseColWidth="10" defaultColWidth="10.7109375" defaultRowHeight="15" x14ac:dyDescent="0.25"/>
  <cols>
    <col min="1" max="16384" width="10.7109375" style="1"/>
  </cols>
  <sheetData>
    <row r="3" spans="3:12" ht="23.25" x14ac:dyDescent="0.35">
      <c r="C3" s="429" t="str">
        <f>"OBRA: " &amp; UPPER(Obra)</f>
        <v>OBRA: MANTENIMIENTO CALINGASTA- SECTOR 1</v>
      </c>
      <c r="D3" s="429"/>
      <c r="E3" s="429"/>
      <c r="F3" s="429"/>
      <c r="G3" s="429"/>
      <c r="H3" s="429"/>
      <c r="I3" s="429"/>
      <c r="J3" s="429"/>
      <c r="K3" s="429"/>
      <c r="L3" s="429"/>
    </row>
    <row r="4" spans="3:12" ht="23.25" x14ac:dyDescent="0.35">
      <c r="C4" s="429" t="s">
        <v>1182</v>
      </c>
      <c r="D4" s="429"/>
      <c r="E4" s="429"/>
      <c r="F4" s="429"/>
      <c r="G4" s="429"/>
      <c r="H4" s="429"/>
      <c r="I4" s="429"/>
      <c r="J4" s="429"/>
      <c r="K4" s="429"/>
      <c r="L4" s="429"/>
    </row>
    <row r="5" spans="3:12" ht="23.25" x14ac:dyDescent="0.35">
      <c r="C5" s="429" t="s">
        <v>1183</v>
      </c>
      <c r="D5" s="429"/>
      <c r="E5" s="429"/>
      <c r="F5" s="429"/>
      <c r="G5" s="429"/>
      <c r="H5" s="429"/>
      <c r="I5" s="429"/>
      <c r="J5" s="429"/>
      <c r="K5" s="429"/>
      <c r="L5" s="429"/>
    </row>
  </sheetData>
  <mergeCells count="3">
    <mergeCell ref="C3:L3"/>
    <mergeCell ref="C4:L4"/>
    <mergeCell ref="C5:L5"/>
  </mergeCells>
  <pageMargins left="0.78740157480314965" right="0.78740157480314965" top="1.3779527559055118" bottom="0.78740157480314965" header="0.78740157480314965" footer="0.39370078740157483"/>
  <pageSetup paperSize="9" scale="70" orientation="landscape" r:id="rId1"/>
  <headerFooter>
    <oddHeader>&amp;L&amp;G</oddHeader>
  </headerFooter>
  <drawing r:id="rId2"/>
  <legacyDrawingHF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6">
    <tabColor theme="3" tint="0.59999389629810485"/>
    <pageSetUpPr fitToPage="1"/>
  </sheetPr>
  <dimension ref="C1:K3"/>
  <sheetViews>
    <sheetView showGridLines="0" zoomScale="60" zoomScaleNormal="60" zoomScaleSheetLayoutView="75" workbookViewId="0">
      <selection activeCell="M39" sqref="A1:M39"/>
    </sheetView>
  </sheetViews>
  <sheetFormatPr baseColWidth="10" defaultColWidth="11.42578125" defaultRowHeight="15" x14ac:dyDescent="0.25"/>
  <cols>
    <col min="1" max="2" width="11.42578125" style="1"/>
    <col min="3" max="10" width="13.28515625" style="1" bestFit="1" customWidth="1"/>
    <col min="11" max="11" width="13.28515625" style="1" customWidth="1"/>
    <col min="12" max="12" width="23.28515625" style="1" customWidth="1"/>
    <col min="13" max="33" width="13.28515625" style="1" bestFit="1" customWidth="1"/>
    <col min="34" max="34" width="14.42578125" style="1" bestFit="1" customWidth="1"/>
    <col min="35" max="35" width="13.5703125" style="1" bestFit="1" customWidth="1"/>
    <col min="36" max="36" width="15.140625" style="1" customWidth="1"/>
    <col min="37" max="38" width="11.42578125" style="1"/>
    <col min="39" max="39" width="18.7109375" style="1" customWidth="1"/>
    <col min="40" max="43" width="11.42578125" style="1"/>
    <col min="44" max="44" width="14.42578125" style="1" bestFit="1" customWidth="1"/>
    <col min="45" max="16384" width="11.42578125" style="1"/>
  </cols>
  <sheetData>
    <row r="1" spans="3:11" ht="23.25" x14ac:dyDescent="0.35">
      <c r="C1" s="430" t="str">
        <f>"OBRA: " &amp; UPPER(Obra)</f>
        <v>OBRA: MANTENIMIENTO CALINGASTA- SECTOR 1</v>
      </c>
      <c r="D1" s="430"/>
      <c r="E1" s="430"/>
      <c r="F1" s="430"/>
      <c r="G1" s="430"/>
      <c r="H1" s="430"/>
      <c r="I1" s="430"/>
      <c r="J1" s="430"/>
      <c r="K1" s="347"/>
    </row>
    <row r="2" spans="3:11" ht="23.25" x14ac:dyDescent="0.35">
      <c r="C2" s="429" t="s">
        <v>1184</v>
      </c>
      <c r="D2" s="429"/>
      <c r="E2" s="429"/>
      <c r="F2" s="429"/>
      <c r="G2" s="429"/>
      <c r="H2" s="429"/>
      <c r="I2" s="429"/>
      <c r="J2" s="429"/>
      <c r="K2" s="346"/>
    </row>
    <row r="3" spans="3:11" ht="23.25" x14ac:dyDescent="0.35">
      <c r="C3" s="429" t="s">
        <v>1185</v>
      </c>
      <c r="D3" s="429"/>
      <c r="E3" s="429"/>
      <c r="F3" s="429"/>
      <c r="G3" s="429"/>
      <c r="H3" s="429"/>
      <c r="I3" s="429"/>
      <c r="J3" s="429"/>
      <c r="K3" s="346"/>
    </row>
  </sheetData>
  <mergeCells count="3">
    <mergeCell ref="C1:J1"/>
    <mergeCell ref="C2:J2"/>
    <mergeCell ref="C3:J3"/>
  </mergeCells>
  <pageMargins left="0.78740157480314965" right="0.78740157480314965" top="1.3779527559055118" bottom="0.78740157480314965" header="0.78740157480314965" footer="0.39370078740157483"/>
  <pageSetup paperSize="9" scale="73" pageOrder="overThenDown" orientation="landscape" r:id="rId1"/>
  <headerFooter>
    <oddHeader>&amp;L&amp;G</oddHeader>
  </headerFooter>
  <drawing r:id="rId2"/>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8">
    <pageSetUpPr fitToPage="1"/>
  </sheetPr>
  <dimension ref="A1:F73"/>
  <sheetViews>
    <sheetView showZeros="0" zoomScale="80" zoomScaleNormal="80" workbookViewId="0">
      <selection activeCell="E70" sqref="E70"/>
    </sheetView>
  </sheetViews>
  <sheetFormatPr baseColWidth="10" defaultColWidth="11.42578125" defaultRowHeight="20.100000000000001" customHeight="1" x14ac:dyDescent="0.2"/>
  <cols>
    <col min="1" max="1" width="35.5703125" style="2" bestFit="1" customWidth="1"/>
    <col min="2" max="2" width="55.7109375" style="2" customWidth="1"/>
    <col min="3" max="3" width="20.7109375" style="2" customWidth="1"/>
    <col min="4" max="5" width="15.7109375" style="2" customWidth="1"/>
    <col min="6" max="16384" width="11.42578125" style="2"/>
  </cols>
  <sheetData>
    <row r="1" spans="1:6" ht="20.100000000000001" customHeight="1" x14ac:dyDescent="0.2">
      <c r="A1" s="3" t="s">
        <v>11</v>
      </c>
      <c r="B1" s="3" t="str">
        <f>Comitente</f>
        <v>DIRECCIÓN PROVINCIAL RED DE GAS</v>
      </c>
      <c r="E1" s="4"/>
    </row>
    <row r="2" spans="1:6" s="5" customFormat="1" ht="20.100000000000001" customHeight="1" x14ac:dyDescent="0.2">
      <c r="A2" s="11" t="s">
        <v>12</v>
      </c>
      <c r="B2" s="11" t="str">
        <f>Obra</f>
        <v>MANTENIMIENTO CALINGASTA- SECTOR 1</v>
      </c>
    </row>
    <row r="3" spans="1:6" s="5" customFormat="1" ht="20.100000000000001" customHeight="1" x14ac:dyDescent="0.2">
      <c r="A3" s="11" t="s">
        <v>18</v>
      </c>
      <c r="B3" s="11" t="str">
        <f>Ubicación</f>
        <v>Departamento CALINGASTA</v>
      </c>
    </row>
    <row r="4" spans="1:6" s="5" customFormat="1" ht="20.100000000000001" customHeight="1" x14ac:dyDescent="0.2">
      <c r="A4" s="11" t="s">
        <v>17</v>
      </c>
      <c r="B4" s="12">
        <f>Licitación_N°</f>
        <v>0</v>
      </c>
    </row>
    <row r="5" spans="1:6" s="5" customFormat="1" ht="20.100000000000001" customHeight="1" x14ac:dyDescent="0.2">
      <c r="A5" s="11" t="s">
        <v>13</v>
      </c>
      <c r="B5" s="11">
        <f>Contratista</f>
        <v>0</v>
      </c>
    </row>
    <row r="6" spans="1:6" ht="20.100000000000001" customHeight="1" x14ac:dyDescent="0.2">
      <c r="A6" s="3"/>
      <c r="B6" s="3"/>
      <c r="C6" s="3"/>
      <c r="D6" s="3"/>
      <c r="E6" s="3"/>
      <c r="F6" s="3"/>
    </row>
    <row r="7" spans="1:6" ht="20.100000000000001" customHeight="1" x14ac:dyDescent="0.2">
      <c r="A7" s="435" t="s">
        <v>42</v>
      </c>
      <c r="B7" s="436"/>
      <c r="C7" s="436"/>
      <c r="D7" s="436"/>
      <c r="E7" s="437"/>
    </row>
    <row r="8" spans="1:6" ht="20.100000000000001" customHeight="1" x14ac:dyDescent="0.2">
      <c r="A8" s="438" t="s">
        <v>723</v>
      </c>
      <c r="B8" s="439"/>
      <c r="C8" s="440"/>
      <c r="D8" s="440"/>
      <c r="E8" s="441"/>
    </row>
    <row r="10" spans="1:6" ht="20.100000000000001" customHeight="1" x14ac:dyDescent="0.2">
      <c r="A10" s="433"/>
      <c r="B10" s="434"/>
      <c r="C10" s="107" t="s">
        <v>46</v>
      </c>
      <c r="D10" s="108" t="s">
        <v>43</v>
      </c>
      <c r="E10" s="108" t="s">
        <v>44</v>
      </c>
    </row>
    <row r="11" spans="1:6" ht="20.100000000000001" customHeight="1" x14ac:dyDescent="0.2">
      <c r="A11" s="431" t="s">
        <v>1172</v>
      </c>
      <c r="B11" s="432"/>
      <c r="C11" s="128">
        <f>ROUND(SUBTOTAL(9,C12:C34),2)</f>
        <v>0</v>
      </c>
      <c r="D11" s="14">
        <f>SUBTOTAL(9,D12:D34)</f>
        <v>0</v>
      </c>
      <c r="E11" s="10"/>
    </row>
    <row r="12" spans="1:6" ht="20.100000000000001" customHeight="1" x14ac:dyDescent="0.2">
      <c r="A12" s="354"/>
      <c r="B12" s="355"/>
      <c r="C12" s="356"/>
      <c r="D12" s="13">
        <f t="shared" ref="D12:D34" si="0">IFERROR(C12/GG_Obra,0)</f>
        <v>0</v>
      </c>
      <c r="E12" s="13">
        <f t="shared" ref="E12:E34" si="1">IFERROR(C12/GG_Pesos,0)</f>
        <v>0</v>
      </c>
    </row>
    <row r="13" spans="1:6" ht="20.100000000000001" customHeight="1" x14ac:dyDescent="0.2">
      <c r="A13" s="357"/>
      <c r="B13" s="355"/>
      <c r="C13" s="356"/>
      <c r="D13" s="13">
        <f t="shared" si="0"/>
        <v>0</v>
      </c>
      <c r="E13" s="13">
        <f t="shared" si="1"/>
        <v>0</v>
      </c>
    </row>
    <row r="14" spans="1:6" ht="20.100000000000001" customHeight="1" x14ac:dyDescent="0.2">
      <c r="A14" s="354"/>
      <c r="B14" s="355"/>
      <c r="C14" s="356"/>
      <c r="D14" s="13">
        <f t="shared" si="0"/>
        <v>0</v>
      </c>
      <c r="E14" s="13">
        <f t="shared" si="1"/>
        <v>0</v>
      </c>
    </row>
    <row r="15" spans="1:6" ht="20.100000000000001" customHeight="1" x14ac:dyDescent="0.2">
      <c r="A15" s="354"/>
      <c r="B15" s="355"/>
      <c r="C15" s="356"/>
      <c r="D15" s="13">
        <f t="shared" si="0"/>
        <v>0</v>
      </c>
      <c r="E15" s="13">
        <f t="shared" si="1"/>
        <v>0</v>
      </c>
    </row>
    <row r="16" spans="1:6" ht="20.100000000000001" hidden="1" customHeight="1" x14ac:dyDescent="0.2">
      <c r="A16" s="354"/>
      <c r="B16" s="355"/>
      <c r="C16" s="356"/>
      <c r="D16" s="13">
        <f t="shared" si="0"/>
        <v>0</v>
      </c>
      <c r="E16" s="13">
        <f t="shared" si="1"/>
        <v>0</v>
      </c>
    </row>
    <row r="17" spans="1:5" ht="20.100000000000001" hidden="1" customHeight="1" x14ac:dyDescent="0.2">
      <c r="A17" s="433"/>
      <c r="B17" s="434"/>
      <c r="C17" s="129"/>
      <c r="D17" s="13">
        <f t="shared" si="0"/>
        <v>0</v>
      </c>
      <c r="E17" s="13">
        <f t="shared" si="1"/>
        <v>0</v>
      </c>
    </row>
    <row r="18" spans="1:5" ht="20.100000000000001" hidden="1" customHeight="1" x14ac:dyDescent="0.2">
      <c r="A18" s="433"/>
      <c r="B18" s="434"/>
      <c r="C18" s="129"/>
      <c r="D18" s="13">
        <f t="shared" si="0"/>
        <v>0</v>
      </c>
      <c r="E18" s="13">
        <f t="shared" si="1"/>
        <v>0</v>
      </c>
    </row>
    <row r="19" spans="1:5" ht="20.100000000000001" hidden="1" customHeight="1" x14ac:dyDescent="0.2">
      <c r="A19" s="433"/>
      <c r="B19" s="434"/>
      <c r="C19" s="129"/>
      <c r="D19" s="13">
        <f t="shared" si="0"/>
        <v>0</v>
      </c>
      <c r="E19" s="13">
        <f t="shared" si="1"/>
        <v>0</v>
      </c>
    </row>
    <row r="20" spans="1:5" ht="20.100000000000001" hidden="1" customHeight="1" x14ac:dyDescent="0.2">
      <c r="A20" s="433"/>
      <c r="B20" s="434"/>
      <c r="C20" s="129"/>
      <c r="D20" s="13">
        <f t="shared" si="0"/>
        <v>0</v>
      </c>
      <c r="E20" s="13">
        <f t="shared" si="1"/>
        <v>0</v>
      </c>
    </row>
    <row r="21" spans="1:5" ht="20.100000000000001" hidden="1" customHeight="1" x14ac:dyDescent="0.2">
      <c r="A21" s="433"/>
      <c r="B21" s="434"/>
      <c r="C21" s="129"/>
      <c r="D21" s="13">
        <f t="shared" si="0"/>
        <v>0</v>
      </c>
      <c r="E21" s="13">
        <f t="shared" si="1"/>
        <v>0</v>
      </c>
    </row>
    <row r="22" spans="1:5" ht="20.100000000000001" hidden="1" customHeight="1" x14ac:dyDescent="0.2">
      <c r="A22" s="433"/>
      <c r="B22" s="434"/>
      <c r="C22" s="129"/>
      <c r="D22" s="13">
        <f t="shared" si="0"/>
        <v>0</v>
      </c>
      <c r="E22" s="13">
        <f t="shared" si="1"/>
        <v>0</v>
      </c>
    </row>
    <row r="23" spans="1:5" ht="20.100000000000001" hidden="1" customHeight="1" x14ac:dyDescent="0.2">
      <c r="A23" s="433"/>
      <c r="B23" s="434"/>
      <c r="C23" s="129"/>
      <c r="D23" s="13">
        <f t="shared" si="0"/>
        <v>0</v>
      </c>
      <c r="E23" s="13">
        <f t="shared" si="1"/>
        <v>0</v>
      </c>
    </row>
    <row r="24" spans="1:5" ht="20.100000000000001" hidden="1" customHeight="1" x14ac:dyDescent="0.2">
      <c r="A24" s="433"/>
      <c r="B24" s="434"/>
      <c r="C24" s="129"/>
      <c r="D24" s="13">
        <f t="shared" si="0"/>
        <v>0</v>
      </c>
      <c r="E24" s="13">
        <f t="shared" si="1"/>
        <v>0</v>
      </c>
    </row>
    <row r="25" spans="1:5" ht="20.100000000000001" hidden="1" customHeight="1" x14ac:dyDescent="0.2">
      <c r="A25" s="433"/>
      <c r="B25" s="434"/>
      <c r="C25" s="129"/>
      <c r="D25" s="13">
        <f>IFERROR(C25/GG_Obra,0)</f>
        <v>0</v>
      </c>
      <c r="E25" s="13">
        <f>IFERROR(C25/GG_Pesos,0)</f>
        <v>0</v>
      </c>
    </row>
    <row r="26" spans="1:5" ht="20.100000000000001" hidden="1" customHeight="1" x14ac:dyDescent="0.2">
      <c r="A26" s="433"/>
      <c r="B26" s="434"/>
      <c r="C26" s="129"/>
      <c r="D26" s="13">
        <f>IFERROR(C26/GG_Obra,0)</f>
        <v>0</v>
      </c>
      <c r="E26" s="13">
        <f>IFERROR(C26/GG_Pesos,0)</f>
        <v>0</v>
      </c>
    </row>
    <row r="27" spans="1:5" ht="20.100000000000001" hidden="1" customHeight="1" x14ac:dyDescent="0.2">
      <c r="A27" s="433"/>
      <c r="B27" s="434"/>
      <c r="C27" s="129"/>
      <c r="D27" s="13">
        <f>IFERROR(C27/GG_Obra,0)</f>
        <v>0</v>
      </c>
      <c r="E27" s="13">
        <f>IFERROR(C27/GG_Pesos,0)</f>
        <v>0</v>
      </c>
    </row>
    <row r="28" spans="1:5" ht="20.100000000000001" hidden="1" customHeight="1" x14ac:dyDescent="0.2">
      <c r="A28" s="433"/>
      <c r="B28" s="434"/>
      <c r="C28" s="129"/>
      <c r="D28" s="13">
        <f>IFERROR(C28/GG_Obra,0)</f>
        <v>0</v>
      </c>
      <c r="E28" s="13">
        <f>IFERROR(C28/GG_Pesos,0)</f>
        <v>0</v>
      </c>
    </row>
    <row r="29" spans="1:5" ht="20.100000000000001" hidden="1" customHeight="1" x14ac:dyDescent="0.2">
      <c r="A29" s="433"/>
      <c r="B29" s="434"/>
      <c r="C29" s="129"/>
      <c r="D29" s="13">
        <f t="shared" si="0"/>
        <v>0</v>
      </c>
      <c r="E29" s="13">
        <f t="shared" si="1"/>
        <v>0</v>
      </c>
    </row>
    <row r="30" spans="1:5" ht="20.100000000000001" customHeight="1" x14ac:dyDescent="0.2">
      <c r="A30" s="354"/>
      <c r="B30" s="355"/>
      <c r="C30" s="356"/>
      <c r="D30" s="13">
        <f t="shared" si="0"/>
        <v>0</v>
      </c>
      <c r="E30" s="13">
        <f t="shared" si="1"/>
        <v>0</v>
      </c>
    </row>
    <row r="31" spans="1:5" ht="20.100000000000001" customHeight="1" x14ac:dyDescent="0.2">
      <c r="A31" s="433"/>
      <c r="B31" s="434"/>
      <c r="C31" s="129"/>
      <c r="D31" s="13">
        <f t="shared" si="0"/>
        <v>0</v>
      </c>
      <c r="E31" s="13">
        <f t="shared" si="1"/>
        <v>0</v>
      </c>
    </row>
    <row r="32" spans="1:5" ht="20.100000000000001" customHeight="1" x14ac:dyDescent="0.2">
      <c r="A32" s="433"/>
      <c r="B32" s="434"/>
      <c r="C32" s="129"/>
      <c r="D32" s="13">
        <f t="shared" si="0"/>
        <v>0</v>
      </c>
      <c r="E32" s="13">
        <f t="shared" si="1"/>
        <v>0</v>
      </c>
    </row>
    <row r="33" spans="1:5" ht="20.100000000000001" customHeight="1" x14ac:dyDescent="0.2">
      <c r="A33" s="433"/>
      <c r="B33" s="434"/>
      <c r="C33" s="129"/>
      <c r="D33" s="13">
        <f t="shared" si="0"/>
        <v>0</v>
      </c>
      <c r="E33" s="13">
        <f t="shared" si="1"/>
        <v>0</v>
      </c>
    </row>
    <row r="34" spans="1:5" ht="20.100000000000001" customHeight="1" x14ac:dyDescent="0.2">
      <c r="A34" s="433"/>
      <c r="B34" s="434"/>
      <c r="C34" s="129"/>
      <c r="D34" s="13">
        <f t="shared" si="0"/>
        <v>0</v>
      </c>
      <c r="E34" s="13">
        <f t="shared" si="1"/>
        <v>0</v>
      </c>
    </row>
    <row r="35" spans="1:5" ht="20.100000000000001" customHeight="1" x14ac:dyDescent="0.2">
      <c r="A35" s="109"/>
      <c r="E35" s="110"/>
    </row>
    <row r="36" spans="1:5" ht="20.100000000000001" customHeight="1" x14ac:dyDescent="0.2">
      <c r="A36" s="431" t="s">
        <v>45</v>
      </c>
      <c r="B36" s="432"/>
      <c r="C36" s="128">
        <f>ROUND(SUBTOTAL(9,C37:C68),2)</f>
        <v>0</v>
      </c>
      <c r="D36" s="105">
        <f>SUBTOTAL(9,D37:D75)</f>
        <v>0</v>
      </c>
      <c r="E36" s="110"/>
    </row>
    <row r="37" spans="1:5" ht="20.100000000000001" customHeight="1" x14ac:dyDescent="0.2">
      <c r="A37" s="203"/>
      <c r="B37" s="204"/>
      <c r="C37" s="205"/>
      <c r="D37" s="13">
        <f>IFERROR(C37/GG_Empresa,0)</f>
        <v>0</v>
      </c>
      <c r="E37" s="13"/>
    </row>
    <row r="38" spans="1:5" ht="20.100000000000001" customHeight="1" x14ac:dyDescent="0.2">
      <c r="A38" s="203"/>
      <c r="B38" s="204"/>
      <c r="C38" s="205"/>
      <c r="D38" s="13">
        <f>IFERROR(C38/GG_Empresa,0)</f>
        <v>0</v>
      </c>
      <c r="E38" s="13">
        <f>IFERROR(C38/GG_Pesos,0)</f>
        <v>0</v>
      </c>
    </row>
    <row r="39" spans="1:5" ht="20.100000000000001" customHeight="1" x14ac:dyDescent="0.2">
      <c r="A39" s="203"/>
      <c r="B39" s="204"/>
      <c r="C39" s="205"/>
      <c r="D39" s="13">
        <f>IFERROR(C39/GG_Empresa,0)</f>
        <v>0</v>
      </c>
      <c r="E39" s="13">
        <f>IFERROR(C39/GG_Pesos,0)</f>
        <v>0</v>
      </c>
    </row>
    <row r="40" spans="1:5" ht="20.100000000000001" customHeight="1" x14ac:dyDescent="0.2">
      <c r="A40" s="203"/>
      <c r="B40" s="204"/>
      <c r="C40" s="205"/>
      <c r="D40" s="13">
        <f t="shared" ref="D40:D55" si="2">IFERROR(C40/GG_Empresa,0)</f>
        <v>0</v>
      </c>
      <c r="E40" s="13">
        <f t="shared" ref="E40:E55" si="3">IFERROR(C40/GG_Pesos,0)</f>
        <v>0</v>
      </c>
    </row>
    <row r="41" spans="1:5" ht="20.100000000000001" customHeight="1" x14ac:dyDescent="0.2">
      <c r="A41" s="203"/>
      <c r="B41" s="204"/>
      <c r="C41" s="205"/>
      <c r="D41" s="13">
        <f t="shared" si="2"/>
        <v>0</v>
      </c>
      <c r="E41" s="13">
        <f t="shared" si="3"/>
        <v>0</v>
      </c>
    </row>
    <row r="42" spans="1:5" ht="20.100000000000001" customHeight="1" x14ac:dyDescent="0.2">
      <c r="A42" s="203"/>
      <c r="B42" s="204"/>
      <c r="C42" s="205"/>
      <c r="D42" s="13">
        <f t="shared" si="2"/>
        <v>0</v>
      </c>
      <c r="E42" s="13">
        <f t="shared" si="3"/>
        <v>0</v>
      </c>
    </row>
    <row r="43" spans="1:5" ht="20.100000000000001" customHeight="1" x14ac:dyDescent="0.2">
      <c r="A43" s="203"/>
      <c r="B43" s="204"/>
      <c r="C43" s="205"/>
      <c r="D43" s="13">
        <f t="shared" si="2"/>
        <v>0</v>
      </c>
      <c r="E43" s="13">
        <f t="shared" si="3"/>
        <v>0</v>
      </c>
    </row>
    <row r="44" spans="1:5" ht="20.100000000000001" customHeight="1" x14ac:dyDescent="0.2">
      <c r="A44" s="203"/>
      <c r="B44" s="204"/>
      <c r="C44" s="205"/>
      <c r="D44" s="13">
        <f t="shared" si="2"/>
        <v>0</v>
      </c>
      <c r="E44" s="13">
        <f t="shared" si="3"/>
        <v>0</v>
      </c>
    </row>
    <row r="45" spans="1:5" ht="20.100000000000001" customHeight="1" x14ac:dyDescent="0.2">
      <c r="A45" s="203"/>
      <c r="B45" s="204"/>
      <c r="C45" s="205"/>
      <c r="D45" s="13">
        <f t="shared" si="2"/>
        <v>0</v>
      </c>
      <c r="E45" s="13">
        <f t="shared" si="3"/>
        <v>0</v>
      </c>
    </row>
    <row r="46" spans="1:5" ht="20.100000000000001" hidden="1" customHeight="1" x14ac:dyDescent="0.2">
      <c r="A46" s="203"/>
      <c r="B46" s="204"/>
      <c r="C46" s="205"/>
      <c r="D46" s="13">
        <f t="shared" si="2"/>
        <v>0</v>
      </c>
      <c r="E46" s="13">
        <f t="shared" si="3"/>
        <v>0</v>
      </c>
    </row>
    <row r="47" spans="1:5" ht="20.100000000000001" hidden="1" customHeight="1" x14ac:dyDescent="0.2">
      <c r="A47" s="203"/>
      <c r="B47" s="204"/>
      <c r="C47" s="205"/>
      <c r="D47" s="13">
        <f t="shared" si="2"/>
        <v>0</v>
      </c>
      <c r="E47" s="13">
        <f t="shared" si="3"/>
        <v>0</v>
      </c>
    </row>
    <row r="48" spans="1:5" ht="20.100000000000001" hidden="1" customHeight="1" x14ac:dyDescent="0.2">
      <c r="A48" s="203"/>
      <c r="B48" s="204"/>
      <c r="C48" s="205"/>
      <c r="D48" s="13">
        <f t="shared" si="2"/>
        <v>0</v>
      </c>
      <c r="E48" s="13">
        <f t="shared" si="3"/>
        <v>0</v>
      </c>
    </row>
    <row r="49" spans="1:5" ht="20.100000000000001" hidden="1" customHeight="1" x14ac:dyDescent="0.2">
      <c r="A49" s="203"/>
      <c r="B49" s="204"/>
      <c r="C49" s="205"/>
      <c r="D49" s="13">
        <f t="shared" si="2"/>
        <v>0</v>
      </c>
      <c r="E49" s="13">
        <f t="shared" si="3"/>
        <v>0</v>
      </c>
    </row>
    <row r="50" spans="1:5" ht="20.100000000000001" hidden="1" customHeight="1" x14ac:dyDescent="0.2">
      <c r="A50" s="203"/>
      <c r="B50" s="204"/>
      <c r="C50" s="205"/>
      <c r="D50" s="13">
        <f t="shared" si="2"/>
        <v>0</v>
      </c>
      <c r="E50" s="13">
        <f t="shared" si="3"/>
        <v>0</v>
      </c>
    </row>
    <row r="51" spans="1:5" ht="20.100000000000001" hidden="1" customHeight="1" x14ac:dyDescent="0.2">
      <c r="A51" s="203"/>
      <c r="B51" s="204"/>
      <c r="C51" s="205"/>
      <c r="D51" s="13">
        <f t="shared" si="2"/>
        <v>0</v>
      </c>
      <c r="E51" s="13">
        <f t="shared" si="3"/>
        <v>0</v>
      </c>
    </row>
    <row r="52" spans="1:5" ht="20.100000000000001" hidden="1" customHeight="1" x14ac:dyDescent="0.2">
      <c r="A52" s="203"/>
      <c r="B52" s="204"/>
      <c r="C52" s="205"/>
      <c r="D52" s="13">
        <f t="shared" si="2"/>
        <v>0</v>
      </c>
      <c r="E52" s="13">
        <f t="shared" si="3"/>
        <v>0</v>
      </c>
    </row>
    <row r="53" spans="1:5" ht="20.100000000000001" hidden="1" customHeight="1" x14ac:dyDescent="0.2">
      <c r="A53" s="203"/>
      <c r="B53" s="206"/>
      <c r="C53" s="205"/>
      <c r="D53" s="13">
        <f t="shared" si="2"/>
        <v>0</v>
      </c>
      <c r="E53" s="13">
        <f t="shared" si="3"/>
        <v>0</v>
      </c>
    </row>
    <row r="54" spans="1:5" ht="20.100000000000001" hidden="1" customHeight="1" x14ac:dyDescent="0.2">
      <c r="A54" s="203"/>
      <c r="B54" s="206"/>
      <c r="C54" s="205"/>
      <c r="D54" s="13">
        <f t="shared" si="2"/>
        <v>0</v>
      </c>
      <c r="E54" s="13">
        <f t="shared" si="3"/>
        <v>0</v>
      </c>
    </row>
    <row r="55" spans="1:5" ht="20.100000000000001" hidden="1" customHeight="1" x14ac:dyDescent="0.2">
      <c r="A55" s="203"/>
      <c r="B55" s="206"/>
      <c r="C55" s="205"/>
      <c r="D55" s="13">
        <f t="shared" si="2"/>
        <v>0</v>
      </c>
      <c r="E55" s="13">
        <f t="shared" si="3"/>
        <v>0</v>
      </c>
    </row>
    <row r="56" spans="1:5" ht="20.100000000000001" hidden="1" customHeight="1" x14ac:dyDescent="0.2">
      <c r="A56" s="203"/>
      <c r="B56" s="206"/>
      <c r="C56" s="205"/>
      <c r="D56" s="13">
        <f t="shared" ref="D56:D68" si="4">IFERROR(C56/GG_Empresa,0)</f>
        <v>0</v>
      </c>
      <c r="E56" s="13">
        <f t="shared" ref="E56:E68" si="5">IFERROR(C56/GG_Pesos,0)</f>
        <v>0</v>
      </c>
    </row>
    <row r="57" spans="1:5" ht="20.100000000000001" hidden="1" customHeight="1" x14ac:dyDescent="0.2">
      <c r="A57" s="203"/>
      <c r="B57" s="206"/>
      <c r="C57" s="205"/>
      <c r="D57" s="13">
        <f t="shared" si="4"/>
        <v>0</v>
      </c>
      <c r="E57" s="13">
        <f t="shared" si="5"/>
        <v>0</v>
      </c>
    </row>
    <row r="58" spans="1:5" ht="20.100000000000001" hidden="1" customHeight="1" x14ac:dyDescent="0.2">
      <c r="A58" s="203"/>
      <c r="B58" s="206"/>
      <c r="C58" s="205"/>
      <c r="D58" s="13">
        <f t="shared" si="4"/>
        <v>0</v>
      </c>
      <c r="E58" s="13">
        <f t="shared" si="5"/>
        <v>0</v>
      </c>
    </row>
    <row r="59" spans="1:5" ht="20.100000000000001" hidden="1" customHeight="1" x14ac:dyDescent="0.2">
      <c r="A59" s="203"/>
      <c r="B59" s="206"/>
      <c r="C59" s="205"/>
      <c r="D59" s="13">
        <f t="shared" si="4"/>
        <v>0</v>
      </c>
      <c r="E59" s="13">
        <f t="shared" si="5"/>
        <v>0</v>
      </c>
    </row>
    <row r="60" spans="1:5" ht="20.100000000000001" hidden="1" customHeight="1" x14ac:dyDescent="0.2">
      <c r="A60" s="203"/>
      <c r="B60" s="206"/>
      <c r="C60" s="205"/>
      <c r="D60" s="13">
        <f t="shared" si="4"/>
        <v>0</v>
      </c>
      <c r="E60" s="13">
        <f t="shared" si="5"/>
        <v>0</v>
      </c>
    </row>
    <row r="61" spans="1:5" ht="20.100000000000001" hidden="1" customHeight="1" x14ac:dyDescent="0.2">
      <c r="A61" s="203"/>
      <c r="B61" s="206"/>
      <c r="C61" s="205"/>
      <c r="D61" s="13">
        <f t="shared" si="4"/>
        <v>0</v>
      </c>
      <c r="E61" s="13">
        <f t="shared" si="5"/>
        <v>0</v>
      </c>
    </row>
    <row r="62" spans="1:5" ht="20.100000000000001" hidden="1" customHeight="1" x14ac:dyDescent="0.2">
      <c r="A62" s="203"/>
      <c r="B62" s="206"/>
      <c r="C62" s="205"/>
      <c r="D62" s="13">
        <f t="shared" si="4"/>
        <v>0</v>
      </c>
      <c r="E62" s="13">
        <f t="shared" si="5"/>
        <v>0</v>
      </c>
    </row>
    <row r="63" spans="1:5" ht="20.100000000000001" hidden="1" customHeight="1" x14ac:dyDescent="0.2">
      <c r="A63" s="203"/>
      <c r="B63" s="206"/>
      <c r="C63" s="205"/>
      <c r="D63" s="13">
        <f t="shared" si="4"/>
        <v>0</v>
      </c>
      <c r="E63" s="13">
        <f t="shared" si="5"/>
        <v>0</v>
      </c>
    </row>
    <row r="64" spans="1:5" ht="20.100000000000001" hidden="1" customHeight="1" x14ac:dyDescent="0.2">
      <c r="A64" s="203"/>
      <c r="B64" s="206"/>
      <c r="C64" s="205"/>
      <c r="D64" s="13">
        <f t="shared" si="4"/>
        <v>0</v>
      </c>
      <c r="E64" s="13">
        <f t="shared" si="5"/>
        <v>0</v>
      </c>
    </row>
    <row r="65" spans="1:5" ht="20.100000000000001" hidden="1" customHeight="1" x14ac:dyDescent="0.2">
      <c r="A65" s="203"/>
      <c r="B65" s="206"/>
      <c r="C65" s="205"/>
      <c r="D65" s="13">
        <f t="shared" si="4"/>
        <v>0</v>
      </c>
      <c r="E65" s="13">
        <f t="shared" si="5"/>
        <v>0</v>
      </c>
    </row>
    <row r="66" spans="1:5" ht="20.100000000000001" hidden="1" customHeight="1" x14ac:dyDescent="0.2">
      <c r="A66" s="203"/>
      <c r="B66" s="206"/>
      <c r="C66" s="205"/>
      <c r="D66" s="13">
        <f t="shared" si="4"/>
        <v>0</v>
      </c>
      <c r="E66" s="13">
        <f t="shared" si="5"/>
        <v>0</v>
      </c>
    </row>
    <row r="67" spans="1:5" ht="20.100000000000001" hidden="1" customHeight="1" x14ac:dyDescent="0.2">
      <c r="A67" s="203"/>
      <c r="B67" s="206"/>
      <c r="C67" s="205"/>
      <c r="D67" s="13">
        <f t="shared" si="4"/>
        <v>0</v>
      </c>
      <c r="E67" s="13">
        <f t="shared" si="5"/>
        <v>0</v>
      </c>
    </row>
    <row r="68" spans="1:5" ht="20.100000000000001" hidden="1" customHeight="1" x14ac:dyDescent="0.2">
      <c r="A68" s="203"/>
      <c r="B68" s="206"/>
      <c r="C68" s="205"/>
      <c r="D68" s="13">
        <f t="shared" si="4"/>
        <v>0</v>
      </c>
      <c r="E68" s="13">
        <f t="shared" si="5"/>
        <v>0</v>
      </c>
    </row>
    <row r="69" spans="1:5" ht="20.100000000000001" customHeight="1" x14ac:dyDescent="0.2">
      <c r="A69" s="109"/>
      <c r="E69" s="110"/>
    </row>
    <row r="70" spans="1:5" ht="20.100000000000001" customHeight="1" x14ac:dyDescent="0.2">
      <c r="A70" s="431" t="s">
        <v>724</v>
      </c>
      <c r="B70" s="432"/>
      <c r="C70" s="128">
        <f>ROUND(SUBTOTAL(9,C11:C69),2)</f>
        <v>0</v>
      </c>
      <c r="D70" s="111"/>
      <c r="E70" s="112">
        <f>SUBTOTAL(9,E11:E69)</f>
        <v>0</v>
      </c>
    </row>
    <row r="71" spans="1:5" ht="20.100000000000001" customHeight="1" x14ac:dyDescent="0.2">
      <c r="E71" s="106"/>
    </row>
    <row r="72" spans="1:5" ht="20.100000000000001" customHeight="1" x14ac:dyDescent="0.2">
      <c r="D72" s="106"/>
    </row>
    <row r="73" spans="1:5" ht="20.100000000000001" customHeight="1" x14ac:dyDescent="0.2">
      <c r="C73" s="6"/>
    </row>
  </sheetData>
  <mergeCells count="23">
    <mergeCell ref="A7:E7"/>
    <mergeCell ref="A8:E8"/>
    <mergeCell ref="A11:B11"/>
    <mergeCell ref="A20:B20"/>
    <mergeCell ref="A21:B21"/>
    <mergeCell ref="A10:B10"/>
    <mergeCell ref="A22:B22"/>
    <mergeCell ref="A23:B23"/>
    <mergeCell ref="A17:B17"/>
    <mergeCell ref="A18:B18"/>
    <mergeCell ref="A34:B34"/>
    <mergeCell ref="A24:B24"/>
    <mergeCell ref="A25:B25"/>
    <mergeCell ref="A26:B26"/>
    <mergeCell ref="A27:B27"/>
    <mergeCell ref="A28:B28"/>
    <mergeCell ref="A19:B19"/>
    <mergeCell ref="A70:B70"/>
    <mergeCell ref="A36:B36"/>
    <mergeCell ref="A29:B29"/>
    <mergeCell ref="A31:B31"/>
    <mergeCell ref="A32:B32"/>
    <mergeCell ref="A33:B33"/>
  </mergeCells>
  <pageMargins left="0.7" right="0.7" top="0.75" bottom="0.75" header="0.3" footer="0.3"/>
  <pageSetup paperSize="9" scale="62" fitToHeight="0" orientation="portrait" r:id="rId1"/>
  <headerFooter>
    <oddHeader>&amp;L&amp;G</oddHead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12</vt:i4>
      </vt:variant>
      <vt:variant>
        <vt:lpstr>Rangos con nombre</vt:lpstr>
      </vt:variant>
      <vt:variant>
        <vt:i4>35</vt:i4>
      </vt:variant>
    </vt:vector>
  </HeadingPairs>
  <TitlesOfParts>
    <vt:vector size="47" baseType="lpstr">
      <vt:lpstr>Inst. Repartición</vt:lpstr>
      <vt:lpstr>Inst. Oferente</vt:lpstr>
      <vt:lpstr>Datos</vt:lpstr>
      <vt:lpstr>CyP</vt:lpstr>
      <vt:lpstr>AP</vt:lpstr>
      <vt:lpstr>PTyCI</vt:lpstr>
      <vt:lpstr>Avance Obra</vt:lpstr>
      <vt:lpstr>Curva Inversiones</vt:lpstr>
      <vt:lpstr>Gastos Generales</vt:lpstr>
      <vt:lpstr>Insumos</vt:lpstr>
      <vt:lpstr>Indices</vt:lpstr>
      <vt:lpstr>Items - Códigos</vt:lpstr>
      <vt:lpstr>Anticipo_Financiero</vt:lpstr>
      <vt:lpstr>AP!Área_de_impresión</vt:lpstr>
      <vt:lpstr>CyP!Área_de_impresión</vt:lpstr>
      <vt:lpstr>Datos!Área_de_impresión</vt:lpstr>
      <vt:lpstr>PTyCI!Área_de_impresión</vt:lpstr>
      <vt:lpstr>Beneficio</vt:lpstr>
      <vt:lpstr>Coeficiente_Paso</vt:lpstr>
      <vt:lpstr>Comitente</vt:lpstr>
      <vt:lpstr>Contratista</vt:lpstr>
      <vt:lpstr>Costo_Obra</vt:lpstr>
      <vt:lpstr>Expediente_N°</vt:lpstr>
      <vt:lpstr>Fecha_Base</vt:lpstr>
      <vt:lpstr>GG_Empresa</vt:lpstr>
      <vt:lpstr>GG_Obra</vt:lpstr>
      <vt:lpstr>GG_Pesos</vt:lpstr>
      <vt:lpstr>GG_Porcentaje</vt:lpstr>
      <vt:lpstr>Ingresos_Brutos</vt:lpstr>
      <vt:lpstr>IVA</vt:lpstr>
      <vt:lpstr>Licitación_N°</vt:lpstr>
      <vt:lpstr>Monto_Oferta</vt:lpstr>
      <vt:lpstr>Obra</vt:lpstr>
      <vt:lpstr>P_Oficial</vt:lpstr>
      <vt:lpstr>Plazo_Obra</vt:lpstr>
      <vt:lpstr>Tabla_Analisis_Precio</vt:lpstr>
      <vt:lpstr>Tabla_CyP</vt:lpstr>
      <vt:lpstr>Tabla_Datos</vt:lpstr>
      <vt:lpstr>Tabla_Indices</vt:lpstr>
      <vt:lpstr>Tabla_Insumos</vt:lpstr>
      <vt:lpstr>Tabla_Items</vt:lpstr>
      <vt:lpstr>Tabla_NumeroItem</vt:lpstr>
      <vt:lpstr>CyP!Títulos_a_imprimir</vt:lpstr>
      <vt:lpstr>Datos!Títulos_a_imprimir</vt:lpstr>
      <vt:lpstr>Indices!Títulos_a_imprimir</vt:lpstr>
      <vt:lpstr>PTyCI!Títulos_a_imprimir</vt:lpstr>
      <vt:lpstr>Ubicación</vt:lpstr>
    </vt:vector>
  </TitlesOfParts>
  <Company>Hewlett-Packard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Secretaria Servicios</dc:creator>
  <cp:lastModifiedBy>Fabiola</cp:lastModifiedBy>
  <cp:lastPrinted>2022-08-24T03:09:51Z</cp:lastPrinted>
  <dcterms:created xsi:type="dcterms:W3CDTF">2016-09-02T20:54:46Z</dcterms:created>
  <dcterms:modified xsi:type="dcterms:W3CDTF">2023-01-04T13:14:16Z</dcterms:modified>
</cp:coreProperties>
</file>