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3- Lic-Concursos-Contrataciones\Lic. Púb.Médano de Oro\"/>
    </mc:Choice>
  </mc:AlternateContent>
  <xr:revisionPtr revIDLastSave="0" documentId="13_ncr:1_{1CBBFD38-2852-4A84-90B5-B6A9BC8BA85B}" xr6:coauthVersionLast="47" xr6:coauthVersionMax="47" xr10:uidLastSave="{00000000-0000-0000-0000-000000000000}"/>
  <bookViews>
    <workbookView xWindow="-120" yWindow="-120" windowWidth="29040" windowHeight="15840" tabRatio="683" activeTab="4" xr2:uid="{00000000-000D-0000-FFFF-FFFF00000000}"/>
  </bookViews>
  <sheets>
    <sheet name="Inst. Repartición" sheetId="16" r:id="rId1"/>
    <sheet name="Inst. Oferente" sheetId="17" r:id="rId2"/>
    <sheet name="Datos" sheetId="15" r:id="rId3"/>
    <sheet name="AP" sheetId="6" r:id="rId4"/>
    <sheet name="CyP" sheetId="2"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3" hidden="1">AP!$H$1:$H$452</definedName>
    <definedName name="_xlnm._FilterDatabase" localSheetId="4" hidden="1">CyP!$A$1:$A$225</definedName>
    <definedName name="_xlnm._FilterDatabase" localSheetId="2" hidden="1">Datos!#REF!</definedName>
    <definedName name="_xlnm._FilterDatabase" localSheetId="10" hidden="1">Indices!$B$1:$D$969</definedName>
    <definedName name="_xlnm._FilterDatabase" localSheetId="5" hidden="1">PTyCI!$D$1:$D$46</definedName>
    <definedName name="Anticipo_Financiero">Datos!$B$8</definedName>
    <definedName name="_xlnm.Print_Area" localSheetId="3">AP!$A$1:$G$743</definedName>
    <definedName name="_xlnm.Print_Area" localSheetId="4">CyP!$A$13:$I$225</definedName>
    <definedName name="_xlnm.Print_Area" localSheetId="2">Datos!$A$1:$I$49</definedName>
    <definedName name="_xlnm.Print_Area" localSheetId="5">PTyCI!$A$13:$Q$43</definedName>
    <definedName name="BENE">Datos!$C$15</definedName>
    <definedName name="Beneficio">Datos!$B$15</definedName>
    <definedName name="Coeficiente_Paso">Datos!$B$18</definedName>
    <definedName name="Comitente">Datos!$B$2</definedName>
    <definedName name="Contratista">Datos!$B$13</definedName>
    <definedName name="Costo_Obra">CyP!$F$214</definedName>
    <definedName name="Expediente_N°">Datos!$B$6</definedName>
    <definedName name="Fecha_Base">Datos!$B$9</definedName>
    <definedName name="GG">Datos!$C$14</definedName>
    <definedName name="GG_Empresa">'Gastos Generales'!$C$36</definedName>
    <definedName name="GG_Obra">'Gastos Generales'!$C$11</definedName>
    <definedName name="GG_Pesos">'Gastos Generales'!$C$75</definedName>
    <definedName name="GG_Porcentaje">Datos!$B$14</definedName>
    <definedName name="INGRESOS">Datos!$C$16</definedName>
    <definedName name="Ingresos_Brutos">Datos!$B$16</definedName>
    <definedName name="IVA">Datos!$B$17</definedName>
    <definedName name="IVA.">Datos!$C$17</definedName>
    <definedName name="Licitación_N°">Datos!$B$5</definedName>
    <definedName name="Monto_Oferta">CyP!$H$214</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Insumos!$A:$F</definedName>
    <definedName name="Tabla_Items">'Items - Códigos'!$G:$I</definedName>
    <definedName name="Tabla_NumeroItem">Datos!$L:$R</definedName>
    <definedName name="_xlnm.Print_Titles" localSheetId="4">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81029"/>
</workbook>
</file>

<file path=xl/calcChain.xml><?xml version="1.0" encoding="utf-8"?>
<calcChain xmlns="http://schemas.openxmlformats.org/spreadsheetml/2006/main">
  <c r="A743" i="6" l="1"/>
  <c r="F740" i="6"/>
  <c r="G740" i="6" s="1"/>
  <c r="D740" i="6"/>
  <c r="B740" i="6"/>
  <c r="A740" i="6"/>
  <c r="F739" i="6"/>
  <c r="G739" i="6" s="1"/>
  <c r="D739" i="6"/>
  <c r="B739" i="6"/>
  <c r="A739" i="6"/>
  <c r="G734" i="6"/>
  <c r="F734" i="6"/>
  <c r="D734" i="6"/>
  <c r="B734" i="6"/>
  <c r="A734" i="6"/>
  <c r="F733" i="6"/>
  <c r="G733" i="6" s="1"/>
  <c r="D733" i="6"/>
  <c r="B733" i="6"/>
  <c r="A733" i="6"/>
  <c r="F730" i="6"/>
  <c r="G730" i="6" s="1"/>
  <c r="D730" i="6"/>
  <c r="B730" i="6"/>
  <c r="A730" i="6"/>
  <c r="G729" i="6"/>
  <c r="F729" i="6"/>
  <c r="D729" i="6"/>
  <c r="B729" i="6"/>
  <c r="A729" i="6"/>
  <c r="F728" i="6"/>
  <c r="G728" i="6" s="1"/>
  <c r="D728" i="6"/>
  <c r="B728" i="6"/>
  <c r="A728" i="6"/>
  <c r="F727" i="6"/>
  <c r="G727" i="6" s="1"/>
  <c r="D727" i="6"/>
  <c r="B727" i="6"/>
  <c r="A727" i="6"/>
  <c r="F726" i="6"/>
  <c r="G726" i="6" s="1"/>
  <c r="D726" i="6"/>
  <c r="B726" i="6"/>
  <c r="A726" i="6"/>
  <c r="G725" i="6"/>
  <c r="F725" i="6"/>
  <c r="D725" i="6"/>
  <c r="B725" i="6"/>
  <c r="A725" i="6"/>
  <c r="F722" i="6"/>
  <c r="G722" i="6" s="1"/>
  <c r="D722" i="6"/>
  <c r="B722" i="6"/>
  <c r="A722" i="6"/>
  <c r="F721" i="6"/>
  <c r="G721" i="6" s="1"/>
  <c r="D721" i="6"/>
  <c r="B721" i="6"/>
  <c r="A721" i="6"/>
  <c r="G720" i="6"/>
  <c r="G719" i="6"/>
  <c r="F718" i="6"/>
  <c r="G718" i="6" s="1"/>
  <c r="D718" i="6"/>
  <c r="B718" i="6"/>
  <c r="A718" i="6"/>
  <c r="F717" i="6"/>
  <c r="G717" i="6" s="1"/>
  <c r="D717" i="6"/>
  <c r="B717" i="6"/>
  <c r="A717" i="6"/>
  <c r="B711" i="6"/>
  <c r="D711" i="6" s="1"/>
  <c r="B710" i="6"/>
  <c r="G709" i="6"/>
  <c r="B709" i="6"/>
  <c r="B708" i="6"/>
  <c r="B707" i="6"/>
  <c r="A704" i="6"/>
  <c r="F701" i="6"/>
  <c r="G701" i="6" s="1"/>
  <c r="D701" i="6"/>
  <c r="B701" i="6"/>
  <c r="A701" i="6"/>
  <c r="F700" i="6"/>
  <c r="G700" i="6" s="1"/>
  <c r="D700" i="6"/>
  <c r="B700" i="6"/>
  <c r="A700" i="6"/>
  <c r="G695" i="6"/>
  <c r="F695" i="6"/>
  <c r="D695" i="6"/>
  <c r="B695" i="6"/>
  <c r="A695" i="6"/>
  <c r="F694" i="6"/>
  <c r="G694" i="6" s="1"/>
  <c r="G702" i="6" s="1"/>
  <c r="D694" i="6"/>
  <c r="B694" i="6"/>
  <c r="A694" i="6"/>
  <c r="F691" i="6"/>
  <c r="G691" i="6" s="1"/>
  <c r="D691" i="6"/>
  <c r="B691" i="6"/>
  <c r="A691" i="6"/>
  <c r="G690" i="6"/>
  <c r="F690" i="6"/>
  <c r="D690" i="6"/>
  <c r="B690" i="6"/>
  <c r="A690" i="6"/>
  <c r="F689" i="6"/>
  <c r="G689" i="6" s="1"/>
  <c r="D689" i="6"/>
  <c r="B689" i="6"/>
  <c r="A689" i="6"/>
  <c r="G688" i="6"/>
  <c r="F688" i="6"/>
  <c r="D688" i="6"/>
  <c r="B688" i="6"/>
  <c r="A688" i="6"/>
  <c r="F687" i="6"/>
  <c r="G687" i="6" s="1"/>
  <c r="D687" i="6"/>
  <c r="B687" i="6"/>
  <c r="A687" i="6"/>
  <c r="G686" i="6"/>
  <c r="F686" i="6"/>
  <c r="D686" i="6"/>
  <c r="B686" i="6"/>
  <c r="A686" i="6"/>
  <c r="G683" i="6"/>
  <c r="F683" i="6"/>
  <c r="D683" i="6"/>
  <c r="B683" i="6"/>
  <c r="A683" i="6"/>
  <c r="F682" i="6"/>
  <c r="G682" i="6" s="1"/>
  <c r="D682" i="6"/>
  <c r="B682" i="6"/>
  <c r="A682" i="6"/>
  <c r="G681" i="6"/>
  <c r="G680" i="6"/>
  <c r="G679" i="6"/>
  <c r="F679" i="6"/>
  <c r="D679" i="6"/>
  <c r="B679" i="6"/>
  <c r="A679" i="6"/>
  <c r="F678" i="6"/>
  <c r="G678" i="6" s="1"/>
  <c r="D678" i="6"/>
  <c r="B678" i="6"/>
  <c r="A678" i="6"/>
  <c r="B672" i="6"/>
  <c r="D672" i="6" s="1"/>
  <c r="B671" i="6"/>
  <c r="G670" i="6"/>
  <c r="B670" i="6"/>
  <c r="B669" i="6"/>
  <c r="B668" i="6"/>
  <c r="A665" i="6"/>
  <c r="F662" i="6"/>
  <c r="G662" i="6" s="1"/>
  <c r="D662" i="6"/>
  <c r="B662" i="6"/>
  <c r="A662" i="6"/>
  <c r="F661" i="6"/>
  <c r="G661" i="6" s="1"/>
  <c r="D661" i="6"/>
  <c r="B661" i="6"/>
  <c r="A661" i="6"/>
  <c r="G656" i="6"/>
  <c r="F656" i="6"/>
  <c r="D656" i="6"/>
  <c r="B656" i="6"/>
  <c r="A656" i="6"/>
  <c r="F655" i="6"/>
  <c r="G655" i="6" s="1"/>
  <c r="G663" i="6" s="1"/>
  <c r="D655" i="6"/>
  <c r="B655" i="6"/>
  <c r="A655" i="6"/>
  <c r="F652" i="6"/>
  <c r="G652" i="6" s="1"/>
  <c r="D652" i="6"/>
  <c r="B652" i="6"/>
  <c r="A652" i="6"/>
  <c r="G651" i="6"/>
  <c r="F651" i="6"/>
  <c r="D651" i="6"/>
  <c r="B651" i="6"/>
  <c r="A651" i="6"/>
  <c r="F650" i="6"/>
  <c r="G650" i="6" s="1"/>
  <c r="D650" i="6"/>
  <c r="B650" i="6"/>
  <c r="A650" i="6"/>
  <c r="F649" i="6"/>
  <c r="G649" i="6" s="1"/>
  <c r="D649" i="6"/>
  <c r="B649" i="6"/>
  <c r="A649" i="6"/>
  <c r="F648" i="6"/>
  <c r="G648" i="6" s="1"/>
  <c r="D648" i="6"/>
  <c r="B648" i="6"/>
  <c r="A648" i="6"/>
  <c r="G647" i="6"/>
  <c r="G653" i="6" s="1"/>
  <c r="F647" i="6"/>
  <c r="D647" i="6"/>
  <c r="B647" i="6"/>
  <c r="A647" i="6"/>
  <c r="F644" i="6"/>
  <c r="G644" i="6" s="1"/>
  <c r="D644" i="6"/>
  <c r="B644" i="6"/>
  <c r="A644" i="6"/>
  <c r="F643" i="6"/>
  <c r="G643" i="6" s="1"/>
  <c r="D643" i="6"/>
  <c r="B643" i="6"/>
  <c r="A643" i="6"/>
  <c r="G642" i="6"/>
  <c r="G641" i="6"/>
  <c r="F640" i="6"/>
  <c r="G640" i="6" s="1"/>
  <c r="D640" i="6"/>
  <c r="B640" i="6"/>
  <c r="A640" i="6"/>
  <c r="F639" i="6"/>
  <c r="G639" i="6" s="1"/>
  <c r="D639" i="6"/>
  <c r="B639" i="6"/>
  <c r="A639" i="6"/>
  <c r="B633" i="6"/>
  <c r="D633" i="6" s="1"/>
  <c r="B632" i="6"/>
  <c r="G631" i="6"/>
  <c r="B631" i="6"/>
  <c r="B630" i="6"/>
  <c r="B629" i="6"/>
  <c r="A626" i="6"/>
  <c r="F623" i="6"/>
  <c r="G623" i="6" s="1"/>
  <c r="D623" i="6"/>
  <c r="B623" i="6"/>
  <c r="A623" i="6"/>
  <c r="F622" i="6"/>
  <c r="G622" i="6" s="1"/>
  <c r="D622" i="6"/>
  <c r="B622" i="6"/>
  <c r="A622" i="6"/>
  <c r="G617" i="6"/>
  <c r="F617" i="6"/>
  <c r="D617" i="6"/>
  <c r="B617" i="6"/>
  <c r="A617" i="6"/>
  <c r="F616" i="6"/>
  <c r="G616" i="6" s="1"/>
  <c r="G624" i="6" s="1"/>
  <c r="D616" i="6"/>
  <c r="B616" i="6"/>
  <c r="A616" i="6"/>
  <c r="F613" i="6"/>
  <c r="G613" i="6" s="1"/>
  <c r="D613" i="6"/>
  <c r="B613" i="6"/>
  <c r="A613" i="6"/>
  <c r="G612" i="6"/>
  <c r="F612" i="6"/>
  <c r="D612" i="6"/>
  <c r="B612" i="6"/>
  <c r="A612" i="6"/>
  <c r="F611" i="6"/>
  <c r="G611" i="6" s="1"/>
  <c r="D611" i="6"/>
  <c r="B611" i="6"/>
  <c r="A611" i="6"/>
  <c r="F610" i="6"/>
  <c r="G610" i="6" s="1"/>
  <c r="D610" i="6"/>
  <c r="B610" i="6"/>
  <c r="A610" i="6"/>
  <c r="F609" i="6"/>
  <c r="G609" i="6" s="1"/>
  <c r="D609" i="6"/>
  <c r="B609" i="6"/>
  <c r="A609" i="6"/>
  <c r="G608" i="6"/>
  <c r="G614" i="6" s="1"/>
  <c r="F608" i="6"/>
  <c r="D608" i="6"/>
  <c r="B608" i="6"/>
  <c r="A608" i="6"/>
  <c r="F605" i="6"/>
  <c r="G605" i="6" s="1"/>
  <c r="D605" i="6"/>
  <c r="B605" i="6"/>
  <c r="A605" i="6"/>
  <c r="F604" i="6"/>
  <c r="G604" i="6" s="1"/>
  <c r="D604" i="6"/>
  <c r="B604" i="6"/>
  <c r="A604" i="6"/>
  <c r="G603" i="6"/>
  <c r="G602" i="6"/>
  <c r="F601" i="6"/>
  <c r="G601" i="6" s="1"/>
  <c r="D601" i="6"/>
  <c r="B601" i="6"/>
  <c r="A601" i="6"/>
  <c r="F600" i="6"/>
  <c r="G600" i="6" s="1"/>
  <c r="D600" i="6"/>
  <c r="B600" i="6"/>
  <c r="A600" i="6"/>
  <c r="B594" i="6"/>
  <c r="D594" i="6" s="1"/>
  <c r="B593" i="6"/>
  <c r="G592" i="6"/>
  <c r="B592" i="6"/>
  <c r="B591" i="6"/>
  <c r="B590" i="6"/>
  <c r="A587" i="6"/>
  <c r="F584" i="6"/>
  <c r="G584" i="6" s="1"/>
  <c r="D584" i="6"/>
  <c r="B584" i="6"/>
  <c r="A584" i="6"/>
  <c r="F583" i="6"/>
  <c r="G583" i="6" s="1"/>
  <c r="D583" i="6"/>
  <c r="B583" i="6"/>
  <c r="A583" i="6"/>
  <c r="G578" i="6"/>
  <c r="F578" i="6"/>
  <c r="D578" i="6"/>
  <c r="B578" i="6"/>
  <c r="A578" i="6"/>
  <c r="G577" i="6"/>
  <c r="G585" i="6" s="1"/>
  <c r="F577" i="6"/>
  <c r="D577" i="6"/>
  <c r="B577" i="6"/>
  <c r="A577" i="6"/>
  <c r="F574" i="6"/>
  <c r="G574" i="6" s="1"/>
  <c r="D574" i="6"/>
  <c r="B574" i="6"/>
  <c r="A574" i="6"/>
  <c r="G573" i="6"/>
  <c r="F573" i="6"/>
  <c r="D573" i="6"/>
  <c r="B573" i="6"/>
  <c r="A573" i="6"/>
  <c r="G572" i="6"/>
  <c r="F572" i="6"/>
  <c r="D572" i="6"/>
  <c r="B572" i="6"/>
  <c r="A572" i="6"/>
  <c r="F571" i="6"/>
  <c r="G571" i="6" s="1"/>
  <c r="D571" i="6"/>
  <c r="B571" i="6"/>
  <c r="A571" i="6"/>
  <c r="F570" i="6"/>
  <c r="G570" i="6" s="1"/>
  <c r="D570" i="6"/>
  <c r="B570" i="6"/>
  <c r="A570" i="6"/>
  <c r="G569" i="6"/>
  <c r="F569" i="6"/>
  <c r="D569" i="6"/>
  <c r="B569" i="6"/>
  <c r="A569" i="6"/>
  <c r="F566" i="6"/>
  <c r="G566" i="6" s="1"/>
  <c r="D566" i="6"/>
  <c r="B566" i="6"/>
  <c r="A566" i="6"/>
  <c r="F565" i="6"/>
  <c r="G565" i="6" s="1"/>
  <c r="D565" i="6"/>
  <c r="B565" i="6"/>
  <c r="A565" i="6"/>
  <c r="G564" i="6"/>
  <c r="G563" i="6"/>
  <c r="F562" i="6"/>
  <c r="G562" i="6" s="1"/>
  <c r="D562" i="6"/>
  <c r="B562" i="6"/>
  <c r="A562" i="6"/>
  <c r="F561" i="6"/>
  <c r="G561" i="6" s="1"/>
  <c r="D561" i="6"/>
  <c r="B561" i="6"/>
  <c r="A561" i="6"/>
  <c r="B555" i="6"/>
  <c r="D555" i="6" s="1"/>
  <c r="B554" i="6"/>
  <c r="G553" i="6"/>
  <c r="B553" i="6"/>
  <c r="B552" i="6"/>
  <c r="B551" i="6"/>
  <c r="A155" i="6"/>
  <c r="F152" i="6"/>
  <c r="G152" i="6" s="1"/>
  <c r="D152" i="6"/>
  <c r="B152" i="6"/>
  <c r="A152" i="6"/>
  <c r="F151" i="6"/>
  <c r="G151" i="6" s="1"/>
  <c r="D151" i="6"/>
  <c r="B151" i="6"/>
  <c r="A151" i="6"/>
  <c r="F145" i="6"/>
  <c r="G145" i="6" s="1"/>
  <c r="G153" i="6" s="1"/>
  <c r="D145" i="6"/>
  <c r="B145" i="6"/>
  <c r="A145" i="6"/>
  <c r="F142" i="6"/>
  <c r="G142" i="6" s="1"/>
  <c r="D142" i="6"/>
  <c r="B142" i="6"/>
  <c r="A142" i="6"/>
  <c r="F141" i="6"/>
  <c r="G141" i="6" s="1"/>
  <c r="D141" i="6"/>
  <c r="B141" i="6"/>
  <c r="A141" i="6"/>
  <c r="F140" i="6"/>
  <c r="G140" i="6" s="1"/>
  <c r="D140" i="6"/>
  <c r="B140" i="6"/>
  <c r="A140" i="6"/>
  <c r="G139" i="6"/>
  <c r="F139" i="6"/>
  <c r="D139" i="6"/>
  <c r="B139" i="6"/>
  <c r="A139" i="6"/>
  <c r="F138" i="6"/>
  <c r="G138" i="6" s="1"/>
  <c r="D138" i="6"/>
  <c r="B138" i="6"/>
  <c r="A138" i="6"/>
  <c r="F137" i="6"/>
  <c r="G137" i="6" s="1"/>
  <c r="G143" i="6" s="1"/>
  <c r="D137" i="6"/>
  <c r="B137" i="6"/>
  <c r="A137" i="6"/>
  <c r="G134" i="6"/>
  <c r="F134" i="6"/>
  <c r="D134" i="6"/>
  <c r="B134" i="6"/>
  <c r="A134" i="6"/>
  <c r="F133" i="6"/>
  <c r="G133" i="6" s="1"/>
  <c r="D133" i="6"/>
  <c r="B133" i="6"/>
  <c r="A133" i="6"/>
  <c r="F129" i="6"/>
  <c r="G129" i="6" s="1"/>
  <c r="D129" i="6"/>
  <c r="B129" i="6"/>
  <c r="A129" i="6"/>
  <c r="B123" i="6"/>
  <c r="D123" i="6" s="1"/>
  <c r="B122" i="6"/>
  <c r="G121" i="6"/>
  <c r="B121" i="6"/>
  <c r="B120" i="6"/>
  <c r="B119" i="6"/>
  <c r="A40" i="2"/>
  <c r="E40" i="2" s="1"/>
  <c r="A39" i="2"/>
  <c r="A38" i="2"/>
  <c r="A37" i="2"/>
  <c r="A36" i="2"/>
  <c r="A35" i="2"/>
  <c r="A34" i="2"/>
  <c r="A33" i="2"/>
  <c r="A32" i="2"/>
  <c r="A31" i="2"/>
  <c r="A30" i="2"/>
  <c r="A29" i="2"/>
  <c r="A28" i="2"/>
  <c r="A27" i="2"/>
  <c r="A26" i="2"/>
  <c r="A25" i="2"/>
  <c r="A24" i="2"/>
  <c r="G575" i="6" l="1"/>
  <c r="G731" i="6"/>
  <c r="G741" i="6"/>
  <c r="G723" i="6"/>
  <c r="G743" i="6"/>
  <c r="H743" i="6" s="1"/>
  <c r="G684" i="6"/>
  <c r="G692" i="6"/>
  <c r="G645" i="6"/>
  <c r="G665" i="6"/>
  <c r="H665" i="6" s="1"/>
  <c r="G606" i="6"/>
  <c r="G626" i="6" s="1"/>
  <c r="H626" i="6" s="1"/>
  <c r="G567" i="6"/>
  <c r="G135" i="6"/>
  <c r="G155" i="6" s="1"/>
  <c r="E36" i="2"/>
  <c r="E37" i="2"/>
  <c r="E38" i="2"/>
  <c r="E39" i="2"/>
  <c r="A41" i="2"/>
  <c r="G587" i="6" l="1"/>
  <c r="H587" i="6" s="1"/>
  <c r="G704" i="6"/>
  <c r="H704" i="6" s="1"/>
  <c r="J11" i="9"/>
  <c r="M11" i="9"/>
  <c r="D42" i="15"/>
  <c r="D41" i="15"/>
  <c r="D37" i="15"/>
  <c r="D36" i="15"/>
  <c r="D23" i="14" l="1"/>
  <c r="D10" i="14"/>
  <c r="R31" i="15" l="1"/>
  <c r="C6" i="2" l="1"/>
  <c r="A548" i="6" l="1"/>
  <c r="G525" i="6"/>
  <c r="G524" i="6"/>
  <c r="B516" i="6"/>
  <c r="D516" i="6" s="1"/>
  <c r="B515" i="6"/>
  <c r="G514" i="6"/>
  <c r="B514" i="6"/>
  <c r="B513" i="6"/>
  <c r="B512" i="6"/>
  <c r="D25" i="14"/>
  <c r="A509" i="6"/>
  <c r="G486" i="6"/>
  <c r="G485" i="6"/>
  <c r="B477" i="6"/>
  <c r="D477" i="6" s="1"/>
  <c r="B476" i="6"/>
  <c r="G475" i="6"/>
  <c r="B475" i="6"/>
  <c r="B474" i="6"/>
  <c r="B473" i="6"/>
  <c r="A470" i="6"/>
  <c r="G447" i="6"/>
  <c r="G446" i="6"/>
  <c r="B438" i="6"/>
  <c r="D438" i="6" s="1"/>
  <c r="B437" i="6"/>
  <c r="G436" i="6"/>
  <c r="B436" i="6"/>
  <c r="B435" i="6"/>
  <c r="B434" i="6"/>
  <c r="D24" i="14"/>
  <c r="A429" i="6"/>
  <c r="G406" i="6"/>
  <c r="G405" i="6"/>
  <c r="B397" i="6"/>
  <c r="D397" i="6" s="1"/>
  <c r="B396" i="6"/>
  <c r="G395" i="6"/>
  <c r="B395" i="6"/>
  <c r="B394" i="6"/>
  <c r="B393" i="6"/>
  <c r="A390" i="6"/>
  <c r="G367" i="6"/>
  <c r="G366" i="6"/>
  <c r="B358" i="6"/>
  <c r="D358" i="6" s="1"/>
  <c r="B357" i="6"/>
  <c r="G356" i="6"/>
  <c r="B356" i="6"/>
  <c r="B355" i="6"/>
  <c r="B354" i="6"/>
  <c r="A351" i="6"/>
  <c r="G328" i="6"/>
  <c r="G327" i="6"/>
  <c r="B319" i="6"/>
  <c r="D319" i="6" s="1"/>
  <c r="B318" i="6"/>
  <c r="G317" i="6"/>
  <c r="B317" i="6"/>
  <c r="B316" i="6"/>
  <c r="B315" i="6"/>
  <c r="A312" i="6" l="1"/>
  <c r="G289" i="6"/>
  <c r="G288" i="6"/>
  <c r="B280" i="6"/>
  <c r="B279" i="6"/>
  <c r="G278" i="6"/>
  <c r="B278" i="6"/>
  <c r="B277" i="6"/>
  <c r="B276" i="6"/>
  <c r="A273" i="6"/>
  <c r="G250" i="6"/>
  <c r="G249" i="6"/>
  <c r="B241" i="6"/>
  <c r="B240" i="6"/>
  <c r="G239" i="6"/>
  <c r="B239" i="6"/>
  <c r="B238" i="6"/>
  <c r="B237" i="6"/>
  <c r="A234" i="6"/>
  <c r="G211" i="6"/>
  <c r="G210" i="6"/>
  <c r="B202" i="6"/>
  <c r="D202" i="6" s="1"/>
  <c r="B201" i="6"/>
  <c r="G200" i="6"/>
  <c r="B200" i="6"/>
  <c r="B199" i="6"/>
  <c r="B198" i="6"/>
  <c r="G171" i="6"/>
  <c r="G172" i="6"/>
  <c r="A195" i="6"/>
  <c r="B163" i="6"/>
  <c r="B162" i="6"/>
  <c r="G161" i="6"/>
  <c r="B161" i="6"/>
  <c r="B160" i="6"/>
  <c r="B159" i="6"/>
  <c r="A116" i="6"/>
  <c r="B84" i="6"/>
  <c r="B83" i="6"/>
  <c r="G82" i="6"/>
  <c r="B82" i="6"/>
  <c r="B81" i="6"/>
  <c r="B80" i="6"/>
  <c r="A77" i="6"/>
  <c r="B45" i="6"/>
  <c r="B44" i="6"/>
  <c r="G43" i="6"/>
  <c r="B43" i="6"/>
  <c r="B42" i="6"/>
  <c r="B41" i="6"/>
  <c r="D280" i="6" l="1"/>
  <c r="D241" i="6"/>
  <c r="D163" i="6"/>
  <c r="D84" i="6"/>
  <c r="D45" i="6"/>
  <c r="A120" i="14" l="1"/>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D14" i="14"/>
  <c r="D13" i="14"/>
  <c r="D12" i="14"/>
  <c r="D11" i="14"/>
  <c r="D9" i="14"/>
  <c r="D8" i="14"/>
  <c r="D7" i="14"/>
  <c r="D6" i="14"/>
  <c r="D5" i="14"/>
  <c r="S23" i="9" l="1"/>
  <c r="S24" i="9"/>
  <c r="S21" i="9" l="1"/>
  <c r="S35" i="9"/>
  <c r="S28" i="9"/>
  <c r="S29" i="9"/>
  <c r="S30" i="9"/>
  <c r="S31" i="9"/>
  <c r="S32" i="9"/>
  <c r="S33" i="9"/>
  <c r="S34" i="9"/>
  <c r="S17" i="9"/>
  <c r="S18" i="9"/>
  <c r="S19" i="9"/>
  <c r="S20" i="9"/>
  <c r="S22" i="9"/>
  <c r="S25" i="9"/>
  <c r="S26" i="9"/>
  <c r="S27" i="9"/>
  <c r="S14" i="9"/>
  <c r="A38" i="6" l="1"/>
  <c r="A21" i="9" l="1"/>
  <c r="E26" i="2"/>
  <c r="R32" i="15"/>
  <c r="R37" i="15"/>
  <c r="R34" i="15"/>
  <c r="R35" i="15"/>
  <c r="R36" i="15"/>
  <c r="R38" i="15"/>
  <c r="R39" i="15"/>
  <c r="R40" i="15"/>
  <c r="R41" i="15"/>
  <c r="R42" i="15"/>
  <c r="R43" i="15"/>
  <c r="R44" i="15"/>
  <c r="R45" i="15"/>
  <c r="R46" i="15"/>
  <c r="R47" i="15"/>
  <c r="A30" i="9" l="1"/>
  <c r="A29" i="9"/>
  <c r="A28" i="9" l="1"/>
  <c r="E33" i="2" l="1"/>
  <c r="A19" i="2" l="1"/>
  <c r="R27" i="15"/>
  <c r="R26" i="15"/>
  <c r="E19" i="2" l="1"/>
  <c r="A14" i="9"/>
  <c r="B6" i="6" l="1"/>
  <c r="G4" i="6"/>
  <c r="R25" i="15"/>
  <c r="R49" i="15" l="1"/>
  <c r="R48" i="15"/>
  <c r="R33" i="15"/>
  <c r="R30" i="15"/>
  <c r="R29" i="15"/>
  <c r="R28" i="15"/>
  <c r="C11" i="8" l="1"/>
  <c r="C1" i="5" l="1"/>
  <c r="B3" i="4"/>
  <c r="E221" i="2" l="1"/>
  <c r="E220" i="2"/>
  <c r="B220" i="2" s="1"/>
  <c r="E218" i="2"/>
  <c r="B218" i="2" s="1"/>
  <c r="C10" i="2"/>
  <c r="C9" i="2"/>
  <c r="C8" i="2"/>
  <c r="C7" i="2"/>
  <c r="C5" i="2"/>
  <c r="C4" i="2"/>
  <c r="C3" i="2"/>
  <c r="C2" i="2"/>
  <c r="C1" i="2"/>
  <c r="A546" i="11" l="1"/>
  <c r="B5" i="6" l="1"/>
  <c r="B4" i="6"/>
  <c r="B3" i="6"/>
  <c r="B2" i="6"/>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31" i="15" l="1"/>
  <c r="B25" i="15"/>
  <c r="B41" i="15"/>
  <c r="B43" i="15"/>
  <c r="B36" i="2" s="1"/>
  <c r="B34" i="15"/>
  <c r="C36" i="15"/>
  <c r="C33" i="15"/>
  <c r="B27" i="15"/>
  <c r="C25" i="15"/>
  <c r="C32" i="15"/>
  <c r="B29" i="15"/>
  <c r="C27" i="15"/>
  <c r="B40" i="15"/>
  <c r="C39" i="15"/>
  <c r="C26" i="15"/>
  <c r="C30" i="15"/>
  <c r="B30" i="15"/>
  <c r="B42" i="15"/>
  <c r="C37" i="15"/>
  <c r="B31" i="15"/>
  <c r="M31" i="15" s="1"/>
  <c r="B36" i="15"/>
  <c r="C40" i="15"/>
  <c r="B26" i="15"/>
  <c r="B38" i="15"/>
  <c r="M38" i="15" s="1"/>
  <c r="C28" i="15"/>
  <c r="C35" i="15"/>
  <c r="C38" i="15"/>
  <c r="C41" i="15"/>
  <c r="B32" i="15"/>
  <c r="B39" i="15"/>
  <c r="C42" i="15"/>
  <c r="M42" i="15" s="1"/>
  <c r="B37" i="15"/>
  <c r="B33" i="15"/>
  <c r="C29" i="15"/>
  <c r="C43" i="15"/>
  <c r="D36" i="2" s="1"/>
  <c r="B35" i="15"/>
  <c r="C34" i="15"/>
  <c r="B28" i="15"/>
  <c r="M39" i="15"/>
  <c r="D33" i="2"/>
  <c r="B44" i="15"/>
  <c r="B37" i="2" s="1"/>
  <c r="C46" i="15"/>
  <c r="D39" i="2" s="1"/>
  <c r="B46" i="15"/>
  <c r="B39" i="2" s="1"/>
  <c r="M43" i="15"/>
  <c r="B49" i="15"/>
  <c r="M36" i="15"/>
  <c r="B47" i="15"/>
  <c r="B40" i="2" s="1"/>
  <c r="C48" i="15"/>
  <c r="C45" i="15"/>
  <c r="D38" i="2" s="1"/>
  <c r="B45" i="15"/>
  <c r="B38" i="2" s="1"/>
  <c r="B48" i="15"/>
  <c r="C44" i="15"/>
  <c r="C49" i="15"/>
  <c r="C47" i="15"/>
  <c r="D40" i="2" s="1"/>
  <c r="Q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Q44" i="15" l="1"/>
  <c r="D37" i="2"/>
  <c r="F23" i="14"/>
  <c r="F24" i="14"/>
  <c r="F25" i="14"/>
  <c r="F477" i="14"/>
  <c r="F453" i="14"/>
  <c r="F18" i="14"/>
  <c r="F646" i="14"/>
  <c r="F642" i="14"/>
  <c r="F638" i="14"/>
  <c r="F634" i="14"/>
  <c r="F630" i="14"/>
  <c r="F626" i="14"/>
  <c r="F622" i="14"/>
  <c r="F618" i="14"/>
  <c r="F614" i="14"/>
  <c r="F610" i="14"/>
  <c r="F606" i="14"/>
  <c r="F602" i="14"/>
  <c r="F598" i="14"/>
  <c r="F594" i="14"/>
  <c r="F590" i="14"/>
  <c r="F586" i="14"/>
  <c r="F582" i="14"/>
  <c r="F578" i="14"/>
  <c r="F574" i="14"/>
  <c r="F570" i="14"/>
  <c r="F566" i="14"/>
  <c r="F562" i="14"/>
  <c r="F558" i="14"/>
  <c r="F554" i="14"/>
  <c r="F550" i="14"/>
  <c r="F546" i="14"/>
  <c r="E541" i="14"/>
  <c r="F537" i="14"/>
  <c r="F533" i="14"/>
  <c r="F529" i="14"/>
  <c r="F525" i="14"/>
  <c r="F521" i="14"/>
  <c r="F517" i="14"/>
  <c r="F512" i="14"/>
  <c r="F508" i="14"/>
  <c r="F504" i="14"/>
  <c r="F500" i="14"/>
  <c r="E496" i="14"/>
  <c r="E492" i="14"/>
  <c r="F487" i="14"/>
  <c r="F483" i="14"/>
  <c r="F479" i="14"/>
  <c r="F474" i="14"/>
  <c r="F461" i="14"/>
  <c r="F448" i="14"/>
  <c r="F440" i="14"/>
  <c r="F436" i="14"/>
  <c r="F432" i="14"/>
  <c r="F427" i="14"/>
  <c r="F423" i="14"/>
  <c r="F419" i="14"/>
  <c r="F415" i="14"/>
  <c r="F411" i="14"/>
  <c r="F407" i="14"/>
  <c r="F402" i="14"/>
  <c r="F398" i="14"/>
  <c r="F394" i="14"/>
  <c r="F390" i="14"/>
  <c r="F386" i="14"/>
  <c r="F382" i="14"/>
  <c r="F377" i="14"/>
  <c r="F373" i="14"/>
  <c r="F369" i="14"/>
  <c r="F364" i="14"/>
  <c r="F360" i="14"/>
  <c r="E355" i="14"/>
  <c r="F351" i="14"/>
  <c r="F347" i="14"/>
  <c r="F343" i="14"/>
  <c r="F339" i="14"/>
  <c r="F334" i="14"/>
  <c r="F330" i="14"/>
  <c r="F326" i="14"/>
  <c r="F322" i="14"/>
  <c r="F317" i="14"/>
  <c r="F313" i="14"/>
  <c r="F308" i="14"/>
  <c r="F303" i="14"/>
  <c r="F299" i="14"/>
  <c r="F20" i="14"/>
  <c r="F1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0" i="14"/>
  <c r="F536" i="14"/>
  <c r="F532" i="14"/>
  <c r="F528" i="14"/>
  <c r="F524" i="14"/>
  <c r="F520" i="14"/>
  <c r="F516" i="14"/>
  <c r="F511" i="14"/>
  <c r="F507" i="14"/>
  <c r="F503" i="14"/>
  <c r="F499" i="14"/>
  <c r="F495" i="14"/>
  <c r="E490" i="14"/>
  <c r="F486" i="14"/>
  <c r="F482" i="14"/>
  <c r="F478" i="14"/>
  <c r="F473" i="14"/>
  <c r="F470" i="14"/>
  <c r="F468" i="14"/>
  <c r="F466" i="14"/>
  <c r="F464" i="14"/>
  <c r="F451" i="14"/>
  <c r="F447" i="14"/>
  <c r="E443" i="14"/>
  <c r="F439" i="14"/>
  <c r="F435" i="14"/>
  <c r="F431" i="14"/>
  <c r="F426" i="14"/>
  <c r="F422" i="14"/>
  <c r="F418" i="14"/>
  <c r="F414" i="14"/>
  <c r="F410" i="14"/>
  <c r="F406" i="14"/>
  <c r="F401" i="14"/>
  <c r="F397" i="14"/>
  <c r="F393" i="14"/>
  <c r="F389" i="14"/>
  <c r="F385" i="14"/>
  <c r="F381" i="14"/>
  <c r="F376" i="14"/>
  <c r="F372" i="14"/>
  <c r="F368" i="14"/>
  <c r="F363" i="14"/>
  <c r="F359" i="14"/>
  <c r="F354" i="14"/>
  <c r="F350" i="14"/>
  <c r="F346" i="14"/>
  <c r="F342" i="14"/>
  <c r="F338" i="14"/>
  <c r="F333" i="14"/>
  <c r="F329" i="14"/>
  <c r="F325" i="14"/>
  <c r="F321" i="14"/>
  <c r="F316" i="14"/>
  <c r="F311" i="14"/>
  <c r="E306" i="14"/>
  <c r="F302" i="14"/>
  <c r="F21" i="14"/>
  <c r="F16"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39" i="14"/>
  <c r="F535" i="14"/>
  <c r="F531" i="14"/>
  <c r="F527" i="14"/>
  <c r="F523" i="14"/>
  <c r="F519" i="14"/>
  <c r="F514" i="14"/>
  <c r="F510" i="14"/>
  <c r="F506" i="14"/>
  <c r="F502" i="14"/>
  <c r="F498" i="14"/>
  <c r="F494" i="14"/>
  <c r="F489" i="14"/>
  <c r="F485" i="14"/>
  <c r="F481" i="14"/>
  <c r="F476" i="14"/>
  <c r="F472" i="14"/>
  <c r="F463" i="14"/>
  <c r="F450" i="14"/>
  <c r="F446" i="14"/>
  <c r="F442" i="14"/>
  <c r="F438" i="14"/>
  <c r="F434" i="14"/>
  <c r="F430" i="14"/>
  <c r="F425" i="14"/>
  <c r="F421" i="14"/>
  <c r="F417" i="14"/>
  <c r="F413" i="14"/>
  <c r="F409" i="14"/>
  <c r="F405" i="14"/>
  <c r="F400" i="14"/>
  <c r="F396" i="14"/>
  <c r="F392" i="14"/>
  <c r="F388" i="14"/>
  <c r="F384" i="14"/>
  <c r="F379" i="14"/>
  <c r="F375" i="14"/>
  <c r="F371" i="14"/>
  <c r="F366" i="14"/>
  <c r="F362" i="14"/>
  <c r="F358" i="14"/>
  <c r="F353" i="14"/>
  <c r="F349" i="14"/>
  <c r="F345" i="14"/>
  <c r="F341" i="14"/>
  <c r="F336" i="14"/>
  <c r="F332" i="14"/>
  <c r="F328" i="14"/>
  <c r="F324" i="14"/>
  <c r="F319" i="14"/>
  <c r="F315" i="14"/>
  <c r="F310" i="14"/>
  <c r="F305" i="14"/>
  <c r="F301" i="14"/>
  <c r="F297" i="14"/>
  <c r="F22" i="14"/>
  <c r="F17" i="14"/>
  <c r="F643" i="14"/>
  <c r="F639" i="14"/>
  <c r="F635" i="14"/>
  <c r="F631" i="14"/>
  <c r="F627" i="14"/>
  <c r="F623" i="14"/>
  <c r="F619" i="14"/>
  <c r="F615" i="14"/>
  <c r="F611" i="14"/>
  <c r="F607" i="14"/>
  <c r="F603" i="14"/>
  <c r="F599" i="14"/>
  <c r="F595" i="14"/>
  <c r="F591" i="14"/>
  <c r="F587" i="14"/>
  <c r="F583" i="14"/>
  <c r="F579" i="14"/>
  <c r="F575" i="14"/>
  <c r="F571" i="14"/>
  <c r="F567" i="14"/>
  <c r="F563" i="14"/>
  <c r="F559" i="14"/>
  <c r="F555" i="14"/>
  <c r="F551" i="14"/>
  <c r="F547" i="14"/>
  <c r="F543" i="14"/>
  <c r="F538" i="14"/>
  <c r="F534" i="14"/>
  <c r="F530" i="14"/>
  <c r="F526" i="14"/>
  <c r="F522" i="14"/>
  <c r="F518" i="14"/>
  <c r="F513" i="14"/>
  <c r="F509" i="14"/>
  <c r="F505" i="14"/>
  <c r="F501" i="14"/>
  <c r="A497" i="14"/>
  <c r="F493" i="14"/>
  <c r="F488" i="14"/>
  <c r="F484" i="14"/>
  <c r="F480" i="14"/>
  <c r="F475" i="14"/>
  <c r="F471" i="14"/>
  <c r="F469" i="14"/>
  <c r="F467" i="14"/>
  <c r="F465" i="14"/>
  <c r="F462" i="14"/>
  <c r="F449" i="14"/>
  <c r="F445" i="14"/>
  <c r="F441" i="14"/>
  <c r="F437" i="14"/>
  <c r="F433" i="14"/>
  <c r="F429" i="14"/>
  <c r="F424" i="14"/>
  <c r="F420" i="14"/>
  <c r="F416" i="14"/>
  <c r="F412" i="14"/>
  <c r="F408" i="14"/>
  <c r="F404" i="14"/>
  <c r="F399" i="14"/>
  <c r="F395" i="14"/>
  <c r="F391" i="14"/>
  <c r="F387" i="14"/>
  <c r="F383" i="14"/>
  <c r="F378" i="14"/>
  <c r="F374" i="14"/>
  <c r="F370" i="14"/>
  <c r="F365" i="14"/>
  <c r="F361" i="14"/>
  <c r="F357" i="14"/>
  <c r="F352" i="14"/>
  <c r="F348" i="14"/>
  <c r="F344" i="14"/>
  <c r="F340" i="14"/>
  <c r="F335" i="14"/>
  <c r="F331" i="14"/>
  <c r="F327" i="14"/>
  <c r="F323" i="14"/>
  <c r="F318" i="14"/>
  <c r="F314" i="14"/>
  <c r="F309" i="14"/>
  <c r="F304" i="14"/>
  <c r="F300" i="14"/>
  <c r="F298" i="14"/>
  <c r="F293" i="14"/>
  <c r="F289" i="14"/>
  <c r="F283" i="14"/>
  <c r="F279" i="14"/>
  <c r="F275" i="14"/>
  <c r="F271" i="14"/>
  <c r="F265" i="14"/>
  <c r="F261" i="14"/>
  <c r="F257" i="14"/>
  <c r="F253" i="14"/>
  <c r="F248" i="14"/>
  <c r="F243" i="14"/>
  <c r="F239" i="14"/>
  <c r="F235" i="14"/>
  <c r="F231" i="14"/>
  <c r="F227" i="14"/>
  <c r="F223" i="14"/>
  <c r="F219" i="14"/>
  <c r="F215" i="14"/>
  <c r="F211" i="14"/>
  <c r="F207" i="14"/>
  <c r="F203" i="14"/>
  <c r="F199" i="14"/>
  <c r="F195" i="14"/>
  <c r="F191" i="14"/>
  <c r="F187" i="14"/>
  <c r="F183" i="14"/>
  <c r="F179" i="14"/>
  <c r="E174" i="14"/>
  <c r="F169" i="14"/>
  <c r="F165" i="14"/>
  <c r="F160" i="14"/>
  <c r="F156" i="14"/>
  <c r="F152" i="14"/>
  <c r="F145" i="14"/>
  <c r="F141" i="14"/>
  <c r="F137" i="14"/>
  <c r="F133" i="14"/>
  <c r="F129" i="14"/>
  <c r="F125" i="14"/>
  <c r="F296" i="14"/>
  <c r="F292" i="14"/>
  <c r="F288" i="14"/>
  <c r="F282" i="14"/>
  <c r="F278" i="14"/>
  <c r="F274" i="14"/>
  <c r="F270" i="14"/>
  <c r="F264" i="14"/>
  <c r="F260" i="14"/>
  <c r="F256" i="14"/>
  <c r="F252" i="14"/>
  <c r="F247" i="14"/>
  <c r="F242" i="14"/>
  <c r="F238" i="14"/>
  <c r="F234" i="14"/>
  <c r="F230" i="14"/>
  <c r="F226" i="14"/>
  <c r="F222" i="14"/>
  <c r="F218" i="14"/>
  <c r="F214" i="14"/>
  <c r="F210" i="14"/>
  <c r="F206" i="14"/>
  <c r="F202" i="14"/>
  <c r="F198" i="14"/>
  <c r="F194" i="14"/>
  <c r="F190" i="14"/>
  <c r="F186" i="14"/>
  <c r="F182" i="14"/>
  <c r="F178" i="14"/>
  <c r="E173" i="14"/>
  <c r="F168" i="14"/>
  <c r="F164" i="14"/>
  <c r="F159" i="14"/>
  <c r="F155" i="14"/>
  <c r="F151" i="14"/>
  <c r="F144" i="14"/>
  <c r="F140" i="14"/>
  <c r="F136" i="14"/>
  <c r="F132" i="14"/>
  <c r="F128" i="14"/>
  <c r="F122" i="14"/>
  <c r="F119" i="14"/>
  <c r="F117" i="14"/>
  <c r="F115" i="14"/>
  <c r="F113" i="14"/>
  <c r="F111" i="14"/>
  <c r="F109" i="14"/>
  <c r="F107" i="14"/>
  <c r="F105" i="14"/>
  <c r="F103" i="14"/>
  <c r="F101" i="14"/>
  <c r="F99" i="14"/>
  <c r="F97" i="14"/>
  <c r="F95" i="14"/>
  <c r="F93" i="14"/>
  <c r="F91" i="14"/>
  <c r="F89" i="14"/>
  <c r="F87" i="14"/>
  <c r="F85" i="14"/>
  <c r="F83" i="14"/>
  <c r="F81" i="14"/>
  <c r="F79" i="14"/>
  <c r="F77" i="14"/>
  <c r="F75" i="14"/>
  <c r="F73" i="14"/>
  <c r="F71" i="14"/>
  <c r="F69" i="14"/>
  <c r="F67" i="14"/>
  <c r="F65" i="14"/>
  <c r="F63" i="14"/>
  <c r="F61" i="14"/>
  <c r="F59" i="14"/>
  <c r="F57" i="14"/>
  <c r="F55" i="14"/>
  <c r="F53" i="14"/>
  <c r="F51" i="14"/>
  <c r="F49" i="14"/>
  <c r="F47" i="14"/>
  <c r="F45" i="14"/>
  <c r="F43" i="14"/>
  <c r="F41" i="14"/>
  <c r="F39" i="14"/>
  <c r="F14" i="14"/>
  <c r="F12" i="14"/>
  <c r="F10" i="14"/>
  <c r="F8" i="14"/>
  <c r="F295" i="14"/>
  <c r="F291" i="14"/>
  <c r="F287" i="14"/>
  <c r="F281" i="14"/>
  <c r="F277" i="14"/>
  <c r="F273" i="14"/>
  <c r="F269" i="14"/>
  <c r="F263" i="14"/>
  <c r="F259" i="14"/>
  <c r="F255" i="14"/>
  <c r="F251" i="14"/>
  <c r="F244" i="14"/>
  <c r="F241" i="14"/>
  <c r="F237" i="14"/>
  <c r="F233" i="14"/>
  <c r="F229" i="14"/>
  <c r="F225" i="14"/>
  <c r="F221" i="14"/>
  <c r="F217" i="14"/>
  <c r="F213" i="14"/>
  <c r="F209" i="14"/>
  <c r="F205" i="14"/>
  <c r="F201" i="14"/>
  <c r="F197" i="14"/>
  <c r="F193" i="14"/>
  <c r="F189" i="14"/>
  <c r="F185" i="14"/>
  <c r="F181" i="14"/>
  <c r="F177" i="14"/>
  <c r="F171" i="14"/>
  <c r="F167" i="14"/>
  <c r="E162" i="14"/>
  <c r="F158" i="14"/>
  <c r="F154" i="14"/>
  <c r="F150" i="14"/>
  <c r="F143" i="14"/>
  <c r="F139" i="14"/>
  <c r="F135" i="14"/>
  <c r="F131" i="14"/>
  <c r="F127" i="14"/>
  <c r="F121" i="14"/>
  <c r="F294" i="14"/>
  <c r="F290" i="14"/>
  <c r="E285" i="14"/>
  <c r="F280" i="14"/>
  <c r="F276" i="14"/>
  <c r="F272" i="14"/>
  <c r="F266" i="14"/>
  <c r="F262" i="14"/>
  <c r="F258" i="14"/>
  <c r="F254" i="14"/>
  <c r="E249" i="14"/>
  <c r="F246" i="14"/>
  <c r="F240" i="14"/>
  <c r="F236" i="14"/>
  <c r="F232" i="14"/>
  <c r="E228" i="14"/>
  <c r="F228" i="14" s="1"/>
  <c r="F224" i="14"/>
  <c r="F220" i="14"/>
  <c r="F216" i="14"/>
  <c r="F212" i="14"/>
  <c r="F208" i="14"/>
  <c r="F204" i="14"/>
  <c r="F200" i="14"/>
  <c r="F196" i="14"/>
  <c r="F192" i="14"/>
  <c r="F188" i="14"/>
  <c r="F184" i="14"/>
  <c r="F180" i="14"/>
  <c r="F176" i="14"/>
  <c r="F170" i="14"/>
  <c r="F166" i="14"/>
  <c r="F161" i="14"/>
  <c r="F157" i="14"/>
  <c r="F153" i="14"/>
  <c r="F149" i="14"/>
  <c r="F142" i="14"/>
  <c r="F138" i="14"/>
  <c r="F134" i="14"/>
  <c r="F130" i="14"/>
  <c r="F126" i="14"/>
  <c r="F120" i="14"/>
  <c r="F118" i="14"/>
  <c r="F116" i="14"/>
  <c r="F114" i="14"/>
  <c r="F112" i="14"/>
  <c r="F110" i="14"/>
  <c r="F108" i="14"/>
  <c r="F106" i="14"/>
  <c r="F104" i="14"/>
  <c r="F102" i="14"/>
  <c r="F100" i="14"/>
  <c r="F98" i="14"/>
  <c r="F96" i="14"/>
  <c r="F94" i="14"/>
  <c r="F92" i="14"/>
  <c r="F90" i="14"/>
  <c r="F88" i="14"/>
  <c r="F86" i="14"/>
  <c r="F84" i="14"/>
  <c r="F82" i="14"/>
  <c r="F80" i="14"/>
  <c r="F78" i="14"/>
  <c r="F76" i="14"/>
  <c r="F74" i="14"/>
  <c r="F72" i="14"/>
  <c r="F70" i="14"/>
  <c r="F68" i="14"/>
  <c r="F66" i="14"/>
  <c r="F64" i="14"/>
  <c r="F62" i="14"/>
  <c r="F60" i="14"/>
  <c r="F58" i="14"/>
  <c r="F56" i="14"/>
  <c r="F54" i="14"/>
  <c r="F52" i="14"/>
  <c r="F50" i="14"/>
  <c r="F48" i="14"/>
  <c r="F46" i="14"/>
  <c r="F44" i="14"/>
  <c r="F42" i="14"/>
  <c r="F40" i="14"/>
  <c r="F38" i="14"/>
  <c r="F13" i="14"/>
  <c r="F11" i="14"/>
  <c r="F9" i="14"/>
  <c r="F6" i="14"/>
  <c r="F7" i="14"/>
  <c r="F5" i="14"/>
  <c r="M30" i="15"/>
  <c r="Q45" i="15"/>
  <c r="Q46" i="15" s="1"/>
  <c r="Q47" i="15" s="1"/>
  <c r="M35" i="15"/>
  <c r="B33" i="2"/>
  <c r="M41" i="15"/>
  <c r="M37" i="15"/>
  <c r="D26" i="2"/>
  <c r="B26" i="2"/>
  <c r="M34" i="15"/>
  <c r="M40" i="15"/>
  <c r="O40" i="15" s="1"/>
  <c r="P26" i="15"/>
  <c r="B19" i="2"/>
  <c r="M26" i="15"/>
  <c r="O26" i="15" s="1"/>
  <c r="L26" i="15"/>
  <c r="Q26" i="15"/>
  <c r="D19" i="2"/>
  <c r="Q27" i="15"/>
  <c r="Q28" i="15" s="1"/>
  <c r="Q29" i="15" s="1"/>
  <c r="Q30" i="15" s="1"/>
  <c r="M44" i="15"/>
  <c r="M45" i="15"/>
  <c r="M29" i="15"/>
  <c r="M32" i="15"/>
  <c r="M49" i="15"/>
  <c r="M28" i="15"/>
  <c r="M27" i="15"/>
  <c r="M25" i="15"/>
  <c r="O25" i="15" s="1"/>
  <c r="P25" i="15"/>
  <c r="P27" i="15" s="1"/>
  <c r="P28" i="15" s="1"/>
  <c r="P29" i="15" s="1"/>
  <c r="P30" i="15" s="1"/>
  <c r="L25" i="15"/>
  <c r="L27" i="15" s="1"/>
  <c r="L28" i="15" s="1"/>
  <c r="L29" i="15" s="1"/>
  <c r="M48" i="15"/>
  <c r="M33" i="15"/>
  <c r="M47" i="15"/>
  <c r="M46" i="15"/>
  <c r="S13" i="9"/>
  <c r="S15" i="9"/>
  <c r="F170" i="6" l="1"/>
  <c r="G170" i="6" s="1"/>
  <c r="F364" i="6"/>
  <c r="G364" i="6" s="1"/>
  <c r="B545" i="6"/>
  <c r="B535" i="6"/>
  <c r="B531" i="6"/>
  <c r="F523" i="6"/>
  <c r="G523" i="6" s="1"/>
  <c r="B505" i="6"/>
  <c r="F494" i="6"/>
  <c r="G494" i="6" s="1"/>
  <c r="F488" i="6"/>
  <c r="G488" i="6" s="1"/>
  <c r="A467" i="6"/>
  <c r="A457" i="6"/>
  <c r="A453" i="6"/>
  <c r="D445" i="6"/>
  <c r="F420" i="6"/>
  <c r="G420" i="6" s="1"/>
  <c r="F414" i="6"/>
  <c r="G414" i="6" s="1"/>
  <c r="A544" i="6"/>
  <c r="A534" i="6"/>
  <c r="A530" i="6"/>
  <c r="D522" i="6"/>
  <c r="D496" i="6"/>
  <c r="D492" i="6"/>
  <c r="A484" i="6"/>
  <c r="F461" i="6"/>
  <c r="G461" i="6" s="1"/>
  <c r="F455" i="6"/>
  <c r="G455" i="6" s="1"/>
  <c r="F449" i="6"/>
  <c r="G449" i="6" s="1"/>
  <c r="D425" i="6"/>
  <c r="D415" i="6"/>
  <c r="D411" i="6"/>
  <c r="F545" i="6"/>
  <c r="G545" i="6" s="1"/>
  <c r="F535" i="6"/>
  <c r="G535" i="6" s="1"/>
  <c r="F531" i="6"/>
  <c r="G531" i="6" s="1"/>
  <c r="B523" i="6"/>
  <c r="F500" i="6"/>
  <c r="G500" i="6" s="1"/>
  <c r="B494" i="6"/>
  <c r="B488" i="6"/>
  <c r="D467" i="6"/>
  <c r="D457" i="6"/>
  <c r="D453" i="6"/>
  <c r="A445" i="6"/>
  <c r="B420" i="6"/>
  <c r="B414" i="6"/>
  <c r="B408" i="6"/>
  <c r="D539" i="6"/>
  <c r="D505" i="6"/>
  <c r="B455" i="6"/>
  <c r="A411" i="6"/>
  <c r="D387" i="6"/>
  <c r="D376" i="6"/>
  <c r="D372" i="6"/>
  <c r="A348" i="6"/>
  <c r="A337" i="6"/>
  <c r="A333" i="6"/>
  <c r="D325" i="6"/>
  <c r="D404" i="6"/>
  <c r="F372" i="6"/>
  <c r="G372" i="6" s="1"/>
  <c r="D532" i="6"/>
  <c r="A494" i="6"/>
  <c r="B454" i="6"/>
  <c r="F408" i="6"/>
  <c r="G408" i="6" s="1"/>
  <c r="B386" i="6"/>
  <c r="B375" i="6"/>
  <c r="B369" i="6"/>
  <c r="F347" i="6"/>
  <c r="G347" i="6" s="1"/>
  <c r="F336" i="6"/>
  <c r="G336" i="6" s="1"/>
  <c r="F330" i="6"/>
  <c r="G330" i="6" s="1"/>
  <c r="D303" i="6"/>
  <c r="F411" i="6"/>
  <c r="G411" i="6" s="1"/>
  <c r="F374" i="6"/>
  <c r="G374" i="6" s="1"/>
  <c r="B337" i="6"/>
  <c r="F325" i="6"/>
  <c r="G325" i="6" s="1"/>
  <c r="D531" i="6"/>
  <c r="D483" i="6"/>
  <c r="A416" i="6"/>
  <c r="F381" i="6"/>
  <c r="G381" i="6" s="1"/>
  <c r="A377" i="6"/>
  <c r="A373" i="6"/>
  <c r="D365" i="6"/>
  <c r="D338" i="6"/>
  <c r="D334" i="6"/>
  <c r="A325" i="6"/>
  <c r="D506" i="6"/>
  <c r="F407" i="6"/>
  <c r="G407" i="6" s="1"/>
  <c r="F368" i="6"/>
  <c r="G368" i="6" s="1"/>
  <c r="B330" i="6"/>
  <c r="A302" i="6"/>
  <c r="A296" i="6"/>
  <c r="A290" i="6"/>
  <c r="B263" i="6"/>
  <c r="B257" i="6"/>
  <c r="B251" i="6"/>
  <c r="B230" i="6"/>
  <c r="B219" i="6"/>
  <c r="B213" i="6"/>
  <c r="A192" i="6"/>
  <c r="F180" i="6"/>
  <c r="G180" i="6" s="1"/>
  <c r="F174" i="6"/>
  <c r="G174" i="6" s="1"/>
  <c r="D112" i="6"/>
  <c r="D101" i="6"/>
  <c r="D95" i="6"/>
  <c r="B73" i="6"/>
  <c r="B62" i="6"/>
  <c r="B56" i="6"/>
  <c r="B28" i="6"/>
  <c r="F302" i="6"/>
  <c r="G302" i="6" s="1"/>
  <c r="F296" i="6"/>
  <c r="G296" i="6" s="1"/>
  <c r="F290" i="6"/>
  <c r="G290" i="6" s="1"/>
  <c r="A263" i="6"/>
  <c r="A257" i="6"/>
  <c r="A251" i="6"/>
  <c r="A230" i="6"/>
  <c r="A219" i="6"/>
  <c r="A213" i="6"/>
  <c r="F192" i="6"/>
  <c r="G192" i="6" s="1"/>
  <c r="D181" i="6"/>
  <c r="D177" i="6"/>
  <c r="B113" i="6"/>
  <c r="A170" i="6"/>
  <c r="B170" i="6"/>
  <c r="B544" i="6"/>
  <c r="B534" i="6"/>
  <c r="B530" i="6"/>
  <c r="F522" i="6"/>
  <c r="G522" i="6" s="1"/>
  <c r="B500" i="6"/>
  <c r="F493" i="6"/>
  <c r="G493" i="6" s="1"/>
  <c r="F487" i="6"/>
  <c r="G487" i="6" s="1"/>
  <c r="A466" i="6"/>
  <c r="A456" i="6"/>
  <c r="A452" i="6"/>
  <c r="D444" i="6"/>
  <c r="F419" i="6"/>
  <c r="G419" i="6" s="1"/>
  <c r="F413" i="6"/>
  <c r="G413" i="6" s="1"/>
  <c r="A539" i="6"/>
  <c r="A533" i="6"/>
  <c r="A527" i="6"/>
  <c r="A506" i="6"/>
  <c r="D495" i="6"/>
  <c r="D491" i="6"/>
  <c r="A483" i="6"/>
  <c r="F460" i="6"/>
  <c r="G460" i="6" s="1"/>
  <c r="F454" i="6"/>
  <c r="G454" i="6" s="1"/>
  <c r="F448" i="6"/>
  <c r="G448" i="6" s="1"/>
  <c r="D420" i="6"/>
  <c r="D414" i="6"/>
  <c r="D408" i="6"/>
  <c r="F544" i="6"/>
  <c r="G544" i="6" s="1"/>
  <c r="F534" i="6"/>
  <c r="G534" i="6" s="1"/>
  <c r="F530" i="6"/>
  <c r="G530" i="6" s="1"/>
  <c r="B522" i="6"/>
  <c r="F499" i="6"/>
  <c r="G499" i="6" s="1"/>
  <c r="B493" i="6"/>
  <c r="B487" i="6"/>
  <c r="D466" i="6"/>
  <c r="D456" i="6"/>
  <c r="D452" i="6"/>
  <c r="A444" i="6"/>
  <c r="B419" i="6"/>
  <c r="B413" i="6"/>
  <c r="B407" i="6"/>
  <c r="D533" i="6"/>
  <c r="A495" i="6"/>
  <c r="B449" i="6"/>
  <c r="A407" i="6"/>
  <c r="D386" i="6"/>
  <c r="D375" i="6"/>
  <c r="D369" i="6"/>
  <c r="A347" i="6"/>
  <c r="A336" i="6"/>
  <c r="A330" i="6"/>
  <c r="A303" i="6"/>
  <c r="D381" i="6"/>
  <c r="B348" i="6"/>
  <c r="D526" i="6"/>
  <c r="A488" i="6"/>
  <c r="B448" i="6"/>
  <c r="D403" i="6"/>
  <c r="B380" i="6"/>
  <c r="B374" i="6"/>
  <c r="B368" i="6"/>
  <c r="F341" i="6"/>
  <c r="G341" i="6" s="1"/>
  <c r="F335" i="6"/>
  <c r="G335" i="6" s="1"/>
  <c r="F329" i="6"/>
  <c r="G329" i="6" s="1"/>
  <c r="A326" i="6"/>
  <c r="A403" i="6"/>
  <c r="F369" i="6"/>
  <c r="G369" i="6" s="1"/>
  <c r="B335" i="6"/>
  <c r="B303" i="6"/>
  <c r="D499" i="6"/>
  <c r="B467" i="6"/>
  <c r="A412" i="6"/>
  <c r="A387" i="6"/>
  <c r="A376" i="6"/>
  <c r="A372" i="6"/>
  <c r="D348" i="6"/>
  <c r="D337" i="6"/>
  <c r="D333" i="6"/>
  <c r="F303" i="6"/>
  <c r="G303" i="6" s="1"/>
  <c r="A496" i="6"/>
  <c r="F386" i="6"/>
  <c r="G386" i="6" s="1"/>
  <c r="B341" i="6"/>
  <c r="F326" i="6"/>
  <c r="G326" i="6" s="1"/>
  <c r="A299" i="6"/>
  <c r="A295" i="6"/>
  <c r="D287" i="6"/>
  <c r="B260" i="6"/>
  <c r="B256" i="6"/>
  <c r="F248" i="6"/>
  <c r="G248" i="6" s="1"/>
  <c r="B224" i="6"/>
  <c r="B218" i="6"/>
  <c r="B212" i="6"/>
  <c r="A191" i="6"/>
  <c r="F179" i="6"/>
  <c r="G179" i="6" s="1"/>
  <c r="F173" i="6"/>
  <c r="G173" i="6" s="1"/>
  <c r="D106" i="6"/>
  <c r="A364" i="6"/>
  <c r="B364" i="6"/>
  <c r="B539" i="6"/>
  <c r="B533" i="6"/>
  <c r="B527" i="6"/>
  <c r="A499" i="6"/>
  <c r="F496" i="6"/>
  <c r="G496" i="6" s="1"/>
  <c r="F492" i="6"/>
  <c r="G492" i="6" s="1"/>
  <c r="B484" i="6"/>
  <c r="A461" i="6"/>
  <c r="A455" i="6"/>
  <c r="A449" i="6"/>
  <c r="F426" i="6"/>
  <c r="G426" i="6" s="1"/>
  <c r="F416" i="6"/>
  <c r="G416" i="6" s="1"/>
  <c r="F412" i="6"/>
  <c r="G412" i="6" s="1"/>
  <c r="A538" i="6"/>
  <c r="A532" i="6"/>
  <c r="A526" i="6"/>
  <c r="A505" i="6"/>
  <c r="D494" i="6"/>
  <c r="D488" i="6"/>
  <c r="F467" i="6"/>
  <c r="G467" i="6" s="1"/>
  <c r="F457" i="6"/>
  <c r="G457" i="6" s="1"/>
  <c r="F453" i="6"/>
  <c r="G453" i="6" s="1"/>
  <c r="B445" i="6"/>
  <c r="D419" i="6"/>
  <c r="D413" i="6"/>
  <c r="D407" i="6"/>
  <c r="F539" i="6"/>
  <c r="G539" i="6" s="1"/>
  <c r="F533" i="6"/>
  <c r="G533" i="6" s="1"/>
  <c r="F527" i="6"/>
  <c r="G527" i="6" s="1"/>
  <c r="F506" i="6"/>
  <c r="G506" i="6" s="1"/>
  <c r="B496" i="6"/>
  <c r="B492" i="6"/>
  <c r="F484" i="6"/>
  <c r="G484" i="6" s="1"/>
  <c r="D461" i="6"/>
  <c r="D455" i="6"/>
  <c r="D449" i="6"/>
  <c r="B426" i="6"/>
  <c r="B416" i="6"/>
  <c r="B412" i="6"/>
  <c r="F404" i="6"/>
  <c r="G404" i="6" s="1"/>
  <c r="D527" i="6"/>
  <c r="A491" i="6"/>
  <c r="F445" i="6"/>
  <c r="G445" i="6" s="1"/>
  <c r="A420" i="6"/>
  <c r="B404" i="6"/>
  <c r="D380" i="6"/>
  <c r="D374" i="6"/>
  <c r="D368" i="6"/>
  <c r="A341" i="6"/>
  <c r="A335" i="6"/>
  <c r="A329" i="6"/>
  <c r="B466" i="6"/>
  <c r="F380" i="6"/>
  <c r="G380" i="6" s="1"/>
  <c r="B338" i="6"/>
  <c r="A522" i="6"/>
  <c r="D484" i="6"/>
  <c r="F444" i="6"/>
  <c r="G444" i="6" s="1"/>
  <c r="A419" i="6"/>
  <c r="A381" i="6"/>
  <c r="B377" i="6"/>
  <c r="B373" i="6"/>
  <c r="F365" i="6"/>
  <c r="G365" i="6" s="1"/>
  <c r="F338" i="6"/>
  <c r="G338" i="6" s="1"/>
  <c r="F334" i="6"/>
  <c r="G334" i="6" s="1"/>
  <c r="B326" i="6"/>
  <c r="D544" i="6"/>
  <c r="F387" i="6"/>
  <c r="G387" i="6" s="1"/>
  <c r="B365" i="6"/>
  <c r="B333" i="6"/>
  <c r="D545" i="6"/>
  <c r="A493" i="6"/>
  <c r="B457" i="6"/>
  <c r="A408" i="6"/>
  <c r="A386" i="6"/>
  <c r="A375" i="6"/>
  <c r="A369" i="6"/>
  <c r="D347" i="6"/>
  <c r="D336" i="6"/>
  <c r="D330" i="6"/>
  <c r="D534" i="6"/>
  <c r="A492" i="6"/>
  <c r="F376" i="6"/>
  <c r="G376" i="6" s="1"/>
  <c r="B336" i="6"/>
  <c r="A309" i="6"/>
  <c r="A298" i="6"/>
  <c r="A294" i="6"/>
  <c r="B270" i="6"/>
  <c r="B259" i="6"/>
  <c r="B255" i="6"/>
  <c r="F247" i="6"/>
  <c r="G247" i="6" s="1"/>
  <c r="B221" i="6"/>
  <c r="B217" i="6"/>
  <c r="F209" i="6"/>
  <c r="G209" i="6" s="1"/>
  <c r="F182" i="6"/>
  <c r="G182" i="6" s="1"/>
  <c r="F178" i="6"/>
  <c r="G178" i="6" s="1"/>
  <c r="F169" i="6"/>
  <c r="G169" i="6" s="1"/>
  <c r="D103" i="6"/>
  <c r="D99" i="6"/>
  <c r="D90" i="6"/>
  <c r="B64" i="6"/>
  <c r="B60" i="6"/>
  <c r="B51" i="6"/>
  <c r="F309" i="6"/>
  <c r="G309" i="6" s="1"/>
  <c r="F298" i="6"/>
  <c r="G298" i="6" s="1"/>
  <c r="F294" i="6"/>
  <c r="G294" i="6" s="1"/>
  <c r="A270" i="6"/>
  <c r="A259" i="6"/>
  <c r="A255" i="6"/>
  <c r="D247" i="6"/>
  <c r="A221" i="6"/>
  <c r="A217" i="6"/>
  <c r="D209" i="6"/>
  <c r="F185" i="6"/>
  <c r="G185" i="6" s="1"/>
  <c r="D179" i="6"/>
  <c r="D173" i="6"/>
  <c r="B106" i="6"/>
  <c r="B100" i="6"/>
  <c r="B94" i="6"/>
  <c r="A67" i="6"/>
  <c r="A61" i="6"/>
  <c r="A55" i="6"/>
  <c r="D309" i="6"/>
  <c r="D298" i="6"/>
  <c r="D294" i="6"/>
  <c r="F270" i="6"/>
  <c r="G270" i="6" s="1"/>
  <c r="F259" i="6"/>
  <c r="G259" i="6" s="1"/>
  <c r="F255" i="6"/>
  <c r="G255" i="6" s="1"/>
  <c r="B247" i="6"/>
  <c r="F221" i="6"/>
  <c r="G221" i="6" s="1"/>
  <c r="F217" i="6"/>
  <c r="G217" i="6" s="1"/>
  <c r="B209" i="6"/>
  <c r="D185" i="6"/>
  <c r="B179" i="6"/>
  <c r="B173" i="6"/>
  <c r="A106" i="6"/>
  <c r="A100" i="6"/>
  <c r="A94" i="6"/>
  <c r="F67" i="6"/>
  <c r="G67" i="6" s="1"/>
  <c r="F61" i="6"/>
  <c r="G61" i="6" s="1"/>
  <c r="F55" i="6"/>
  <c r="G55" i="6" s="1"/>
  <c r="B295" i="6"/>
  <c r="D364" i="6"/>
  <c r="D170" i="6"/>
  <c r="B538" i="6"/>
  <c r="B532" i="6"/>
  <c r="B526" i="6"/>
  <c r="B506" i="6"/>
  <c r="F495" i="6"/>
  <c r="G495" i="6" s="1"/>
  <c r="F491" i="6"/>
  <c r="G491" i="6" s="1"/>
  <c r="B483" i="6"/>
  <c r="A460" i="6"/>
  <c r="A454" i="6"/>
  <c r="A448" i="6"/>
  <c r="F425" i="6"/>
  <c r="G425" i="6" s="1"/>
  <c r="F415" i="6"/>
  <c r="G415" i="6" s="1"/>
  <c r="A545" i="6"/>
  <c r="A535" i="6"/>
  <c r="A531" i="6"/>
  <c r="D523" i="6"/>
  <c r="A500" i="6"/>
  <c r="D493" i="6"/>
  <c r="D487" i="6"/>
  <c r="F466" i="6"/>
  <c r="G466" i="6" s="1"/>
  <c r="F456" i="6"/>
  <c r="G456" i="6" s="1"/>
  <c r="F452" i="6"/>
  <c r="G452" i="6" s="1"/>
  <c r="B444" i="6"/>
  <c r="D426" i="6"/>
  <c r="D416" i="6"/>
  <c r="D412" i="6"/>
  <c r="A404" i="6"/>
  <c r="F538" i="6"/>
  <c r="G538" i="6" s="1"/>
  <c r="G546" i="6" s="1"/>
  <c r="F532" i="6"/>
  <c r="G532" i="6" s="1"/>
  <c r="F526" i="6"/>
  <c r="G526" i="6" s="1"/>
  <c r="F505" i="6"/>
  <c r="G505" i="6" s="1"/>
  <c r="B495" i="6"/>
  <c r="B491" i="6"/>
  <c r="F483" i="6"/>
  <c r="G483" i="6" s="1"/>
  <c r="D460" i="6"/>
  <c r="D454" i="6"/>
  <c r="D448" i="6"/>
  <c r="B425" i="6"/>
  <c r="B415" i="6"/>
  <c r="B411" i="6"/>
  <c r="F403" i="6"/>
  <c r="G403" i="6" s="1"/>
  <c r="A523" i="6"/>
  <c r="B461" i="6"/>
  <c r="A414" i="6"/>
  <c r="B381" i="6"/>
  <c r="D377" i="6"/>
  <c r="D373" i="6"/>
  <c r="A365" i="6"/>
  <c r="A338" i="6"/>
  <c r="A334" i="6"/>
  <c r="D326" i="6"/>
  <c r="B452" i="6"/>
  <c r="A415" i="6"/>
  <c r="F375" i="6"/>
  <c r="G375" i="6" s="1"/>
  <c r="D538" i="6"/>
  <c r="D500" i="6"/>
  <c r="B460" i="6"/>
  <c r="A413" i="6"/>
  <c r="B387" i="6"/>
  <c r="B376" i="6"/>
  <c r="B372" i="6"/>
  <c r="F348" i="6"/>
  <c r="G348" i="6" s="1"/>
  <c r="F337" i="6"/>
  <c r="G337" i="6" s="1"/>
  <c r="F333" i="6"/>
  <c r="G333" i="6" s="1"/>
  <c r="B325" i="6"/>
  <c r="F377" i="6"/>
  <c r="G377" i="6" s="1"/>
  <c r="B347" i="6"/>
  <c r="B329" i="6"/>
  <c r="D535" i="6"/>
  <c r="A487" i="6"/>
  <c r="B453" i="6"/>
  <c r="A426" i="6"/>
  <c r="B403" i="6"/>
  <c r="A380" i="6"/>
  <c r="A374" i="6"/>
  <c r="A368" i="6"/>
  <c r="D341" i="6"/>
  <c r="D335" i="6"/>
  <c r="D329" i="6"/>
  <c r="D530" i="6"/>
  <c r="B456" i="6"/>
  <c r="A425" i="6"/>
  <c r="F373" i="6"/>
  <c r="G373" i="6" s="1"/>
  <c r="B334" i="6"/>
  <c r="A308" i="6"/>
  <c r="A297" i="6"/>
  <c r="A291" i="6"/>
  <c r="B269" i="6"/>
  <c r="B258" i="6"/>
  <c r="B252" i="6"/>
  <c r="B231" i="6"/>
  <c r="B220" i="6"/>
  <c r="B216" i="6"/>
  <c r="F208" i="6"/>
  <c r="G208" i="6" s="1"/>
  <c r="F181" i="6"/>
  <c r="G181" i="6" s="1"/>
  <c r="F177" i="6"/>
  <c r="G177" i="6" s="1"/>
  <c r="D113" i="6"/>
  <c r="D102" i="6"/>
  <c r="D98" i="6"/>
  <c r="B74" i="6"/>
  <c r="B63" i="6"/>
  <c r="B59" i="6"/>
  <c r="F28" i="6"/>
  <c r="G28" i="6" s="1"/>
  <c r="F308" i="6"/>
  <c r="G308" i="6" s="1"/>
  <c r="F297" i="6"/>
  <c r="G297" i="6" s="1"/>
  <c r="F291" i="6"/>
  <c r="G291" i="6" s="1"/>
  <c r="A269" i="6"/>
  <c r="A258" i="6"/>
  <c r="A252" i="6"/>
  <c r="A231" i="6"/>
  <c r="A220" i="6"/>
  <c r="A216" i="6"/>
  <c r="D208" i="6"/>
  <c r="D182" i="6"/>
  <c r="D178" i="6"/>
  <c r="D169" i="6"/>
  <c r="B103" i="6"/>
  <c r="B99" i="6"/>
  <c r="B90" i="6"/>
  <c r="A64" i="6"/>
  <c r="A60" i="6"/>
  <c r="A51" i="6"/>
  <c r="D308" i="6"/>
  <c r="D297" i="6"/>
  <c r="D291" i="6"/>
  <c r="F269" i="6"/>
  <c r="G269" i="6" s="1"/>
  <c r="F258" i="6"/>
  <c r="G258" i="6" s="1"/>
  <c r="F252" i="6"/>
  <c r="G252" i="6" s="1"/>
  <c r="F231" i="6"/>
  <c r="G231" i="6" s="1"/>
  <c r="D100" i="6"/>
  <c r="B55" i="6"/>
  <c r="B287" i="6"/>
  <c r="A224" i="6"/>
  <c r="D180" i="6"/>
  <c r="B101" i="6"/>
  <c r="A73" i="6"/>
  <c r="A56" i="6"/>
  <c r="D299" i="6"/>
  <c r="A287" i="6"/>
  <c r="F256" i="6"/>
  <c r="G256" i="6" s="1"/>
  <c r="F224" i="6"/>
  <c r="G224" i="6" s="1"/>
  <c r="F216" i="6"/>
  <c r="G216" i="6" s="1"/>
  <c r="D192" i="6"/>
  <c r="B180" i="6"/>
  <c r="B169" i="6"/>
  <c r="A102" i="6"/>
  <c r="A95" i="6"/>
  <c r="F64" i="6"/>
  <c r="G64" i="6" s="1"/>
  <c r="F59" i="6"/>
  <c r="G59" i="6" s="1"/>
  <c r="B299" i="6"/>
  <c r="A247" i="6"/>
  <c r="A208" i="6"/>
  <c r="F113" i="6"/>
  <c r="G113" i="6" s="1"/>
  <c r="D62" i="6"/>
  <c r="F90" i="6"/>
  <c r="G90" i="6" s="1"/>
  <c r="D256" i="6"/>
  <c r="A181" i="6"/>
  <c r="F95" i="6"/>
  <c r="G95" i="6" s="1"/>
  <c r="A28" i="6"/>
  <c r="F94" i="6"/>
  <c r="G94" i="6" s="1"/>
  <c r="D213" i="6"/>
  <c r="B291" i="6"/>
  <c r="D255" i="6"/>
  <c r="A174" i="6"/>
  <c r="D269" i="6"/>
  <c r="F99" i="6"/>
  <c r="G99" i="6" s="1"/>
  <c r="D219" i="6"/>
  <c r="A22" i="6"/>
  <c r="F20" i="6"/>
  <c r="G20" i="6" s="1"/>
  <c r="B21" i="6"/>
  <c r="D20" i="6"/>
  <c r="D23" i="6"/>
  <c r="F21" i="6"/>
  <c r="G21" i="6" s="1"/>
  <c r="F25" i="6"/>
  <c r="G25" i="6" s="1"/>
  <c r="F12" i="6"/>
  <c r="G12" i="6" s="1"/>
  <c r="D94" i="6"/>
  <c r="B308" i="6"/>
  <c r="A260" i="6"/>
  <c r="A218" i="6"/>
  <c r="D174" i="6"/>
  <c r="B98" i="6"/>
  <c r="A63" i="6"/>
  <c r="D28" i="6"/>
  <c r="D296" i="6"/>
  <c r="F263" i="6"/>
  <c r="G263" i="6" s="1"/>
  <c r="F251" i="6"/>
  <c r="G251" i="6" s="1"/>
  <c r="F220" i="6"/>
  <c r="G220" i="6" s="1"/>
  <c r="F213" i="6"/>
  <c r="G213" i="6" s="1"/>
  <c r="D191" i="6"/>
  <c r="B178" i="6"/>
  <c r="A113" i="6"/>
  <c r="A101" i="6"/>
  <c r="A90" i="6"/>
  <c r="F63" i="6"/>
  <c r="G63" i="6" s="1"/>
  <c r="F56" i="6"/>
  <c r="G56" i="6" s="1"/>
  <c r="D263" i="6"/>
  <c r="D224" i="6"/>
  <c r="A182" i="6"/>
  <c r="F102" i="6"/>
  <c r="G102" i="6" s="1"/>
  <c r="D56" i="6"/>
  <c r="B298" i="6"/>
  <c r="D221" i="6"/>
  <c r="A177" i="6"/>
  <c r="D67" i="6"/>
  <c r="D216" i="6"/>
  <c r="D60" i="6"/>
  <c r="F103" i="6"/>
  <c r="G103" i="6" s="1"/>
  <c r="F287" i="6"/>
  <c r="G287" i="6" s="1"/>
  <c r="D231" i="6"/>
  <c r="F100" i="6"/>
  <c r="G100" i="6" s="1"/>
  <c r="D252" i="6"/>
  <c r="D74" i="6"/>
  <c r="A173" i="6"/>
  <c r="A23" i="6"/>
  <c r="A12" i="6"/>
  <c r="B22" i="6"/>
  <c r="A20" i="6"/>
  <c r="D24" i="6"/>
  <c r="F22" i="6"/>
  <c r="G22" i="6" s="1"/>
  <c r="B67" i="6"/>
  <c r="F299" i="6"/>
  <c r="G299" i="6" s="1"/>
  <c r="A256" i="6"/>
  <c r="A212" i="6"/>
  <c r="B112" i="6"/>
  <c r="B95" i="6"/>
  <c r="A62" i="6"/>
  <c r="B302" i="6"/>
  <c r="D295" i="6"/>
  <c r="F260" i="6"/>
  <c r="G260" i="6" s="1"/>
  <c r="B248" i="6"/>
  <c r="F219" i="6"/>
  <c r="G219" i="6" s="1"/>
  <c r="F212" i="6"/>
  <c r="G212" i="6" s="1"/>
  <c r="B182" i="6"/>
  <c r="B177" i="6"/>
  <c r="A112" i="6"/>
  <c r="A99" i="6"/>
  <c r="F74" i="6"/>
  <c r="G74" i="6" s="1"/>
  <c r="F62" i="6"/>
  <c r="G62" i="6" s="1"/>
  <c r="F51" i="6"/>
  <c r="G51" i="6" s="1"/>
  <c r="D257" i="6"/>
  <c r="D218" i="6"/>
  <c r="A178" i="6"/>
  <c r="F98" i="6"/>
  <c r="G98" i="6" s="1"/>
  <c r="A209" i="6"/>
  <c r="B294" i="6"/>
  <c r="D217" i="6"/>
  <c r="F112" i="6"/>
  <c r="G112" i="6" s="1"/>
  <c r="D61" i="6"/>
  <c r="A180" i="6"/>
  <c r="D258" i="6"/>
  <c r="D63" i="6"/>
  <c r="D270" i="6"/>
  <c r="D220" i="6"/>
  <c r="D64" i="6"/>
  <c r="D230" i="6"/>
  <c r="B296" i="6"/>
  <c r="D59" i="6"/>
  <c r="A24" i="6"/>
  <c r="B25" i="6"/>
  <c r="B23" i="6"/>
  <c r="D21" i="6"/>
  <c r="D25" i="6"/>
  <c r="F23" i="6"/>
  <c r="G23" i="6" s="1"/>
  <c r="F24" i="6"/>
  <c r="G24" i="6" s="1"/>
  <c r="B61" i="6"/>
  <c r="F295" i="6"/>
  <c r="G295" i="6" s="1"/>
  <c r="D248" i="6"/>
  <c r="F191" i="6"/>
  <c r="G191" i="6" s="1"/>
  <c r="B102" i="6"/>
  <c r="A74" i="6"/>
  <c r="A59" i="6"/>
  <c r="D302" i="6"/>
  <c r="D290" i="6"/>
  <c r="F257" i="6"/>
  <c r="G257" i="6" s="1"/>
  <c r="F230" i="6"/>
  <c r="G230" i="6" s="1"/>
  <c r="F218" i="6"/>
  <c r="G218" i="6" s="1"/>
  <c r="B208" i="6"/>
  <c r="B181" i="6"/>
  <c r="B174" i="6"/>
  <c r="A103" i="6"/>
  <c r="A98" i="6"/>
  <c r="F73" i="6"/>
  <c r="G73" i="6" s="1"/>
  <c r="F60" i="6"/>
  <c r="G60" i="6" s="1"/>
  <c r="B309" i="6"/>
  <c r="D251" i="6"/>
  <c r="D212" i="6"/>
  <c r="A169" i="6"/>
  <c r="D73" i="6"/>
  <c r="A179" i="6"/>
  <c r="D260" i="6"/>
  <c r="B192" i="6"/>
  <c r="F101" i="6"/>
  <c r="G101" i="6" s="1"/>
  <c r="D55" i="6"/>
  <c r="F106" i="6"/>
  <c r="G106" i="6" s="1"/>
  <c r="A248" i="6"/>
  <c r="B297" i="6"/>
  <c r="D259" i="6"/>
  <c r="B191" i="6"/>
  <c r="D51" i="6"/>
  <c r="A185" i="6"/>
  <c r="B290" i="6"/>
  <c r="A21" i="6"/>
  <c r="A25" i="6"/>
  <c r="B12" i="6"/>
  <c r="B24" i="6"/>
  <c r="D22" i="6"/>
  <c r="B20" i="6"/>
  <c r="B35" i="6"/>
  <c r="B17" i="6"/>
  <c r="B34" i="6"/>
  <c r="B16" i="6"/>
  <c r="D12" i="6"/>
  <c r="F17" i="6"/>
  <c r="G17" i="6" s="1"/>
  <c r="D17" i="6"/>
  <c r="D16" i="6"/>
  <c r="F16" i="6"/>
  <c r="G16" i="6" s="1"/>
  <c r="F35" i="6"/>
  <c r="G35" i="6" s="1"/>
  <c r="D34" i="6"/>
  <c r="D35" i="6"/>
  <c r="A34" i="6"/>
  <c r="A35" i="6"/>
  <c r="A16" i="6"/>
  <c r="A17" i="6"/>
  <c r="F34" i="6"/>
  <c r="G34" i="6" s="1"/>
  <c r="L30" i="15"/>
  <c r="L31" i="15" s="1"/>
  <c r="B499" i="6"/>
  <c r="Q32" i="15"/>
  <c r="Q33" i="15" s="1"/>
  <c r="Q34" i="15" s="1"/>
  <c r="Q35" i="15" s="1"/>
  <c r="Q36" i="15" s="1"/>
  <c r="Q37" i="15" s="1"/>
  <c r="Q38" i="15" s="1"/>
  <c r="Q39" i="15" s="1"/>
  <c r="Q40" i="15" s="1"/>
  <c r="Q41" i="15" s="1"/>
  <c r="Q42" i="15" s="1"/>
  <c r="Q43" i="15" s="1"/>
  <c r="Q31" i="15"/>
  <c r="B185" i="6"/>
  <c r="P32" i="15"/>
  <c r="P33" i="15" s="1"/>
  <c r="P34" i="15" s="1"/>
  <c r="P35" i="15" s="1"/>
  <c r="P36" i="15" s="1"/>
  <c r="P37" i="15" s="1"/>
  <c r="P38" i="15" s="1"/>
  <c r="P39" i="15" s="1"/>
  <c r="P40" i="15" s="1"/>
  <c r="P41" i="15" s="1"/>
  <c r="P42" i="15" s="1"/>
  <c r="P43" i="15" s="1"/>
  <c r="P44" i="15" s="1"/>
  <c r="P45" i="15" s="1"/>
  <c r="P46" i="15" s="1"/>
  <c r="P47" i="15" s="1"/>
  <c r="P31" i="15"/>
  <c r="L48" i="15"/>
  <c r="L49" i="15" s="1"/>
  <c r="O27" i="15"/>
  <c r="O28" i="15" s="1"/>
  <c r="O29" i="15" s="1"/>
  <c r="O30" i="15" s="1"/>
  <c r="Q48" i="15"/>
  <c r="Q49" i="15" s="1"/>
  <c r="G11" i="9"/>
  <c r="F34" i="2" l="1"/>
  <c r="G34" i="2" s="1"/>
  <c r="F35" i="2"/>
  <c r="G35" i="2" s="1"/>
  <c r="F36" i="2"/>
  <c r="G36" i="2" s="1"/>
  <c r="H36" i="2" s="1"/>
  <c r="F37" i="2"/>
  <c r="G37" i="2" s="1"/>
  <c r="H37" i="2" s="1"/>
  <c r="G271" i="6"/>
  <c r="G458" i="6"/>
  <c r="G104" i="6"/>
  <c r="G36" i="6"/>
  <c r="G96" i="6"/>
  <c r="G175" i="6"/>
  <c r="G507" i="6"/>
  <c r="G331" i="6"/>
  <c r="G18" i="6"/>
  <c r="G222" i="6"/>
  <c r="G214" i="6"/>
  <c r="G339" i="6"/>
  <c r="G261" i="6"/>
  <c r="G468" i="6"/>
  <c r="G528" i="6"/>
  <c r="G378" i="6"/>
  <c r="G26" i="6"/>
  <c r="G65" i="6"/>
  <c r="G232" i="6"/>
  <c r="G489" i="6"/>
  <c r="G75" i="6"/>
  <c r="G253" i="6"/>
  <c r="G349" i="6"/>
  <c r="G536" i="6"/>
  <c r="G427" i="6"/>
  <c r="G370" i="6"/>
  <c r="G57" i="6"/>
  <c r="G409" i="6"/>
  <c r="G114" i="6"/>
  <c r="L32" i="15"/>
  <c r="L33" i="15" s="1"/>
  <c r="L35" i="15" s="1"/>
  <c r="L36" i="15" s="1"/>
  <c r="L37" i="15" s="1"/>
  <c r="L38" i="15" s="1"/>
  <c r="L39" i="15" s="1"/>
  <c r="L40" i="15" s="1"/>
  <c r="L41" i="15" s="1"/>
  <c r="L42" i="15" s="1"/>
  <c r="L43" i="15" s="1"/>
  <c r="L44" i="15" s="1"/>
  <c r="L45" i="15" s="1"/>
  <c r="L46" i="15" s="1"/>
  <c r="L47" i="15" s="1"/>
  <c r="G292" i="6"/>
  <c r="G183" i="6"/>
  <c r="G497" i="6"/>
  <c r="G193" i="6"/>
  <c r="G300" i="6"/>
  <c r="G450" i="6"/>
  <c r="G388" i="6"/>
  <c r="G310" i="6"/>
  <c r="G417" i="6"/>
  <c r="O32" i="15"/>
  <c r="O33" i="15" s="1"/>
  <c r="O35" i="15" s="1"/>
  <c r="O36" i="15" s="1"/>
  <c r="O37" i="15" s="1"/>
  <c r="O38" i="15" s="1"/>
  <c r="O41" i="15" s="1"/>
  <c r="O42" i="15" s="1"/>
  <c r="O43" i="15" s="1"/>
  <c r="O31" i="15"/>
  <c r="A23" i="2"/>
  <c r="D28" i="8"/>
  <c r="D26" i="8"/>
  <c r="D25" i="8"/>
  <c r="D27" i="8"/>
  <c r="D13" i="8"/>
  <c r="D21" i="8"/>
  <c r="D31" i="8"/>
  <c r="D12" i="8"/>
  <c r="D16" i="8"/>
  <c r="D18" i="8"/>
  <c r="D20" i="8"/>
  <c r="D24" i="8"/>
  <c r="D30" i="8"/>
  <c r="D34" i="8"/>
  <c r="D14" i="8"/>
  <c r="D22" i="8"/>
  <c r="D32" i="8"/>
  <c r="D15" i="8"/>
  <c r="D17" i="8"/>
  <c r="D19" i="8"/>
  <c r="D23" i="8"/>
  <c r="D29" i="8"/>
  <c r="D33" i="8"/>
  <c r="G429" i="6" l="1"/>
  <c r="G470" i="6"/>
  <c r="F38" i="2" s="1"/>
  <c r="G38" i="2" s="1"/>
  <c r="H38" i="2" s="1"/>
  <c r="G273" i="6"/>
  <c r="G116" i="6"/>
  <c r="G38" i="6"/>
  <c r="F19" i="2" s="1"/>
  <c r="G19" i="2" s="1"/>
  <c r="G195" i="6"/>
  <c r="G234" i="6"/>
  <c r="G351" i="6"/>
  <c r="F31" i="2" s="1"/>
  <c r="G31" i="2" s="1"/>
  <c r="G312" i="6"/>
  <c r="F30" i="2" s="1"/>
  <c r="G30" i="2" s="1"/>
  <c r="G548" i="6"/>
  <c r="F40" i="2" s="1"/>
  <c r="G40" i="2" s="1"/>
  <c r="H40" i="2" s="1"/>
  <c r="G390" i="6"/>
  <c r="G77" i="6"/>
  <c r="G509" i="6"/>
  <c r="F39" i="2" s="1"/>
  <c r="G39" i="2" s="1"/>
  <c r="H39" i="2" s="1"/>
  <c r="A18" i="9"/>
  <c r="D11" i="8"/>
  <c r="F32" i="2" l="1"/>
  <c r="G32" i="2" s="1"/>
  <c r="F33" i="2"/>
  <c r="G33" i="2" s="1"/>
  <c r="H33" i="2" s="1"/>
  <c r="A22" i="9"/>
  <c r="B5" i="8"/>
  <c r="B4" i="8"/>
  <c r="B3" i="8"/>
  <c r="B2" i="8"/>
  <c r="A23" i="9" l="1"/>
  <c r="C6" i="9"/>
  <c r="C4" i="9"/>
  <c r="C3" i="9"/>
  <c r="C2" i="9"/>
  <c r="C1" i="9"/>
  <c r="C5" i="9"/>
  <c r="B221" i="2"/>
  <c r="O44" i="15" l="1"/>
  <c r="A24" i="9"/>
  <c r="S36" i="9"/>
  <c r="S16" i="9"/>
  <c r="O45" i="15" l="1"/>
  <c r="A25" i="9"/>
  <c r="O46" i="15" l="1"/>
  <c r="O47" i="15" l="1"/>
  <c r="P48" i="15" s="1"/>
  <c r="A26" i="9"/>
  <c r="O48" i="15" l="1"/>
  <c r="O49" i="15" s="1"/>
  <c r="P49" i="15"/>
  <c r="A27" i="9"/>
  <c r="A31" i="9" l="1"/>
  <c r="A32" i="9" l="1"/>
  <c r="A33" i="9" l="1"/>
  <c r="A34" i="9" l="1"/>
  <c r="A35" i="9" l="1"/>
  <c r="B895" i="15" l="1"/>
  <c r="B1140" i="2" l="1"/>
  <c r="B945" i="15"/>
  <c r="B1190" i="2" l="1"/>
  <c r="B995" i="15"/>
  <c r="B1240" i="2" l="1"/>
  <c r="B1045" i="15"/>
  <c r="B1290" i="2" l="1"/>
  <c r="B1095" i="15"/>
  <c r="B1340" i="2" l="1"/>
  <c r="B1745" i="15" l="1"/>
  <c r="B1990" i="2" l="1"/>
  <c r="B1795" i="15"/>
  <c r="B1845" i="15" l="1"/>
  <c r="B2040" i="2"/>
  <c r="B2090" i="2" l="1"/>
  <c r="B1895" i="15" l="1"/>
  <c r="B1945" i="15" l="1"/>
  <c r="B2140" i="2"/>
  <c r="B2190" i="2" l="1"/>
  <c r="D6" i="6" l="1"/>
  <c r="A21" i="2"/>
  <c r="A16" i="9" l="1"/>
  <c r="E25" i="2"/>
  <c r="A19" i="9" l="1"/>
  <c r="A20" i="9"/>
  <c r="A20" i="2"/>
  <c r="E20" i="2" l="1"/>
  <c r="A22" i="2"/>
  <c r="A15" i="9"/>
  <c r="A17" i="9" l="1"/>
  <c r="F20" i="2" l="1"/>
  <c r="F24" i="2" l="1"/>
  <c r="F25" i="2" l="1"/>
  <c r="F26" i="2" l="1"/>
  <c r="A18" i="2" l="1"/>
  <c r="C711" i="6" l="1"/>
  <c r="G673" i="6"/>
  <c r="C712" i="6"/>
  <c r="B743" i="6" s="1"/>
  <c r="G634" i="6"/>
  <c r="G712" i="6"/>
  <c r="C634" i="6"/>
  <c r="B665" i="6" s="1"/>
  <c r="C673" i="6"/>
  <c r="B704" i="6" s="1"/>
  <c r="B21" i="9"/>
  <c r="G7" i="6"/>
  <c r="B14" i="9"/>
  <c r="B28" i="9"/>
  <c r="A13" i="9"/>
  <c r="E18" i="2"/>
  <c r="B25" i="2" l="1"/>
  <c r="D22" i="2"/>
  <c r="B34" i="2"/>
  <c r="D31" i="2"/>
  <c r="G439" i="6" s="1"/>
  <c r="B28" i="2"/>
  <c r="B29" i="2"/>
  <c r="D27" i="2"/>
  <c r="D30" i="2"/>
  <c r="B27" i="2"/>
  <c r="D18" i="2"/>
  <c r="B22" i="2"/>
  <c r="D28" i="2"/>
  <c r="D25" i="2"/>
  <c r="D29" i="2"/>
  <c r="B30" i="2"/>
  <c r="D20" i="2"/>
  <c r="B32" i="2"/>
  <c r="D24" i="2"/>
  <c r="B24" i="2"/>
  <c r="D32" i="2"/>
  <c r="B31" i="2"/>
  <c r="C439" i="6" s="1"/>
  <c r="B470" i="6" s="1"/>
  <c r="D23" i="2"/>
  <c r="D21" i="2"/>
  <c r="B21" i="2"/>
  <c r="B35" i="2"/>
  <c r="C595" i="6" s="1"/>
  <c r="B626" i="6" s="1"/>
  <c r="B23" i="2"/>
  <c r="D34" i="2"/>
  <c r="B20" i="2"/>
  <c r="D35" i="2"/>
  <c r="G595" i="6" s="1"/>
  <c r="E24" i="2"/>
  <c r="E30" i="2"/>
  <c r="H30" i="2" s="1"/>
  <c r="E32" i="2"/>
  <c r="H32" i="2" s="1"/>
  <c r="E23" i="2"/>
  <c r="E21" i="2"/>
  <c r="E27" i="2"/>
  <c r="E28" i="2"/>
  <c r="E31" i="2"/>
  <c r="H31" i="2" s="1"/>
  <c r="E34" i="2"/>
  <c r="H34" i="2" s="1"/>
  <c r="E35" i="2"/>
  <c r="H35" i="2" s="1"/>
  <c r="E22" i="2"/>
  <c r="B18" i="2"/>
  <c r="C123" i="6" s="1"/>
  <c r="E29" i="2"/>
  <c r="C556" i="6" l="1"/>
  <c r="B587" i="6" s="1"/>
  <c r="G124" i="6"/>
  <c r="G556" i="6"/>
  <c r="C124" i="6"/>
  <c r="B155" i="6" s="1"/>
  <c r="C633" i="6"/>
  <c r="C672" i="6"/>
  <c r="C555" i="6"/>
  <c r="C594" i="6"/>
  <c r="G281" i="6"/>
  <c r="C281" i="6"/>
  <c r="B312" i="6" s="1"/>
  <c r="C163" i="6"/>
  <c r="C203" i="6"/>
  <c r="B234" i="6" s="1"/>
  <c r="G398" i="6"/>
  <c r="C477" i="6"/>
  <c r="C516" i="6"/>
  <c r="C478" i="6"/>
  <c r="B509" i="6" s="1"/>
  <c r="C517" i="6"/>
  <c r="B548" i="6" s="1"/>
  <c r="G478" i="6"/>
  <c r="G517" i="6"/>
  <c r="C398" i="6"/>
  <c r="B429" i="6" s="1"/>
  <c r="C438" i="6"/>
  <c r="C358" i="6"/>
  <c r="C397" i="6"/>
  <c r="G320" i="6"/>
  <c r="G359" i="6"/>
  <c r="C320" i="6"/>
  <c r="B351" i="6" s="1"/>
  <c r="C359" i="6"/>
  <c r="B390" i="6" s="1"/>
  <c r="C280" i="6"/>
  <c r="C319" i="6"/>
  <c r="C242" i="6"/>
  <c r="B273" i="6" s="1"/>
  <c r="G242" i="6"/>
  <c r="C202" i="6"/>
  <c r="C241" i="6"/>
  <c r="G203" i="6"/>
  <c r="G164" i="6"/>
  <c r="C164" i="6"/>
  <c r="B195" i="6" s="1"/>
  <c r="C46" i="6"/>
  <c r="B77" i="6" s="1"/>
  <c r="C85" i="6"/>
  <c r="B116" i="6" s="1"/>
  <c r="G46" i="6"/>
  <c r="G85" i="6"/>
  <c r="C45" i="6"/>
  <c r="C84" i="6"/>
  <c r="F28" i="2"/>
  <c r="F27" i="2"/>
  <c r="F29" i="2"/>
  <c r="B29" i="9"/>
  <c r="B30" i="9"/>
  <c r="C6" i="6"/>
  <c r="C7" i="6"/>
  <c r="B20" i="9"/>
  <c r="B33" i="9"/>
  <c r="B25" i="9"/>
  <c r="B19" i="9"/>
  <c r="B17" i="9"/>
  <c r="B22" i="9"/>
  <c r="B31" i="9"/>
  <c r="B35" i="9"/>
  <c r="B27" i="9"/>
  <c r="B26" i="9"/>
  <c r="B15" i="9"/>
  <c r="B24" i="9"/>
  <c r="B18" i="9"/>
  <c r="B32" i="9"/>
  <c r="B13" i="9"/>
  <c r="B16" i="9"/>
  <c r="B34" i="9"/>
  <c r="B23" i="9"/>
  <c r="B1145" i="15" l="1"/>
  <c r="B1390" i="2" l="1"/>
  <c r="B1245" i="15"/>
  <c r="B1395" i="15"/>
  <c r="B1345" i="15"/>
  <c r="B1690" i="2"/>
  <c r="B1445" i="15"/>
  <c r="B1595" i="15"/>
  <c r="B1295" i="15"/>
  <c r="B1695" i="15"/>
  <c r="B1545" i="15"/>
  <c r="B1495" i="15"/>
  <c r="B1890" i="2" l="1"/>
  <c r="B1440" i="2"/>
  <c r="B1645" i="15"/>
  <c r="B1195" i="15"/>
  <c r="B1740" i="2" l="1"/>
  <c r="B1540" i="2"/>
  <c r="B1490" i="2"/>
  <c r="B1840" i="2"/>
  <c r="B1640" i="2"/>
  <c r="B1940" i="2"/>
  <c r="B1590" i="2"/>
  <c r="B1790" i="2"/>
  <c r="B38" i="6"/>
  <c r="F21" i="2" l="1"/>
  <c r="F23" i="2"/>
  <c r="F18" i="2"/>
  <c r="F22" i="2"/>
  <c r="F214" i="2" l="1"/>
  <c r="B14" i="15" s="1"/>
  <c r="H216" i="2" l="1"/>
  <c r="H218" i="2" l="1"/>
  <c r="C36" i="8"/>
  <c r="D37" i="8" s="1"/>
  <c r="D60" i="8" l="1"/>
  <c r="D44" i="8"/>
  <c r="D56" i="8"/>
  <c r="D52" i="8"/>
  <c r="D72" i="8"/>
  <c r="D48" i="8"/>
  <c r="D40" i="8"/>
  <c r="D68" i="8"/>
  <c r="D64" i="8"/>
  <c r="D71" i="8"/>
  <c r="D67" i="8"/>
  <c r="D63" i="8"/>
  <c r="D59" i="8"/>
  <c r="D55" i="8"/>
  <c r="D51" i="8"/>
  <c r="D47" i="8"/>
  <c r="D43" i="8"/>
  <c r="D39" i="8"/>
  <c r="C75" i="8"/>
  <c r="D70" i="8"/>
  <c r="D66" i="8"/>
  <c r="D62" i="8"/>
  <c r="D58" i="8"/>
  <c r="D54" i="8"/>
  <c r="D50" i="8"/>
  <c r="D46" i="8"/>
  <c r="D42" i="8"/>
  <c r="D38" i="8"/>
  <c r="D73" i="8"/>
  <c r="D69" i="8"/>
  <c r="D65" i="8"/>
  <c r="D61" i="8"/>
  <c r="D57" i="8"/>
  <c r="D53" i="8"/>
  <c r="D49" i="8"/>
  <c r="D45" i="8"/>
  <c r="D41" i="8"/>
  <c r="H217" i="2" l="1"/>
  <c r="H219" i="2" s="1"/>
  <c r="H221" i="2" s="1"/>
  <c r="E217" i="2"/>
  <c r="D36" i="8"/>
  <c r="E12" i="8"/>
  <c r="E20" i="8"/>
  <c r="E28" i="8"/>
  <c r="E40" i="8"/>
  <c r="E44" i="8"/>
  <c r="E48" i="8"/>
  <c r="E52" i="8"/>
  <c r="E56" i="8"/>
  <c r="E60" i="8"/>
  <c r="E64" i="8"/>
  <c r="E68" i="8"/>
  <c r="E72" i="8"/>
  <c r="E13" i="8"/>
  <c r="E21" i="8"/>
  <c r="E29" i="8"/>
  <c r="E14" i="8"/>
  <c r="E22" i="8"/>
  <c r="E30" i="8"/>
  <c r="E37" i="8"/>
  <c r="E41" i="8"/>
  <c r="E45" i="8"/>
  <c r="E49" i="8"/>
  <c r="E53" i="8"/>
  <c r="E57" i="8"/>
  <c r="E61" i="8"/>
  <c r="E65" i="8"/>
  <c r="E69" i="8"/>
  <c r="E73" i="8"/>
  <c r="E15" i="8"/>
  <c r="E23" i="8"/>
  <c r="E31" i="8"/>
  <c r="E16" i="8"/>
  <c r="E24" i="8"/>
  <c r="E32" i="8"/>
  <c r="E38" i="8"/>
  <c r="E42" i="8"/>
  <c r="E46" i="8"/>
  <c r="E50" i="8"/>
  <c r="E54" i="8"/>
  <c r="E58" i="8"/>
  <c r="E62" i="8"/>
  <c r="E66" i="8"/>
  <c r="E70" i="8"/>
  <c r="E17" i="8"/>
  <c r="E25" i="8"/>
  <c r="E33" i="8"/>
  <c r="E18" i="8"/>
  <c r="E26" i="8"/>
  <c r="E34" i="8"/>
  <c r="E39" i="8"/>
  <c r="E43" i="8"/>
  <c r="E47" i="8"/>
  <c r="E51" i="8"/>
  <c r="E55" i="8"/>
  <c r="E59" i="8"/>
  <c r="E63" i="8"/>
  <c r="E67" i="8"/>
  <c r="E71" i="8"/>
  <c r="E19" i="8"/>
  <c r="E27" i="8"/>
  <c r="H220" i="2" l="1"/>
  <c r="E75" i="8"/>
  <c r="B217" i="2" l="1"/>
  <c r="H77" i="6" l="1"/>
  <c r="H116" i="6"/>
  <c r="H195" i="6"/>
  <c r="H234" i="6"/>
  <c r="H273" i="6"/>
  <c r="H312" i="6"/>
  <c r="H351" i="6"/>
  <c r="H390" i="6"/>
  <c r="H429" i="6"/>
  <c r="H470" i="6"/>
  <c r="H509" i="6"/>
  <c r="H548" i="6"/>
  <c r="H38" i="6"/>
  <c r="G26" i="2"/>
  <c r="G23" i="2"/>
  <c r="G28" i="2"/>
  <c r="G25" i="2"/>
  <c r="G21" i="2"/>
  <c r="G24" i="2"/>
  <c r="G27" i="2"/>
  <c r="G29" i="2"/>
  <c r="G20" i="2"/>
  <c r="G22" i="2"/>
  <c r="H24" i="2" l="1"/>
  <c r="H26" i="2"/>
  <c r="H28" i="2"/>
  <c r="H19" i="2"/>
  <c r="H22" i="2"/>
  <c r="H25" i="2"/>
  <c r="H21" i="2"/>
  <c r="H23" i="2"/>
  <c r="H20" i="2"/>
  <c r="H29" i="2"/>
  <c r="H27" i="2"/>
  <c r="H214" i="2" l="1"/>
  <c r="C11" i="2" s="1"/>
  <c r="B225" i="2"/>
  <c r="I40" i="2" l="1"/>
  <c r="I38" i="2"/>
  <c r="I39" i="2"/>
  <c r="I37" i="2"/>
  <c r="I36" i="2"/>
  <c r="I33" i="2"/>
  <c r="D28" i="9" s="1"/>
  <c r="I35" i="2"/>
  <c r="D30" i="9" s="1"/>
  <c r="I31" i="2"/>
  <c r="D26" i="9" s="1"/>
  <c r="I30" i="2"/>
  <c r="D25" i="9" s="1"/>
  <c r="I32" i="2"/>
  <c r="D27" i="9" s="1"/>
  <c r="I34" i="2"/>
  <c r="D29" i="9" s="1"/>
  <c r="I25" i="2"/>
  <c r="D20" i="9" s="1"/>
  <c r="I18" i="2"/>
  <c r="D13" i="9" s="1"/>
  <c r="I26" i="2"/>
  <c r="D21" i="9" s="1"/>
  <c r="I28" i="2"/>
  <c r="D23" i="9" s="1"/>
  <c r="I20" i="2"/>
  <c r="D15" i="9" s="1"/>
  <c r="I19" i="2"/>
  <c r="D14" i="9" s="1"/>
  <c r="I27" i="2"/>
  <c r="D22" i="9" s="1"/>
  <c r="I22" i="2"/>
  <c r="D17" i="9" s="1"/>
  <c r="I29" i="2"/>
  <c r="D24" i="9" s="1"/>
  <c r="I24" i="2"/>
  <c r="D19" i="9" s="1"/>
  <c r="E42" i="9"/>
  <c r="E43" i="9" s="1"/>
  <c r="I21" i="2"/>
  <c r="D16" i="9" s="1"/>
  <c r="D34" i="9"/>
  <c r="H223" i="2"/>
  <c r="I23" i="2"/>
  <c r="D18" i="9" s="1"/>
  <c r="D31" i="9" l="1"/>
  <c r="D32" i="9"/>
  <c r="D33" i="9"/>
  <c r="D35" i="9"/>
  <c r="I214" i="2"/>
  <c r="I39" i="9" l="1"/>
  <c r="I42" i="9" s="1"/>
  <c r="G39" i="9"/>
  <c r="G42" i="9" s="1"/>
  <c r="P39" i="9"/>
  <c r="P42" i="9" s="1"/>
  <c r="Q39" i="9"/>
  <c r="Q42" i="9" s="1"/>
  <c r="O39" i="9"/>
  <c r="O42" i="9" s="1"/>
  <c r="N39" i="9"/>
  <c r="N42" i="9" s="1"/>
  <c r="J39" i="9"/>
  <c r="J42" i="9" s="1"/>
  <c r="L39" i="9"/>
  <c r="L42" i="9" s="1"/>
  <c r="H39" i="9"/>
  <c r="H42" i="9" s="1"/>
  <c r="M39" i="9"/>
  <c r="M42" i="9" s="1"/>
  <c r="K39" i="9"/>
  <c r="K42" i="9" s="1"/>
  <c r="F39" i="9"/>
  <c r="F42" i="9" s="1"/>
  <c r="F43" i="9" s="1"/>
  <c r="D37" i="9"/>
  <c r="G43" i="9" l="1"/>
  <c r="H43" i="9" s="1"/>
  <c r="I43" i="9" s="1"/>
  <c r="J43" i="9" s="1"/>
  <c r="K43" i="9" s="1"/>
  <c r="L43" i="9" s="1"/>
  <c r="M43" i="9" s="1"/>
  <c r="N43" i="9" s="1"/>
  <c r="O43" i="9" s="1"/>
  <c r="P43" i="9" s="1"/>
  <c r="Q43" i="9" s="1"/>
  <c r="F40" i="9"/>
  <c r="G40" i="9" s="1"/>
  <c r="H40" i="9" s="1"/>
  <c r="I40" i="9" s="1"/>
  <c r="J40" i="9" s="1"/>
  <c r="K40" i="9" s="1"/>
  <c r="L40" i="9" s="1"/>
  <c r="M40" i="9" s="1"/>
  <c r="N40" i="9" s="1"/>
  <c r="O40" i="9" s="1"/>
  <c r="P40" i="9" s="1"/>
  <c r="Q4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<sst xmlns="http://schemas.openxmlformats.org/spreadsheetml/2006/main" count="4601" uniqueCount="2142">
  <si>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</si>
  <si>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</si>
  <si>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</si>
  <si>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</si>
  <si>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</si>
  <si>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</si>
  <si>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</si>
  <si>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</si>
  <si>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</si>
  <si>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</si>
  <si>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</si>
  <si>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</si>
  <si>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</si>
  <si>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</si>
  <si>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TOTAL ( 4 + 5 + 6 )</t>
  </si>
  <si>
    <t>PORCENTAJE INCIDENCIA DEL ITEM</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</si>
  <si>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</si>
  <si>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</si>
  <si>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</si>
  <si>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</si>
  <si>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</si>
  <si>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</si>
  <si>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</si>
  <si>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</si>
  <si>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</si>
  <si>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</si>
  <si>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</si>
  <si>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</si>
  <si>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</si>
  <si>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</si>
  <si>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</si>
  <si>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</si>
  <si>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</si>
  <si>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</si>
  <si>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</si>
  <si>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</si>
  <si>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</si>
  <si>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</si>
  <si>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</si>
  <si>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</si>
  <si>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</si>
  <si>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</si>
  <si>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</si>
  <si>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</si>
  <si>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</si>
  <si>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</si>
  <si>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</si>
  <si>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</si>
  <si>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</si>
  <si>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</si>
  <si>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</si>
  <si>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</si>
  <si>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</si>
  <si>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</si>
  <si>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</si>
  <si>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</si>
  <si>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</si>
  <si>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</si>
  <si>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</si>
  <si>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</si>
  <si>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</si>
  <si>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</si>
  <si>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</si>
  <si>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</si>
  <si>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</si>
  <si>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</si>
  <si>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</si>
  <si>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</si>
  <si>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</si>
  <si>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</si>
  <si>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</si>
  <si>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</si>
  <si>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</si>
  <si>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</si>
  <si>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</si>
  <si>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</si>
  <si>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</si>
  <si>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</si>
  <si>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</si>
  <si>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</si>
  <si>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</si>
  <si>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</si>
  <si>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</si>
  <si>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</si>
  <si>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</si>
  <si>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</si>
  <si>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</si>
  <si>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</si>
  <si>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</si>
  <si>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</si>
  <si>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</si>
  <si>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</si>
  <si>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</si>
  <si>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</si>
  <si>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</si>
  <si>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</si>
  <si>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</si>
  <si>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</si>
  <si>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</si>
  <si>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</si>
  <si>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</si>
  <si>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</si>
  <si>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</si>
  <si>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</si>
  <si>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</si>
  <si>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</si>
  <si>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</si>
  <si>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</si>
  <si>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</si>
  <si>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</si>
  <si>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</si>
  <si>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</si>
  <si>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</si>
  <si>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</si>
  <si>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</si>
  <si>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</si>
  <si>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</si>
  <si>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</si>
  <si>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</si>
  <si>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</si>
  <si>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</si>
  <si>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</si>
  <si>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</si>
  <si>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</si>
  <si>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</si>
  <si>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</si>
  <si>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</si>
  <si>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</si>
  <si>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</si>
  <si>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</si>
  <si>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</si>
  <si>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</si>
  <si>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</si>
  <si>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</si>
  <si>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</si>
  <si>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</si>
  <si>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</si>
  <si>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</si>
  <si>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</si>
  <si>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</si>
  <si>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</si>
  <si>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</si>
  <si>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</si>
  <si>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</si>
  <si>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</si>
  <si>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</si>
  <si>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</si>
  <si>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</si>
  <si>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</si>
  <si>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</si>
  <si>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</si>
  <si>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</si>
  <si>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</si>
  <si>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</si>
  <si>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</si>
  <si>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</si>
  <si>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</si>
  <si>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</si>
  <si>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</si>
  <si>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</si>
  <si>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</si>
  <si>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</si>
  <si>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</si>
  <si>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</si>
  <si>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</si>
  <si>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</si>
  <si>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</si>
  <si>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</si>
  <si>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</si>
  <si>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</si>
  <si>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</si>
  <si>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</si>
  <si>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</si>
  <si>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</si>
  <si>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</si>
  <si>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</si>
  <si>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</si>
  <si>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</si>
  <si>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</si>
  <si>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</si>
  <si>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</si>
  <si>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</si>
  <si>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</si>
  <si>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</si>
  <si>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</si>
  <si>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</si>
  <si>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</si>
  <si>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</si>
  <si>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</si>
  <si>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</si>
  <si>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</si>
  <si>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</si>
  <si>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</si>
  <si>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</si>
  <si>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</si>
  <si>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</si>
  <si>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</si>
  <si>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</si>
  <si>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</si>
  <si>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</si>
  <si>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</si>
  <si>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</si>
  <si>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</si>
  <si>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</si>
  <si>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</si>
  <si>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</si>
  <si>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</si>
  <si>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</si>
  <si>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</si>
  <si>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</si>
  <si>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</si>
  <si>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</si>
  <si>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</si>
  <si>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</si>
  <si>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</si>
  <si>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</si>
  <si>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</si>
  <si>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</si>
  <si>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</si>
  <si>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</si>
  <si>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</si>
  <si>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</si>
  <si>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</si>
  <si>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</si>
  <si>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</si>
  <si>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</si>
  <si>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</si>
  <si>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</si>
  <si>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</si>
  <si>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</si>
  <si>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</si>
  <si>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</si>
  <si>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</si>
  <si>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</si>
  <si>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</si>
  <si>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</si>
  <si>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</si>
  <si>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</si>
  <si>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</si>
  <si>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</si>
  <si>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</si>
  <si>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</si>
  <si>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</si>
  <si>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</si>
  <si>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</si>
  <si>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</si>
  <si>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</si>
  <si>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</si>
  <si>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</si>
  <si>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</si>
  <si>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</si>
  <si>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</si>
  <si>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</si>
  <si>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</si>
  <si>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</si>
  <si>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</si>
  <si>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</si>
  <si>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</si>
  <si>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</si>
  <si>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</si>
  <si>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</si>
  <si>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</si>
  <si>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</si>
  <si>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</si>
  <si>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</si>
  <si>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</si>
  <si>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</si>
  <si>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</si>
  <si>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</si>
  <si>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</si>
  <si>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</si>
  <si>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</si>
  <si>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</si>
  <si>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</si>
  <si>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</si>
  <si>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</si>
  <si>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</si>
  <si>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</si>
  <si>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</si>
  <si>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</si>
  <si>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</si>
  <si>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</si>
  <si>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</si>
  <si>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</si>
  <si>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</si>
  <si>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</si>
  <si>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</si>
  <si>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</si>
  <si>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</si>
  <si>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</si>
  <si>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</si>
  <si>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</si>
  <si>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</si>
  <si>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</si>
  <si>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</si>
  <si>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</si>
  <si>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</si>
  <si>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</si>
  <si>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</si>
  <si>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</si>
  <si>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</si>
  <si>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</si>
  <si>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</si>
  <si>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</si>
  <si>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</si>
  <si>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</si>
  <si>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</si>
  <si>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</si>
  <si>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</si>
  <si>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</si>
  <si>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</si>
  <si>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</si>
  <si>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</si>
  <si>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</si>
  <si>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</si>
  <si>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</si>
  <si>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</si>
  <si>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</si>
  <si>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</si>
  <si>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</si>
  <si>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</si>
  <si>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</si>
  <si>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</si>
  <si>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</si>
  <si>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</si>
  <si>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</si>
  <si>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</si>
  <si>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</si>
  <si>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</si>
  <si>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</si>
  <si>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</si>
  <si>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</si>
  <si>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</si>
  <si>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</si>
  <si>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</si>
  <si>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</si>
  <si>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</si>
  <si>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</si>
  <si>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</si>
  <si>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</si>
  <si>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</si>
  <si>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</si>
  <si>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</si>
  <si>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</si>
  <si>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</si>
  <si>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</si>
  <si>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</si>
  <si>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</si>
  <si>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</si>
  <si>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</si>
  <si>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</si>
  <si>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</si>
  <si>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</si>
  <si>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</si>
  <si>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</si>
  <si>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</si>
  <si>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</si>
  <si>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</si>
  <si>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</si>
  <si>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</si>
  <si>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</si>
  <si>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</si>
  <si>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</si>
  <si>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</si>
  <si>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</si>
  <si>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</si>
  <si>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</si>
  <si>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</si>
  <si>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</si>
  <si>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</si>
  <si>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</si>
  <si>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</si>
  <si>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</si>
  <si>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</si>
  <si>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</si>
  <si>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</si>
  <si>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</si>
  <si>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</si>
  <si>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</si>
  <si>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</si>
  <si>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</si>
  <si>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</si>
  <si>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</si>
  <si>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</si>
  <si>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</si>
  <si>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</si>
  <si>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</si>
  <si>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</si>
  <si>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</si>
  <si>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</si>
  <si>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</si>
  <si>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</si>
  <si>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</si>
  <si>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</si>
  <si>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</si>
  <si>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</si>
  <si>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</si>
  <si>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</si>
  <si>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</si>
  <si>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</si>
  <si>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</si>
  <si>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</si>
  <si>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</si>
  <si>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</si>
  <si>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</si>
  <si>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</si>
  <si>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</si>
  <si>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</si>
  <si>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</si>
  <si>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</si>
  <si>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</si>
  <si>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</si>
  <si>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</si>
  <si>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</si>
  <si>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</si>
  <si>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</si>
  <si>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</si>
  <si>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</si>
  <si>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</si>
  <si>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</si>
  <si>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</si>
  <si>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</si>
  <si>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</si>
  <si>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</si>
  <si>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</si>
  <si>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</si>
  <si>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</si>
  <si>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</si>
  <si>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</si>
  <si>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</si>
  <si>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</si>
  <si>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</si>
  <si>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</si>
  <si>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</si>
  <si>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</si>
  <si>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</si>
  <si>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</si>
  <si>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</si>
  <si>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</si>
  <si>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</si>
  <si>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</si>
  <si>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</si>
  <si>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</si>
  <si>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</si>
  <si>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</si>
  <si>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</si>
  <si>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</si>
  <si>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</si>
  <si>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</si>
  <si>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</si>
  <si>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</si>
  <si>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</si>
  <si>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</si>
  <si>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</si>
  <si>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</si>
  <si>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</si>
  <si>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</si>
  <si>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</si>
  <si>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</si>
  <si>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</si>
  <si>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</si>
  <si>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</si>
  <si>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</si>
  <si>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</si>
  <si>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</si>
  <si>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</si>
  <si>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</si>
  <si>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</si>
  <si>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</si>
  <si>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</si>
  <si>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</si>
  <si>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</si>
  <si>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</si>
  <si>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</si>
  <si>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</si>
  <si>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</si>
  <si>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</si>
  <si>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</si>
  <si>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</si>
  <si>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</si>
  <si>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</si>
  <si>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</si>
  <si>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</si>
  <si>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</si>
  <si>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</si>
  <si>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</si>
  <si>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</si>
  <si>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</si>
  <si>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</si>
  <si>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</si>
  <si>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</si>
  <si>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</si>
  <si>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</si>
  <si>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</si>
  <si>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</si>
  <si>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</si>
  <si>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</si>
  <si>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</si>
  <si>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</si>
  <si>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</si>
  <si>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</si>
  <si>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</si>
  <si>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</si>
  <si>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</si>
  <si>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</si>
  <si>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</si>
  <si>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</si>
  <si>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</si>
  <si>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</si>
  <si>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</si>
  <si>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</si>
  <si>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</si>
  <si>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</si>
  <si>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</si>
  <si>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</si>
  <si>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</si>
  <si>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</si>
  <si>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</si>
  <si>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</si>
  <si>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</si>
  <si>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</si>
  <si>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</si>
  <si>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</si>
  <si>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</si>
  <si>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</si>
  <si>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</si>
  <si>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</si>
  <si>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</si>
  <si>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</si>
  <si>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</si>
  <si>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</si>
  <si>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</si>
  <si>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</si>
  <si>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</si>
  <si>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</si>
  <si>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</si>
  <si>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</si>
  <si>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</si>
  <si>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</si>
  <si>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</si>
  <si>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</si>
  <si>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</si>
  <si>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</si>
  <si>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</si>
  <si>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</si>
  <si>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</si>
  <si>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</si>
  <si>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</si>
  <si>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</si>
  <si>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</si>
  <si>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</si>
  <si>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</si>
  <si>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</si>
  <si>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</si>
  <si>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</si>
  <si>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</si>
  <si>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</si>
  <si>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</si>
  <si>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</si>
  <si>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</si>
  <si>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</si>
  <si>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</si>
  <si>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</si>
  <si>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</si>
  <si>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</si>
  <si>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</si>
  <si>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</si>
  <si>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</si>
  <si>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</si>
  <si>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</si>
  <si>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</si>
  <si>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</si>
  <si>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</si>
  <si>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</si>
  <si>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</si>
  <si>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</si>
  <si>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</si>
  <si>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</si>
  <si>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</si>
  <si>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</si>
  <si>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</si>
  <si>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</si>
  <si>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</si>
  <si>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</si>
  <si>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</si>
  <si>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</si>
  <si>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</si>
  <si>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</si>
  <si>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</si>
  <si>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</si>
  <si>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</si>
  <si>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</si>
  <si>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</si>
  <si>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</si>
  <si>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</si>
  <si>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</si>
  <si>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</si>
  <si>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</si>
  <si>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</si>
  <si>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</si>
  <si>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</si>
  <si>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</si>
  <si>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</si>
  <si>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</si>
  <si>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</si>
  <si>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</si>
  <si>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</si>
  <si>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</si>
  <si>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</si>
  <si>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</si>
  <si>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</si>
  <si>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</si>
  <si>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</si>
  <si>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</si>
  <si>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</si>
  <si>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</si>
  <si>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</si>
  <si>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</si>
  <si>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</si>
  <si>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</si>
  <si>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</si>
  <si>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</si>
  <si>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</si>
  <si>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</si>
  <si>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</si>
  <si>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</si>
  <si>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</si>
  <si>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</si>
  <si>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</si>
  <si>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</si>
  <si>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</si>
  <si>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</si>
  <si>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</si>
  <si>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</si>
  <si>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</si>
  <si>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</si>
  <si>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</si>
  <si>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</si>
  <si>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</si>
  <si>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</si>
  <si>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</si>
  <si>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</si>
  <si>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</si>
  <si>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</si>
  <si>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</si>
  <si>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</si>
  <si>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</si>
  <si>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</si>
  <si>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</si>
  <si>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</si>
  <si>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</si>
  <si>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</si>
  <si>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</si>
  <si>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</si>
  <si>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</si>
  <si>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</si>
  <si>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</si>
  <si>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</si>
  <si>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</si>
  <si>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</si>
  <si>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</si>
  <si>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</si>
  <si>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</si>
  <si>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</si>
  <si>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</si>
  <si>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</si>
  <si>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</si>
  <si>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</si>
  <si>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</si>
  <si>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</si>
  <si>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</si>
  <si>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</si>
  <si>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</si>
  <si>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</si>
  <si>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</si>
  <si>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</si>
  <si>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</si>
  <si>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</si>
  <si>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</si>
  <si>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</si>
  <si>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</si>
  <si>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</si>
  <si>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</si>
  <si>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</si>
  <si>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</si>
  <si>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</si>
  <si>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</si>
  <si>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</si>
  <si>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</si>
  <si>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</si>
  <si>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</si>
  <si>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</si>
  <si>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</si>
  <si>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</si>
  <si>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</si>
  <si>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</si>
  <si>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</si>
  <si>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</si>
  <si>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</si>
  <si>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</si>
  <si>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</si>
  <si>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</si>
  <si>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</si>
  <si>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</si>
  <si>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</si>
  <si>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</si>
  <si>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</si>
  <si>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</si>
  <si>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</si>
  <si>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</si>
  <si>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</si>
  <si>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</si>
  <si>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</si>
  <si>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</si>
  <si>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</si>
  <si>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</si>
  <si>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</si>
  <si>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</si>
  <si>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</si>
  <si>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</si>
  <si>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</si>
  <si>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</si>
  <si>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</si>
  <si>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</si>
  <si>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</si>
  <si>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</si>
  <si>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</si>
  <si>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</si>
  <si>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</si>
  <si>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</si>
  <si>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</si>
  <si>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</si>
  <si>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</si>
  <si>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</si>
  <si>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</si>
  <si>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</si>
  <si>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</si>
  <si>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</si>
  <si>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</si>
  <si>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</si>
  <si>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</si>
  <si>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</si>
  <si>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</si>
  <si>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</si>
  <si>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</si>
  <si>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</si>
  <si>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</si>
  <si>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</si>
  <si>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</si>
  <si>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</si>
  <si>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</si>
  <si>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</si>
  <si>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</si>
  <si>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</si>
  <si>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</si>
  <si>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</si>
  <si>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</si>
  <si>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</si>
  <si>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</si>
  <si>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</si>
  <si>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</si>
  <si>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</si>
  <si>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</si>
  <si>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</si>
  <si>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</si>
  <si>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</si>
  <si>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</si>
  <si>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</si>
  <si>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</si>
  <si>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</si>
  <si>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</si>
  <si>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</si>
  <si>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</si>
  <si>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</si>
  <si>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</si>
  <si>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</si>
  <si>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</si>
  <si>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</si>
  <si>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</si>
  <si>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</si>
  <si>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</si>
  <si>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</si>
  <si>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</si>
  <si>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</si>
  <si>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</si>
  <si>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</si>
  <si>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</si>
  <si>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</si>
  <si>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</si>
  <si>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</si>
  <si>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</si>
  <si>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</si>
  <si>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</si>
  <si>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</si>
  <si>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</si>
  <si>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</si>
  <si>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</si>
  <si>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</si>
  <si>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</si>
  <si>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</si>
  <si>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</si>
  <si>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</si>
  <si>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</si>
  <si>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</si>
  <si>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</si>
  <si>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</si>
  <si>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</si>
  <si>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</si>
  <si>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</si>
  <si>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</si>
  <si>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</si>
  <si>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</si>
  <si>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</si>
  <si>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</si>
  <si>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</si>
  <si>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</si>
  <si>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</si>
  <si>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</si>
  <si>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</si>
  <si>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</si>
  <si>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</si>
  <si>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</si>
  <si>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</si>
  <si>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</si>
  <si>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</si>
  <si>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</si>
  <si>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</si>
  <si>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</si>
  <si>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</si>
  <si>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</si>
  <si>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</si>
  <si>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</si>
  <si>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</si>
  <si>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</si>
  <si>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</si>
  <si>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</si>
  <si>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</si>
  <si>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</si>
  <si>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</si>
  <si>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</si>
  <si>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</si>
  <si>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</si>
  <si>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</si>
  <si>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</si>
  <si>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</si>
  <si>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</si>
  <si>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</si>
  <si>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</si>
  <si>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</si>
  <si>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</si>
  <si>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</si>
  <si>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</si>
  <si>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</si>
  <si>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</si>
  <si>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</si>
  <si>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</si>
  <si>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</si>
  <si>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</si>
  <si>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</si>
  <si>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</si>
  <si>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</si>
  <si>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</si>
  <si>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</si>
  <si>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</si>
  <si>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</si>
  <si>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</si>
  <si>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</si>
  <si>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</si>
  <si>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</si>
  <si>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</si>
  <si>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</si>
  <si>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</si>
  <si>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</si>
  <si>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</si>
  <si>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</si>
  <si>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</si>
  <si>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</si>
  <si>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</si>
  <si>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</si>
  <si>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</si>
  <si>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</si>
  <si>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</si>
  <si>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</si>
  <si>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</si>
  <si>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</si>
  <si>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</si>
  <si>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</si>
  <si>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</si>
  <si>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</si>
  <si>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</si>
  <si>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</si>
  <si>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</si>
  <si>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</si>
  <si>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</si>
  <si>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</si>
  <si>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</si>
  <si>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</si>
  <si>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</si>
  <si>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</si>
  <si>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</si>
  <si>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</si>
  <si>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</si>
  <si>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</si>
  <si>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</si>
  <si>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</si>
  <si>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</si>
  <si>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</si>
  <si>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</si>
  <si>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</si>
  <si>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</si>
  <si>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</si>
  <si>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</si>
  <si>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</si>
  <si>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</si>
  <si>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</si>
  <si>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</si>
  <si>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</si>
  <si>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</si>
  <si>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</si>
  <si>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</si>
  <si>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</si>
  <si>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</si>
  <si>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</si>
  <si>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</si>
  <si>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</si>
  <si>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</si>
  <si>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</si>
  <si>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</si>
  <si>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</si>
  <si>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</si>
  <si>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</si>
  <si>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</si>
  <si>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</si>
  <si>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</si>
  <si>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</si>
  <si>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</si>
  <si>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</si>
  <si>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</si>
  <si>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</si>
  <si>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</si>
  <si>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</si>
  <si>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</si>
  <si>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</si>
  <si>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</si>
  <si>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</si>
  <si>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</si>
  <si>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</si>
  <si>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</si>
  <si>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</si>
  <si>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</si>
  <si>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</si>
  <si>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</si>
  <si>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</si>
  <si>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</si>
  <si>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</si>
  <si>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</si>
  <si>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</si>
  <si>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</si>
  <si>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</si>
  <si>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</si>
  <si>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</si>
  <si>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</si>
  <si>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</si>
  <si>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</si>
  <si>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</si>
  <si>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</si>
  <si>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</si>
  <si>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</si>
  <si>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</si>
  <si>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</si>
  <si>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</si>
  <si>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</si>
  <si>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</si>
  <si>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</si>
  <si>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</si>
  <si>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</si>
  <si>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</si>
  <si>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</si>
  <si>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</si>
  <si>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</si>
  <si>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</si>
  <si>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</si>
  <si>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</si>
  <si>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</si>
  <si>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</si>
  <si>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</si>
  <si>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</si>
  <si>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</si>
  <si>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</si>
  <si>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</si>
  <si>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</si>
  <si>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</si>
  <si>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</si>
  <si>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</si>
  <si>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</si>
  <si>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</si>
  <si>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</si>
  <si>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</si>
  <si>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</si>
  <si>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</si>
  <si>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</si>
  <si>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</si>
  <si>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</si>
  <si>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</si>
  <si>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</si>
  <si>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</si>
  <si>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</si>
  <si>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</si>
  <si>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</si>
  <si>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</si>
  <si>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</si>
  <si>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</si>
  <si>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</si>
  <si>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</si>
  <si>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</si>
  <si>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</si>
  <si>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</si>
  <si>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</si>
  <si>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</si>
  <si>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</si>
  <si>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</si>
  <si>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</si>
  <si>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</si>
  <si>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</si>
  <si>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</si>
  <si>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</si>
  <si>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</si>
  <si>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</si>
  <si>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</si>
  <si>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</si>
  <si>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</si>
  <si>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</si>
  <si>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</si>
  <si>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</si>
  <si>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</si>
  <si>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</si>
  <si>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</si>
  <si>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</si>
  <si>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</si>
  <si>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</si>
  <si>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</si>
  <si>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</si>
  <si>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</si>
  <si>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</si>
  <si>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</si>
  <si>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</si>
  <si>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</si>
  <si>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</si>
  <si>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</si>
  <si>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</si>
  <si>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</si>
  <si>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</si>
  <si>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</si>
  <si>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</si>
  <si>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</si>
  <si>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</si>
  <si>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</si>
  <si>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</si>
  <si>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</si>
  <si>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</si>
  <si>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</si>
  <si>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</si>
  <si>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</si>
  <si>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</si>
  <si>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</si>
  <si>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</si>
  <si>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</si>
  <si>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</si>
  <si>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</si>
  <si>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</si>
  <si>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</si>
  <si>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</si>
  <si>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</si>
  <si>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</si>
  <si>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</si>
  <si>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</si>
  <si>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</si>
  <si>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</si>
  <si>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</si>
  <si>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</si>
  <si>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</si>
  <si>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</si>
  <si>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</si>
  <si>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</si>
  <si>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</si>
  <si>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</si>
  <si>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</si>
  <si>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</si>
  <si>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</si>
  <si>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</si>
  <si>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</si>
  <si>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</si>
  <si>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</si>
  <si>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</si>
  <si>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</si>
  <si>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</si>
  <si>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</si>
  <si>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</si>
  <si>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</si>
  <si>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</si>
  <si>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</si>
  <si>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</si>
  <si>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</si>
  <si>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</si>
  <si>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</si>
  <si>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</si>
  <si>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</si>
  <si>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</si>
  <si>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</si>
  <si>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</si>
  <si>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</si>
  <si>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</si>
  <si>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</si>
  <si>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</si>
  <si>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</si>
  <si>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</si>
  <si>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</si>
  <si>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</si>
  <si>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</si>
  <si>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</si>
  <si>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</si>
  <si>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</si>
  <si>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</si>
  <si>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</si>
  <si>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</si>
  <si>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</si>
  <si>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</si>
  <si>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</si>
  <si>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</si>
  <si>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</si>
  <si>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</si>
  <si>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</si>
  <si>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INDEC-SA - 51800-21</t>
  </si>
  <si>
    <t>INDEC-SA - 71240-11</t>
  </si>
  <si>
    <t>INDEC-PB - 42921-2</t>
  </si>
  <si>
    <t>INDEC-CM - 37510-11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</si>
  <si>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</si>
  <si>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</si>
  <si>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</si>
  <si>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</si>
  <si>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</si>
  <si>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</si>
  <si>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</si>
  <si>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</si>
  <si>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</si>
  <si>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</si>
  <si>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</si>
  <si>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</si>
  <si>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</si>
  <si>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</si>
  <si>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</si>
  <si>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</si>
  <si>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</si>
  <si>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</si>
  <si>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</si>
  <si>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</si>
  <si>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</si>
  <si>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</si>
  <si>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</si>
  <si>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</si>
  <si>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</si>
  <si>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</si>
  <si>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</si>
  <si>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</si>
  <si>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</si>
  <si>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</si>
  <si>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</si>
  <si>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</si>
  <si>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</si>
  <si>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</si>
  <si>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</si>
  <si>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</si>
  <si>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</si>
  <si>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</si>
  <si>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</si>
  <si>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</si>
  <si>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</si>
  <si>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</si>
  <si>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</si>
  <si>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</si>
  <si>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</si>
  <si>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</si>
  <si>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</si>
  <si>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</si>
  <si>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</si>
  <si>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</si>
  <si>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</si>
  <si>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</si>
  <si>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</si>
  <si>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</si>
  <si>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</si>
  <si>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</si>
  <si>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</si>
  <si>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</si>
  <si>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</si>
  <si>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</si>
  <si>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</si>
  <si>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</si>
  <si>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</si>
  <si>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</si>
  <si>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</si>
  <si>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R</t>
  </si>
  <si>
    <t>SR</t>
  </si>
  <si>
    <t>IT</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</si>
  <si>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</si>
  <si>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</si>
  <si>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</si>
  <si>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</si>
  <si>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</si>
  <si>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</si>
  <si>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</si>
  <si>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</si>
  <si>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</si>
  <si>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</si>
  <si>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</si>
  <si>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</si>
  <si>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</si>
  <si>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</si>
  <si>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</si>
  <si>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</si>
  <si>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</si>
  <si>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</si>
  <si>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</si>
  <si>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</si>
  <si>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</si>
  <si>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</si>
  <si>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</si>
  <si>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</si>
  <si>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</si>
  <si>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</si>
  <si>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</si>
  <si>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</si>
  <si>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</si>
  <si>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</si>
  <si>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</si>
  <si>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</si>
  <si>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</si>
  <si>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</si>
  <si>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</si>
  <si>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</si>
  <si>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</si>
  <si>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</si>
  <si>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</si>
  <si>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</si>
  <si>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</si>
  <si>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</si>
  <si>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</si>
  <si>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</si>
  <si>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</si>
  <si>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</si>
  <si>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</si>
  <si>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</si>
  <si>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</si>
  <si>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</si>
  <si>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</si>
  <si>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</si>
  <si>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</si>
  <si>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 xml:space="preserve">Cartel de Obra </t>
  </si>
  <si>
    <t>CAÑERÍAS</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</si>
  <si>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</si>
  <si>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</si>
  <si>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</si>
  <si>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</si>
  <si>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</si>
  <si>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</si>
  <si>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</si>
  <si>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</si>
  <si>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</si>
  <si>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</si>
  <si>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</si>
  <si>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</si>
  <si>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</si>
  <si>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</si>
  <si>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</si>
  <si>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</si>
  <si>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</si>
  <si>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</si>
  <si>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</si>
  <si>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</si>
  <si>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</si>
  <si>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</si>
  <si>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</si>
  <si>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</si>
  <si>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</si>
  <si>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</si>
  <si>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</si>
  <si>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</si>
  <si>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</si>
  <si>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</si>
  <si>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</si>
  <si>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</si>
  <si>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</si>
  <si>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</si>
  <si>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</si>
  <si>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</si>
  <si>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</si>
  <si>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</si>
  <si>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</si>
  <si>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</si>
  <si>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</si>
  <si>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</si>
  <si>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</si>
  <si>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</si>
  <si>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</si>
  <si>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</si>
  <si>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</si>
  <si>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</si>
  <si>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</si>
  <si>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</si>
  <si>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</si>
  <si>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</si>
  <si>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</si>
  <si>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</si>
  <si>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</si>
  <si>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</si>
  <si>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</si>
  <si>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</si>
  <si>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</si>
  <si>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</si>
  <si>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</si>
  <si>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</si>
  <si>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</si>
  <si>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</si>
  <si>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</si>
  <si>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</si>
  <si>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</si>
  <si>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</si>
  <si>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</si>
  <si>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</si>
  <si>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</si>
  <si>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</si>
  <si>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</si>
  <si>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</si>
  <si>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</si>
  <si>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</si>
  <si>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</si>
  <si>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</si>
  <si>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</si>
  <si>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</si>
  <si>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</si>
  <si>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</si>
  <si>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</si>
  <si>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</si>
  <si>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</si>
  <si>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</si>
  <si>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</si>
  <si>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</si>
  <si>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</si>
  <si>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</si>
  <si>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</si>
  <si>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</si>
  <si>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</si>
  <si>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</si>
  <si>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</si>
  <si>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</si>
  <si>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</si>
  <si>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</si>
  <si>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</si>
  <si>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</si>
  <si>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</si>
  <si>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Provisión y Colocación de Malla de advertencia 15 cm</t>
  </si>
  <si>
    <t>Rotura de calle de hormigon /  asfalto / veredas</t>
  </si>
  <si>
    <t>Reparacion de calle de hormigon / asfalto / veredas</t>
  </si>
  <si>
    <t>Doc. conforme a obra Aprobada por Ecogas (Cañería PE/Ac Red Media Presión)</t>
  </si>
  <si>
    <t>1.1</t>
  </si>
  <si>
    <t>1.2</t>
  </si>
  <si>
    <t>2.1</t>
  </si>
  <si>
    <t>2.4</t>
  </si>
  <si>
    <t>2.5</t>
  </si>
  <si>
    <t>2.7</t>
  </si>
  <si>
    <t>2.8</t>
  </si>
  <si>
    <t>2.9</t>
  </si>
  <si>
    <t>2.10</t>
  </si>
  <si>
    <t>3.1</t>
  </si>
  <si>
    <t>3.2</t>
  </si>
  <si>
    <t>3.3</t>
  </si>
  <si>
    <t>Excavación de zanja para la instalación de cañeria PE -Red Media Presión</t>
  </si>
  <si>
    <t>FECHA APERTURA de SOBRES:</t>
  </si>
  <si>
    <t>Prueba de hermeticidad cañeria PE - Red media presión</t>
  </si>
  <si>
    <t>Presentación de la Documentación ante la Distribuidora de Gas Cuyana</t>
  </si>
  <si>
    <t>1.3</t>
  </si>
  <si>
    <t xml:space="preserve">Provision y Colocación de  Caño PE p/red de media presion 50 mm diam. </t>
  </si>
  <si>
    <t>Provisión e Instalación de Servicios Integrales Domiciliarios</t>
  </si>
  <si>
    <t>Tapado  y Compactación de zanja cañeria PE Red media presión</t>
  </si>
  <si>
    <t>Materiales elaboración proyecto constructivo</t>
  </si>
  <si>
    <t>Equipos para elaboración proyecto constructivo</t>
  </si>
  <si>
    <t>Materiales para cartel de obra</t>
  </si>
  <si>
    <t>INDEC-PB - 42999-2</t>
  </si>
  <si>
    <t>Equipos para cartel de obra</t>
  </si>
  <si>
    <t>Materiales para rotura de vereda</t>
  </si>
  <si>
    <t>INDEC-PB - 2922-1</t>
  </si>
  <si>
    <t>Equipos para rotura de vereda</t>
  </si>
  <si>
    <t>Permiso de rotura</t>
  </si>
  <si>
    <t>Materiales para excavación de zanjas</t>
  </si>
  <si>
    <t>Equipos para excavación de zanjas</t>
  </si>
  <si>
    <t>Cañería polietileno 50 mm</t>
  </si>
  <si>
    <t>Cañería polietileno 63 mm</t>
  </si>
  <si>
    <t>Cañería polietileno 90 mm</t>
  </si>
  <si>
    <t>Cañería polietileno 125 mm</t>
  </si>
  <si>
    <t>Malla advertencia</t>
  </si>
  <si>
    <t>Equipos para colocación malla advertencia</t>
  </si>
  <si>
    <t>Materiales para tapado de zanja</t>
  </si>
  <si>
    <t>INDEC-PB - 15310-1</t>
  </si>
  <si>
    <t>Equipos para tapado de zanjas</t>
  </si>
  <si>
    <t>Válvulas y accesorios</t>
  </si>
  <si>
    <t>Válvulas y accesorios 2</t>
  </si>
  <si>
    <t>Equipós para instalación de válvulas y accesorios</t>
  </si>
  <si>
    <t>INDEC-GG 88700-31</t>
  </si>
  <si>
    <t>Válvulas y piezas en acero 102 mm</t>
  </si>
  <si>
    <t>Equipós para válvulas y piezas en acero 102 mm</t>
  </si>
  <si>
    <t>Materiales para prueba de hermeticidad</t>
  </si>
  <si>
    <t>Equipos para prueba de hermeticidad</t>
  </si>
  <si>
    <t>Materiales para limpieza final de obra</t>
  </si>
  <si>
    <t>INDEC-PB - 36490-4</t>
  </si>
  <si>
    <t>Equipo para limpieza final de obra</t>
  </si>
  <si>
    <t>Materiales para documentación final de obra</t>
  </si>
  <si>
    <t>Equipos para documentación final de obra</t>
  </si>
  <si>
    <t>Materiales para habilitación de obra</t>
  </si>
  <si>
    <t>Equipos para habilitación de obra</t>
  </si>
  <si>
    <t>Material para reparacion de Hormigon/asfalto/vereda</t>
  </si>
  <si>
    <t>Equipos para reparacion de Hormigon/asfalto/vereda</t>
  </si>
  <si>
    <t>Camion para limpieza final de obra</t>
  </si>
  <si>
    <t>INDEC-PB - 34710-1</t>
  </si>
  <si>
    <t>INDEC-PB - 41261-1</t>
  </si>
  <si>
    <t>Equipos de instalación de Caño PE</t>
  </si>
  <si>
    <t>INDEC-DCTO - Inciso p)</t>
  </si>
  <si>
    <t>COSTO OFERTA</t>
  </si>
  <si>
    <t>SUB TOTAL ( 1 + 2 + 3 )</t>
  </si>
  <si>
    <t>MANO DE OBRA</t>
  </si>
  <si>
    <t>hs</t>
  </si>
  <si>
    <t>Medio Oficial</t>
  </si>
  <si>
    <t>dia</t>
  </si>
  <si>
    <t>Cargas Sociales Oficial Especializado</t>
  </si>
  <si>
    <t>Cargas Sociales Oficial</t>
  </si>
  <si>
    <t>Cargas Sociales Medio Oficial</t>
  </si>
  <si>
    <t>Cargas Sociales Ayudante</t>
  </si>
  <si>
    <t>Cargas Sociales Sereno</t>
  </si>
  <si>
    <t>EQUIPOS</t>
  </si>
  <si>
    <t>u</t>
  </si>
  <si>
    <t>INDEC-SA - 71233-11</t>
  </si>
  <si>
    <t xml:space="preserve">Camioneta </t>
  </si>
  <si>
    <t xml:space="preserve">FORD XLT </t>
  </si>
  <si>
    <t>Compresor 150L</t>
  </si>
  <si>
    <t>BTA</t>
  </si>
  <si>
    <t>Compresor 50L</t>
  </si>
  <si>
    <t>Hormigonera 180 lts.  tipo L – 180</t>
  </si>
  <si>
    <t>SORRENTO</t>
  </si>
  <si>
    <t xml:space="preserve">Vibrador para hormigón </t>
  </si>
  <si>
    <t>CETEC</t>
  </si>
  <si>
    <t>Motocompresor    6 m3/min</t>
  </si>
  <si>
    <t>Pisón manual</t>
  </si>
  <si>
    <t>Bomba de achique con motor a explosión marca Honda</t>
  </si>
  <si>
    <t xml:space="preserve">HONDA </t>
  </si>
  <si>
    <t>Bomba Centrífuga 5-40 Lts/min</t>
  </si>
  <si>
    <t>GAMMA</t>
  </si>
  <si>
    <t>Martillo neumático con sus puntas correspondientes</t>
  </si>
  <si>
    <t>Conos reflectivos y  balizas intermitentes</t>
  </si>
  <si>
    <t xml:space="preserve">Carteles  de Obra y Vallas  </t>
  </si>
  <si>
    <t xml:space="preserve">Vallas Metalicas </t>
  </si>
  <si>
    <t xml:space="preserve">Hormigonera Trifasica  350Lts </t>
  </si>
  <si>
    <t>Tablones de distintas medidas</t>
  </si>
  <si>
    <t>Pala punta corazón</t>
  </si>
  <si>
    <t>Picos</t>
  </si>
  <si>
    <t>Carretillas de chapa</t>
  </si>
  <si>
    <t>Equipos de albañilería (cuchara ,baldes y martelina)</t>
  </si>
  <si>
    <t>Maquina Aserradora disco 14” Motor Honda 5.5 Hp.-</t>
  </si>
  <si>
    <t>Cascos , Antiparras ,Guantes y Botines</t>
  </si>
  <si>
    <t>Taladro Percutor 10 Y 13mm</t>
  </si>
  <si>
    <t>BOSCH</t>
  </si>
  <si>
    <t>Matafuego de 10Kg tipo ABC</t>
  </si>
  <si>
    <t>Andamio Tubular Cuerpo</t>
  </si>
  <si>
    <t xml:space="preserve">Caballete Telescópico </t>
  </si>
  <si>
    <t>Aparejo 300Kg</t>
  </si>
  <si>
    <t>Vibrocompactadora Motor honda 5.5 Hp , 82kg. 1500 N a plancha</t>
  </si>
  <si>
    <t>Moladora   Disco 9” 852 W</t>
  </si>
  <si>
    <t>MAKITA</t>
  </si>
  <si>
    <t>Moladora disco 4”</t>
  </si>
  <si>
    <t>BLACK Y DEKERT</t>
  </si>
  <si>
    <t>Soldadora 450amp</t>
  </si>
  <si>
    <t>TAURO</t>
  </si>
  <si>
    <t>INDEC-PB - 291-</t>
  </si>
  <si>
    <t>Compactadora Meijo con motor a explosion rowing 5.5 Hp , 82kg. 1500 N Tipo canguro</t>
  </si>
  <si>
    <t>MEIJO</t>
  </si>
  <si>
    <t>BOSH</t>
  </si>
  <si>
    <t>METABO</t>
  </si>
  <si>
    <t xml:space="preserve">Martillo eléctrico con sus puntas correspondientes </t>
  </si>
  <si>
    <t>Escalera de aluminio 9,40mts</t>
  </si>
  <si>
    <t>FERPACK</t>
  </si>
  <si>
    <t xml:space="preserve">Grupo electrogeno 7 KVA Arrancador electrico trifasico </t>
  </si>
  <si>
    <t xml:space="preserve">NIWA </t>
  </si>
  <si>
    <t>Rodillo Vibrador Autopropulsado</t>
  </si>
  <si>
    <t>NIWA</t>
  </si>
  <si>
    <t>Grupo electrógeno 50KVA  Motor MB 1114</t>
  </si>
  <si>
    <t>MERCEDES BENZ</t>
  </si>
  <si>
    <t xml:space="preserve">Martillo eléctrico de demolicion con sus puntas correspondientes </t>
  </si>
  <si>
    <t xml:space="preserve">DEWALT </t>
  </si>
  <si>
    <t xml:space="preserve">Encofrado metálico para cámara séptica </t>
  </si>
  <si>
    <t xml:space="preserve">Encofrado metálico para boca de registro  </t>
  </si>
  <si>
    <t>Camioneta SW4 4x4 3,0D</t>
  </si>
  <si>
    <t xml:space="preserve">TOYOTA HILUX </t>
  </si>
  <si>
    <t xml:space="preserve">RETROEXCAVADORA </t>
  </si>
  <si>
    <t>MAXION 750 AGCO ALLIS 4X4</t>
  </si>
  <si>
    <t>AMAROK JXK 834</t>
  </si>
  <si>
    <t xml:space="preserve">Nivel Automático  </t>
  </si>
  <si>
    <t>Topcon AT-B4</t>
  </si>
  <si>
    <t xml:space="preserve">Mira de aluminio c/ nivel esférico </t>
  </si>
  <si>
    <t>ALS 5-5</t>
  </si>
  <si>
    <t xml:space="preserve">Trípode de Aluminio </t>
  </si>
  <si>
    <t>M2N</t>
  </si>
  <si>
    <t xml:space="preserve">Pisón a explosión BTA Naftero VA 340 4HP </t>
  </si>
  <si>
    <t xml:space="preserve">BTA - ROBIN </t>
  </si>
  <si>
    <t>Motogenerador MGE 6500</t>
  </si>
  <si>
    <t xml:space="preserve">SENSEI </t>
  </si>
  <si>
    <t>MAXION 750 AGCO ALLIS 4X2</t>
  </si>
  <si>
    <t xml:space="preserve">Homigonera 450Lts  Trifasica </t>
  </si>
  <si>
    <t xml:space="preserve">BOUNUS </t>
  </si>
  <si>
    <t xml:space="preserve">Generador c/ motor a Explosion a Nafta </t>
  </si>
  <si>
    <t>SENSEI MGE-6400</t>
  </si>
  <si>
    <t>Hormigonera 350Lts Monofasica</t>
  </si>
  <si>
    <t xml:space="preserve">MINI CARGADORA </t>
  </si>
  <si>
    <t>LONKING CDM 312</t>
  </si>
  <si>
    <t>BRAZO DE RETROEXCAVADORA TDI 275</t>
  </si>
  <si>
    <t>TDI 275</t>
  </si>
  <si>
    <t xml:space="preserve">Tanque de Agua 6000 lts Doble Eje   </t>
  </si>
  <si>
    <t xml:space="preserve">Motocompresor 100Lts  </t>
  </si>
  <si>
    <t xml:space="preserve">GAMMA </t>
  </si>
  <si>
    <t>PEUGEOT PARTNER OWQ 190</t>
  </si>
  <si>
    <t>Plancha Calefactora EV2E de 220V/1600W</t>
  </si>
  <si>
    <t xml:space="preserve">EL VERNIER </t>
  </si>
  <si>
    <t>Soldadora Inverter Modelo 270M</t>
  </si>
  <si>
    <t xml:space="preserve">TEMET </t>
  </si>
  <si>
    <t>Arnes de Seguridad</t>
  </si>
  <si>
    <t>INDEC-PB - 43121-1</t>
  </si>
  <si>
    <t xml:space="preserve">Motor a Explosión </t>
  </si>
  <si>
    <t>INDEC-EC - 44231-21</t>
  </si>
  <si>
    <t>Taladro hasta 13mm</t>
  </si>
  <si>
    <t xml:space="preserve">MAKITA </t>
  </si>
  <si>
    <t>Camioneta DX 2,4TDI 4x2</t>
  </si>
  <si>
    <t>Madera para encofrar</t>
  </si>
  <si>
    <t>Taladro  13mm DW505</t>
  </si>
  <si>
    <t xml:space="preserve">Discos Diam. 14" </t>
  </si>
  <si>
    <t xml:space="preserve">ALIAFOR </t>
  </si>
  <si>
    <t>Hormigonera 450Lts H-300- Monofasica - 3HP</t>
  </si>
  <si>
    <t>BOUNOUS</t>
  </si>
  <si>
    <t>Martillo 30Kg</t>
  </si>
  <si>
    <t xml:space="preserve">Martillo 10Kg </t>
  </si>
  <si>
    <t xml:space="preserve">Aserradora Motor a explosión </t>
  </si>
  <si>
    <t xml:space="preserve">STHIL </t>
  </si>
  <si>
    <t xml:space="preserve">Moladora </t>
  </si>
  <si>
    <t>CAMION TECTOR ATTACK - 150 E 21</t>
  </si>
  <si>
    <t xml:space="preserve">IVECO </t>
  </si>
  <si>
    <t xml:space="preserve">CAMION DAILY 70C17-C/ DOBLE CABINA </t>
  </si>
  <si>
    <t>MINICARGADORA 236D</t>
  </si>
  <si>
    <t xml:space="preserve">CATERPILLAR </t>
  </si>
  <si>
    <t>BRAZO DE RETROEXCAVADORA BH 160</t>
  </si>
  <si>
    <t>METRO LASER DISTO D510</t>
  </si>
  <si>
    <t>LEICA</t>
  </si>
  <si>
    <t>Compresor Dahiatsu 300 Lts. 380 v</t>
  </si>
  <si>
    <t xml:space="preserve">DAHIATSU </t>
  </si>
  <si>
    <t xml:space="preserve">Roscadora de caños 4" KLD  </t>
  </si>
  <si>
    <t xml:space="preserve">KLD </t>
  </si>
  <si>
    <t>Hidrolavadora  380V</t>
  </si>
  <si>
    <t xml:space="preserve">BAROVO </t>
  </si>
  <si>
    <t>Martillo D25980 AR Exagonal 8 mm</t>
  </si>
  <si>
    <t xml:space="preserve">Camioneta DX 2,4 TDI 4x4 c/ simple  </t>
  </si>
  <si>
    <t xml:space="preserve">TOYOTA </t>
  </si>
  <si>
    <t>AUTOELEVADOR DIESEL  Modelo CPCO25</t>
  </si>
  <si>
    <t>LIUGONG</t>
  </si>
  <si>
    <t>Herramientas Menores</t>
  </si>
  <si>
    <t>Herramientas Menores 2</t>
  </si>
  <si>
    <t>MATERIALES VARIOS</t>
  </si>
  <si>
    <t>ACTUALIZAR AL USAR</t>
  </si>
  <si>
    <t>Malla anaranjada</t>
  </si>
  <si>
    <t>INDEC-PB - 36990-1</t>
  </si>
  <si>
    <t>Malla romboidal galvanizada Nº12</t>
  </si>
  <si>
    <t>INDEC-PB - 42943-1</t>
  </si>
  <si>
    <t>Clavos 2"</t>
  </si>
  <si>
    <t>kg</t>
  </si>
  <si>
    <t>INDEC-PB - 42944-2</t>
  </si>
  <si>
    <t>Tela Plástica tipo media sombra</t>
  </si>
  <si>
    <t>Tela tipo malla de gallinero (hexagonal)</t>
  </si>
  <si>
    <t>Malla señalización Eléctrica</t>
  </si>
  <si>
    <t>Carteles</t>
  </si>
  <si>
    <t>Un.</t>
  </si>
  <si>
    <t>DNV-T I - 44</t>
  </si>
  <si>
    <t>Balizas (Cono c/luz)</t>
  </si>
  <si>
    <t>IIEE-SJ - 220</t>
  </si>
  <si>
    <t>INDEC-CM - 42943-11</t>
  </si>
  <si>
    <t>Fondo de junta 10 mm</t>
  </si>
  <si>
    <t>INDEC-PB - 2413-1</t>
  </si>
  <si>
    <t>Fondo de junta 15 mm</t>
  </si>
  <si>
    <t>Fondo de junta 20 mm</t>
  </si>
  <si>
    <t>Fondo de junta 25 mm</t>
  </si>
  <si>
    <t>Esquinero de yesero</t>
  </si>
  <si>
    <t>INDEC-PB - 91211-1</t>
  </si>
  <si>
    <t>Endurecedor no metálico</t>
  </si>
  <si>
    <t>INDEC-PB - 2695-</t>
  </si>
  <si>
    <t>Fibras de polipropileno</t>
  </si>
  <si>
    <t>INDEC-PB - 37129-1</t>
  </si>
  <si>
    <t>Sikaflex 1A</t>
  </si>
  <si>
    <t>cc</t>
  </si>
  <si>
    <t>Sikalatex</t>
  </si>
  <si>
    <t>Lts</t>
  </si>
  <si>
    <t>INDEC-PB - 33380-1</t>
  </si>
  <si>
    <t>Sika Anchorfix 2</t>
  </si>
  <si>
    <t>Hidrófugo</t>
  </si>
  <si>
    <t>INDEC-PB - 37990-1</t>
  </si>
  <si>
    <t>Alfajías</t>
  </si>
  <si>
    <t xml:space="preserve">Caja Guardallaves </t>
  </si>
  <si>
    <t>Pizarrón Magnético 5,20m x 1,20m</t>
  </si>
  <si>
    <t>INDEC-PB - 31100-1</t>
  </si>
  <si>
    <t>Pizarrón Magnético 5,20m x 2,00m</t>
  </si>
  <si>
    <t>Pizarrón Magnético 1,40m x 1,40m</t>
  </si>
  <si>
    <t>Pizarrón Magnético 1,40m x 3,50m</t>
  </si>
  <si>
    <t>Basureros Triples S/Esp. Técnicas</t>
  </si>
  <si>
    <t>INDEC-PB - 41251-1</t>
  </si>
  <si>
    <t>Guardasillas</t>
  </si>
  <si>
    <t>Marco Aluminio</t>
  </si>
  <si>
    <t>Bicicletero S/Esp. Técnicas</t>
  </si>
  <si>
    <t>Bancos Interiores S/Esp. Técnicas</t>
  </si>
  <si>
    <t>Bancos exteriores de H° S/Esp. Técnicas</t>
  </si>
  <si>
    <t>Canteros Grandes de H° S/Esp. Técnicas</t>
  </si>
  <si>
    <t>Canteros Chicos de H° S/Esp. Técnicas</t>
  </si>
  <si>
    <t>Hormigones</t>
  </si>
  <si>
    <t>Bomba</t>
  </si>
  <si>
    <t>INDEC-PB - 2924-1</t>
  </si>
  <si>
    <t>Hormigón elaborado H8</t>
  </si>
  <si>
    <t>Hormigón elaborado H13</t>
  </si>
  <si>
    <t>Hormigón elaborado H17</t>
  </si>
  <si>
    <t>Hormigón elaborado H21</t>
  </si>
  <si>
    <t>Hormigón elaborado H25</t>
  </si>
  <si>
    <t>Caños Premoldeados Ø40</t>
  </si>
  <si>
    <t>Gárgolas</t>
  </si>
  <si>
    <t>Gl.</t>
  </si>
  <si>
    <t>HIERRO Y ACERO</t>
  </si>
  <si>
    <t>Hierro</t>
  </si>
  <si>
    <t>Kg.</t>
  </si>
  <si>
    <t>Hierro Ø6</t>
  </si>
  <si>
    <t>Hierro Ø8</t>
  </si>
  <si>
    <t>Hierro Ø10</t>
  </si>
  <si>
    <t>Hierro Ø12</t>
  </si>
  <si>
    <t>Hierro Ø16</t>
  </si>
  <si>
    <t>Hierro doblado</t>
  </si>
  <si>
    <t>Hierro doblado Ø6</t>
  </si>
  <si>
    <t>Hierro doblado Ø8</t>
  </si>
  <si>
    <t>Hierro doblado Ø10</t>
  </si>
  <si>
    <t>Hierro doblado Ø12</t>
  </si>
  <si>
    <t>Hierro doblado Ø16</t>
  </si>
  <si>
    <t>Amortización Regla 80x50x2</t>
  </si>
  <si>
    <t>ml.</t>
  </si>
  <si>
    <t>Amortización Regla 100x50x2</t>
  </si>
  <si>
    <t>Malla Ø 5,5 c/15 cm</t>
  </si>
  <si>
    <t>INDEC-CM - 41242-11</t>
  </si>
  <si>
    <t>Malla Ø 6 c/15 cm</t>
  </si>
  <si>
    <t>Malla Ø 8 c/15 cm</t>
  </si>
  <si>
    <t>Malla Ø 10 c/15 cm</t>
  </si>
  <si>
    <t xml:space="preserve">Alambre </t>
  </si>
  <si>
    <t>Kg</t>
  </si>
  <si>
    <t>INDEC-PB - 41263-1</t>
  </si>
  <si>
    <t xml:space="preserve">Alambre galvanizado </t>
  </si>
  <si>
    <t>Mastil</t>
  </si>
  <si>
    <t>Columnas, Vigas y Correas S/Especificaciones Técnicas</t>
  </si>
  <si>
    <t>gl.</t>
  </si>
  <si>
    <t>Cubierta Metálicas con Aislación Según Especificaciones Técnicas</t>
  </si>
  <si>
    <t>Cubierta Metálicas Sin Aislación Según Especificaciones Técnicas</t>
  </si>
  <si>
    <t>Planchuela 2" x 3/16"</t>
  </si>
  <si>
    <t>Perfil C 100x50x20x2</t>
  </si>
  <si>
    <t>Perfil C 100x50x20x2,5</t>
  </si>
  <si>
    <t>Perfil C 120x50x20x3,2</t>
  </si>
  <si>
    <t>Perfil C 140x60x20x2,5</t>
  </si>
  <si>
    <r>
      <t xml:space="preserve">Hierro Liso </t>
    </r>
    <r>
      <rPr>
        <sz val="8"/>
        <rFont val="Calibri"/>
        <family val="2"/>
      </rPr>
      <t>Ø</t>
    </r>
    <r>
      <rPr>
        <sz val="8"/>
        <rFont val="Arial"/>
        <family val="2"/>
      </rPr>
      <t>8</t>
    </r>
  </si>
  <si>
    <t>Caño 40x40x2</t>
  </si>
  <si>
    <t>Chapa Negra Lisa N°18</t>
  </si>
  <si>
    <t>Caño Redondo 2" 2mm</t>
  </si>
  <si>
    <t>Caño Redondo 1 1/2" 2mm</t>
  </si>
  <si>
    <r>
      <t xml:space="preserve">Hierro Liso </t>
    </r>
    <r>
      <rPr>
        <sz val="8"/>
        <rFont val="Calibri"/>
        <family val="2"/>
      </rPr>
      <t>Ø16</t>
    </r>
  </si>
  <si>
    <t>Barandas S/Esp. Técnicas</t>
  </si>
  <si>
    <t>Juntas de Aluminio</t>
  </si>
  <si>
    <t>Juntas de Acero Galvanizado</t>
  </si>
  <si>
    <t>Portón Metálico</t>
  </si>
  <si>
    <t>Electrodos</t>
  </si>
  <si>
    <t>ENCOFRADO</t>
  </si>
  <si>
    <t>Puntales (2,5m)</t>
  </si>
  <si>
    <t>INDEC-CM - 31100-11</t>
  </si>
  <si>
    <t>Puntales (4m)</t>
  </si>
  <si>
    <t>Rollizos D=18cm</t>
  </si>
  <si>
    <t>Tablas 1" x 4"</t>
  </si>
  <si>
    <t>INDEC-PB - 31420-1</t>
  </si>
  <si>
    <t>Fenólico</t>
  </si>
  <si>
    <t>Tirantes 3"x3"</t>
  </si>
  <si>
    <t>Chanfles</t>
  </si>
  <si>
    <t>Cuñas</t>
  </si>
  <si>
    <t>N°</t>
  </si>
  <si>
    <t>Separadores Plásticos</t>
  </si>
  <si>
    <t>Un,</t>
  </si>
  <si>
    <t>INDEC-PB - 2520-3</t>
  </si>
  <si>
    <t>Clavos pta. París 2 1/2"</t>
  </si>
  <si>
    <t>Líquido Desencofrante</t>
  </si>
  <si>
    <t>Lts.</t>
  </si>
  <si>
    <t>INDEC-CM - 37440-11</t>
  </si>
  <si>
    <t>Cemento Puzolánico</t>
  </si>
  <si>
    <t>Cemento Albañilería</t>
  </si>
  <si>
    <t>Cal hidratada</t>
  </si>
  <si>
    <t>INDEC-CM - 37420-11</t>
  </si>
  <si>
    <t>Arena Lavada</t>
  </si>
  <si>
    <t>IIEE-SJ - 203001</t>
  </si>
  <si>
    <t>Arena Fina</t>
  </si>
  <si>
    <t>Grancilla</t>
  </si>
  <si>
    <t>IIEE-SJ - 203002</t>
  </si>
  <si>
    <t>Ripio clasificado</t>
  </si>
  <si>
    <t>Ripio Común</t>
  </si>
  <si>
    <t>Piedra bola</t>
  </si>
  <si>
    <t>Pedraplen</t>
  </si>
  <si>
    <t>Material Base</t>
  </si>
  <si>
    <t>Material de Aporte Estabilizado</t>
  </si>
  <si>
    <t>Hidrófugo Ceresita</t>
  </si>
  <si>
    <t>Ladrillones comunes</t>
  </si>
  <si>
    <t>IIEE-SJ - 205002</t>
  </si>
  <si>
    <t>Ladrillo Refractario</t>
  </si>
  <si>
    <t>Ladrillos comunes</t>
  </si>
  <si>
    <t>Ladrillos de 2da</t>
  </si>
  <si>
    <t>Yeso</t>
  </si>
  <si>
    <t>INDEC-CM - 37410-11</t>
  </si>
  <si>
    <t>Cerco Perimetral</t>
  </si>
  <si>
    <t>Poste ólimpico tensores 3,10m</t>
  </si>
  <si>
    <t>DNV-T I - 20</t>
  </si>
  <si>
    <t>Poste ólimpico Intermedio 3,10m</t>
  </si>
  <si>
    <t>Poste ólimpico esquinero 3,10m</t>
  </si>
  <si>
    <t>Poste puntal 2,50m</t>
  </si>
  <si>
    <t>Tejido Romboidal 2m N°14,5</t>
  </si>
  <si>
    <t>Alambre de Púas 3 hebras</t>
  </si>
  <si>
    <t>Alambre galvanizado de alta resistencia 16/14</t>
  </si>
  <si>
    <t>Alambre galvanizado para atar</t>
  </si>
  <si>
    <t>Espárragos galvanizados 35cm 3/8x14</t>
  </si>
  <si>
    <t>INDEC-PB - 91223-1</t>
  </si>
  <si>
    <t>Espárragos galvanizados 25cm 3/8x10</t>
  </si>
  <si>
    <t>Planchuela Galvanizada 1" 3/16"</t>
  </si>
  <si>
    <t>Soporte "U" para planchuela</t>
  </si>
  <si>
    <t>Gancho galvanizado 3/8 x 8 20cm</t>
  </si>
  <si>
    <t>DNV-T I - 16</t>
  </si>
  <si>
    <t>Gancho galvanizado 3/8 x 10 25cm</t>
  </si>
  <si>
    <t>Caño PVC Ø 110</t>
  </si>
  <si>
    <t>INDEC-DCTO - Inciso h)</t>
  </si>
  <si>
    <t>Caño PVC Ø 25</t>
  </si>
  <si>
    <t>Poliestireno exp.3 cm en planchas</t>
  </si>
  <si>
    <t>INDEC-CM - 34720-11</t>
  </si>
  <si>
    <t>Poliestireno exp.2,5 cm en planchas</t>
  </si>
  <si>
    <t>Poliestireno exp.2 cm en planchas</t>
  </si>
  <si>
    <t>Poliestireno exp.2 cm x 10 cm en tiras</t>
  </si>
  <si>
    <t>Poliestireno expandido granular</t>
  </si>
  <si>
    <t>Polietileno 200 µ</t>
  </si>
  <si>
    <t>Membrana 4mm c/aluminio</t>
  </si>
  <si>
    <t>INDEC-CM - 37930-11</t>
  </si>
  <si>
    <t>INDEC-PB - 35110-5</t>
  </si>
  <si>
    <t>Emulsión Asfáltica</t>
  </si>
  <si>
    <t>IIEE-SJ - 206001</t>
  </si>
  <si>
    <t>Gas wilson</t>
  </si>
  <si>
    <t>INDEC-PB - 12020-1</t>
  </si>
  <si>
    <t>Barrera de vapor a base de solvente</t>
  </si>
  <si>
    <t>lts</t>
  </si>
  <si>
    <t>Membrana Líquida</t>
  </si>
  <si>
    <t>Impermeabilizante Incoloro</t>
  </si>
  <si>
    <t>Lana Mineral 80mm</t>
  </si>
  <si>
    <t>Gárgolas nuevas de hormigón</t>
  </si>
  <si>
    <t>Pisos y Revestimientos</t>
  </si>
  <si>
    <t>Pegamento para cerámico</t>
  </si>
  <si>
    <t>INDEC-CM - 37440-21</t>
  </si>
  <si>
    <t>Pegamento para cerámico bajo durlock</t>
  </si>
  <si>
    <t>Pastina para cerámicos</t>
  </si>
  <si>
    <t>Cerámicos para revestimiento</t>
  </si>
  <si>
    <t>INDEC-DCTO - Inciso c)</t>
  </si>
  <si>
    <t>Pastina para piso granítico</t>
  </si>
  <si>
    <t>IIEE-SJ - 204003</t>
  </si>
  <si>
    <t>Mosaico granítico 33 x 33</t>
  </si>
  <si>
    <t>INDEC-CM - 37540-11</t>
  </si>
  <si>
    <t>Pulido</t>
  </si>
  <si>
    <t>Encerado</t>
  </si>
  <si>
    <t>INDEC-PB - 94216-1</t>
  </si>
  <si>
    <t>Zócalo de Madera</t>
  </si>
  <si>
    <t>INDEC-CM - 31210-33</t>
  </si>
  <si>
    <t>Lustre</t>
  </si>
  <si>
    <t>INDEC-PB - 35110-4</t>
  </si>
  <si>
    <t>Piso Articulado</t>
  </si>
  <si>
    <t>Fijaciones (Zócalo de Madera)</t>
  </si>
  <si>
    <t>Umbrales y solías de granito natural</t>
  </si>
  <si>
    <t>INDEC-PB - 42944-1</t>
  </si>
  <si>
    <t>Piso de Goma Alto Tránsito</t>
  </si>
  <si>
    <t>INDEC-PB - 2519-1</t>
  </si>
  <si>
    <t>Adhesivo Piso de Goma</t>
  </si>
  <si>
    <t>Tapajunta de aluminio</t>
  </si>
  <si>
    <t>INDEC-PB - 41530-1</t>
  </si>
  <si>
    <t>Revestimiento de Piedra</t>
  </si>
  <si>
    <t>Piso de Caucho</t>
  </si>
  <si>
    <t>INDEC-CM - 37610-11</t>
  </si>
  <si>
    <t>Tabiquería y Cubierta Liviana</t>
  </si>
  <si>
    <t>Panel Térmico ClassWall PUR 50mm</t>
  </si>
  <si>
    <t>INDEC-PB - 2710-1</t>
  </si>
  <si>
    <t>Kit de Fijaciónes P/Panel ClassWall</t>
  </si>
  <si>
    <t>INDEC-PB - 2899-</t>
  </si>
  <si>
    <t>Panel Térmico Roof Panel Easy Clip PUR 50mm</t>
  </si>
  <si>
    <t>Kit de Fijaciónes P/Panel Roof Panel Easy Clip</t>
  </si>
  <si>
    <t>Carpintería</t>
  </si>
  <si>
    <t>Vidrio DVH Laminado de Seguridad 3+3</t>
  </si>
  <si>
    <t>INDEC-PB - 2610-1</t>
  </si>
  <si>
    <t>Carpintería Metálica S/Especificaciones Técnicas</t>
  </si>
  <si>
    <t>IIEE-SJ - 211</t>
  </si>
  <si>
    <t>Carpintería Aluminio S/Especificaciones Técnicas</t>
  </si>
  <si>
    <t>INDEC-PB - 42120-1</t>
  </si>
  <si>
    <t>Perfiles de aluminio</t>
  </si>
  <si>
    <t>INDEC-PB - 41532-1</t>
  </si>
  <si>
    <t>Telas mosquiteras</t>
  </si>
  <si>
    <t>Cordon Burlete Para Tejido Mosquitero Diam 4.5mm</t>
  </si>
  <si>
    <t>Pinturas</t>
  </si>
  <si>
    <t>Cinta de enmascarar</t>
  </si>
  <si>
    <t>u.</t>
  </si>
  <si>
    <t>INDEC-PB - 32129-1</t>
  </si>
  <si>
    <t>Acido muriático</t>
  </si>
  <si>
    <t>INDEC-DCTO - Inciso e)</t>
  </si>
  <si>
    <t>Enduído plástico</t>
  </si>
  <si>
    <t>INDEC-CM - 35110-11</t>
  </si>
  <si>
    <t>Látex antihongo</t>
  </si>
  <si>
    <t>lt</t>
  </si>
  <si>
    <t>INDEC-PB - 35110-3</t>
  </si>
  <si>
    <t>Latex para interior</t>
  </si>
  <si>
    <t>INDEC-CM - 35110-31</t>
  </si>
  <si>
    <t>Latex para Exterior</t>
  </si>
  <si>
    <t>INDEC-CM - 35110-32</t>
  </si>
  <si>
    <t>Entonador 120 cc</t>
  </si>
  <si>
    <t>Sellador al agua</t>
  </si>
  <si>
    <t>Lija</t>
  </si>
  <si>
    <t>INDEC-PB - 37910-1</t>
  </si>
  <si>
    <t>Aguarrás</t>
  </si>
  <si>
    <t>Sellador</t>
  </si>
  <si>
    <t>Desoxidante y desfofatizante</t>
  </si>
  <si>
    <t>Antióxido</t>
  </si>
  <si>
    <t>Esmalte sintético</t>
  </si>
  <si>
    <t>INDEC-CM - 35110-21</t>
  </si>
  <si>
    <t>Masilla al aguarrás</t>
  </si>
  <si>
    <t>SALPICADO PLÁSTICO</t>
  </si>
  <si>
    <t>TABIQUERÍA</t>
  </si>
  <si>
    <t>Montantes de 70 mm</t>
  </si>
  <si>
    <t>Soleras de 70 mm</t>
  </si>
  <si>
    <t>Montantes de 35 mm</t>
  </si>
  <si>
    <t>Soleras de 35 mm</t>
  </si>
  <si>
    <t>Placas Cementicia 12,5mm</t>
  </si>
  <si>
    <t>Placas Yeso Estandar 12mm</t>
  </si>
  <si>
    <t>Placas Yeso Estandar Antihumedad 9mm</t>
  </si>
  <si>
    <t>Tornillos T2</t>
  </si>
  <si>
    <t>Tornillos T1</t>
  </si>
  <si>
    <t>Fijaciones (Tarugo Ø 8 con tornillo)</t>
  </si>
  <si>
    <t>Cinta de papel</t>
  </si>
  <si>
    <t>Cinta de papel microperforada</t>
  </si>
  <si>
    <t>Masilla Durlock</t>
  </si>
  <si>
    <t>INDEC-CM - 35110-12</t>
  </si>
  <si>
    <t>Cantoneras</t>
  </si>
  <si>
    <t xml:space="preserve">Lana de vidrio </t>
  </si>
  <si>
    <t>Enduido Interior</t>
  </si>
  <si>
    <t>INDEC-PB - 15200-1</t>
  </si>
  <si>
    <t>tarugos t/fisher N° 8</t>
  </si>
  <si>
    <t>MARMOLERÍA</t>
  </si>
  <si>
    <t>Mesadas Granito Natural</t>
  </si>
  <si>
    <t>Separador Granito Natural</t>
  </si>
  <si>
    <t xml:space="preserve">Estructura Apoyo Separador </t>
  </si>
  <si>
    <t>Zocalo Granito Natural (h=5cm)</t>
  </si>
  <si>
    <t>Frentin Granito Natural (h=10cm)</t>
  </si>
  <si>
    <t>Adhesivo (Mesada Granito Natural)</t>
  </si>
  <si>
    <t>Sellador (Mesada Granito Natural)</t>
  </si>
  <si>
    <t>Cc.</t>
  </si>
  <si>
    <t>Ménsulas (Mesada Granito Natural)</t>
  </si>
  <si>
    <t>Fijaciones (Mesada Granito Natural)</t>
  </si>
  <si>
    <t>CARPINTERÍAS</t>
  </si>
  <si>
    <t>Chapa Doblada y Plegada Según Esp. Técnicas</t>
  </si>
  <si>
    <t>Estructuras Metálicas Según Esp. Técnicas</t>
  </si>
  <si>
    <t>Chapa Perforada Según Esp. Técnicas</t>
  </si>
  <si>
    <t>Rejas Según Esp. Técnicas</t>
  </si>
  <si>
    <t>Carpintería Madera Según Esp. Técnicas</t>
  </si>
  <si>
    <t>Muebles Fijos Según Esp. Técnicas</t>
  </si>
  <si>
    <t>Carpintería Edif. Viejo Esp. Técnicas</t>
  </si>
  <si>
    <t>Vidrio Laminado de Seguridad 3+3</t>
  </si>
  <si>
    <t>Policarbonatos</t>
  </si>
  <si>
    <t>Base MDF Espejo</t>
  </si>
  <si>
    <t>INDEC-PB - 2022-1</t>
  </si>
  <si>
    <t>MATERIALES INSTALACION SANITARIA</t>
  </si>
  <si>
    <t>cañeria de distribucion de agua fria - caliente</t>
  </si>
  <si>
    <t>INDEC-PB - 2520-1</t>
  </si>
  <si>
    <t>surtidores pico manguera</t>
  </si>
  <si>
    <t>pressmatic</t>
  </si>
  <si>
    <t>INDEC-DCTO - Inciso r)</t>
  </si>
  <si>
    <t>flexibles</t>
  </si>
  <si>
    <t>asientos inodoros</t>
  </si>
  <si>
    <t>mochilas plasticas</t>
  </si>
  <si>
    <t>rejilla 15x15</t>
  </si>
  <si>
    <t>espejo</t>
  </si>
  <si>
    <t>economatic migitorios</t>
  </si>
  <si>
    <t>limpieza de artefactos existentes</t>
  </si>
  <si>
    <t>asientos inodoros discapacitados</t>
  </si>
  <si>
    <t>barral rebatible 60cm</t>
  </si>
  <si>
    <t>toallero</t>
  </si>
  <si>
    <t>inodoro andina</t>
  </si>
  <si>
    <t>mochila andina</t>
  </si>
  <si>
    <t>bidet</t>
  </si>
  <si>
    <t>griferia para bidet</t>
  </si>
  <si>
    <t>portarollo</t>
  </si>
  <si>
    <t>jabonera</t>
  </si>
  <si>
    <t>Bacha Pileton Industrial Profundo 100x50x50 Cm</t>
  </si>
  <si>
    <t>Caño B.C. PPL Termofusión de 50 mm -</t>
  </si>
  <si>
    <t>INDEC-CM - 36320-22</t>
  </si>
  <si>
    <t>Caño B.C.PPL Termofusión de 40 mm -</t>
  </si>
  <si>
    <t>Caño B.C.PPL Termofusión de 32 mm -</t>
  </si>
  <si>
    <t>Caño B.C.PPL Termofusión de 25 mm -</t>
  </si>
  <si>
    <t>Caño B.C.PPL Termofusión de 20 mm -</t>
  </si>
  <si>
    <t>Cupla PPL Termofusión de 50 mm -</t>
  </si>
  <si>
    <t>INDEC-CM - 36320-41</t>
  </si>
  <si>
    <t>Cupla PPL Termofusión de 40 mm -</t>
  </si>
  <si>
    <t>Cupla PPL Termofusión de 32 mm -</t>
  </si>
  <si>
    <t>Cupla PPL Termofusión de 25 mm -</t>
  </si>
  <si>
    <t>Cupla PPL Termofusión de 20 mm -</t>
  </si>
  <si>
    <t>Codo 50 mm PPL a 90° H-H -</t>
  </si>
  <si>
    <t>Codo 40 mm PPL a 90° H-H -</t>
  </si>
  <si>
    <t>Codo 32 mm PPL a 90° H-H -</t>
  </si>
  <si>
    <t>Codo 25 mm PPL a 90° H-H -</t>
  </si>
  <si>
    <t>Codo 20 mm PPL a 90° H-H -</t>
  </si>
  <si>
    <t>Codo 32 mm x 3/4" PPL a 90° Con rosca Hembra  -</t>
  </si>
  <si>
    <t>Codo 25 mm x 3/4" PPL a 90° Con rosca Hembra -</t>
  </si>
  <si>
    <t>Codo 25 mm x 1/2" PPL a 90° Con rosca Hembra -</t>
  </si>
  <si>
    <t>Conjunto bujes reducción, uniones tee, etc (medidas varias) -</t>
  </si>
  <si>
    <t>Conjunto llaves esféricas (medidas varias) -</t>
  </si>
  <si>
    <t>INDEC-CM - 43240-32</t>
  </si>
  <si>
    <t>Conjunto de flexibles (medidas varias) -</t>
  </si>
  <si>
    <t>INDEC-CM - 42999-11</t>
  </si>
  <si>
    <t>Caño PVC 40 mm -</t>
  </si>
  <si>
    <t>CUPLA CLOACA PVC 40</t>
  </si>
  <si>
    <t>Pegamentox250</t>
  </si>
  <si>
    <t xml:space="preserve">Bomba Centrifuga </t>
  </si>
  <si>
    <t>INDEC-CM - 43220-31</t>
  </si>
  <si>
    <t>arenado mochilas hierro fundido</t>
  </si>
  <si>
    <t>INDEC-PB - 44251-1</t>
  </si>
  <si>
    <t>sondeo y desobstruccion de cañerias</t>
  </si>
  <si>
    <t>INDEC-MO - 51620-1</t>
  </si>
  <si>
    <t>desagote de pozos absorbentes</t>
  </si>
  <si>
    <t>desagote de camara septica</t>
  </si>
  <si>
    <t>reposicion de tapas de camara</t>
  </si>
  <si>
    <t>reposicion de bocas de acceso</t>
  </si>
  <si>
    <t>reposicion de piletas de patio</t>
  </si>
  <si>
    <t>reparacion de perdidas de agua</t>
  </si>
  <si>
    <t>reparacion de colectores de tanque de reserva y cisterna</t>
  </si>
  <si>
    <t>colocacion de valvula de limpieza</t>
  </si>
  <si>
    <t>segar pozos absorbentes</t>
  </si>
  <si>
    <t>INSTALACION GAS</t>
  </si>
  <si>
    <t>Pantalla 3000cal</t>
  </si>
  <si>
    <t>INDEC-CM - 44821-11</t>
  </si>
  <si>
    <t>limpieza y cambio de picos de pantallas</t>
  </si>
  <si>
    <t>INDEC-DCTO - Inciso a)</t>
  </si>
  <si>
    <t>Rejillas de ventilacion 20x20</t>
  </si>
  <si>
    <t>Reparacion de encendido de termotanque de la cocina</t>
  </si>
  <si>
    <t>Reparacion y limpieza de cocina</t>
  </si>
  <si>
    <t>Flexibles de artefactos</t>
  </si>
  <si>
    <t>INDEC-MO - 51630-1</t>
  </si>
  <si>
    <t>Termocuplas</t>
  </si>
  <si>
    <t>Termotanque Tacho</t>
  </si>
  <si>
    <t>INDEC-PB - 85490-1</t>
  </si>
  <si>
    <t>Caño para GAS Epoxi 1/2"</t>
  </si>
  <si>
    <t>Caño para GAS Epoxi 3/4"</t>
  </si>
  <si>
    <t>Caño para GAS Epoxi 1"</t>
  </si>
  <si>
    <t>Esmalte Epoxi para caños de gas</t>
  </si>
  <si>
    <t>l</t>
  </si>
  <si>
    <t>INDEC-MO - 51730-1</t>
  </si>
  <si>
    <t>Cinta Anticorrosiva 5cm</t>
  </si>
  <si>
    <t>Grampa abrazadera Omega</t>
  </si>
  <si>
    <t>Silicona de alta temperatura</t>
  </si>
  <si>
    <t>Valvula de Paso Gas 1/2-3/4-1"</t>
  </si>
  <si>
    <t>INDEC-CM - 43240-31</t>
  </si>
  <si>
    <t>Equipos para limpieza final de obra</t>
  </si>
  <si>
    <t>TRABAJOS VARIOS</t>
  </si>
  <si>
    <t>limpieza cubierta de techo y desagues pluviales</t>
  </si>
  <si>
    <t>limpieza de tanques cisterna</t>
  </si>
  <si>
    <t>limpieza de tanques de reserva</t>
  </si>
  <si>
    <t>reparacion de cubierta losa de Hº</t>
  </si>
  <si>
    <t>extraccion de membrana y demolicion de cubierta</t>
  </si>
  <si>
    <t>colocacion de aislacion termica y carpeta de nivelacion</t>
  </si>
  <si>
    <t>membrana</t>
  </si>
  <si>
    <t>tela media sombra</t>
  </si>
  <si>
    <t>INDEC-PB - 2413-11</t>
  </si>
  <si>
    <t>Materiales Varios p /limpieza vidrios, metales, otros</t>
  </si>
  <si>
    <t>separadores de migitorio</t>
  </si>
  <si>
    <t>mesada granito</t>
  </si>
  <si>
    <t>cielorraso de durlock</t>
  </si>
  <si>
    <t>retiro de vidrios de puertas y ventanas</t>
  </si>
  <si>
    <t xml:space="preserve">Vidrio laminado de seguridad 3 + 3 </t>
  </si>
  <si>
    <t>Silicona transparente</t>
  </si>
  <si>
    <t>Insumos (contravidrios, tornillos, etc).</t>
  </si>
  <si>
    <t>reparacion de carpinteria metalica</t>
  </si>
  <si>
    <t>INDEC-PB - 42120-2</t>
  </si>
  <si>
    <t>cerraduras</t>
  </si>
  <si>
    <t>INDEC-PB - 42992-1</t>
  </si>
  <si>
    <t>picaportes</t>
  </si>
  <si>
    <t>pomelas y fallevas</t>
  </si>
  <si>
    <t>reparacion de carpinteria de madera</t>
  </si>
  <si>
    <t>INDEC-PB - 31430-1</t>
  </si>
  <si>
    <t>carpinteria metalica</t>
  </si>
  <si>
    <t>ingreso a sanitario</t>
  </si>
  <si>
    <t>box sanitario</t>
  </si>
  <si>
    <t>remocion de  juegos infantiles</t>
  </si>
  <si>
    <t>desarmado de cerco perimetral</t>
  </si>
  <si>
    <t>Provision y construccion de torre metalica</t>
  </si>
  <si>
    <t>material y M.O</t>
  </si>
  <si>
    <t xml:space="preserve">mano de obra </t>
  </si>
  <si>
    <t>materiales</t>
  </si>
  <si>
    <t xml:space="preserve">membrana </t>
  </si>
  <si>
    <t xml:space="preserve">pendiente </t>
  </si>
  <si>
    <t>Instalacion electrica</t>
  </si>
  <si>
    <t>Reparacion de Instalacion Electrica</t>
  </si>
  <si>
    <t>INDEC-PB - 46340-1</t>
  </si>
  <si>
    <t>caja tipo c con visor</t>
  </si>
  <si>
    <t>INDEC-CM - 42999-23</t>
  </si>
  <si>
    <t>caño pilar 4"x3 galva su pes</t>
  </si>
  <si>
    <t>INDEC-CM - 41277-21</t>
  </si>
  <si>
    <t>condulet prot lluvia diametro 4"</t>
  </si>
  <si>
    <t>cupla union 4" s/ rosca</t>
  </si>
  <si>
    <t>INDEC-CM - 41278-41</t>
  </si>
  <si>
    <t>caño acero 3/4 MOP</t>
  </si>
  <si>
    <t>conector hierro 3/4"</t>
  </si>
  <si>
    <t>union HO enchufe 3/4</t>
  </si>
  <si>
    <t>caja cuadrada 10x10 ch 16</t>
  </si>
  <si>
    <t>INDEC-CM - 42999-21</t>
  </si>
  <si>
    <t>caja rectangular ch 18</t>
  </si>
  <si>
    <t>tapa metal p/ caja 10x10</t>
  </si>
  <si>
    <t>abrazaderacaño 3/4</t>
  </si>
  <si>
    <t>bandeja perf 200 ala 50mm</t>
  </si>
  <si>
    <t>bandeja perf 300 ala 50mm</t>
  </si>
  <si>
    <t>banda divis. p/ band. Perf</t>
  </si>
  <si>
    <t>union p/ bandeja de 100 a 600</t>
  </si>
  <si>
    <t>conjunto de clip y flag p/ band</t>
  </si>
  <si>
    <t>curva plana T p/ bandeja 200</t>
  </si>
  <si>
    <t>union TE vertical p/ descen. 300</t>
  </si>
  <si>
    <t>curva vertical. Art 4 . Esl. p/band.200</t>
  </si>
  <si>
    <t>mensula pesada p/bandeja 200</t>
  </si>
  <si>
    <t>riel P/ grampas olmar 1,22mts</t>
  </si>
  <si>
    <t>varilla roscada 1/4" c/bulon</t>
  </si>
  <si>
    <t>soporte universal p/ caja deriv.</t>
  </si>
  <si>
    <t>gabinete 35x45x12x 36 bocas</t>
  </si>
  <si>
    <t>gabinete IP 40 p/ 105 bocas</t>
  </si>
  <si>
    <t>cable subterraneo 1x 50</t>
  </si>
  <si>
    <t>cable subterraneo 3x2,5 mm</t>
  </si>
  <si>
    <t>cable subterraneo 2x6 mm</t>
  </si>
  <si>
    <t>cable subterraneo 4x6 mm</t>
  </si>
  <si>
    <t>cable unipolar "HF" 2,5 mm</t>
  </si>
  <si>
    <t>cable unipolar "HF" 2,5 mm V/A</t>
  </si>
  <si>
    <t>cable unipolar "HF" 1,5 mm</t>
  </si>
  <si>
    <t>cable unipolar "HF" 1,5 mm V/A</t>
  </si>
  <si>
    <t>cable unipolar "HF" 4 mm</t>
  </si>
  <si>
    <t>cable unipolar "HF" 4 mm V/A</t>
  </si>
  <si>
    <t>cable unipolar "HF" 6 mm</t>
  </si>
  <si>
    <t>cable unipolar "HF" 6 mm V/A</t>
  </si>
  <si>
    <t>cable unipolar "HF" 10 mm</t>
  </si>
  <si>
    <t>cable unipolar "HF" 10 mm V/A</t>
  </si>
  <si>
    <t>cable unipolar "HF"16 mm</t>
  </si>
  <si>
    <t>cable unipolar "HF" 16 mm V/A</t>
  </si>
  <si>
    <t>cable unipolar "HF" 16 mm VE/AM</t>
  </si>
  <si>
    <t>cobre desnudo 25mm</t>
  </si>
  <si>
    <t>borne pol. Univer. 35mm gris</t>
  </si>
  <si>
    <t>borne pol. Univer. 35mm gris VE/AM</t>
  </si>
  <si>
    <t>cable t/taller 3x2,5</t>
  </si>
  <si>
    <t>proyector led 200w L/D</t>
  </si>
  <si>
    <t>INDEC-CM - 46531-11</t>
  </si>
  <si>
    <t>luz emergencia led 60L V</t>
  </si>
  <si>
    <t>interr. Termico. c120N 4x 80A</t>
  </si>
  <si>
    <t>INDEC-CM - 46212-41</t>
  </si>
  <si>
    <t>disyuntor dif. 4x100A 300 MA</t>
  </si>
  <si>
    <t>interr. Termico. E9 4x40A 4,5KA</t>
  </si>
  <si>
    <t>interr. Termico. E9 4x16A 4,5KA</t>
  </si>
  <si>
    <t>interr. Termico. E9 2x10A 4,5KA</t>
  </si>
  <si>
    <t>interr. Termico. E9 2x25A 4,5KA</t>
  </si>
  <si>
    <t>disyuntor easy9 2x40A 30MA</t>
  </si>
  <si>
    <t>peine alim p/4 contactos 63A</t>
  </si>
  <si>
    <t>peine alim p/2 contactos 63A</t>
  </si>
  <si>
    <t>jabalina 1/2 x 1,5 MT c/ conec14</t>
  </si>
  <si>
    <t>INDEC-CM - 42999-51</t>
  </si>
  <si>
    <t xml:space="preserve">gel mejorador de resistividad </t>
  </si>
  <si>
    <t>caja inspeccion p/ jabalina 15x15 polica</t>
  </si>
  <si>
    <t>borne poliam. Univ. 35mm AM/VER</t>
  </si>
  <si>
    <t>cinta scotch770 20mts 3M</t>
  </si>
  <si>
    <t>cinta autos. 19MMX 9,14M</t>
  </si>
  <si>
    <t>tornillo parker 40 x 4,5</t>
  </si>
  <si>
    <t>terminal pre 2.64-6,59mm</t>
  </si>
  <si>
    <t>spaguetti termoc. TF 4,5/2,ON</t>
  </si>
  <si>
    <t>spaguetti termoc. TF 6,5/3,ON</t>
  </si>
  <si>
    <t>spaguetti termoc. TF 9,5/4,ON</t>
  </si>
  <si>
    <t>precintos ALT(T80I)</t>
  </si>
  <si>
    <t xml:space="preserve">ficha macho K3 </t>
  </si>
  <si>
    <t>ficha hembra KH</t>
  </si>
  <si>
    <t>terminal cobre SCC 25mm</t>
  </si>
  <si>
    <t>union cobre UCC 25mm</t>
  </si>
  <si>
    <t>terminal cobre UCC 16mm</t>
  </si>
  <si>
    <t>union cobre UCC 16mm</t>
  </si>
  <si>
    <t>terminal cobre UCC 10mm</t>
  </si>
  <si>
    <t>union cobre UCC 10mm</t>
  </si>
  <si>
    <t>presacable poloprop. 7/8"</t>
  </si>
  <si>
    <t>campanilla alar.bca c/tran.15c</t>
  </si>
  <si>
    <t>fotocontrol 10A p/zocalo</t>
  </si>
  <si>
    <t>cable t/ taller 5x2,5mm</t>
  </si>
  <si>
    <t xml:space="preserve">Luminarias Led exterior </t>
  </si>
  <si>
    <t>Focos Led</t>
  </si>
  <si>
    <t>Plafon Led Luminaria</t>
  </si>
  <si>
    <t xml:space="preserve">Caño 1" semipesado </t>
  </si>
  <si>
    <t>conector hierro 1"</t>
  </si>
  <si>
    <t>Curva 1"</t>
  </si>
  <si>
    <t>Caja pase PVC 150x100x70 CP352</t>
  </si>
  <si>
    <t>Conector 7/8</t>
  </si>
  <si>
    <t>Curva 7/8</t>
  </si>
  <si>
    <t xml:space="preserve">Caño 7/8 Semipesado </t>
  </si>
  <si>
    <t>Grampa omega 1"</t>
  </si>
  <si>
    <t>Grampa omega 7/8</t>
  </si>
  <si>
    <t>Tarugos y tornillo 6mm</t>
  </si>
  <si>
    <t>Cable 1x4 mm</t>
  </si>
  <si>
    <t xml:space="preserve">Cinta aisladora </t>
  </si>
  <si>
    <t>Termica 2x16 amp.</t>
  </si>
  <si>
    <t>Toma 20 amp</t>
  </si>
  <si>
    <t>PROYECTOS</t>
  </si>
  <si>
    <t>INDEC-PB - 82129-1</t>
  </si>
  <si>
    <t>INDEC-PB - 93310-2</t>
  </si>
  <si>
    <t>INDEC-CM - 43240-21</t>
  </si>
  <si>
    <t>TOTAL COSTO</t>
  </si>
  <si>
    <t>2.2</t>
  </si>
  <si>
    <t>2.3</t>
  </si>
  <si>
    <t>2.6</t>
  </si>
  <si>
    <t>CONCURSO de PRECIOS N°:</t>
  </si>
  <si>
    <t>CONCURSO de PRECIOS°:</t>
  </si>
  <si>
    <t>RED DE MEDIA PRESIÓN MEDANO DE ORO</t>
  </si>
  <si>
    <t>Departamento Rawson</t>
  </si>
  <si>
    <t>365 días</t>
  </si>
  <si>
    <t>Relevamiento del sector a intervenir</t>
  </si>
  <si>
    <t xml:space="preserve">Provision y Colocación de Caño PE p/red de media presion 63 mm diam. </t>
  </si>
  <si>
    <t xml:space="preserve">Provision y Colocación de  Caño PE p/red de media presion 90 mm diam. </t>
  </si>
  <si>
    <t xml:space="preserve">Provision y Colocación de Caño PE p/red de media presion 125 mm diam. </t>
  </si>
  <si>
    <t xml:space="preserve">Provisión y Colocación de Accesorios PE  (125, 90, 63, 50) </t>
  </si>
  <si>
    <t>Provisión y Colocación de Malla de advertencia 30 cm</t>
  </si>
  <si>
    <t>1.4</t>
  </si>
  <si>
    <t>2.11</t>
  </si>
  <si>
    <t>2.12</t>
  </si>
  <si>
    <t>2.13</t>
  </si>
  <si>
    <t>LICITACIÓN PÚBLICA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</si>
</sst>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0"/>
    <numFmt numFmtId="189" formatCode="0.0000"/>
    <numFmt numFmtId="190" formatCode="0.0000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
      <sz val="10"/>
      <name val="Arial"/>
      <family val="2"/>
    </font>
    <font>
      <b/>
      <sz val="10"/>
      <color theme="0"/>
      <name val="Arial"/>
      <family val="2"/>
    </font>
    <font>
      <b/>
      <sz val="9"/>
      <color theme="0"/>
      <name val="Arial"/>
      <family val="2"/>
    </font>
    <font>
      <sz val="9"/>
      <color theme="8" tint="-0.249977111117893"/>
      <name val="Arial"/>
      <family val="2"/>
    </font>
    <font>
      <sz val="8"/>
      <name val="Calibri"/>
      <family val="2"/>
    </font>
  </fonts>
  <fills count="1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70C0"/>
        <bgColor indexed="64"/>
      </patternFill>
    </fill>
    <fill>
      <patternFill patternType="solid">
        <fgColor theme="5" tint="0.39997558519241921"/>
        <bgColor indexed="64"/>
      </patternFill>
    </fill>
  </fills>
  <borders count="5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2">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1" fillId="0" borderId="0" applyNumberFormat="0" applyFill="0" applyBorder="0" applyAlignment="0" applyProtection="0"/>
    <xf numFmtId="0" fontId="12" fillId="0" borderId="0" applyNumberFormat="0" applyFill="0" applyBorder="0" applyAlignment="0" applyProtection="0"/>
    <xf numFmtId="0" fontId="31"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2" fillId="0" borderId="0">
      <protection locked="0"/>
    </xf>
    <xf numFmtId="0" fontId="18" fillId="0" borderId="0">
      <protection locked="0"/>
    </xf>
    <xf numFmtId="0" fontId="18" fillId="0" borderId="0">
      <protection locked="0"/>
    </xf>
    <xf numFmtId="0" fontId="18" fillId="0" borderId="0">
      <protection locked="0"/>
    </xf>
    <xf numFmtId="0" fontId="32"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3"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4" fillId="0" borderId="0"/>
    <xf numFmtId="0" fontId="35" fillId="0" borderId="0"/>
    <xf numFmtId="0" fontId="34" fillId="0" borderId="0"/>
    <xf numFmtId="0" fontId="6" fillId="0" borderId="0"/>
    <xf numFmtId="0" fontId="36" fillId="0" borderId="0"/>
    <xf numFmtId="0" fontId="6" fillId="0" borderId="0"/>
    <xf numFmtId="0" fontId="6" fillId="0" borderId="0"/>
    <xf numFmtId="0" fontId="1" fillId="0" borderId="0"/>
    <xf numFmtId="0" fontId="1" fillId="0" borderId="0"/>
    <xf numFmtId="0" fontId="36"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xf numFmtId="43" fontId="45" fillId="0" borderId="0" applyFont="0" applyFill="0" applyBorder="0" applyAlignment="0" applyProtection="0"/>
  </cellStyleXfs>
  <cellXfs count="518">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0" fontId="10" fillId="0" borderId="19" xfId="7" applyFont="1" applyBorder="1" applyAlignment="1" applyProtection="1">
      <alignment vertical="center"/>
      <protection hidden="1"/>
    </xf>
    <xf numFmtId="9" fontId="6" fillId="0" borderId="13" xfId="16"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168" fontId="6" fillId="0" borderId="9" xfId="0" applyNumberFormat="1" applyFont="1" applyBorder="1" applyAlignment="1" applyProtection="1">
      <alignmen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180" fontId="7" fillId="0" borderId="9" xfId="2" applyNumberFormat="1" applyFont="1" applyBorder="1" applyAlignment="1" applyProtection="1">
      <alignment horizontal="center"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0" fontId="6" fillId="0" borderId="9" xfId="0" applyFont="1" applyBorder="1" applyAlignment="1">
      <alignment horizontal="left"/>
    </xf>
    <xf numFmtId="49" fontId="0" fillId="0" borderId="9" xfId="0" applyNumberFormat="1" applyBorder="1" applyAlignment="1">
      <alignment horizontal="center"/>
    </xf>
    <xf numFmtId="0" fontId="38"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3"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3"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8" fillId="0" borderId="12" xfId="7" applyFont="1" applyBorder="1" applyAlignment="1">
      <alignment vertical="center"/>
    </xf>
    <xf numFmtId="0" fontId="39"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3" fillId="0" borderId="9" xfId="7" applyFont="1" applyBorder="1" applyAlignment="1">
      <alignment vertical="center" wrapText="1"/>
    </xf>
    <xf numFmtId="0" fontId="43"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0" fontId="10" fillId="6" borderId="9" xfId="0" applyFont="1" applyFill="1" applyBorder="1" applyAlignment="1">
      <alignment horizontal="center" vertical="center"/>
    </xf>
    <xf numFmtId="0" fontId="10" fillId="12" borderId="9" xfId="0" applyFont="1" applyFill="1" applyBorder="1" applyAlignment="1">
      <alignment horizontal="center" vertical="center"/>
    </xf>
    <xf numFmtId="168" fontId="6" fillId="0" borderId="9" xfId="7" applyNumberFormat="1" applyBorder="1" applyAlignment="1" applyProtection="1">
      <alignment vertical="center"/>
      <protection hidden="1"/>
    </xf>
    <xf numFmtId="0" fontId="37" fillId="0" borderId="0" xfId="3" applyFont="1" applyAlignment="1">
      <alignment horizontal="center"/>
    </xf>
    <xf numFmtId="0" fontId="37" fillId="0" borderId="0" xfId="3" applyFont="1" applyAlignment="1">
      <alignment horizontal="center" wrapText="1"/>
    </xf>
    <xf numFmtId="0" fontId="7" fillId="0" borderId="22" xfId="0" applyFont="1" applyBorder="1" applyAlignment="1">
      <alignment horizontal="center" vertical="center"/>
    </xf>
    <xf numFmtId="0" fontId="38" fillId="0" borderId="0" xfId="0" applyFont="1" applyAlignment="1" applyProtection="1">
      <alignment vertical="center"/>
      <protection locked="0"/>
    </xf>
    <xf numFmtId="181" fontId="0" fillId="0" borderId="0" xfId="0" applyNumberFormat="1" applyAlignment="1">
      <alignment vertical="center"/>
    </xf>
    <xf numFmtId="180" fontId="7" fillId="0" borderId="0" xfId="0" applyNumberFormat="1" applyFont="1" applyAlignment="1" applyProtection="1">
      <alignment vertical="center"/>
      <protection locked="0"/>
    </xf>
    <xf numFmtId="168" fontId="0" fillId="0" borderId="0" xfId="2" applyFont="1" applyAlignment="1">
      <alignment vertical="center"/>
    </xf>
    <xf numFmtId="10" fontId="6" fillId="3" borderId="0" xfId="1" applyNumberFormat="1" applyFont="1" applyFill="1" applyAlignment="1">
      <alignment horizontal="center" vertical="center"/>
    </xf>
    <xf numFmtId="168" fontId="6" fillId="0" borderId="0" xfId="2" applyFont="1" applyAlignment="1">
      <alignment vertical="center"/>
    </xf>
    <xf numFmtId="44" fontId="0" fillId="0" borderId="0" xfId="0" applyNumberFormat="1" applyAlignment="1">
      <alignment vertical="center"/>
    </xf>
    <xf numFmtId="168" fontId="0" fillId="0" borderId="0" xfId="2" applyFont="1" applyAlignment="1" applyProtection="1">
      <alignment vertical="center"/>
      <protection hidden="1"/>
    </xf>
    <xf numFmtId="168" fontId="0" fillId="0" borderId="0" xfId="0" applyNumberFormat="1" applyAlignment="1" applyProtection="1">
      <alignment vertical="center"/>
      <protection hidden="1"/>
    </xf>
    <xf numFmtId="168" fontId="46" fillId="0" borderId="9" xfId="0" applyNumberFormat="1" applyFont="1" applyBorder="1" applyAlignment="1">
      <alignment vertical="center"/>
    </xf>
    <xf numFmtId="168" fontId="46" fillId="0" borderId="31" xfId="0" applyNumberFormat="1" applyFont="1" applyBorder="1" applyAlignment="1">
      <alignment vertical="center"/>
    </xf>
    <xf numFmtId="168" fontId="12" fillId="0" borderId="0" xfId="0" applyNumberFormat="1" applyFont="1" applyAlignment="1">
      <alignment vertical="center"/>
    </xf>
    <xf numFmtId="168" fontId="6" fillId="0" borderId="0" xfId="7" applyNumberFormat="1" applyAlignment="1">
      <alignment vertical="center"/>
    </xf>
    <xf numFmtId="175" fontId="6" fillId="0" borderId="0" xfId="1" applyNumberFormat="1" applyFont="1" applyAlignment="1">
      <alignment vertical="center"/>
    </xf>
    <xf numFmtId="175" fontId="0" fillId="0" borderId="0" xfId="1" applyNumberFormat="1" applyFont="1" applyAlignment="1">
      <alignment vertical="center"/>
    </xf>
    <xf numFmtId="169" fontId="6" fillId="0" borderId="9" xfId="1" applyNumberFormat="1" applyFont="1" applyBorder="1" applyAlignment="1" applyProtection="1">
      <alignment horizontal="center" vertical="center"/>
      <protection hidden="1"/>
    </xf>
    <xf numFmtId="169" fontId="6" fillId="0" borderId="19" xfId="7" applyNumberFormat="1" applyBorder="1" applyAlignment="1" applyProtection="1">
      <alignment horizontal="center" vertical="center"/>
      <protection hidden="1"/>
    </xf>
    <xf numFmtId="169" fontId="10" fillId="0" borderId="9" xfId="16" applyNumberFormat="1" applyFont="1" applyBorder="1" applyAlignment="1" applyProtection="1">
      <alignment horizontal="center" vertical="center"/>
      <protection hidden="1"/>
    </xf>
    <xf numFmtId="9" fontId="6" fillId="0" borderId="9" xfId="16" applyFont="1" applyBorder="1" applyAlignment="1" applyProtection="1">
      <alignment horizontal="center" vertical="center"/>
      <protection locked="0"/>
    </xf>
    <xf numFmtId="9" fontId="6" fillId="0" borderId="13" xfId="16" applyFont="1" applyBorder="1" applyAlignment="1" applyProtection="1">
      <alignment horizontal="center" vertical="center"/>
      <protection locked="0"/>
    </xf>
    <xf numFmtId="10" fontId="6" fillId="0" borderId="9" xfId="16" applyNumberFormat="1" applyFont="1" applyBorder="1" applyAlignment="1" applyProtection="1">
      <alignment horizontal="center" vertical="center"/>
      <protection hidden="1"/>
    </xf>
    <xf numFmtId="169" fontId="11" fillId="0" borderId="9" xfId="7" applyNumberFormat="1" applyFont="1" applyBorder="1" applyAlignment="1" applyProtection="1">
      <alignment vertical="center"/>
      <protection hidden="1"/>
    </xf>
    <xf numFmtId="180" fontId="11" fillId="0" borderId="0" xfId="49" applyNumberFormat="1" applyFont="1" applyAlignment="1">
      <alignment horizontal="right" vertical="center"/>
    </xf>
    <xf numFmtId="180" fontId="11" fillId="0" borderId="9" xfId="49" applyNumberFormat="1" applyFont="1" applyBorder="1" applyAlignment="1">
      <alignment horizontal="right" vertical="center"/>
    </xf>
    <xf numFmtId="0" fontId="47" fillId="13" borderId="9" xfId="0" applyFont="1" applyFill="1" applyBorder="1" applyAlignment="1">
      <alignment vertical="center"/>
    </xf>
    <xf numFmtId="0" fontId="47" fillId="13" borderId="9" xfId="0" applyFont="1" applyFill="1" applyBorder="1" applyAlignment="1">
      <alignment horizontal="center" vertical="center"/>
    </xf>
    <xf numFmtId="180" fontId="47" fillId="13" borderId="9" xfId="49" applyNumberFormat="1" applyFont="1" applyFill="1" applyBorder="1" applyAlignment="1">
      <alignment horizontal="right" vertical="center"/>
    </xf>
    <xf numFmtId="0" fontId="11" fillId="0" borderId="47" xfId="0" applyFont="1" applyBorder="1" applyAlignment="1">
      <alignment vertical="center"/>
    </xf>
    <xf numFmtId="17" fontId="11" fillId="0" borderId="48" xfId="0" applyNumberFormat="1" applyFont="1" applyBorder="1" applyAlignment="1">
      <alignment vertical="center"/>
    </xf>
    <xf numFmtId="0" fontId="11" fillId="0" borderId="49" xfId="0" applyFont="1" applyBorder="1" applyAlignment="1">
      <alignment vertical="center"/>
    </xf>
    <xf numFmtId="0" fontId="11" fillId="3" borderId="50" xfId="0" applyFont="1" applyFill="1" applyBorder="1" applyAlignment="1">
      <alignment vertical="center"/>
    </xf>
    <xf numFmtId="0" fontId="11" fillId="0" borderId="51" xfId="0" applyFont="1" applyBorder="1" applyAlignment="1">
      <alignment vertical="center"/>
    </xf>
    <xf numFmtId="0" fontId="11" fillId="3" borderId="52" xfId="0" applyFont="1" applyFill="1" applyBorder="1" applyAlignment="1">
      <alignment vertical="center"/>
    </xf>
    <xf numFmtId="180" fontId="11" fillId="0" borderId="9" xfId="49" applyNumberFormat="1" applyFont="1" applyFill="1" applyBorder="1" applyAlignment="1">
      <alignment horizontal="right" vertical="center"/>
    </xf>
    <xf numFmtId="0" fontId="48" fillId="0" borderId="0" xfId="0" applyFont="1" applyAlignment="1">
      <alignment vertical="center"/>
    </xf>
    <xf numFmtId="0" fontId="48" fillId="0" borderId="9" xfId="0" applyFont="1" applyBorder="1" applyAlignment="1">
      <alignment horizontal="center" vertical="center"/>
    </xf>
    <xf numFmtId="0" fontId="15" fillId="9" borderId="0" xfId="0" applyFont="1" applyFill="1" applyAlignment="1">
      <alignment vertical="center"/>
    </xf>
    <xf numFmtId="0" fontId="11" fillId="9" borderId="0" xfId="0" applyFont="1" applyFill="1" applyAlignment="1">
      <alignment vertical="center"/>
    </xf>
    <xf numFmtId="0" fontId="7" fillId="0" borderId="9" xfId="0" applyFont="1" applyBorder="1" applyAlignment="1">
      <alignment vertical="center"/>
    </xf>
    <xf numFmtId="168" fontId="11" fillId="0" borderId="9" xfId="0" applyNumberFormat="1" applyFont="1" applyBorder="1" applyAlignment="1">
      <alignment horizontal="right" vertical="center"/>
    </xf>
    <xf numFmtId="0" fontId="11" fillId="0" borderId="9" xfId="0" applyFont="1" applyBorder="1" applyAlignment="1">
      <alignment horizontal="left" vertical="center"/>
    </xf>
    <xf numFmtId="168" fontId="15" fillId="0" borderId="9" xfId="0" applyNumberFormat="1" applyFont="1" applyBorder="1" applyAlignment="1">
      <alignment horizontal="right" vertical="center"/>
    </xf>
    <xf numFmtId="180" fontId="15" fillId="0" borderId="9" xfId="49" applyNumberFormat="1" applyFont="1" applyFill="1" applyBorder="1" applyAlignment="1">
      <alignment horizontal="right" vertical="center"/>
    </xf>
    <xf numFmtId="168" fontId="11" fillId="0" borderId="9" xfId="49" applyFont="1" applyFill="1" applyBorder="1" applyAlignment="1">
      <alignment horizontal="right" vertical="center"/>
    </xf>
    <xf numFmtId="2" fontId="11" fillId="0" borderId="9" xfId="0" applyNumberFormat="1" applyFont="1" applyBorder="1" applyAlignment="1">
      <alignment horizontal="right" vertical="center"/>
    </xf>
    <xf numFmtId="0" fontId="7" fillId="0" borderId="9" xfId="0" applyFont="1" applyBorder="1" applyAlignment="1">
      <alignment vertical="center" wrapText="1"/>
    </xf>
    <xf numFmtId="0" fontId="11" fillId="0" borderId="9" xfId="0" applyFont="1" applyBorder="1" applyAlignment="1">
      <alignment horizontal="right" vertical="center"/>
    </xf>
    <xf numFmtId="0" fontId="11" fillId="3" borderId="9" xfId="0" applyFont="1" applyFill="1" applyBorder="1" applyAlignment="1">
      <alignment vertical="center"/>
    </xf>
    <xf numFmtId="0" fontId="7" fillId="0" borderId="9" xfId="7" applyFont="1" applyBorder="1" applyAlignment="1">
      <alignment horizontal="left" vertical="center"/>
    </xf>
    <xf numFmtId="2" fontId="11" fillId="0" borderId="9" xfId="0" applyNumberFormat="1" applyFont="1" applyBorder="1" applyAlignment="1">
      <alignment horizontal="center" vertical="center"/>
    </xf>
    <xf numFmtId="0" fontId="11" fillId="0" borderId="13" xfId="0" applyFont="1" applyBorder="1" applyAlignment="1">
      <alignment vertical="center" wrapText="1"/>
    </xf>
    <xf numFmtId="0" fontId="11" fillId="0" borderId="16" xfId="0" applyFont="1" applyBorder="1" applyAlignment="1">
      <alignment vertical="center" wrapText="1"/>
    </xf>
    <xf numFmtId="0" fontId="11" fillId="0" borderId="19" xfId="0" applyFont="1" applyBorder="1" applyAlignment="1">
      <alignment vertical="center" wrapText="1"/>
    </xf>
    <xf numFmtId="0" fontId="15" fillId="0" borderId="9" xfId="0" applyFont="1" applyBorder="1" applyAlignment="1">
      <alignment vertical="center"/>
    </xf>
    <xf numFmtId="168" fontId="11" fillId="0" borderId="9" xfId="49" applyFont="1" applyFill="1" applyBorder="1" applyAlignment="1">
      <alignment vertical="center"/>
    </xf>
    <xf numFmtId="168" fontId="11" fillId="5" borderId="9" xfId="49" applyFont="1" applyFill="1" applyBorder="1" applyAlignment="1">
      <alignment horizontal="left" vertical="center"/>
    </xf>
    <xf numFmtId="168" fontId="11" fillId="0" borderId="9" xfId="49" applyFont="1" applyFill="1" applyBorder="1" applyAlignment="1">
      <alignment horizontal="left" vertical="center"/>
    </xf>
    <xf numFmtId="0" fontId="11" fillId="5" borderId="9" xfId="0" applyFont="1" applyFill="1" applyBorder="1" applyAlignment="1">
      <alignment vertical="center"/>
    </xf>
    <xf numFmtId="168" fontId="7" fillId="0" borderId="0" xfId="2" applyFont="1" applyAlignment="1">
      <alignment vertical="center"/>
    </xf>
    <xf numFmtId="168" fontId="11" fillId="0" borderId="9" xfId="2" applyFont="1" applyBorder="1" applyAlignment="1">
      <alignment horizontal="center" vertical="center"/>
    </xf>
    <xf numFmtId="168" fontId="11" fillId="0" borderId="9" xfId="2"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left" vertical="center"/>
    </xf>
    <xf numFmtId="2" fontId="7" fillId="0" borderId="0" xfId="0" applyNumberFormat="1" applyFont="1" applyAlignment="1">
      <alignment horizontal="center" vertical="center"/>
    </xf>
    <xf numFmtId="180" fontId="7" fillId="0" borderId="0" xfId="0" applyNumberFormat="1" applyFont="1" applyAlignment="1">
      <alignment horizontal="left" vertical="center"/>
    </xf>
    <xf numFmtId="180" fontId="7" fillId="0" borderId="1" xfId="2" applyNumberFormat="1" applyFont="1" applyBorder="1" applyAlignment="1">
      <alignment horizontal="right" vertical="center"/>
    </xf>
    <xf numFmtId="168" fontId="11" fillId="0" borderId="9" xfId="49" applyFont="1" applyBorder="1" applyAlignment="1">
      <alignment horizontal="left" vertical="center"/>
    </xf>
    <xf numFmtId="182" fontId="10" fillId="0" borderId="9" xfId="2" applyNumberFormat="1" applyFont="1" applyFill="1" applyBorder="1" applyAlignment="1" applyProtection="1">
      <alignment vertical="center"/>
      <protection hidden="1"/>
    </xf>
    <xf numFmtId="0" fontId="11" fillId="14" borderId="9" xfId="0" applyFont="1" applyFill="1" applyBorder="1" applyAlignment="1">
      <alignment vertical="center"/>
    </xf>
    <xf numFmtId="0" fontId="11" fillId="14" borderId="9" xfId="0" applyFont="1" applyFill="1" applyBorder="1" applyAlignment="1">
      <alignment horizontal="center" vertical="center"/>
    </xf>
    <xf numFmtId="168" fontId="11" fillId="14" borderId="9" xfId="49" applyFont="1" applyFill="1" applyBorder="1" applyAlignment="1">
      <alignment horizontal="left" vertical="center"/>
    </xf>
    <xf numFmtId="44" fontId="0" fillId="0" borderId="0" xfId="0" applyNumberFormat="1" applyAlignment="1">
      <alignment horizontal="center" vertical="center"/>
    </xf>
    <xf numFmtId="0" fontId="9" fillId="0" borderId="3" xfId="0" applyFont="1" applyBorder="1" applyAlignment="1">
      <alignment horizontal="center" vertical="center"/>
    </xf>
    <xf numFmtId="14" fontId="9" fillId="0" borderId="0" xfId="0" applyNumberFormat="1" applyFont="1" applyAlignment="1">
      <alignment horizontal="center" vertical="center" wrapText="1"/>
    </xf>
    <xf numFmtId="2" fontId="7" fillId="0" borderId="9" xfId="0" applyNumberFormat="1" applyFont="1" applyBorder="1" applyAlignment="1" applyProtection="1">
      <alignment horizontal="center" vertical="center"/>
      <protection locked="0"/>
    </xf>
    <xf numFmtId="2" fontId="7" fillId="0" borderId="18" xfId="0" applyNumberFormat="1" applyFont="1" applyBorder="1" applyAlignment="1">
      <alignment horizontal="center" vertical="center"/>
    </xf>
    <xf numFmtId="188" fontId="7" fillId="0" borderId="9" xfId="0" applyNumberFormat="1" applyFont="1" applyBorder="1" applyAlignment="1" applyProtection="1">
      <alignment horizontal="center" vertical="center"/>
      <protection locked="0"/>
    </xf>
    <xf numFmtId="189" fontId="7" fillId="0" borderId="9" xfId="0" applyNumberFormat="1" applyFont="1" applyBorder="1" applyAlignment="1" applyProtection="1">
      <alignment horizontal="center" vertical="center"/>
      <protection locked="0"/>
    </xf>
    <xf numFmtId="190" fontId="7" fillId="0" borderId="9" xfId="0" applyNumberFormat="1" applyFont="1" applyBorder="1" applyAlignment="1" applyProtection="1">
      <alignment horizontal="center" vertical="center"/>
      <protection locked="0"/>
    </xf>
    <xf numFmtId="9" fontId="6" fillId="4" borderId="0" xfId="1" applyFont="1" applyFill="1" applyAlignment="1">
      <alignment horizontal="center" vertical="center"/>
    </xf>
    <xf numFmtId="0" fontId="10" fillId="4" borderId="9" xfId="0" applyFont="1" applyFill="1" applyBorder="1" applyAlignment="1">
      <alignment vertical="center"/>
    </xf>
    <xf numFmtId="49" fontId="6" fillId="4" borderId="9" xfId="0" applyNumberFormat="1" applyFont="1" applyFill="1" applyBorder="1" applyAlignment="1">
      <alignment vertical="center"/>
    </xf>
    <xf numFmtId="0" fontId="6" fillId="12" borderId="9" xfId="0" applyFont="1" applyFill="1" applyBorder="1" applyAlignment="1">
      <alignment horizontal="center" vertical="center"/>
    </xf>
    <xf numFmtId="0" fontId="10" fillId="0" borderId="9" xfId="0" applyFont="1" applyBorder="1" applyAlignment="1">
      <alignment horizontal="center" vertical="center"/>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6" fillId="0" borderId="13" xfId="6" applyFont="1" applyBorder="1" applyAlignment="1" applyProtection="1">
      <alignment horizontal="center" vertical="center"/>
      <protection locked="0"/>
    </xf>
    <xf numFmtId="0" fontId="6" fillId="0" borderId="19" xfId="6" applyFont="1" applyBorder="1" applyAlignment="1" applyProtection="1">
      <alignment horizontal="center" vertical="center"/>
      <protection locked="0"/>
    </xf>
    <xf numFmtId="0" fontId="6" fillId="0" borderId="13"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6" fillId="0" borderId="13" xfId="6" applyFont="1" applyBorder="1" applyAlignment="1" applyProtection="1">
      <alignment horizontal="left" vertical="center"/>
      <protection locked="0"/>
    </xf>
    <xf numFmtId="0" fontId="6" fillId="0" borderId="19" xfId="6" applyFont="1" applyBorder="1" applyAlignment="1" applyProtection="1">
      <alignment horizontal="left" vertical="center"/>
      <protection locked="0"/>
    </xf>
    <xf numFmtId="0" fontId="0" fillId="0" borderId="13"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6" fillId="0" borderId="13" xfId="0" applyFont="1" applyBorder="1" applyAlignment="1" applyProtection="1">
      <alignment vertical="center"/>
      <protection hidden="1"/>
    </xf>
    <xf numFmtId="0" fontId="6" fillId="0" borderId="19" xfId="0" applyFont="1" applyBorder="1" applyAlignment="1" applyProtection="1">
      <alignment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1" fillId="10" borderId="13" xfId="7" applyFont="1" applyFill="1" applyBorder="1" applyAlignment="1">
      <alignment horizontal="center" vertical="center"/>
    </xf>
    <xf numFmtId="0" fontId="41" fillId="10" borderId="16" xfId="7" applyFont="1" applyFill="1" applyBorder="1" applyAlignment="1">
      <alignment horizontal="center" vertical="center"/>
    </xf>
    <xf numFmtId="0" fontId="41" fillId="10" borderId="30" xfId="7" applyFont="1" applyFill="1" applyBorder="1" applyAlignment="1">
      <alignment horizontal="center" vertical="center"/>
    </xf>
    <xf numFmtId="0" fontId="41"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1" fillId="8" borderId="13" xfId="7" applyFont="1" applyFill="1" applyBorder="1" applyAlignment="1">
      <alignment horizontal="center" vertical="center" wrapText="1"/>
    </xf>
    <xf numFmtId="0" fontId="41" fillId="8" borderId="16" xfId="7" applyFont="1" applyFill="1" applyBorder="1" applyAlignment="1">
      <alignment horizontal="center" vertical="center" wrapText="1"/>
    </xf>
    <xf numFmtId="0" fontId="41" fillId="8" borderId="19" xfId="7" applyFont="1" applyFill="1" applyBorder="1" applyAlignment="1">
      <alignment horizontal="center" vertical="center" wrapText="1"/>
    </xf>
    <xf numFmtId="0" fontId="41" fillId="7" borderId="9" xfId="7" applyFont="1" applyFill="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applyAlignment="1">
      <alignment horizontal="left" vertical="center"/>
    </xf>
    <xf numFmtId="2" fontId="7" fillId="0" borderId="0" xfId="0" applyNumberFormat="1" applyFont="1" applyBorder="1" applyAlignment="1">
      <alignment horizontal="center" vertical="center"/>
    </xf>
    <xf numFmtId="180" fontId="7" fillId="0" borderId="0" xfId="0" applyNumberFormat="1" applyFont="1" applyBorder="1" applyAlignment="1">
      <alignment horizontal="left" vertical="center"/>
    </xf>
    <xf numFmtId="180" fontId="7" fillId="0" borderId="0" xfId="2" applyNumberFormat="1" applyFont="1" applyBorder="1" applyAlignment="1">
      <alignment horizontal="right" vertical="center"/>
    </xf>
    <xf numFmtId="9" fontId="6" fillId="0" borderId="0" xfId="1" applyFont="1" applyFill="1" applyBorder="1" applyAlignment="1">
      <alignment vertical="center"/>
    </xf>
    <xf numFmtId="43" fontId="6" fillId="0" borderId="0" xfId="81" applyFont="1" applyFill="1" applyBorder="1" applyAlignment="1">
      <alignment vertical="center"/>
    </xf>
    <xf numFmtId="10" fontId="6" fillId="0" borderId="0" xfId="1" applyNumberFormat="1" applyFont="1" applyFill="1" applyBorder="1" applyAlignment="1" applyProtection="1">
      <alignment horizontal="center" vertical="center"/>
      <protection locked="0"/>
    </xf>
    <xf numFmtId="0" fontId="6" fillId="0" borderId="0" xfId="0" applyFont="1" applyFill="1" applyBorder="1" applyAlignment="1">
      <alignment vertical="center"/>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1"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7" xfId="68" xr:uid="{00000000-0005-0000-0000-00003E000000}"/>
    <cellStyle name="Normal 8" xfId="69" xr:uid="{00000000-0005-0000-0000-00003F000000}"/>
    <cellStyle name="Normal 9" xfId="70" xr:uid="{00000000-0005-0000-0000-000040000000}"/>
    <cellStyle name="Normal_Analisis de precios AGOSTO 2004" xfId="6" xr:uid="{00000000-0005-0000-0000-000041000000}"/>
    <cellStyle name="Normal_LICITACION ESCUELA CAUCETE" xfId="5" xr:uid="{00000000-0005-0000-0000-000042000000}"/>
    <cellStyle name="Porcentaje" xfId="1" builtinId="5"/>
    <cellStyle name="Porcentaje 2" xfId="4" xr:uid="{00000000-0005-0000-0000-000044000000}"/>
    <cellStyle name="Porcentaje 2 2" xfId="71" xr:uid="{00000000-0005-0000-0000-000045000000}"/>
    <cellStyle name="Porcentaje 3" xfId="16" xr:uid="{00000000-0005-0000-0000-000046000000}"/>
    <cellStyle name="Porcentaje 3 2" xfId="72" xr:uid="{00000000-0005-0000-0000-000047000000}"/>
    <cellStyle name="Porcentaje 4" xfId="73" xr:uid="{00000000-0005-0000-0000-000048000000}"/>
    <cellStyle name="Porcentaje 4 2" xfId="74" xr:uid="{00000000-0005-0000-0000-000049000000}"/>
    <cellStyle name="Porcentaje 4 3" xfId="75"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PTyCI!$E$39:$Q$39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PTyCI!$E$40:$Q$40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89125944"/>
        <c:axId val="360981032"/>
      </c:lineChart>
      <c:catAx>
        <c:axId val="28912594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360981032"/>
        <c:crossesAt val="0"/>
        <c:auto val="1"/>
        <c:lblAlgn val="ctr"/>
        <c:lblOffset val="100"/>
        <c:noMultiLvlLbl val="0"/>
      </c:catAx>
      <c:valAx>
        <c:axId val="3609810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8912594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PTyCI!$E$42:$Q$42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PTyCI!$E$43:$Q$43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61389720"/>
        <c:axId val="363584168"/>
      </c:lineChart>
      <c:catAx>
        <c:axId val="36138972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363584168"/>
        <c:crosses val="autoZero"/>
        <c:auto val="1"/>
        <c:lblAlgn val="ctr"/>
        <c:lblOffset val="100"/>
        <c:noMultiLvlLbl val="0"/>
      </c:catAx>
      <c:valAx>
        <c:axId val="3635841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613897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179918</xdr:rowOff>
    </xdr:from>
    <xdr:to>
      <xdr:col>15</xdr:col>
      <xdr:colOff>5000</xdr:colOff>
      <xdr:row>39</xdr:row>
      <xdr:rowOff>98584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articulo.mercadolibre.com.ar/MLA-851823586-plafon-led-luminaria-con-louver-2x18w-para-tubos-led-120cm-_JM?searchVariation=5471965449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89" customWidth="1"/>
    <col min="2" max="16384" width="11.42578125" style="189"/>
  </cols>
  <sheetData>
    <row r="1" spans="1:7" ht="30" customHeight="1" x14ac:dyDescent="0.2">
      <c r="A1" s="188" t="s">
        <v>1148</v>
      </c>
    </row>
    <row r="2" spans="1:7" ht="30" customHeight="1" x14ac:dyDescent="0.2">
      <c r="A2" s="188" t="s">
        <v>1170</v>
      </c>
    </row>
    <row r="3" spans="1:7" ht="165" x14ac:dyDescent="0.2">
      <c r="A3" s="190" t="s">
        <v>1175</v>
      </c>
    </row>
    <row r="4" spans="1:7" ht="30" customHeight="1" x14ac:dyDescent="0.2">
      <c r="A4" s="188" t="s">
        <v>1149</v>
      </c>
    </row>
    <row r="5" spans="1:7" ht="150" x14ac:dyDescent="0.2">
      <c r="A5" s="216" t="s">
        <v>1171</v>
      </c>
    </row>
    <row r="6" spans="1:7" ht="255.75" x14ac:dyDescent="0.2">
      <c r="A6" s="216" t="s">
        <v>1173</v>
      </c>
      <c r="B6" s="191"/>
      <c r="C6" s="191"/>
      <c r="D6" s="191"/>
      <c r="E6" s="191"/>
      <c r="F6" s="191"/>
      <c r="G6" s="191"/>
    </row>
    <row r="7" spans="1:7" ht="15" x14ac:dyDescent="0.2">
      <c r="A7" s="190" t="s">
        <v>1172</v>
      </c>
      <c r="B7" s="191"/>
      <c r="C7" s="191"/>
      <c r="D7" s="191"/>
      <c r="E7" s="191"/>
      <c r="F7" s="191"/>
      <c r="G7" s="191"/>
    </row>
    <row r="8" spans="1:7" ht="45" customHeight="1" x14ac:dyDescent="0.2">
      <c r="A8" s="190" t="s">
        <v>1174</v>
      </c>
      <c r="B8" s="191"/>
      <c r="C8" s="191"/>
      <c r="D8" s="191"/>
      <c r="E8" s="191"/>
      <c r="F8" s="191"/>
      <c r="G8" s="191"/>
    </row>
    <row r="9" spans="1:7" ht="30" x14ac:dyDescent="0.2">
      <c r="A9" s="190" t="s">
        <v>1179</v>
      </c>
      <c r="B9" s="191" t="s">
        <v>3</v>
      </c>
      <c r="C9" s="191"/>
      <c r="D9" s="191"/>
      <c r="E9" s="191"/>
      <c r="F9" s="191"/>
      <c r="G9" s="191"/>
    </row>
    <row r="10" spans="1:7" ht="30" customHeight="1" x14ac:dyDescent="0.2">
      <c r="A10" s="188" t="s">
        <v>1150</v>
      </c>
    </row>
    <row r="11" spans="1:7" ht="45" customHeight="1" x14ac:dyDescent="0.2">
      <c r="A11" s="190" t="s">
        <v>1176</v>
      </c>
      <c r="B11" s="191"/>
      <c r="C11" s="191"/>
      <c r="D11" s="191"/>
      <c r="E11" s="191"/>
      <c r="F11" s="191"/>
      <c r="G11" s="191"/>
    </row>
    <row r="12" spans="1:7" ht="45" customHeight="1" x14ac:dyDescent="0.2">
      <c r="A12" s="190" t="s">
        <v>1180</v>
      </c>
      <c r="B12" s="191"/>
      <c r="C12" s="191"/>
      <c r="D12" s="191"/>
      <c r="E12" s="191"/>
      <c r="F12" s="191"/>
      <c r="G12" s="191"/>
    </row>
    <row r="13" spans="1:7" ht="30" x14ac:dyDescent="0.2">
      <c r="A13" s="190" t="s">
        <v>1177</v>
      </c>
      <c r="B13" s="191"/>
      <c r="C13" s="191"/>
      <c r="D13" s="191"/>
      <c r="E13" s="191"/>
      <c r="F13" s="191"/>
      <c r="G13" s="191"/>
    </row>
    <row r="14" spans="1:7" ht="15" x14ac:dyDescent="0.2">
      <c r="A14" s="190"/>
      <c r="B14" s="191"/>
      <c r="C14" s="191"/>
      <c r="D14" s="191"/>
      <c r="E14" s="191"/>
      <c r="F14" s="191"/>
      <c r="G14" s="191"/>
    </row>
    <row r="15" spans="1:7" ht="30" customHeight="1" x14ac:dyDescent="0.2">
      <c r="A15" s="188" t="s">
        <v>1151</v>
      </c>
    </row>
    <row r="16" spans="1:7" ht="45" x14ac:dyDescent="0.2">
      <c r="A16" s="190" t="s">
        <v>1178</v>
      </c>
      <c r="B16" s="191"/>
      <c r="C16" s="191"/>
      <c r="D16" s="191"/>
      <c r="E16" s="191"/>
      <c r="F16" s="191"/>
      <c r="G16" s="191"/>
    </row>
    <row r="17" spans="1:7" ht="15" x14ac:dyDescent="0.2">
      <c r="A17" s="190" t="s">
        <v>1181</v>
      </c>
      <c r="B17" s="191"/>
      <c r="C17" s="191"/>
      <c r="D17" s="191"/>
      <c r="E17" s="191"/>
      <c r="F17" s="191"/>
      <c r="G17" s="191"/>
    </row>
    <row r="18" spans="1:7" ht="30" customHeight="1" x14ac:dyDescent="0.2">
      <c r="A18" s="188" t="s">
        <v>1154</v>
      </c>
    </row>
    <row r="19" spans="1:7" ht="45" x14ac:dyDescent="0.2">
      <c r="A19" s="190" t="s">
        <v>1182</v>
      </c>
      <c r="B19" s="191"/>
      <c r="C19" s="191"/>
      <c r="D19" s="191"/>
      <c r="E19" s="191"/>
      <c r="F19" s="191"/>
      <c r="G19" s="191"/>
    </row>
    <row r="21" spans="1:7" ht="30" customHeight="1" x14ac:dyDescent="0.2">
      <c r="A21" s="188" t="s">
        <v>1183</v>
      </c>
    </row>
    <row r="22" spans="1:7" ht="45" x14ac:dyDescent="0.2">
      <c r="A22" s="190" t="s">
        <v>1184</v>
      </c>
    </row>
    <row r="23" spans="1:7" ht="15" x14ac:dyDescent="0.2">
      <c r="A23" s="190"/>
    </row>
    <row r="24" spans="1:7" ht="30" x14ac:dyDescent="0.2">
      <c r="A24" s="190" t="s">
        <v>1187</v>
      </c>
    </row>
    <row r="25" spans="1:7" ht="15" x14ac:dyDescent="0.2">
      <c r="A25" s="19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L646"/>
  <sheetViews>
    <sheetView zoomScale="90" zoomScaleNormal="90" workbookViewId="0">
      <selection activeCell="D7" sqref="D7"/>
    </sheetView>
  </sheetViews>
  <sheetFormatPr baseColWidth="10" defaultColWidth="11.42578125" defaultRowHeight="12" x14ac:dyDescent="0.2"/>
  <cols>
    <col min="1" max="1" width="46.42578125" style="114" customWidth="1"/>
    <col min="2" max="2" width="11.42578125" style="116"/>
    <col min="3" max="3" width="12" style="116" bestFit="1" customWidth="1"/>
    <col min="4" max="4" width="15.7109375" style="361" bestFit="1" customWidth="1"/>
    <col min="5" max="5" width="19" style="114" customWidth="1"/>
    <col min="6" max="6" width="43.7109375" style="114" customWidth="1"/>
    <col min="7" max="9" width="11.42578125" style="114"/>
    <col min="10" max="10" width="24.7109375" style="114" bestFit="1" customWidth="1"/>
    <col min="11" max="16384" width="11.42578125" style="114"/>
  </cols>
  <sheetData>
    <row r="1" spans="1:9" x14ac:dyDescent="0.2">
      <c r="A1" s="113" t="s">
        <v>1131</v>
      </c>
    </row>
    <row r="3" spans="1:9" s="116" customFormat="1" ht="12.75" thickBot="1" x14ac:dyDescent="0.25">
      <c r="A3" s="115" t="s">
        <v>1146</v>
      </c>
      <c r="B3" s="115" t="s">
        <v>1</v>
      </c>
      <c r="C3" s="115"/>
      <c r="D3" s="362" t="s">
        <v>1130</v>
      </c>
      <c r="E3" s="115" t="s">
        <v>1124</v>
      </c>
      <c r="F3" s="115" t="s">
        <v>1125</v>
      </c>
    </row>
    <row r="4" spans="1:9" x14ac:dyDescent="0.2">
      <c r="A4" s="363" t="s">
        <v>1428</v>
      </c>
      <c r="B4" s="364"/>
      <c r="C4" s="364"/>
      <c r="D4" s="365"/>
      <c r="E4" s="363"/>
      <c r="F4" s="363"/>
      <c r="H4" s="366"/>
      <c r="I4" s="367">
        <v>44835</v>
      </c>
    </row>
    <row r="5" spans="1:9" x14ac:dyDescent="0.2">
      <c r="A5" s="117" t="s">
        <v>731</v>
      </c>
      <c r="B5" s="115" t="s">
        <v>1429</v>
      </c>
      <c r="C5" s="115"/>
      <c r="D5" s="362">
        <f>+I5</f>
        <v>0</v>
      </c>
      <c r="E5" s="117" t="s">
        <v>1129</v>
      </c>
      <c r="F5" s="117" t="str">
        <f>IFERROR(VLOOKUP(E5,Tabla_Indices,5,FALSE),"")</f>
        <v>Oficial Especializado</v>
      </c>
      <c r="H5" s="368" t="s">
        <v>731</v>
      </c>
      <c r="I5" s="369"/>
    </row>
    <row r="6" spans="1:9" x14ac:dyDescent="0.2">
      <c r="A6" s="117" t="s">
        <v>1127</v>
      </c>
      <c r="B6" s="115" t="s">
        <v>1429</v>
      </c>
      <c r="C6" s="115"/>
      <c r="D6" s="362">
        <f t="shared" ref="D6:D8" si="0">+I6</f>
        <v>0</v>
      </c>
      <c r="E6" s="117" t="s">
        <v>1128</v>
      </c>
      <c r="F6" s="117" t="str">
        <f t="shared" ref="F6:F10" si="1">IFERROR(VLOOKUP(E6,Tabla_Indices,5,FALSE),"")</f>
        <v xml:space="preserve">Oficial </v>
      </c>
      <c r="H6" s="368" t="s">
        <v>1127</v>
      </c>
      <c r="I6" s="369"/>
    </row>
    <row r="7" spans="1:9" x14ac:dyDescent="0.2">
      <c r="A7" s="117" t="s">
        <v>1430</v>
      </c>
      <c r="B7" s="115" t="s">
        <v>1429</v>
      </c>
      <c r="C7" s="115"/>
      <c r="D7" s="362">
        <f t="shared" si="0"/>
        <v>0</v>
      </c>
      <c r="E7" s="117" t="s">
        <v>1126</v>
      </c>
      <c r="F7" s="117" t="str">
        <f t="shared" si="1"/>
        <v>Ayudante</v>
      </c>
      <c r="H7" s="368" t="s">
        <v>1430</v>
      </c>
      <c r="I7" s="369"/>
    </row>
    <row r="8" spans="1:9" x14ac:dyDescent="0.2">
      <c r="A8" s="117" t="s">
        <v>733</v>
      </c>
      <c r="B8" s="115" t="s">
        <v>1429</v>
      </c>
      <c r="C8" s="115"/>
      <c r="D8" s="362">
        <f t="shared" si="0"/>
        <v>0</v>
      </c>
      <c r="E8" s="117" t="s">
        <v>1126</v>
      </c>
      <c r="F8" s="117" t="str">
        <f t="shared" si="1"/>
        <v>Ayudante</v>
      </c>
      <c r="H8" s="368" t="s">
        <v>733</v>
      </c>
      <c r="I8" s="369"/>
    </row>
    <row r="9" spans="1:9" ht="12.75" thickBot="1" x14ac:dyDescent="0.25">
      <c r="A9" s="117" t="s">
        <v>334</v>
      </c>
      <c r="B9" s="115" t="s">
        <v>1431</v>
      </c>
      <c r="C9" s="115"/>
      <c r="D9" s="362">
        <f>+I9</f>
        <v>0</v>
      </c>
      <c r="E9" s="117" t="s">
        <v>1126</v>
      </c>
      <c r="F9" s="117" t="str">
        <f t="shared" si="1"/>
        <v>Ayudante</v>
      </c>
      <c r="H9" s="370" t="s">
        <v>334</v>
      </c>
      <c r="I9" s="371"/>
    </row>
    <row r="10" spans="1:9" x14ac:dyDescent="0.2">
      <c r="A10" s="117" t="s">
        <v>1432</v>
      </c>
      <c r="B10" s="115" t="s">
        <v>1429</v>
      </c>
      <c r="C10" s="115"/>
      <c r="D10" s="362">
        <f>+I5*0.627</f>
        <v>0</v>
      </c>
      <c r="E10" s="117" t="s">
        <v>1129</v>
      </c>
      <c r="F10" s="117" t="str">
        <f t="shared" si="1"/>
        <v>Oficial Especializado</v>
      </c>
    </row>
    <row r="11" spans="1:9" x14ac:dyDescent="0.2">
      <c r="A11" s="117" t="s">
        <v>1433</v>
      </c>
      <c r="B11" s="115" t="s">
        <v>1429</v>
      </c>
      <c r="C11" s="115"/>
      <c r="D11" s="362">
        <f t="shared" ref="D11:D14" si="2">+I6*0.627</f>
        <v>0</v>
      </c>
      <c r="E11" s="117" t="s">
        <v>1128</v>
      </c>
      <c r="F11" s="117" t="str">
        <f t="shared" ref="F11:F14" si="3">IFERROR(VLOOKUP(E11,Tabla_Indices,5,FALSE),"")</f>
        <v xml:space="preserve">Oficial </v>
      </c>
    </row>
    <row r="12" spans="1:9" x14ac:dyDescent="0.2">
      <c r="A12" s="117" t="s">
        <v>1434</v>
      </c>
      <c r="B12" s="115" t="s">
        <v>1429</v>
      </c>
      <c r="C12" s="115"/>
      <c r="D12" s="362">
        <f t="shared" si="2"/>
        <v>0</v>
      </c>
      <c r="E12" s="117" t="s">
        <v>1126</v>
      </c>
      <c r="F12" s="117" t="str">
        <f t="shared" si="3"/>
        <v>Ayudante</v>
      </c>
    </row>
    <row r="13" spans="1:9" x14ac:dyDescent="0.2">
      <c r="A13" s="117" t="s">
        <v>1435</v>
      </c>
      <c r="B13" s="115" t="s">
        <v>1429</v>
      </c>
      <c r="C13" s="115"/>
      <c r="D13" s="362">
        <f t="shared" si="2"/>
        <v>0</v>
      </c>
      <c r="E13" s="117" t="s">
        <v>1126</v>
      </c>
      <c r="F13" s="117" t="str">
        <f t="shared" si="3"/>
        <v>Ayudante</v>
      </c>
    </row>
    <row r="14" spans="1:9" x14ac:dyDescent="0.2">
      <c r="A14" s="117" t="s">
        <v>1436</v>
      </c>
      <c r="B14" s="115" t="s">
        <v>1431</v>
      </c>
      <c r="C14" s="115"/>
      <c r="D14" s="362">
        <f t="shared" si="2"/>
        <v>0</v>
      </c>
      <c r="E14" s="117" t="s">
        <v>1126</v>
      </c>
      <c r="F14" s="117" t="str">
        <f t="shared" si="3"/>
        <v>Ayudante</v>
      </c>
    </row>
    <row r="15" spans="1:9" x14ac:dyDescent="0.2">
      <c r="A15" s="363" t="s">
        <v>2118</v>
      </c>
      <c r="B15" s="364"/>
      <c r="C15" s="364"/>
      <c r="D15" s="365"/>
      <c r="E15" s="363"/>
      <c r="F15" s="363"/>
    </row>
    <row r="16" spans="1:9" x14ac:dyDescent="0.2">
      <c r="A16" s="407" t="s">
        <v>1384</v>
      </c>
      <c r="B16" s="408" t="s">
        <v>5</v>
      </c>
      <c r="C16" s="409"/>
      <c r="D16" s="409"/>
      <c r="E16" s="407" t="s">
        <v>2119</v>
      </c>
      <c r="F16" s="407" t="str">
        <f t="shared" ref="F16:F17" si="4">IFERROR(VLOOKUP(E16,Tabla_Indices,5,FALSE),"")</f>
        <v xml:space="preserve">Papeles                                                              </v>
      </c>
    </row>
    <row r="17" spans="1:7" x14ac:dyDescent="0.2">
      <c r="A17" s="117" t="s">
        <v>1385</v>
      </c>
      <c r="B17" s="115" t="s">
        <v>5</v>
      </c>
      <c r="C17" s="395"/>
      <c r="D17" s="394"/>
      <c r="E17" s="117" t="s">
        <v>1134</v>
      </c>
      <c r="F17" s="117" t="str">
        <f t="shared" si="4"/>
        <v xml:space="preserve">Herramientas de mano                                                   </v>
      </c>
    </row>
    <row r="18" spans="1:7" x14ac:dyDescent="0.2">
      <c r="A18" s="117" t="s">
        <v>1386</v>
      </c>
      <c r="B18" s="115" t="s">
        <v>5</v>
      </c>
      <c r="C18" s="395"/>
      <c r="D18" s="394"/>
      <c r="E18" s="117" t="s">
        <v>1387</v>
      </c>
      <c r="F18" s="117" t="str">
        <f t="shared" ref="F18:F19" si="5">IFERROR(VLOOKUP(E18,Tabla_Indices,5,FALSE),"")</f>
        <v xml:space="preserve">Chapas metálicas                                                       </v>
      </c>
      <c r="G18" s="117"/>
    </row>
    <row r="19" spans="1:7" x14ac:dyDescent="0.2">
      <c r="A19" s="117" t="s">
        <v>1388</v>
      </c>
      <c r="B19" s="115" t="s">
        <v>5</v>
      </c>
      <c r="C19" s="395"/>
      <c r="D19" s="394"/>
      <c r="E19" s="117" t="s">
        <v>1390</v>
      </c>
      <c r="F19" s="117" t="str">
        <f t="shared" si="5"/>
        <v>Máquinas herramientas y sus accesorios (incluye: Tornos y sus partes y piezas, Taladros, Amoladoras, Máquinas para carpintería, Soldadoras eléctricas y Accesorio para máquinas herramientas)</v>
      </c>
      <c r="G19" s="117"/>
    </row>
    <row r="20" spans="1:7" x14ac:dyDescent="0.2">
      <c r="A20" s="117" t="s">
        <v>1389</v>
      </c>
      <c r="B20" s="115" t="s">
        <v>5</v>
      </c>
      <c r="C20" s="395"/>
      <c r="D20" s="394"/>
      <c r="E20" s="117" t="s">
        <v>1390</v>
      </c>
      <c r="F20" s="117" t="str">
        <f t="shared" ref="F20:F22" si="6">IFERROR(VLOOKUP(E20,Tabla_Indices,5,FALSE),"")</f>
        <v>Máquinas herramientas y sus accesorios (incluye: Tornos y sus partes y piezas, Taladros, Amoladoras, Máquinas para carpintería, Soldadoras eléctricas y Accesorio para máquinas herramientas)</v>
      </c>
    </row>
    <row r="21" spans="1:7" x14ac:dyDescent="0.2">
      <c r="A21" s="117" t="s">
        <v>1391</v>
      </c>
      <c r="B21" s="115" t="s">
        <v>5</v>
      </c>
      <c r="C21" s="395"/>
      <c r="D21" s="394"/>
      <c r="E21" s="117" t="s">
        <v>1390</v>
      </c>
      <c r="F21" s="117" t="str">
        <f t="shared" si="6"/>
        <v>Máquinas herramientas y sus accesorios (incluye: Tornos y sus partes y piezas, Taladros, Amoladoras, Máquinas para carpintería, Soldadoras eléctricas y Accesorio para máquinas herramientas)</v>
      </c>
    </row>
    <row r="22" spans="1:7" x14ac:dyDescent="0.2">
      <c r="A22" s="117" t="s">
        <v>1392</v>
      </c>
      <c r="B22" s="115" t="s">
        <v>1259</v>
      </c>
      <c r="C22" s="395"/>
      <c r="D22" s="394"/>
      <c r="E22" s="117" t="s">
        <v>1425</v>
      </c>
      <c r="F22" s="117" t="str">
        <f t="shared" si="6"/>
        <v>Gastos generales</v>
      </c>
    </row>
    <row r="23" spans="1:7" x14ac:dyDescent="0.2">
      <c r="A23" s="386" t="s">
        <v>1419</v>
      </c>
      <c r="B23" s="115" t="s">
        <v>6</v>
      </c>
      <c r="C23" s="395"/>
      <c r="D23" s="395">
        <f>+C23*1.07</f>
        <v>0</v>
      </c>
      <c r="E23" s="117" t="s">
        <v>1135</v>
      </c>
      <c r="F23" s="117" t="str">
        <f t="shared" ref="F23:F24" si="7">IFERROR(VLOOKUP(E23,Tabla_Indices,5,FALSE),"")</f>
        <v>Hormigón elaborado</v>
      </c>
    </row>
    <row r="24" spans="1:7" x14ac:dyDescent="0.2">
      <c r="A24" s="117" t="s">
        <v>1420</v>
      </c>
      <c r="B24" s="115" t="s">
        <v>5</v>
      </c>
      <c r="C24" s="405"/>
      <c r="D24" s="395">
        <f>+C24*1.07</f>
        <v>0</v>
      </c>
      <c r="E24" s="117" t="s">
        <v>1390</v>
      </c>
      <c r="F24" s="117" t="str">
        <f t="shared" si="7"/>
        <v>Máquinas herramientas y sus accesorios (incluye: Tornos y sus partes y piezas, Taladros, Amoladoras, Máquinas para carpintería, Soldadoras eléctricas y Accesorio para máquinas herramientas)</v>
      </c>
    </row>
    <row r="25" spans="1:7" x14ac:dyDescent="0.2">
      <c r="A25" s="117" t="s">
        <v>1421</v>
      </c>
      <c r="B25" s="115" t="s">
        <v>5</v>
      </c>
      <c r="C25" s="394"/>
      <c r="D25" s="395">
        <f>+C25*1.07</f>
        <v>0</v>
      </c>
      <c r="E25" s="117" t="s">
        <v>1133</v>
      </c>
      <c r="F25" s="117" t="str">
        <f t="shared" ref="F25" si="8">IFERROR(VLOOKUP(E25,Tabla_Indices,5,FALSE),"")</f>
        <v>Camión volcador</v>
      </c>
    </row>
    <row r="26" spans="1:7" x14ac:dyDescent="0.2">
      <c r="A26" s="117"/>
      <c r="B26" s="115"/>
      <c r="C26" s="115"/>
      <c r="D26" s="362"/>
      <c r="E26" s="117"/>
      <c r="F26" s="117"/>
    </row>
    <row r="27" spans="1:7" x14ac:dyDescent="0.2">
      <c r="A27" s="117"/>
      <c r="B27" s="115"/>
      <c r="C27" s="115"/>
      <c r="D27" s="362"/>
      <c r="E27" s="117"/>
      <c r="F27" s="117"/>
    </row>
    <row r="28" spans="1:7" x14ac:dyDescent="0.2">
      <c r="A28" s="117"/>
      <c r="B28" s="115"/>
      <c r="C28" s="115"/>
      <c r="D28" s="362"/>
      <c r="E28" s="117"/>
      <c r="F28" s="117"/>
    </row>
    <row r="29" spans="1:7" x14ac:dyDescent="0.2">
      <c r="A29" s="117"/>
      <c r="B29" s="115"/>
      <c r="C29" s="115"/>
      <c r="D29" s="362"/>
      <c r="E29" s="117"/>
      <c r="F29" s="117"/>
    </row>
    <row r="30" spans="1:7" x14ac:dyDescent="0.2">
      <c r="A30" s="117"/>
      <c r="B30" s="115"/>
      <c r="C30" s="115"/>
      <c r="D30" s="362"/>
      <c r="E30" s="117"/>
      <c r="F30" s="117"/>
    </row>
    <row r="31" spans="1:7" x14ac:dyDescent="0.2">
      <c r="A31" s="117"/>
      <c r="B31" s="115"/>
      <c r="C31" s="115"/>
      <c r="D31" s="362"/>
      <c r="E31" s="117"/>
      <c r="F31" s="117"/>
    </row>
    <row r="32" spans="1:7" x14ac:dyDescent="0.2">
      <c r="A32" s="117"/>
      <c r="B32" s="115"/>
      <c r="C32" s="115"/>
      <c r="D32" s="362"/>
      <c r="E32" s="117"/>
      <c r="F32" s="117"/>
    </row>
    <row r="33" spans="1:11" x14ac:dyDescent="0.2">
      <c r="A33" s="117"/>
      <c r="B33" s="115"/>
      <c r="C33" s="115"/>
      <c r="D33" s="362"/>
      <c r="E33" s="117"/>
      <c r="F33" s="117"/>
    </row>
    <row r="34" spans="1:11" x14ac:dyDescent="0.2">
      <c r="A34" s="117"/>
      <c r="B34" s="115"/>
      <c r="C34" s="115"/>
      <c r="D34" s="362"/>
      <c r="E34" s="117"/>
      <c r="F34" s="117"/>
    </row>
    <row r="35" spans="1:11" x14ac:dyDescent="0.2">
      <c r="A35" s="117"/>
      <c r="B35" s="115"/>
      <c r="C35" s="115"/>
      <c r="D35" s="362"/>
      <c r="E35" s="117"/>
      <c r="F35" s="117"/>
    </row>
    <row r="36" spans="1:11" x14ac:dyDescent="0.2">
      <c r="A36" s="117"/>
      <c r="B36" s="115"/>
      <c r="C36" s="115"/>
      <c r="D36" s="362"/>
      <c r="E36" s="117"/>
      <c r="F36" s="117"/>
    </row>
    <row r="37" spans="1:11" x14ac:dyDescent="0.2">
      <c r="A37" s="363" t="s">
        <v>1437</v>
      </c>
      <c r="B37" s="364"/>
      <c r="C37" s="364"/>
      <c r="D37" s="365"/>
      <c r="E37" s="363"/>
      <c r="F37" s="363"/>
    </row>
    <row r="38" spans="1:11" x14ac:dyDescent="0.2">
      <c r="A38" s="117" t="str">
        <f t="shared" ref="A38:A101" si="9">+CONCATENATE(H38," - ",I38," - año: ",J38)</f>
        <v>Camioneta  - FORD XLT  - año: 2000</v>
      </c>
      <c r="B38" s="115" t="s">
        <v>1438</v>
      </c>
      <c r="C38" s="115"/>
      <c r="D38" s="372"/>
      <c r="E38" s="117" t="s">
        <v>1439</v>
      </c>
      <c r="F38" s="117" t="str">
        <f t="shared" ref="F38:F101" si="10">IFERROR(VLOOKUP(E38,Tabla_Indices,5,FALSE),"")</f>
        <v>Camioneta</v>
      </c>
      <c r="H38" s="373" t="s">
        <v>1440</v>
      </c>
      <c r="I38" s="373" t="s">
        <v>1441</v>
      </c>
      <c r="J38" s="373">
        <v>2000</v>
      </c>
      <c r="K38" s="374">
        <v>1</v>
      </c>
    </row>
    <row r="39" spans="1:11" x14ac:dyDescent="0.2">
      <c r="A39" s="117" t="str">
        <f t="shared" si="9"/>
        <v>Compresor 150L - BTA - año: 2001</v>
      </c>
      <c r="B39" s="115" t="s">
        <v>1438</v>
      </c>
      <c r="C39" s="115"/>
      <c r="D39" s="372"/>
      <c r="E39" s="117"/>
      <c r="F39" s="117" t="str">
        <f t="shared" si="10"/>
        <v/>
      </c>
      <c r="H39" s="373" t="s">
        <v>1442</v>
      </c>
      <c r="I39" s="373" t="s">
        <v>1443</v>
      </c>
      <c r="J39" s="373">
        <v>2001</v>
      </c>
      <c r="K39" s="374">
        <v>1</v>
      </c>
    </row>
    <row r="40" spans="1:11" x14ac:dyDescent="0.2">
      <c r="A40" s="117" t="str">
        <f t="shared" si="9"/>
        <v>Compresor 50L - BTA - año: 2001</v>
      </c>
      <c r="B40" s="115" t="s">
        <v>1438</v>
      </c>
      <c r="C40" s="115"/>
      <c r="D40" s="372"/>
      <c r="E40" s="117"/>
      <c r="F40" s="117" t="str">
        <f t="shared" si="10"/>
        <v/>
      </c>
      <c r="H40" s="373" t="s">
        <v>1444</v>
      </c>
      <c r="I40" s="373" t="s">
        <v>1443</v>
      </c>
      <c r="J40" s="373">
        <v>2001</v>
      </c>
      <c r="K40" s="374">
        <v>1</v>
      </c>
    </row>
    <row r="41" spans="1:11" x14ac:dyDescent="0.2">
      <c r="A41" s="117" t="str">
        <f t="shared" si="9"/>
        <v>Hormigonera 180 lts.  tipo L – 180 - SORRENTO - año: 2001</v>
      </c>
      <c r="B41" s="115" t="s">
        <v>1438</v>
      </c>
      <c r="C41" s="115">
        <v>1</v>
      </c>
      <c r="D41" s="372"/>
      <c r="E41" s="117" t="s">
        <v>1134</v>
      </c>
      <c r="F41" s="117" t="str">
        <f t="shared" si="10"/>
        <v xml:space="preserve">Herramientas de mano                                                   </v>
      </c>
      <c r="H41" s="373" t="s">
        <v>1445</v>
      </c>
      <c r="I41" s="373" t="s">
        <v>1446</v>
      </c>
      <c r="J41" s="373">
        <v>2001</v>
      </c>
      <c r="K41" s="374">
        <v>4</v>
      </c>
    </row>
    <row r="42" spans="1:11" x14ac:dyDescent="0.2">
      <c r="A42" s="117" t="str">
        <f t="shared" si="9"/>
        <v>Vibrador para hormigón  - CETEC - año: 2001</v>
      </c>
      <c r="B42" s="115" t="s">
        <v>1438</v>
      </c>
      <c r="C42" s="115"/>
      <c r="D42" s="372"/>
      <c r="E42" s="117"/>
      <c r="F42" s="117" t="str">
        <f t="shared" si="10"/>
        <v/>
      </c>
      <c r="H42" s="373" t="s">
        <v>1447</v>
      </c>
      <c r="I42" s="373" t="s">
        <v>1448</v>
      </c>
      <c r="J42" s="373">
        <v>2001</v>
      </c>
      <c r="K42" s="374">
        <v>1</v>
      </c>
    </row>
    <row r="43" spans="1:11" x14ac:dyDescent="0.2">
      <c r="A43" s="117" t="str">
        <f t="shared" si="9"/>
        <v>Motocompresor    6 m3/min - CETEC - año: 2002</v>
      </c>
      <c r="B43" s="115" t="s">
        <v>1438</v>
      </c>
      <c r="C43" s="115"/>
      <c r="D43" s="372"/>
      <c r="E43" s="117"/>
      <c r="F43" s="117" t="str">
        <f t="shared" si="10"/>
        <v/>
      </c>
      <c r="H43" s="373" t="s">
        <v>1449</v>
      </c>
      <c r="I43" s="373" t="s">
        <v>1448</v>
      </c>
      <c r="J43" s="373">
        <v>2002</v>
      </c>
      <c r="K43" s="374">
        <v>1</v>
      </c>
    </row>
    <row r="44" spans="1:11" x14ac:dyDescent="0.2">
      <c r="A44" s="117" t="str">
        <f t="shared" si="9"/>
        <v>Pisón manual -  - año: 2002</v>
      </c>
      <c r="B44" s="115" t="s">
        <v>1438</v>
      </c>
      <c r="C44" s="115"/>
      <c r="D44" s="372"/>
      <c r="E44" s="117"/>
      <c r="F44" s="117" t="str">
        <f t="shared" si="10"/>
        <v/>
      </c>
      <c r="H44" s="373" t="s">
        <v>1450</v>
      </c>
      <c r="I44" s="373"/>
      <c r="J44" s="373">
        <v>2002</v>
      </c>
      <c r="K44" s="374">
        <v>2</v>
      </c>
    </row>
    <row r="45" spans="1:11" x14ac:dyDescent="0.2">
      <c r="A45" s="117" t="str">
        <f t="shared" si="9"/>
        <v>Bomba de achique con motor a explosión marca Honda - HONDA  - año: 2002</v>
      </c>
      <c r="B45" s="115" t="s">
        <v>1438</v>
      </c>
      <c r="C45" s="115"/>
      <c r="D45" s="372"/>
      <c r="E45" s="117"/>
      <c r="F45" s="117" t="str">
        <f t="shared" si="10"/>
        <v/>
      </c>
      <c r="H45" s="373" t="s">
        <v>1451</v>
      </c>
      <c r="I45" s="373" t="s">
        <v>1452</v>
      </c>
      <c r="J45" s="373">
        <v>2002</v>
      </c>
      <c r="K45" s="374">
        <v>1</v>
      </c>
    </row>
    <row r="46" spans="1:11" x14ac:dyDescent="0.2">
      <c r="A46" s="117" t="str">
        <f t="shared" si="9"/>
        <v>Bomba Centrífuga 5-40 Lts/min - GAMMA - año: 2002</v>
      </c>
      <c r="B46" s="115" t="s">
        <v>1438</v>
      </c>
      <c r="C46" s="115"/>
      <c r="D46" s="372"/>
      <c r="E46" s="117"/>
      <c r="F46" s="117" t="str">
        <f t="shared" si="10"/>
        <v/>
      </c>
      <c r="H46" s="373" t="s">
        <v>1453</v>
      </c>
      <c r="I46" s="373" t="s">
        <v>1454</v>
      </c>
      <c r="J46" s="373">
        <v>2002</v>
      </c>
      <c r="K46" s="374">
        <v>1</v>
      </c>
    </row>
    <row r="47" spans="1:11" x14ac:dyDescent="0.2">
      <c r="A47" s="117" t="str">
        <f t="shared" si="9"/>
        <v>Martillo neumático con sus puntas correspondientes - CETEC - año: 2002</v>
      </c>
      <c r="B47" s="115" t="s">
        <v>1438</v>
      </c>
      <c r="C47" s="115"/>
      <c r="D47" s="372"/>
      <c r="E47" s="117"/>
      <c r="F47" s="117" t="str">
        <f t="shared" si="10"/>
        <v/>
      </c>
      <c r="H47" s="373" t="s">
        <v>1455</v>
      </c>
      <c r="I47" s="373" t="s">
        <v>1448</v>
      </c>
      <c r="J47" s="373">
        <v>2002</v>
      </c>
      <c r="K47" s="374">
        <v>1</v>
      </c>
    </row>
    <row r="48" spans="1:11" x14ac:dyDescent="0.2">
      <c r="A48" s="117" t="str">
        <f t="shared" si="9"/>
        <v xml:space="preserve">Conos reflectivos y  balizas intermitentes -  - año: </v>
      </c>
      <c r="B48" s="115" t="s">
        <v>1438</v>
      </c>
      <c r="C48" s="115"/>
      <c r="D48" s="372"/>
      <c r="E48" s="117"/>
      <c r="F48" s="117" t="str">
        <f t="shared" si="10"/>
        <v/>
      </c>
      <c r="H48" s="373" t="s">
        <v>1456</v>
      </c>
      <c r="I48" s="373"/>
      <c r="J48" s="373"/>
      <c r="K48" s="374">
        <v>10</v>
      </c>
    </row>
    <row r="49" spans="1:11" x14ac:dyDescent="0.2">
      <c r="A49" s="117" t="str">
        <f t="shared" si="9"/>
        <v xml:space="preserve">Carteles  de Obra y Vallas   -  - año: </v>
      </c>
      <c r="B49" s="115" t="s">
        <v>1438</v>
      </c>
      <c r="C49" s="115"/>
      <c r="D49" s="372"/>
      <c r="E49" s="117"/>
      <c r="F49" s="117" t="str">
        <f t="shared" si="10"/>
        <v/>
      </c>
      <c r="H49" s="373" t="s">
        <v>1457</v>
      </c>
      <c r="I49" s="373"/>
      <c r="J49" s="373"/>
      <c r="K49" s="374">
        <v>10</v>
      </c>
    </row>
    <row r="50" spans="1:11" x14ac:dyDescent="0.2">
      <c r="A50" s="117" t="str">
        <f t="shared" si="9"/>
        <v xml:space="preserve">Vallas Metalicas  -  - año: </v>
      </c>
      <c r="B50" s="115" t="s">
        <v>1438</v>
      </c>
      <c r="C50" s="115"/>
      <c r="D50" s="372"/>
      <c r="E50" s="117"/>
      <c r="F50" s="117" t="str">
        <f t="shared" si="10"/>
        <v/>
      </c>
      <c r="H50" s="373" t="s">
        <v>1458</v>
      </c>
      <c r="I50" s="373"/>
      <c r="J50" s="373"/>
      <c r="K50" s="374">
        <v>30</v>
      </c>
    </row>
    <row r="51" spans="1:11" x14ac:dyDescent="0.2">
      <c r="A51" s="117" t="str">
        <f t="shared" si="9"/>
        <v>Hormigonera Trifasica  350Lts  -  - año: 2002</v>
      </c>
      <c r="B51" s="115" t="s">
        <v>1438</v>
      </c>
      <c r="C51" s="115"/>
      <c r="D51" s="372"/>
      <c r="E51" s="117"/>
      <c r="F51" s="117" t="str">
        <f t="shared" si="10"/>
        <v/>
      </c>
      <c r="H51" s="373" t="s">
        <v>1459</v>
      </c>
      <c r="I51" s="373"/>
      <c r="J51" s="373">
        <v>2002</v>
      </c>
      <c r="K51" s="374">
        <v>1</v>
      </c>
    </row>
    <row r="52" spans="1:11" x14ac:dyDescent="0.2">
      <c r="A52" s="117" t="str">
        <f t="shared" si="9"/>
        <v>Tablones de distintas medidas -  - año: 2002</v>
      </c>
      <c r="B52" s="115" t="s">
        <v>1438</v>
      </c>
      <c r="C52" s="115"/>
      <c r="D52" s="372"/>
      <c r="E52" s="117"/>
      <c r="F52" s="117" t="str">
        <f t="shared" si="10"/>
        <v/>
      </c>
      <c r="H52" s="373" t="s">
        <v>1460</v>
      </c>
      <c r="I52" s="373"/>
      <c r="J52" s="373">
        <v>2002</v>
      </c>
      <c r="K52" s="374">
        <v>1</v>
      </c>
    </row>
    <row r="53" spans="1:11" x14ac:dyDescent="0.2">
      <c r="A53" s="117" t="str">
        <f t="shared" si="9"/>
        <v>Pala punta corazón -  - año: 2002</v>
      </c>
      <c r="B53" s="115" t="s">
        <v>1438</v>
      </c>
      <c r="C53" s="115"/>
      <c r="D53" s="372"/>
      <c r="E53" s="117"/>
      <c r="F53" s="117" t="str">
        <f t="shared" si="10"/>
        <v/>
      </c>
      <c r="H53" s="373" t="s">
        <v>1461</v>
      </c>
      <c r="I53" s="373"/>
      <c r="J53" s="373">
        <v>2002</v>
      </c>
      <c r="K53" s="374">
        <v>10</v>
      </c>
    </row>
    <row r="54" spans="1:11" x14ac:dyDescent="0.2">
      <c r="A54" s="117" t="str">
        <f t="shared" si="9"/>
        <v>Picos -  - año: 2002</v>
      </c>
      <c r="B54" s="115" t="s">
        <v>1438</v>
      </c>
      <c r="C54" s="115"/>
      <c r="D54" s="372"/>
      <c r="E54" s="117"/>
      <c r="F54" s="117" t="str">
        <f t="shared" si="10"/>
        <v/>
      </c>
      <c r="H54" s="373" t="s">
        <v>1462</v>
      </c>
      <c r="I54" s="373"/>
      <c r="J54" s="373">
        <v>2002</v>
      </c>
      <c r="K54" s="374">
        <v>10</v>
      </c>
    </row>
    <row r="55" spans="1:11" x14ac:dyDescent="0.2">
      <c r="A55" s="117" t="str">
        <f t="shared" si="9"/>
        <v>Carretillas de chapa -  - año: 2002</v>
      </c>
      <c r="B55" s="115" t="s">
        <v>1438</v>
      </c>
      <c r="C55" s="115"/>
      <c r="D55" s="372"/>
      <c r="E55" s="117"/>
      <c r="F55" s="117" t="str">
        <f t="shared" si="10"/>
        <v/>
      </c>
      <c r="H55" s="373" t="s">
        <v>1463</v>
      </c>
      <c r="I55" s="373"/>
      <c r="J55" s="373">
        <v>2002</v>
      </c>
      <c r="K55" s="374">
        <v>10</v>
      </c>
    </row>
    <row r="56" spans="1:11" x14ac:dyDescent="0.2">
      <c r="A56" s="117" t="str">
        <f t="shared" si="9"/>
        <v>Equipos de albañilería (cuchara ,baldes y martelina) -  - año: 2002</v>
      </c>
      <c r="B56" s="115" t="s">
        <v>1438</v>
      </c>
      <c r="C56" s="115"/>
      <c r="D56" s="372"/>
      <c r="E56" s="117"/>
      <c r="F56" s="117" t="str">
        <f t="shared" si="10"/>
        <v/>
      </c>
      <c r="H56" s="373" t="s">
        <v>1464</v>
      </c>
      <c r="I56" s="373"/>
      <c r="J56" s="373">
        <v>2002</v>
      </c>
      <c r="K56" s="374">
        <v>6</v>
      </c>
    </row>
    <row r="57" spans="1:11" x14ac:dyDescent="0.2">
      <c r="A57" s="117" t="str">
        <f t="shared" si="9"/>
        <v>Maquina Aserradora disco 14” Motor Honda 5.5 Hp.- - HONDA  - año: 2002</v>
      </c>
      <c r="B57" s="115" t="s">
        <v>1438</v>
      </c>
      <c r="C57" s="115"/>
      <c r="D57" s="372"/>
      <c r="E57" s="117" t="s">
        <v>1134</v>
      </c>
      <c r="F57" s="117" t="str">
        <f t="shared" si="10"/>
        <v xml:space="preserve">Herramientas de mano                                                   </v>
      </c>
      <c r="H57" s="373" t="s">
        <v>1465</v>
      </c>
      <c r="I57" s="373" t="s">
        <v>1452</v>
      </c>
      <c r="J57" s="373">
        <v>2002</v>
      </c>
      <c r="K57" s="374">
        <v>1</v>
      </c>
    </row>
    <row r="58" spans="1:11" x14ac:dyDescent="0.2">
      <c r="A58" s="117" t="str">
        <f t="shared" si="9"/>
        <v>Cascos , Antiparras ,Guantes y Botines -  - año: 2002</v>
      </c>
      <c r="B58" s="115" t="s">
        <v>1438</v>
      </c>
      <c r="C58" s="115"/>
      <c r="D58" s="372"/>
      <c r="E58" s="117"/>
      <c r="F58" s="117" t="str">
        <f t="shared" si="10"/>
        <v/>
      </c>
      <c r="H58" s="373" t="s">
        <v>1466</v>
      </c>
      <c r="I58" s="373"/>
      <c r="J58" s="373">
        <v>2002</v>
      </c>
      <c r="K58" s="374">
        <v>1</v>
      </c>
    </row>
    <row r="59" spans="1:11" x14ac:dyDescent="0.2">
      <c r="A59" s="117" t="str">
        <f t="shared" si="9"/>
        <v>Taladro Percutor 10 Y 13mm - BOSCH - año: 2002</v>
      </c>
      <c r="B59" s="115" t="s">
        <v>1438</v>
      </c>
      <c r="C59" s="115"/>
      <c r="D59" s="372"/>
      <c r="E59" s="117"/>
      <c r="F59" s="117" t="str">
        <f t="shared" si="10"/>
        <v/>
      </c>
      <c r="H59" s="373" t="s">
        <v>1467</v>
      </c>
      <c r="I59" s="373" t="s">
        <v>1468</v>
      </c>
      <c r="J59" s="373">
        <v>2002</v>
      </c>
      <c r="K59" s="374">
        <v>2</v>
      </c>
    </row>
    <row r="60" spans="1:11" x14ac:dyDescent="0.2">
      <c r="A60" s="117" t="str">
        <f t="shared" si="9"/>
        <v>Matafuego de 10Kg tipo ABC -  - año: 2002</v>
      </c>
      <c r="B60" s="115" t="s">
        <v>1438</v>
      </c>
      <c r="C60" s="115"/>
      <c r="D60" s="372"/>
      <c r="E60" s="117"/>
      <c r="F60" s="117" t="str">
        <f t="shared" si="10"/>
        <v/>
      </c>
      <c r="H60" s="373" t="s">
        <v>1469</v>
      </c>
      <c r="I60" s="373"/>
      <c r="J60" s="373">
        <v>2002</v>
      </c>
      <c r="K60" s="374">
        <v>1</v>
      </c>
    </row>
    <row r="61" spans="1:11" x14ac:dyDescent="0.2">
      <c r="A61" s="117" t="str">
        <f t="shared" si="9"/>
        <v>Andamio Tubular Cuerpo -  - año: 2002</v>
      </c>
      <c r="B61" s="115" t="s">
        <v>1438</v>
      </c>
      <c r="C61" s="115"/>
      <c r="D61" s="372"/>
      <c r="E61" s="117"/>
      <c r="F61" s="117" t="str">
        <f t="shared" si="10"/>
        <v/>
      </c>
      <c r="H61" s="373" t="s">
        <v>1470</v>
      </c>
      <c r="I61" s="373"/>
      <c r="J61" s="373">
        <v>2002</v>
      </c>
      <c r="K61" s="374">
        <v>7</v>
      </c>
    </row>
    <row r="62" spans="1:11" x14ac:dyDescent="0.2">
      <c r="A62" s="117" t="str">
        <f t="shared" si="9"/>
        <v>Caballete Telescópico  -  - año: 2002</v>
      </c>
      <c r="B62" s="115" t="s">
        <v>1438</v>
      </c>
      <c r="C62" s="115"/>
      <c r="D62" s="372"/>
      <c r="E62" s="117"/>
      <c r="F62" s="117" t="str">
        <f t="shared" si="10"/>
        <v/>
      </c>
      <c r="H62" s="373" t="s">
        <v>1471</v>
      </c>
      <c r="I62" s="373"/>
      <c r="J62" s="373">
        <v>2002</v>
      </c>
      <c r="K62" s="374">
        <v>6</v>
      </c>
    </row>
    <row r="63" spans="1:11" x14ac:dyDescent="0.2">
      <c r="A63" s="117" t="str">
        <f t="shared" si="9"/>
        <v>Aparejo 300Kg -  - año: 2003</v>
      </c>
      <c r="B63" s="115" t="s">
        <v>1438</v>
      </c>
      <c r="C63" s="115"/>
      <c r="D63" s="372"/>
      <c r="E63" s="117"/>
      <c r="F63" s="117" t="str">
        <f t="shared" si="10"/>
        <v/>
      </c>
      <c r="H63" s="373" t="s">
        <v>1472</v>
      </c>
      <c r="I63" s="373"/>
      <c r="J63" s="373">
        <v>2003</v>
      </c>
      <c r="K63" s="374">
        <v>1</v>
      </c>
    </row>
    <row r="64" spans="1:11" x14ac:dyDescent="0.2">
      <c r="A64" s="117" t="str">
        <f t="shared" si="9"/>
        <v>Vibrocompactadora Motor honda 5.5 Hp , 82kg. 1500 N a plancha - HONDA  - año: 2004</v>
      </c>
      <c r="B64" s="115" t="s">
        <v>1438</v>
      </c>
      <c r="C64" s="115"/>
      <c r="D64" s="372"/>
      <c r="E64" s="117"/>
      <c r="F64" s="117" t="str">
        <f t="shared" si="10"/>
        <v/>
      </c>
      <c r="H64" s="373" t="s">
        <v>1473</v>
      </c>
      <c r="I64" s="373" t="s">
        <v>1452</v>
      </c>
      <c r="J64" s="373">
        <v>2004</v>
      </c>
      <c r="K64" s="374">
        <v>1</v>
      </c>
    </row>
    <row r="65" spans="1:11" x14ac:dyDescent="0.2">
      <c r="A65" s="117" t="str">
        <f t="shared" si="9"/>
        <v>Moladora   Disco 9” 852 W - MAKITA - año: 2004</v>
      </c>
      <c r="B65" s="115" t="s">
        <v>1438</v>
      </c>
      <c r="C65" s="115"/>
      <c r="D65" s="372"/>
      <c r="E65" s="117" t="s">
        <v>1134</v>
      </c>
      <c r="F65" s="117" t="str">
        <f t="shared" si="10"/>
        <v xml:space="preserve">Herramientas de mano                                                   </v>
      </c>
      <c r="H65" s="373" t="s">
        <v>1474</v>
      </c>
      <c r="I65" s="373" t="s">
        <v>1475</v>
      </c>
      <c r="J65" s="373">
        <v>2004</v>
      </c>
      <c r="K65" s="374">
        <v>1</v>
      </c>
    </row>
    <row r="66" spans="1:11" x14ac:dyDescent="0.2">
      <c r="A66" s="117" t="str">
        <f t="shared" si="9"/>
        <v>Moladora disco 4” - BLACK Y DEKERT - año: 2004</v>
      </c>
      <c r="B66" s="115" t="s">
        <v>1438</v>
      </c>
      <c r="C66" s="115"/>
      <c r="D66" s="372"/>
      <c r="E66" s="117"/>
      <c r="F66" s="117" t="str">
        <f t="shared" si="10"/>
        <v/>
      </c>
      <c r="H66" s="373" t="s">
        <v>1476</v>
      </c>
      <c r="I66" s="373" t="s">
        <v>1477</v>
      </c>
      <c r="J66" s="373">
        <v>2004</v>
      </c>
      <c r="K66" s="374">
        <v>1</v>
      </c>
    </row>
    <row r="67" spans="1:11" x14ac:dyDescent="0.2">
      <c r="A67" s="117" t="str">
        <f t="shared" si="9"/>
        <v>Soldadora 450amp - TAURO - año: 2006</v>
      </c>
      <c r="B67" s="115" t="s">
        <v>1438</v>
      </c>
      <c r="C67" s="115"/>
      <c r="D67" s="372"/>
      <c r="E67" s="117"/>
      <c r="F67" s="117" t="str">
        <f t="shared" si="10"/>
        <v/>
      </c>
      <c r="H67" s="373" t="s">
        <v>1478</v>
      </c>
      <c r="I67" s="373" t="s">
        <v>1479</v>
      </c>
      <c r="J67" s="373">
        <v>2006</v>
      </c>
      <c r="K67" s="374">
        <v>1</v>
      </c>
    </row>
    <row r="68" spans="1:11" x14ac:dyDescent="0.2">
      <c r="A68" s="117" t="str">
        <f t="shared" si="9"/>
        <v>Compactadora Meijo con motor a explosion rowing 5.5 Hp , 82kg. 1500 N Tipo canguro - MEIJO - año: 2006</v>
      </c>
      <c r="B68" s="115" t="s">
        <v>1438</v>
      </c>
      <c r="C68" s="115"/>
      <c r="D68" s="372"/>
      <c r="E68" s="117" t="s">
        <v>1480</v>
      </c>
      <c r="F68" s="117" t="str">
        <f t="shared" si="10"/>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
      <c r="H68" s="373" t="s">
        <v>1481</v>
      </c>
      <c r="I68" s="373" t="s">
        <v>1482</v>
      </c>
      <c r="J68" s="373">
        <v>2006</v>
      </c>
      <c r="K68" s="374">
        <v>1</v>
      </c>
    </row>
    <row r="69" spans="1:11" x14ac:dyDescent="0.2">
      <c r="A69" s="117" t="str">
        <f t="shared" si="9"/>
        <v>Moladora   Disco 9” 852 W - BOSH - año: 2006</v>
      </c>
      <c r="B69" s="115" t="s">
        <v>1438</v>
      </c>
      <c r="C69" s="115"/>
      <c r="D69" s="372"/>
      <c r="E69" s="117"/>
      <c r="F69" s="117" t="str">
        <f t="shared" si="10"/>
        <v/>
      </c>
      <c r="H69" s="373" t="s">
        <v>1474</v>
      </c>
      <c r="I69" s="373" t="s">
        <v>1483</v>
      </c>
      <c r="J69" s="373">
        <v>2006</v>
      </c>
      <c r="K69" s="374">
        <v>1</v>
      </c>
    </row>
    <row r="70" spans="1:11" x14ac:dyDescent="0.2">
      <c r="A70" s="117" t="str">
        <f t="shared" si="9"/>
        <v>Moladora   Disco 9” 852 W - METABO - año: 2006</v>
      </c>
      <c r="B70" s="115" t="s">
        <v>1438</v>
      </c>
      <c r="C70" s="115"/>
      <c r="D70" s="372"/>
      <c r="E70" s="117"/>
      <c r="F70" s="117" t="str">
        <f t="shared" si="10"/>
        <v/>
      </c>
      <c r="H70" s="373" t="s">
        <v>1474</v>
      </c>
      <c r="I70" s="373" t="s">
        <v>1484</v>
      </c>
      <c r="J70" s="373">
        <v>2006</v>
      </c>
      <c r="K70" s="374">
        <v>1</v>
      </c>
    </row>
    <row r="71" spans="1:11" x14ac:dyDescent="0.2">
      <c r="A71" s="117" t="str">
        <f t="shared" si="9"/>
        <v>Martillo eléctrico con sus puntas correspondientes  - MAKITA - año: 2006</v>
      </c>
      <c r="B71" s="115" t="s">
        <v>1438</v>
      </c>
      <c r="C71" s="115"/>
      <c r="D71" s="372"/>
      <c r="E71" s="117"/>
      <c r="F71" s="117" t="str">
        <f t="shared" si="10"/>
        <v/>
      </c>
      <c r="H71" s="373" t="s">
        <v>1485</v>
      </c>
      <c r="I71" s="373" t="s">
        <v>1475</v>
      </c>
      <c r="J71" s="373">
        <v>2006</v>
      </c>
      <c r="K71" s="374">
        <v>1</v>
      </c>
    </row>
    <row r="72" spans="1:11" x14ac:dyDescent="0.2">
      <c r="A72" s="117" t="str">
        <f t="shared" si="9"/>
        <v>Escalera de aluminio 9,40mts - FERPACK - año: 2006</v>
      </c>
      <c r="B72" s="115" t="s">
        <v>1438</v>
      </c>
      <c r="C72" s="115"/>
      <c r="D72" s="372"/>
      <c r="E72" s="117"/>
      <c r="F72" s="117" t="str">
        <f t="shared" si="10"/>
        <v/>
      </c>
      <c r="H72" s="373" t="s">
        <v>1486</v>
      </c>
      <c r="I72" s="373" t="s">
        <v>1487</v>
      </c>
      <c r="J72" s="373">
        <v>2006</v>
      </c>
      <c r="K72" s="374">
        <v>1</v>
      </c>
    </row>
    <row r="73" spans="1:11" x14ac:dyDescent="0.2">
      <c r="A73" s="117" t="str">
        <f t="shared" si="9"/>
        <v>Grupo electrogeno 7 KVA Arrancador electrico trifasico  - NIWA  - año: 2009</v>
      </c>
      <c r="B73" s="115" t="s">
        <v>1438</v>
      </c>
      <c r="C73" s="115"/>
      <c r="D73" s="372"/>
      <c r="E73" s="117"/>
      <c r="F73" s="117" t="str">
        <f t="shared" si="10"/>
        <v/>
      </c>
      <c r="H73" s="373" t="s">
        <v>1488</v>
      </c>
      <c r="I73" s="373" t="s">
        <v>1489</v>
      </c>
      <c r="J73" s="373">
        <v>2009</v>
      </c>
      <c r="K73" s="374">
        <v>1</v>
      </c>
    </row>
    <row r="74" spans="1:11" x14ac:dyDescent="0.2">
      <c r="A74" s="117" t="str">
        <f t="shared" si="9"/>
        <v>Rodillo Vibrador Autopropulsado - NIWA - año: 2010</v>
      </c>
      <c r="B74" s="115" t="s">
        <v>1438</v>
      </c>
      <c r="C74" s="115"/>
      <c r="D74" s="372"/>
      <c r="E74" s="117"/>
      <c r="F74" s="117" t="str">
        <f t="shared" si="10"/>
        <v/>
      </c>
      <c r="H74" s="373" t="s">
        <v>1490</v>
      </c>
      <c r="I74" s="373" t="s">
        <v>1491</v>
      </c>
      <c r="J74" s="373">
        <v>2010</v>
      </c>
      <c r="K74" s="374">
        <v>1</v>
      </c>
    </row>
    <row r="75" spans="1:11" x14ac:dyDescent="0.2">
      <c r="A75" s="117" t="str">
        <f t="shared" si="9"/>
        <v>Grupo electrógeno 50KVA  Motor MB 1114 - MERCEDES BENZ - año: 2009</v>
      </c>
      <c r="B75" s="115" t="s">
        <v>1438</v>
      </c>
      <c r="C75" s="115"/>
      <c r="D75" s="372"/>
      <c r="E75" s="117"/>
      <c r="F75" s="117" t="str">
        <f t="shared" si="10"/>
        <v/>
      </c>
      <c r="H75" s="373" t="s">
        <v>1492</v>
      </c>
      <c r="I75" s="373" t="s">
        <v>1493</v>
      </c>
      <c r="J75" s="373">
        <v>2009</v>
      </c>
      <c r="K75" s="374">
        <v>1</v>
      </c>
    </row>
    <row r="76" spans="1:11" x14ac:dyDescent="0.2">
      <c r="A76" s="117" t="str">
        <f t="shared" si="9"/>
        <v>Martillo eléctrico de demolicion con sus puntas correspondientes  - DEWALT  - año: 2010</v>
      </c>
      <c r="B76" s="115" t="s">
        <v>1438</v>
      </c>
      <c r="C76" s="115"/>
      <c r="D76" s="372"/>
      <c r="E76" s="117"/>
      <c r="F76" s="117" t="str">
        <f t="shared" si="10"/>
        <v/>
      </c>
      <c r="H76" s="373" t="s">
        <v>1494</v>
      </c>
      <c r="I76" s="373" t="s">
        <v>1495</v>
      </c>
      <c r="J76" s="373">
        <v>2010</v>
      </c>
      <c r="K76" s="374">
        <v>1</v>
      </c>
    </row>
    <row r="77" spans="1:11" x14ac:dyDescent="0.2">
      <c r="A77" s="117" t="str">
        <f t="shared" si="9"/>
        <v>Encofrado metálico para cámara séptica  -  - año: 2010</v>
      </c>
      <c r="B77" s="115" t="s">
        <v>1438</v>
      </c>
      <c r="C77" s="115"/>
      <c r="D77" s="372"/>
      <c r="E77" s="117"/>
      <c r="F77" s="117" t="str">
        <f t="shared" si="10"/>
        <v/>
      </c>
      <c r="H77" s="373" t="s">
        <v>1496</v>
      </c>
      <c r="I77" s="373"/>
      <c r="J77" s="373">
        <v>2010</v>
      </c>
      <c r="K77" s="374">
        <v>1</v>
      </c>
    </row>
    <row r="78" spans="1:11" x14ac:dyDescent="0.2">
      <c r="A78" s="117" t="str">
        <f t="shared" si="9"/>
        <v>Encofrado metálico para boca de registro   -  - año: 2010</v>
      </c>
      <c r="B78" s="115" t="s">
        <v>1438</v>
      </c>
      <c r="C78" s="115"/>
      <c r="D78" s="372"/>
      <c r="E78" s="117"/>
      <c r="F78" s="117" t="str">
        <f t="shared" si="10"/>
        <v/>
      </c>
      <c r="H78" s="373" t="s">
        <v>1497</v>
      </c>
      <c r="I78" s="373"/>
      <c r="J78" s="373">
        <v>2010</v>
      </c>
      <c r="K78" s="374">
        <v>1</v>
      </c>
    </row>
    <row r="79" spans="1:11" x14ac:dyDescent="0.2">
      <c r="A79" s="117" t="str">
        <f t="shared" si="9"/>
        <v>Camioneta SW4 4x4 3,0D - TOYOTA HILUX  - año: 2010</v>
      </c>
      <c r="B79" s="115" t="s">
        <v>1438</v>
      </c>
      <c r="C79" s="115"/>
      <c r="D79" s="372"/>
      <c r="E79" s="117" t="s">
        <v>1439</v>
      </c>
      <c r="F79" s="117" t="str">
        <f t="shared" si="10"/>
        <v>Camioneta</v>
      </c>
      <c r="H79" s="373" t="s">
        <v>1498</v>
      </c>
      <c r="I79" s="373" t="s">
        <v>1499</v>
      </c>
      <c r="J79" s="373">
        <v>2010</v>
      </c>
      <c r="K79" s="374">
        <v>1</v>
      </c>
    </row>
    <row r="80" spans="1:11" x14ac:dyDescent="0.2">
      <c r="A80" s="117" t="str">
        <f t="shared" si="9"/>
        <v>RETROEXCAVADORA  - MAXION 750 AGCO ALLIS 4X4 - año: 2011</v>
      </c>
      <c r="B80" s="115" t="s">
        <v>1438</v>
      </c>
      <c r="C80" s="115"/>
      <c r="D80" s="372"/>
      <c r="E80" s="117"/>
      <c r="F80" s="117" t="str">
        <f t="shared" si="10"/>
        <v/>
      </c>
      <c r="H80" s="373" t="s">
        <v>1500</v>
      </c>
      <c r="I80" s="373" t="s">
        <v>1501</v>
      </c>
      <c r="J80" s="373">
        <v>2011</v>
      </c>
      <c r="K80" s="374">
        <v>1</v>
      </c>
    </row>
    <row r="81" spans="1:11" x14ac:dyDescent="0.2">
      <c r="A81" s="117" t="str">
        <f t="shared" si="9"/>
        <v>Camioneta  - AMAROK JXK 834 - año: 2011</v>
      </c>
      <c r="B81" s="115" t="s">
        <v>1438</v>
      </c>
      <c r="C81" s="115"/>
      <c r="D81" s="372"/>
      <c r="E81" s="117" t="s">
        <v>1439</v>
      </c>
      <c r="F81" s="117" t="str">
        <f t="shared" si="10"/>
        <v>Camioneta</v>
      </c>
      <c r="H81" s="373" t="s">
        <v>1440</v>
      </c>
      <c r="I81" s="373" t="s">
        <v>1502</v>
      </c>
      <c r="J81" s="373">
        <v>2011</v>
      </c>
      <c r="K81" s="374">
        <v>1</v>
      </c>
    </row>
    <row r="82" spans="1:11" x14ac:dyDescent="0.2">
      <c r="A82" s="117" t="str">
        <f t="shared" si="9"/>
        <v>Nivel Automático   - Topcon AT-B4 - año: 2012</v>
      </c>
      <c r="B82" s="115" t="s">
        <v>1438</v>
      </c>
      <c r="C82" s="115"/>
      <c r="D82" s="372"/>
      <c r="E82" s="117"/>
      <c r="F82" s="117" t="str">
        <f t="shared" si="10"/>
        <v/>
      </c>
      <c r="H82" s="373" t="s">
        <v>1503</v>
      </c>
      <c r="I82" s="373" t="s">
        <v>1504</v>
      </c>
      <c r="J82" s="373">
        <v>2012</v>
      </c>
      <c r="K82" s="374">
        <v>2</v>
      </c>
    </row>
    <row r="83" spans="1:11" x14ac:dyDescent="0.2">
      <c r="A83" s="117" t="str">
        <f t="shared" si="9"/>
        <v>Mira de aluminio c/ nivel esférico  - ALS 5-5 - año: 2012</v>
      </c>
      <c r="B83" s="115" t="s">
        <v>1438</v>
      </c>
      <c r="C83" s="115"/>
      <c r="D83" s="372"/>
      <c r="E83" s="117"/>
      <c r="F83" s="117" t="str">
        <f t="shared" si="10"/>
        <v/>
      </c>
      <c r="H83" s="373" t="s">
        <v>1505</v>
      </c>
      <c r="I83" s="373" t="s">
        <v>1506</v>
      </c>
      <c r="J83" s="373">
        <v>2012</v>
      </c>
      <c r="K83" s="374">
        <v>2</v>
      </c>
    </row>
    <row r="84" spans="1:11" x14ac:dyDescent="0.2">
      <c r="A84" s="117" t="str">
        <f t="shared" si="9"/>
        <v>Trípode de Aluminio  - M2N - año: 2012</v>
      </c>
      <c r="B84" s="115" t="s">
        <v>1438</v>
      </c>
      <c r="C84" s="115"/>
      <c r="D84" s="372"/>
      <c r="E84" s="117"/>
      <c r="F84" s="117" t="str">
        <f t="shared" si="10"/>
        <v/>
      </c>
      <c r="H84" s="373" t="s">
        <v>1507</v>
      </c>
      <c r="I84" s="373" t="s">
        <v>1508</v>
      </c>
      <c r="J84" s="373">
        <v>2012</v>
      </c>
      <c r="K84" s="374">
        <v>2</v>
      </c>
    </row>
    <row r="85" spans="1:11" x14ac:dyDescent="0.2">
      <c r="A85" s="117" t="str">
        <f t="shared" si="9"/>
        <v>Pisón a explosión BTA Naftero VA 340 4HP  - BTA - ROBIN  - año: 2012</v>
      </c>
      <c r="B85" s="115" t="s">
        <v>1438</v>
      </c>
      <c r="C85" s="115"/>
      <c r="D85" s="372"/>
      <c r="E85" s="117"/>
      <c r="F85" s="117" t="str">
        <f t="shared" si="10"/>
        <v/>
      </c>
      <c r="H85" s="373" t="s">
        <v>1509</v>
      </c>
      <c r="I85" s="373" t="s">
        <v>1510</v>
      </c>
      <c r="J85" s="373">
        <v>2012</v>
      </c>
      <c r="K85" s="374">
        <v>1</v>
      </c>
    </row>
    <row r="86" spans="1:11" x14ac:dyDescent="0.2">
      <c r="A86" s="117" t="str">
        <f t="shared" si="9"/>
        <v>Motogenerador MGE 6500 - SENSEI  - año: 2012</v>
      </c>
      <c r="B86" s="115" t="s">
        <v>1438</v>
      </c>
      <c r="C86" s="115"/>
      <c r="D86" s="372"/>
      <c r="E86" s="117"/>
      <c r="F86" s="117" t="str">
        <f t="shared" si="10"/>
        <v/>
      </c>
      <c r="H86" s="373" t="s">
        <v>1511</v>
      </c>
      <c r="I86" s="373" t="s">
        <v>1512</v>
      </c>
      <c r="J86" s="373">
        <v>2012</v>
      </c>
      <c r="K86" s="374">
        <v>1</v>
      </c>
    </row>
    <row r="87" spans="1:11" x14ac:dyDescent="0.2">
      <c r="A87" s="117" t="str">
        <f t="shared" si="9"/>
        <v>RETROEXCAVADORA  - MAXION 750 AGCO ALLIS 4X2 - año: 2012</v>
      </c>
      <c r="B87" s="115" t="s">
        <v>1438</v>
      </c>
      <c r="C87" s="115"/>
      <c r="D87" s="372"/>
      <c r="E87" s="117" t="s">
        <v>1132</v>
      </c>
      <c r="F87" s="117" t="str">
        <f t="shared" si="10"/>
        <v>Retroexcavadora</v>
      </c>
      <c r="H87" s="373" t="s">
        <v>1500</v>
      </c>
      <c r="I87" s="373" t="s">
        <v>1513</v>
      </c>
      <c r="J87" s="373">
        <v>2012</v>
      </c>
      <c r="K87" s="374">
        <v>1</v>
      </c>
    </row>
    <row r="88" spans="1:11" x14ac:dyDescent="0.2">
      <c r="A88" s="117" t="str">
        <f t="shared" si="9"/>
        <v>Homigonera 450Lts  Trifasica  - BOUNUS  - año: 2012</v>
      </c>
      <c r="B88" s="115" t="s">
        <v>1438</v>
      </c>
      <c r="C88" s="115"/>
      <c r="D88" s="372"/>
      <c r="E88" s="117"/>
      <c r="F88" s="117" t="str">
        <f t="shared" si="10"/>
        <v/>
      </c>
      <c r="H88" s="373" t="s">
        <v>1514</v>
      </c>
      <c r="I88" s="373" t="s">
        <v>1515</v>
      </c>
      <c r="J88" s="373">
        <v>2012</v>
      </c>
      <c r="K88" s="374">
        <v>1</v>
      </c>
    </row>
    <row r="89" spans="1:11" x14ac:dyDescent="0.2">
      <c r="A89" s="117" t="str">
        <f t="shared" si="9"/>
        <v>Generador c/ motor a Explosion a Nafta  - SENSEI MGE-6400 - año: 2012</v>
      </c>
      <c r="B89" s="115" t="s">
        <v>1438</v>
      </c>
      <c r="C89" s="115"/>
      <c r="D89" s="372"/>
      <c r="E89" s="117"/>
      <c r="F89" s="117" t="str">
        <f t="shared" si="10"/>
        <v/>
      </c>
      <c r="H89" s="373" t="s">
        <v>1516</v>
      </c>
      <c r="I89" s="373" t="s">
        <v>1517</v>
      </c>
      <c r="J89" s="373">
        <v>2012</v>
      </c>
      <c r="K89" s="374">
        <v>1</v>
      </c>
    </row>
    <row r="90" spans="1:11" x14ac:dyDescent="0.2">
      <c r="A90" s="117" t="str">
        <f t="shared" si="9"/>
        <v>Hormigonera 350Lts Monofasica -  - año: 2012</v>
      </c>
      <c r="B90" s="115" t="s">
        <v>1438</v>
      </c>
      <c r="C90" s="115"/>
      <c r="D90" s="372"/>
      <c r="E90" s="117"/>
      <c r="F90" s="117" t="str">
        <f t="shared" si="10"/>
        <v/>
      </c>
      <c r="H90" s="373" t="s">
        <v>1518</v>
      </c>
      <c r="I90" s="373"/>
      <c r="J90" s="373">
        <v>2012</v>
      </c>
      <c r="K90" s="374">
        <v>1</v>
      </c>
    </row>
    <row r="91" spans="1:11" x14ac:dyDescent="0.2">
      <c r="A91" s="117" t="str">
        <f t="shared" si="9"/>
        <v>MINI CARGADORA  - LONKING CDM 312 - año: 2013</v>
      </c>
      <c r="B91" s="115" t="s">
        <v>1438</v>
      </c>
      <c r="C91" s="115"/>
      <c r="D91" s="372"/>
      <c r="E91" s="117" t="s">
        <v>1132</v>
      </c>
      <c r="F91" s="117" t="str">
        <f t="shared" si="10"/>
        <v>Retroexcavadora</v>
      </c>
      <c r="H91" s="373" t="s">
        <v>1519</v>
      </c>
      <c r="I91" s="373" t="s">
        <v>1520</v>
      </c>
      <c r="J91" s="373">
        <v>2013</v>
      </c>
      <c r="K91" s="374">
        <v>1</v>
      </c>
    </row>
    <row r="92" spans="1:11" x14ac:dyDescent="0.2">
      <c r="A92" s="117" t="str">
        <f t="shared" si="9"/>
        <v>BRAZO DE RETROEXCAVADORA TDI 275 - TDI 275 - año: 2013</v>
      </c>
      <c r="B92" s="115" t="s">
        <v>1438</v>
      </c>
      <c r="C92" s="115"/>
      <c r="D92" s="372"/>
      <c r="E92" s="117"/>
      <c r="F92" s="117" t="str">
        <f t="shared" si="10"/>
        <v/>
      </c>
      <c r="H92" s="373" t="s">
        <v>1521</v>
      </c>
      <c r="I92" s="373" t="s">
        <v>1522</v>
      </c>
      <c r="J92" s="373">
        <v>2013</v>
      </c>
      <c r="K92" s="374">
        <v>1</v>
      </c>
    </row>
    <row r="93" spans="1:11" x14ac:dyDescent="0.2">
      <c r="A93" s="117" t="str">
        <f t="shared" si="9"/>
        <v>Tanque de Agua 6000 lts Doble Eje    -  - año: 2014</v>
      </c>
      <c r="B93" s="115" t="s">
        <v>1438</v>
      </c>
      <c r="C93" s="115"/>
      <c r="D93" s="372"/>
      <c r="E93" s="117"/>
      <c r="F93" s="117" t="str">
        <f t="shared" si="10"/>
        <v/>
      </c>
      <c r="H93" s="373" t="s">
        <v>1523</v>
      </c>
      <c r="I93" s="373"/>
      <c r="J93" s="373">
        <v>2014</v>
      </c>
      <c r="K93" s="374">
        <v>1</v>
      </c>
    </row>
    <row r="94" spans="1:11" x14ac:dyDescent="0.2">
      <c r="A94" s="117" t="str">
        <f t="shared" si="9"/>
        <v>Motocompresor 100Lts   - GAMMA  - año: 2015</v>
      </c>
      <c r="B94" s="115" t="s">
        <v>1438</v>
      </c>
      <c r="C94" s="115"/>
      <c r="D94" s="372"/>
      <c r="E94" s="117"/>
      <c r="F94" s="117" t="str">
        <f t="shared" si="10"/>
        <v/>
      </c>
      <c r="H94" s="373" t="s">
        <v>1524</v>
      </c>
      <c r="I94" s="373" t="s">
        <v>1525</v>
      </c>
      <c r="J94" s="373">
        <v>2015</v>
      </c>
      <c r="K94" s="374">
        <v>1</v>
      </c>
    </row>
    <row r="95" spans="1:11" x14ac:dyDescent="0.2">
      <c r="A95" s="117" t="str">
        <f t="shared" si="9"/>
        <v>Camioneta  - PEUGEOT PARTNER OWQ 190 - año: 2015</v>
      </c>
      <c r="B95" s="115" t="s">
        <v>1438</v>
      </c>
      <c r="C95" s="115"/>
      <c r="D95" s="372"/>
      <c r="E95" s="117" t="s">
        <v>1439</v>
      </c>
      <c r="F95" s="117" t="str">
        <f t="shared" si="10"/>
        <v>Camioneta</v>
      </c>
      <c r="H95" s="373" t="s">
        <v>1440</v>
      </c>
      <c r="I95" s="373" t="s">
        <v>1526</v>
      </c>
      <c r="J95" s="373">
        <v>2015</v>
      </c>
      <c r="K95" s="374">
        <v>1</v>
      </c>
    </row>
    <row r="96" spans="1:11" x14ac:dyDescent="0.2">
      <c r="A96" s="117" t="str">
        <f t="shared" si="9"/>
        <v>Plancha Calefactora EV2E de 220V/1600W - EL VERNIER  - año: 2016</v>
      </c>
      <c r="B96" s="115" t="s">
        <v>1438</v>
      </c>
      <c r="C96" s="115"/>
      <c r="D96" s="372"/>
      <c r="E96" s="117"/>
      <c r="F96" s="117" t="str">
        <f t="shared" si="10"/>
        <v/>
      </c>
      <c r="H96" s="373" t="s">
        <v>1527</v>
      </c>
      <c r="I96" s="373" t="s">
        <v>1528</v>
      </c>
      <c r="J96" s="373">
        <v>2016</v>
      </c>
      <c r="K96" s="374">
        <v>2</v>
      </c>
    </row>
    <row r="97" spans="1:11" x14ac:dyDescent="0.2">
      <c r="A97" s="117" t="str">
        <f t="shared" si="9"/>
        <v>Soldadora Inverter Modelo 270M - TEMET  - año: 2016</v>
      </c>
      <c r="B97" s="115" t="s">
        <v>1438</v>
      </c>
      <c r="C97" s="115"/>
      <c r="D97" s="372"/>
      <c r="E97" s="117"/>
      <c r="F97" s="117" t="str">
        <f t="shared" si="10"/>
        <v/>
      </c>
      <c r="H97" s="373" t="s">
        <v>1529</v>
      </c>
      <c r="I97" s="373" t="s">
        <v>1530</v>
      </c>
      <c r="J97" s="373">
        <v>2016</v>
      </c>
      <c r="K97" s="374">
        <v>1</v>
      </c>
    </row>
    <row r="98" spans="1:11" x14ac:dyDescent="0.2">
      <c r="A98" s="117" t="str">
        <f t="shared" si="9"/>
        <v>Arnes de Seguridad -  - año: 2016</v>
      </c>
      <c r="B98" s="115" t="s">
        <v>1438</v>
      </c>
      <c r="C98" s="115"/>
      <c r="D98" s="372"/>
      <c r="E98" s="117"/>
      <c r="F98" s="117" t="str">
        <f t="shared" si="10"/>
        <v/>
      </c>
      <c r="H98" s="373" t="s">
        <v>1531</v>
      </c>
      <c r="I98" s="373"/>
      <c r="J98" s="373">
        <v>2016</v>
      </c>
      <c r="K98" s="374">
        <v>5</v>
      </c>
    </row>
    <row r="99" spans="1:11" x14ac:dyDescent="0.2">
      <c r="A99" s="117" t="str">
        <f t="shared" si="9"/>
        <v>Motor a Explosión  - HONDA  - año: 2016</v>
      </c>
      <c r="B99" s="115" t="s">
        <v>1438</v>
      </c>
      <c r="C99" s="115"/>
      <c r="D99" s="372"/>
      <c r="E99" s="117" t="s">
        <v>1532</v>
      </c>
      <c r="F99" s="117" t="str">
        <f t="shared" si="10"/>
        <v xml:space="preserve">Motores a explosión de uso industrial                                  </v>
      </c>
      <c r="H99" s="373" t="s">
        <v>1533</v>
      </c>
      <c r="I99" s="373" t="s">
        <v>1452</v>
      </c>
      <c r="J99" s="373">
        <v>2016</v>
      </c>
      <c r="K99" s="374">
        <v>1</v>
      </c>
    </row>
    <row r="100" spans="1:11" x14ac:dyDescent="0.2">
      <c r="A100" s="117" t="str">
        <f t="shared" si="9"/>
        <v>Taladro hasta 13mm - MAKITA  - año: 2017</v>
      </c>
      <c r="B100" s="115" t="s">
        <v>1438</v>
      </c>
      <c r="C100" s="115"/>
      <c r="D100" s="372"/>
      <c r="E100" s="117" t="s">
        <v>1534</v>
      </c>
      <c r="F100" s="117" t="str">
        <f t="shared" si="10"/>
        <v>Taladro percutor</v>
      </c>
      <c r="H100" s="373" t="s">
        <v>1535</v>
      </c>
      <c r="I100" s="373" t="s">
        <v>1536</v>
      </c>
      <c r="J100" s="373">
        <v>2017</v>
      </c>
      <c r="K100" s="374">
        <v>1</v>
      </c>
    </row>
    <row r="101" spans="1:11" x14ac:dyDescent="0.2">
      <c r="A101" s="117" t="str">
        <f t="shared" si="9"/>
        <v>Camioneta DX 2,4TDI 4x2 - TOYOTA HILUX  - año: 2017</v>
      </c>
      <c r="B101" s="115" t="s">
        <v>1438</v>
      </c>
      <c r="C101" s="115"/>
      <c r="D101" s="372"/>
      <c r="E101" s="117"/>
      <c r="F101" s="117" t="str">
        <f t="shared" si="10"/>
        <v/>
      </c>
      <c r="H101" s="373" t="s">
        <v>1537</v>
      </c>
      <c r="I101" s="373" t="s">
        <v>1499</v>
      </c>
      <c r="J101" s="373">
        <v>2017</v>
      </c>
      <c r="K101" s="374">
        <v>1</v>
      </c>
    </row>
    <row r="102" spans="1:11" x14ac:dyDescent="0.2">
      <c r="A102" s="117" t="str">
        <f t="shared" ref="A102:A120" si="11">+CONCATENATE(H102," - ",I102," - año: ",J102)</f>
        <v>Madera para encofrar -  - año: 2018</v>
      </c>
      <c r="B102" s="115" t="s">
        <v>1438</v>
      </c>
      <c r="C102" s="115"/>
      <c r="D102" s="372"/>
      <c r="E102" s="117"/>
      <c r="F102" s="117" t="str">
        <f t="shared" ref="F102:F122" si="12">IFERROR(VLOOKUP(E102,Tabla_Indices,5,FALSE),"")</f>
        <v/>
      </c>
      <c r="H102" s="373" t="s">
        <v>1538</v>
      </c>
      <c r="I102" s="373"/>
      <c r="J102" s="373">
        <v>2018</v>
      </c>
      <c r="K102" s="374">
        <v>1</v>
      </c>
    </row>
    <row r="103" spans="1:11" x14ac:dyDescent="0.2">
      <c r="A103" s="117" t="str">
        <f t="shared" si="11"/>
        <v>Taladro  13mm DW505 - DEWALT  - año: 2018</v>
      </c>
      <c r="B103" s="115" t="s">
        <v>1438</v>
      </c>
      <c r="C103" s="115"/>
      <c r="D103" s="372"/>
      <c r="E103" s="117"/>
      <c r="F103" s="117" t="str">
        <f t="shared" si="12"/>
        <v/>
      </c>
      <c r="H103" s="373" t="s">
        <v>1539</v>
      </c>
      <c r="I103" s="373" t="s">
        <v>1495</v>
      </c>
      <c r="J103" s="373">
        <v>2018</v>
      </c>
      <c r="K103" s="374">
        <v>1</v>
      </c>
    </row>
    <row r="104" spans="1:11" x14ac:dyDescent="0.2">
      <c r="A104" s="117" t="str">
        <f t="shared" si="11"/>
        <v>Discos Diam. 14"  - ALIAFOR  - año: 2018</v>
      </c>
      <c r="B104" s="115" t="s">
        <v>1438</v>
      </c>
      <c r="C104" s="115"/>
      <c r="D104" s="372"/>
      <c r="E104" s="117"/>
      <c r="F104" s="117" t="str">
        <f t="shared" si="12"/>
        <v/>
      </c>
      <c r="H104" s="373" t="s">
        <v>1540</v>
      </c>
      <c r="I104" s="373" t="s">
        <v>1541</v>
      </c>
      <c r="J104" s="373">
        <v>2018</v>
      </c>
      <c r="K104" s="374">
        <v>3</v>
      </c>
    </row>
    <row r="105" spans="1:11" x14ac:dyDescent="0.2">
      <c r="A105" s="117" t="str">
        <f t="shared" si="11"/>
        <v>Hormigonera 450Lts H-300- Monofasica - 3HP - BOUNOUS - año: 2018</v>
      </c>
      <c r="B105" s="115" t="s">
        <v>1438</v>
      </c>
      <c r="C105" s="115"/>
      <c r="D105" s="372"/>
      <c r="E105" s="117"/>
      <c r="F105" s="117" t="str">
        <f t="shared" si="12"/>
        <v/>
      </c>
      <c r="H105" s="373" t="s">
        <v>1542</v>
      </c>
      <c r="I105" s="373" t="s">
        <v>1543</v>
      </c>
      <c r="J105" s="373">
        <v>2018</v>
      </c>
      <c r="K105" s="374">
        <v>1</v>
      </c>
    </row>
    <row r="106" spans="1:11" x14ac:dyDescent="0.2">
      <c r="A106" s="117" t="str">
        <f t="shared" si="11"/>
        <v>Martillo 30Kg - DEWALT  - año: 2018</v>
      </c>
      <c r="B106" s="115" t="s">
        <v>1438</v>
      </c>
      <c r="C106" s="115"/>
      <c r="D106" s="372"/>
      <c r="E106" s="117" t="s">
        <v>1534</v>
      </c>
      <c r="F106" s="117" t="str">
        <f t="shared" si="12"/>
        <v>Taladro percutor</v>
      </c>
      <c r="H106" s="373" t="s">
        <v>1544</v>
      </c>
      <c r="I106" s="373" t="s">
        <v>1495</v>
      </c>
      <c r="J106" s="373">
        <v>2018</v>
      </c>
      <c r="K106" s="374">
        <v>1</v>
      </c>
    </row>
    <row r="107" spans="1:11" x14ac:dyDescent="0.2">
      <c r="A107" s="117" t="str">
        <f t="shared" si="11"/>
        <v>Martillo 10Kg  - DEWALT  - año: 2018</v>
      </c>
      <c r="B107" s="115" t="s">
        <v>1438</v>
      </c>
      <c r="C107" s="115"/>
      <c r="D107" s="372"/>
      <c r="E107" s="117" t="s">
        <v>1534</v>
      </c>
      <c r="F107" s="117" t="str">
        <f t="shared" si="12"/>
        <v>Taladro percutor</v>
      </c>
      <c r="H107" s="373" t="s">
        <v>1545</v>
      </c>
      <c r="I107" s="373" t="s">
        <v>1495</v>
      </c>
      <c r="J107" s="373">
        <v>2018</v>
      </c>
      <c r="K107" s="374">
        <v>1</v>
      </c>
    </row>
    <row r="108" spans="1:11" x14ac:dyDescent="0.2">
      <c r="A108" s="117" t="str">
        <f t="shared" si="11"/>
        <v>Aserradora Motor a explosión  - STHIL  - año: 2018</v>
      </c>
      <c r="B108" s="115" t="s">
        <v>1438</v>
      </c>
      <c r="C108" s="115"/>
      <c r="D108" s="372"/>
      <c r="E108" s="117"/>
      <c r="F108" s="117" t="str">
        <f t="shared" si="12"/>
        <v/>
      </c>
      <c r="H108" s="373" t="s">
        <v>1546</v>
      </c>
      <c r="I108" s="373" t="s">
        <v>1547</v>
      </c>
      <c r="J108" s="373">
        <v>2018</v>
      </c>
      <c r="K108" s="374">
        <v>1</v>
      </c>
    </row>
    <row r="109" spans="1:11" x14ac:dyDescent="0.2">
      <c r="A109" s="117" t="str">
        <f t="shared" si="11"/>
        <v>Moladora  - MAKITA  - año: 2018</v>
      </c>
      <c r="B109" s="115" t="s">
        <v>1438</v>
      </c>
      <c r="C109" s="115"/>
      <c r="D109" s="372"/>
      <c r="E109" s="117"/>
      <c r="F109" s="117" t="str">
        <f t="shared" si="12"/>
        <v/>
      </c>
      <c r="H109" s="373" t="s">
        <v>1548</v>
      </c>
      <c r="I109" s="373" t="s">
        <v>1536</v>
      </c>
      <c r="J109" s="373">
        <v>2018</v>
      </c>
      <c r="K109" s="374">
        <v>1</v>
      </c>
    </row>
    <row r="110" spans="1:11" x14ac:dyDescent="0.2">
      <c r="A110" s="117" t="str">
        <f t="shared" si="11"/>
        <v>CAMION TECTOR ATTACK - 150 E 21 - IVECO  - año: 2018</v>
      </c>
      <c r="B110" s="115" t="s">
        <v>1438</v>
      </c>
      <c r="C110" s="115"/>
      <c r="D110" s="372"/>
      <c r="E110" s="117" t="s">
        <v>1133</v>
      </c>
      <c r="F110" s="117" t="str">
        <f t="shared" si="12"/>
        <v>Camión volcador</v>
      </c>
      <c r="H110" s="373" t="s">
        <v>1549</v>
      </c>
      <c r="I110" s="373" t="s">
        <v>1550</v>
      </c>
      <c r="J110" s="373">
        <v>2018</v>
      </c>
      <c r="K110" s="374">
        <v>1</v>
      </c>
    </row>
    <row r="111" spans="1:11" x14ac:dyDescent="0.2">
      <c r="A111" s="117" t="str">
        <f t="shared" si="11"/>
        <v>CAMION DAILY 70C17-C/ DOBLE CABINA  - IVECO  - año: 2019</v>
      </c>
      <c r="B111" s="115" t="s">
        <v>1438</v>
      </c>
      <c r="C111" s="115"/>
      <c r="D111" s="372"/>
      <c r="E111" s="117" t="s">
        <v>1133</v>
      </c>
      <c r="F111" s="117" t="str">
        <f t="shared" si="12"/>
        <v>Camión volcador</v>
      </c>
      <c r="H111" s="373" t="s">
        <v>1551</v>
      </c>
      <c r="I111" s="373" t="s">
        <v>1550</v>
      </c>
      <c r="J111" s="373">
        <v>2019</v>
      </c>
      <c r="K111" s="374">
        <v>1</v>
      </c>
    </row>
    <row r="112" spans="1:11" x14ac:dyDescent="0.2">
      <c r="A112" s="117" t="str">
        <f t="shared" si="11"/>
        <v>MINICARGADORA 236D - CATERPILLAR  - año: 2019</v>
      </c>
      <c r="B112" s="115" t="s">
        <v>1438</v>
      </c>
      <c r="C112" s="115"/>
      <c r="D112" s="372"/>
      <c r="E112" s="117" t="s">
        <v>1132</v>
      </c>
      <c r="F112" s="117" t="str">
        <f t="shared" si="12"/>
        <v>Retroexcavadora</v>
      </c>
      <c r="H112" s="373" t="s">
        <v>1552</v>
      </c>
      <c r="I112" s="373" t="s">
        <v>1553</v>
      </c>
      <c r="J112" s="373">
        <v>2019</v>
      </c>
      <c r="K112" s="374">
        <v>1</v>
      </c>
    </row>
    <row r="113" spans="1:12" x14ac:dyDescent="0.2">
      <c r="A113" s="117" t="str">
        <f t="shared" si="11"/>
        <v>BRAZO DE RETROEXCAVADORA BH 160 - CATERPILLAR  - año: 2019</v>
      </c>
      <c r="B113" s="115" t="s">
        <v>1438</v>
      </c>
      <c r="C113" s="115"/>
      <c r="D113" s="372"/>
      <c r="E113" s="117"/>
      <c r="F113" s="117" t="str">
        <f t="shared" si="12"/>
        <v/>
      </c>
      <c r="H113" s="373" t="s">
        <v>1554</v>
      </c>
      <c r="I113" s="373" t="s">
        <v>1553</v>
      </c>
      <c r="J113" s="373">
        <v>2019</v>
      </c>
      <c r="K113" s="374">
        <v>1</v>
      </c>
    </row>
    <row r="114" spans="1:12" x14ac:dyDescent="0.2">
      <c r="A114" s="117" t="str">
        <f t="shared" si="11"/>
        <v>METRO LASER DISTO D510 - LEICA - año: 2019</v>
      </c>
      <c r="B114" s="115" t="s">
        <v>1438</v>
      </c>
      <c r="C114" s="115"/>
      <c r="D114" s="372"/>
      <c r="E114" s="117"/>
      <c r="F114" s="117" t="str">
        <f t="shared" si="12"/>
        <v/>
      </c>
      <c r="H114" s="373" t="s">
        <v>1555</v>
      </c>
      <c r="I114" s="373" t="s">
        <v>1556</v>
      </c>
      <c r="J114" s="373">
        <v>2019</v>
      </c>
      <c r="K114" s="374">
        <v>1</v>
      </c>
    </row>
    <row r="115" spans="1:12" x14ac:dyDescent="0.2">
      <c r="A115" s="117" t="str">
        <f t="shared" si="11"/>
        <v>Compresor Dahiatsu 300 Lts. 380 v - DAHIATSU  - año: 2019</v>
      </c>
      <c r="B115" s="115" t="s">
        <v>1438</v>
      </c>
      <c r="C115" s="115"/>
      <c r="D115" s="372"/>
      <c r="E115" s="117"/>
      <c r="F115" s="117" t="str">
        <f t="shared" si="12"/>
        <v/>
      </c>
      <c r="H115" s="373" t="s">
        <v>1557</v>
      </c>
      <c r="I115" s="373" t="s">
        <v>1558</v>
      </c>
      <c r="J115" s="373">
        <v>2019</v>
      </c>
      <c r="K115" s="374">
        <v>1</v>
      </c>
    </row>
    <row r="116" spans="1:12" x14ac:dyDescent="0.2">
      <c r="A116" s="117" t="str">
        <f t="shared" si="11"/>
        <v>Roscadora de caños 4" KLD   - KLD  - año: 2019</v>
      </c>
      <c r="B116" s="115" t="s">
        <v>1438</v>
      </c>
      <c r="C116" s="115"/>
      <c r="D116" s="372"/>
      <c r="E116" s="117"/>
      <c r="F116" s="117" t="str">
        <f t="shared" si="12"/>
        <v/>
      </c>
      <c r="H116" s="373" t="s">
        <v>1559</v>
      </c>
      <c r="I116" s="373" t="s">
        <v>1560</v>
      </c>
      <c r="J116" s="373">
        <v>2019</v>
      </c>
      <c r="K116" s="374">
        <v>1</v>
      </c>
    </row>
    <row r="117" spans="1:12" x14ac:dyDescent="0.2">
      <c r="A117" s="117" t="str">
        <f t="shared" si="11"/>
        <v>Hidrolavadora  380V - BAROVO  - año: 2019</v>
      </c>
      <c r="B117" s="115" t="s">
        <v>1438</v>
      </c>
      <c r="C117" s="115"/>
      <c r="D117" s="372"/>
      <c r="E117" s="117"/>
      <c r="F117" s="117" t="str">
        <f t="shared" si="12"/>
        <v/>
      </c>
      <c r="H117" s="373" t="s">
        <v>1561</v>
      </c>
      <c r="I117" s="373" t="s">
        <v>1562</v>
      </c>
      <c r="J117" s="373">
        <v>2019</v>
      </c>
      <c r="K117" s="374">
        <v>1</v>
      </c>
    </row>
    <row r="118" spans="1:12" x14ac:dyDescent="0.2">
      <c r="A118" s="117" t="str">
        <f t="shared" si="11"/>
        <v>Martillo D25980 AR Exagonal 8 mm - DEWALT  - año: 2020</v>
      </c>
      <c r="B118" s="115" t="s">
        <v>1438</v>
      </c>
      <c r="C118" s="115"/>
      <c r="D118" s="372"/>
      <c r="E118" s="117"/>
      <c r="F118" s="117" t="str">
        <f t="shared" si="12"/>
        <v/>
      </c>
      <c r="H118" s="373" t="s">
        <v>1563</v>
      </c>
      <c r="I118" s="373" t="s">
        <v>1495</v>
      </c>
      <c r="J118" s="373">
        <v>2020</v>
      </c>
      <c r="K118" s="374">
        <v>1</v>
      </c>
    </row>
    <row r="119" spans="1:12" x14ac:dyDescent="0.2">
      <c r="A119" s="117" t="str">
        <f t="shared" si="11"/>
        <v>Camioneta DX 2,4 TDI 4x4 c/ simple   - TOYOTA  - año: 2021</v>
      </c>
      <c r="B119" s="115" t="s">
        <v>1438</v>
      </c>
      <c r="C119" s="115"/>
      <c r="D119" s="372"/>
      <c r="E119" s="117" t="s">
        <v>1439</v>
      </c>
      <c r="F119" s="117" t="str">
        <f t="shared" si="12"/>
        <v>Camioneta</v>
      </c>
      <c r="H119" s="373" t="s">
        <v>1564</v>
      </c>
      <c r="I119" s="373" t="s">
        <v>1565</v>
      </c>
      <c r="J119" s="373">
        <v>2021</v>
      </c>
      <c r="K119" s="374">
        <v>1</v>
      </c>
    </row>
    <row r="120" spans="1:12" x14ac:dyDescent="0.2">
      <c r="A120" s="117" t="str">
        <f t="shared" si="11"/>
        <v>AUTOELEVADOR DIESEL  Modelo CPCO25 - LIUGONG - año: 2021</v>
      </c>
      <c r="B120" s="115" t="s">
        <v>1438</v>
      </c>
      <c r="C120" s="115"/>
      <c r="D120" s="372"/>
      <c r="E120" s="117"/>
      <c r="F120" s="117" t="str">
        <f t="shared" si="12"/>
        <v/>
      </c>
      <c r="H120" s="373" t="s">
        <v>1566</v>
      </c>
      <c r="I120" s="373" t="s">
        <v>1567</v>
      </c>
      <c r="J120" s="373">
        <v>2021</v>
      </c>
      <c r="K120" s="374">
        <v>1</v>
      </c>
    </row>
    <row r="121" spans="1:12" x14ac:dyDescent="0.2">
      <c r="A121" s="117" t="s">
        <v>1568</v>
      </c>
      <c r="B121" s="115" t="s">
        <v>1438</v>
      </c>
      <c r="C121" s="115"/>
      <c r="D121" s="372"/>
      <c r="E121" s="117" t="s">
        <v>1134</v>
      </c>
      <c r="F121" s="117" t="str">
        <f t="shared" si="12"/>
        <v xml:space="preserve">Herramientas de mano                                                   </v>
      </c>
    </row>
    <row r="122" spans="1:12" x14ac:dyDescent="0.2">
      <c r="A122" s="117" t="s">
        <v>1569</v>
      </c>
      <c r="B122" s="115" t="s">
        <v>1438</v>
      </c>
      <c r="C122" s="115"/>
      <c r="D122" s="372"/>
      <c r="E122" s="117" t="s">
        <v>1134</v>
      </c>
      <c r="F122" s="117" t="str">
        <f t="shared" si="12"/>
        <v xml:space="preserve">Herramientas de mano                                                   </v>
      </c>
    </row>
    <row r="123" spans="1:12" x14ac:dyDescent="0.2">
      <c r="A123" s="117"/>
      <c r="B123" s="115"/>
      <c r="C123" s="115"/>
      <c r="D123" s="372"/>
      <c r="E123" s="117"/>
      <c r="F123" s="117"/>
    </row>
    <row r="124" spans="1:12" x14ac:dyDescent="0.2">
      <c r="A124" s="363" t="s">
        <v>1570</v>
      </c>
      <c r="B124" s="363"/>
      <c r="C124" s="363"/>
      <c r="D124" s="365"/>
      <c r="E124" s="363"/>
      <c r="F124" s="363"/>
      <c r="G124" s="375" t="s">
        <v>1571</v>
      </c>
      <c r="H124" s="376"/>
      <c r="I124" s="376"/>
      <c r="J124" s="376"/>
      <c r="K124" s="376"/>
      <c r="L124" s="376"/>
    </row>
    <row r="125" spans="1:12" x14ac:dyDescent="0.2">
      <c r="A125" s="377" t="s">
        <v>1572</v>
      </c>
      <c r="B125" s="115" t="s">
        <v>729</v>
      </c>
      <c r="C125" s="378"/>
      <c r="D125" s="372"/>
      <c r="E125" s="117" t="s">
        <v>1573</v>
      </c>
      <c r="F125" s="117" t="str">
        <f t="shared" ref="F125" si="13">IFERROR(VLOOKUP(E125,Tabla_Indices,5,FALSE),"")</f>
        <v xml:space="preserve">Telas plásticas                                                        </v>
      </c>
    </row>
    <row r="126" spans="1:12" x14ac:dyDescent="0.2">
      <c r="A126" s="377" t="s">
        <v>1574</v>
      </c>
      <c r="B126" s="115" t="s">
        <v>729</v>
      </c>
      <c r="C126" s="378"/>
      <c r="D126" s="372"/>
      <c r="E126" s="117" t="s">
        <v>1575</v>
      </c>
      <c r="F126" s="117" t="str">
        <f>IFERROR(VLOOKUP(E126,Tabla_Indices,5,FALSE),"")</f>
        <v xml:space="preserve">Tejidos de alambre                                                     </v>
      </c>
    </row>
    <row r="127" spans="1:12" x14ac:dyDescent="0.2">
      <c r="A127" s="377" t="s">
        <v>1576</v>
      </c>
      <c r="B127" s="115" t="s">
        <v>1577</v>
      </c>
      <c r="C127" s="378"/>
      <c r="D127" s="372"/>
      <c r="E127" s="117" t="s">
        <v>1578</v>
      </c>
      <c r="F127" s="117" t="str">
        <f t="shared" ref="F127:F145" si="14">IFERROR(VLOOKUP(E127,Tabla_Indices,5,FALSE),"")</f>
        <v xml:space="preserve">Clavos                                                                 </v>
      </c>
    </row>
    <row r="128" spans="1:12" x14ac:dyDescent="0.2">
      <c r="A128" s="377" t="s">
        <v>1579</v>
      </c>
      <c r="B128" s="115" t="s">
        <v>729</v>
      </c>
      <c r="C128" s="378"/>
      <c r="D128" s="372"/>
      <c r="E128" s="117" t="s">
        <v>1573</v>
      </c>
      <c r="F128" s="117" t="str">
        <f t="shared" si="14"/>
        <v xml:space="preserve">Telas plásticas                                                        </v>
      </c>
    </row>
    <row r="129" spans="1:6" x14ac:dyDescent="0.2">
      <c r="A129" s="377" t="s">
        <v>1580</v>
      </c>
      <c r="B129" s="115" t="s">
        <v>7</v>
      </c>
      <c r="C129" s="378"/>
      <c r="D129" s="372"/>
      <c r="E129" s="117" t="s">
        <v>1575</v>
      </c>
      <c r="F129" s="117" t="str">
        <f t="shared" si="14"/>
        <v xml:space="preserve">Tejidos de alambre                                                     </v>
      </c>
    </row>
    <row r="130" spans="1:6" x14ac:dyDescent="0.2">
      <c r="A130" s="377" t="s">
        <v>1581</v>
      </c>
      <c r="B130" s="115" t="s">
        <v>729</v>
      </c>
      <c r="C130" s="378"/>
      <c r="D130" s="372"/>
      <c r="E130" s="117" t="s">
        <v>1573</v>
      </c>
      <c r="F130" s="117" t="str">
        <f t="shared" si="14"/>
        <v xml:space="preserve">Telas plásticas                                                        </v>
      </c>
    </row>
    <row r="131" spans="1:6" x14ac:dyDescent="0.2">
      <c r="A131" s="377" t="s">
        <v>1582</v>
      </c>
      <c r="B131" s="115" t="s">
        <v>1583</v>
      </c>
      <c r="C131" s="378"/>
      <c r="D131" s="372"/>
      <c r="E131" s="117" t="s">
        <v>1584</v>
      </c>
      <c r="F131" s="117" t="str">
        <f t="shared" si="14"/>
        <v>Pórticos, ménsulas y carteles.</v>
      </c>
    </row>
    <row r="132" spans="1:6" x14ac:dyDescent="0.2">
      <c r="A132" s="377" t="s">
        <v>1585</v>
      </c>
      <c r="B132" s="115" t="s">
        <v>1261</v>
      </c>
      <c r="C132" s="378"/>
      <c r="D132" s="372"/>
      <c r="E132" s="117" t="s">
        <v>1586</v>
      </c>
      <c r="F132" s="117" t="str">
        <f t="shared" si="14"/>
        <v>Señalamientos</v>
      </c>
    </row>
    <row r="133" spans="1:6" x14ac:dyDescent="0.2">
      <c r="A133" s="377" t="s">
        <v>206</v>
      </c>
      <c r="B133" s="115" t="s">
        <v>7</v>
      </c>
      <c r="C133" s="378"/>
      <c r="D133" s="372"/>
      <c r="E133" s="117" t="s">
        <v>1587</v>
      </c>
      <c r="F133" s="117" t="str">
        <f t="shared" si="14"/>
        <v>Metal desplegado</v>
      </c>
    </row>
    <row r="134" spans="1:6" x14ac:dyDescent="0.2">
      <c r="A134" s="377" t="s">
        <v>1588</v>
      </c>
      <c r="B134" s="115" t="s">
        <v>729</v>
      </c>
      <c r="C134" s="378"/>
      <c r="D134" s="372"/>
      <c r="E134" s="117" t="s">
        <v>1589</v>
      </c>
      <c r="F134" s="379" t="str">
        <f t="shared" si="14"/>
        <v>Sustancias plásticas (incluye: Polímeros de etileno, Polímeros de estireno, Polímeros de cloruro de vinilo y Polímeros de propileno)</v>
      </c>
    </row>
    <row r="135" spans="1:6" x14ac:dyDescent="0.2">
      <c r="A135" s="377" t="s">
        <v>1590</v>
      </c>
      <c r="B135" s="115" t="s">
        <v>729</v>
      </c>
      <c r="C135" s="378"/>
      <c r="D135" s="372"/>
      <c r="E135" s="117" t="s">
        <v>1589</v>
      </c>
      <c r="F135" s="379" t="str">
        <f t="shared" si="14"/>
        <v>Sustancias plásticas (incluye: Polímeros de etileno, Polímeros de estireno, Polímeros de cloruro de vinilo y Polímeros de propileno)</v>
      </c>
    </row>
    <row r="136" spans="1:6" x14ac:dyDescent="0.2">
      <c r="A136" s="377" t="s">
        <v>1591</v>
      </c>
      <c r="B136" s="115" t="s">
        <v>729</v>
      </c>
      <c r="C136" s="378"/>
      <c r="D136" s="372"/>
      <c r="E136" s="117" t="s">
        <v>1589</v>
      </c>
      <c r="F136" s="379" t="str">
        <f t="shared" si="14"/>
        <v>Sustancias plásticas (incluye: Polímeros de etileno, Polímeros de estireno, Polímeros de cloruro de vinilo y Polímeros de propileno)</v>
      </c>
    </row>
    <row r="137" spans="1:6" x14ac:dyDescent="0.2">
      <c r="A137" s="377" t="s">
        <v>1592</v>
      </c>
      <c r="B137" s="115" t="s">
        <v>729</v>
      </c>
      <c r="C137" s="378"/>
      <c r="D137" s="372"/>
      <c r="E137" s="117" t="s">
        <v>1589</v>
      </c>
      <c r="F137" s="379" t="str">
        <f t="shared" si="14"/>
        <v>Sustancias plásticas (incluye: Polímeros de etileno, Polímeros de estireno, Polímeros de cloruro de vinilo y Polímeros de propileno)</v>
      </c>
    </row>
    <row r="138" spans="1:6" x14ac:dyDescent="0.2">
      <c r="A138" s="377" t="s">
        <v>1593</v>
      </c>
      <c r="B138" s="115" t="s">
        <v>729</v>
      </c>
      <c r="C138" s="378"/>
      <c r="D138" s="372"/>
      <c r="E138" s="117" t="s">
        <v>1594</v>
      </c>
      <c r="F138" s="117" t="str">
        <f t="shared" si="14"/>
        <v xml:space="preserve">Chapas de hierro/acero                                               </v>
      </c>
    </row>
    <row r="139" spans="1:6" x14ac:dyDescent="0.2">
      <c r="A139" s="377" t="s">
        <v>1595</v>
      </c>
      <c r="B139" s="115" t="s">
        <v>1577</v>
      </c>
      <c r="C139" s="378"/>
      <c r="D139" s="372"/>
      <c r="E139" s="117" t="s">
        <v>1596</v>
      </c>
      <c r="F139" s="117" t="str">
        <f t="shared" si="14"/>
        <v>Artículos de hormigón, de cemento y de yeso (incluye: Hormigón, Mosaicos y Artículos pretensados)</v>
      </c>
    </row>
    <row r="140" spans="1:6" x14ac:dyDescent="0.2">
      <c r="A140" s="377" t="s">
        <v>1597</v>
      </c>
      <c r="B140" s="115" t="s">
        <v>1577</v>
      </c>
      <c r="C140" s="378"/>
      <c r="D140" s="372"/>
      <c r="E140" s="117" t="s">
        <v>1598</v>
      </c>
      <c r="F140" s="117" t="str">
        <f t="shared" si="14"/>
        <v xml:space="preserve">Fibras minerales                                                       </v>
      </c>
    </row>
    <row r="141" spans="1:6" x14ac:dyDescent="0.2">
      <c r="A141" s="377" t="s">
        <v>1599</v>
      </c>
      <c r="B141" s="115" t="s">
        <v>1600</v>
      </c>
      <c r="C141" s="378"/>
      <c r="D141" s="372"/>
      <c r="E141" s="117" t="s">
        <v>1589</v>
      </c>
      <c r="F141" s="117" t="str">
        <f t="shared" si="14"/>
        <v>Sustancias plásticas (incluye: Polímeros de etileno, Polímeros de estireno, Polímeros de cloruro de vinilo y Polímeros de propileno)</v>
      </c>
    </row>
    <row r="142" spans="1:6" x14ac:dyDescent="0.2">
      <c r="A142" s="377" t="s">
        <v>1601</v>
      </c>
      <c r="B142" s="115" t="s">
        <v>1602</v>
      </c>
      <c r="C142" s="378"/>
      <c r="D142" s="372"/>
      <c r="E142" s="117" t="s">
        <v>1603</v>
      </c>
      <c r="F142" s="117" t="str">
        <f t="shared" si="14"/>
        <v xml:space="preserve">Aceites lubricantes                                                    </v>
      </c>
    </row>
    <row r="143" spans="1:6" x14ac:dyDescent="0.2">
      <c r="A143" s="377" t="s">
        <v>1604</v>
      </c>
      <c r="B143" s="115" t="s">
        <v>1600</v>
      </c>
      <c r="C143" s="378"/>
      <c r="D143" s="372"/>
      <c r="E143" s="117" t="s">
        <v>1589</v>
      </c>
      <c r="F143" s="117" t="str">
        <f t="shared" si="14"/>
        <v>Sustancias plásticas (incluye: Polímeros de etileno, Polímeros de estireno, Polímeros de cloruro de vinilo y Polímeros de propileno)</v>
      </c>
    </row>
    <row r="144" spans="1:6" x14ac:dyDescent="0.2">
      <c r="A144" s="377" t="s">
        <v>1605</v>
      </c>
      <c r="B144" s="115" t="s">
        <v>1577</v>
      </c>
      <c r="C144" s="378"/>
      <c r="D144" s="372"/>
      <c r="E144" s="117" t="s">
        <v>1606</v>
      </c>
      <c r="F144" s="117" t="str">
        <f t="shared" si="14"/>
        <v xml:space="preserve">Hidrófugos                                                             </v>
      </c>
    </row>
    <row r="145" spans="1:6" x14ac:dyDescent="0.2">
      <c r="A145" s="377"/>
      <c r="B145" s="115"/>
      <c r="C145" s="378"/>
      <c r="D145" s="372"/>
      <c r="E145" s="117" t="s">
        <v>1589</v>
      </c>
      <c r="F145" s="117" t="str">
        <f t="shared" si="14"/>
        <v>Sustancias plásticas (incluye: Polímeros de etileno, Polímeros de estireno, Polímeros de cloruro de vinilo y Polímeros de propileno)</v>
      </c>
    </row>
    <row r="146" spans="1:6" x14ac:dyDescent="0.2">
      <c r="A146" s="377" t="s">
        <v>1607</v>
      </c>
      <c r="B146" s="115" t="s">
        <v>729</v>
      </c>
      <c r="C146" s="378"/>
      <c r="D146" s="372"/>
      <c r="E146" s="117"/>
      <c r="F146" s="117"/>
    </row>
    <row r="147" spans="1:6" x14ac:dyDescent="0.2">
      <c r="A147" s="377"/>
      <c r="B147" s="115"/>
      <c r="C147" s="378"/>
      <c r="D147" s="372"/>
      <c r="E147" s="117"/>
      <c r="F147" s="117"/>
    </row>
    <row r="148" spans="1:6" x14ac:dyDescent="0.2">
      <c r="A148" s="377"/>
      <c r="B148" s="115"/>
      <c r="C148" s="378"/>
      <c r="D148" s="372"/>
      <c r="E148" s="117"/>
      <c r="F148" s="117"/>
    </row>
    <row r="149" spans="1:6" x14ac:dyDescent="0.2">
      <c r="A149" s="377" t="s">
        <v>1608</v>
      </c>
      <c r="B149" s="115" t="s">
        <v>1583</v>
      </c>
      <c r="C149" s="378"/>
      <c r="D149" s="372"/>
      <c r="E149" s="117" t="s">
        <v>1423</v>
      </c>
      <c r="F149" s="117" t="str">
        <f t="shared" ref="F149:F161" si="15">IFERROR(VLOOKUP(E149,Tabla_Indices,5,FALSE),"")</f>
        <v xml:space="preserve">Barras de hierro y acero                                               </v>
      </c>
    </row>
    <row r="150" spans="1:6" x14ac:dyDescent="0.2">
      <c r="A150" s="377" t="s">
        <v>1609</v>
      </c>
      <c r="B150" s="115" t="s">
        <v>7</v>
      </c>
      <c r="C150" s="378"/>
      <c r="D150" s="372"/>
      <c r="E150" s="117" t="s">
        <v>1610</v>
      </c>
      <c r="F150" s="117" t="str">
        <f t="shared" si="15"/>
        <v xml:space="preserve">Maderas aserradas                                                      </v>
      </c>
    </row>
    <row r="151" spans="1:6" x14ac:dyDescent="0.2">
      <c r="A151" s="377" t="s">
        <v>1611</v>
      </c>
      <c r="B151" s="115" t="s">
        <v>1583</v>
      </c>
      <c r="C151" s="378"/>
      <c r="D151" s="372"/>
      <c r="E151" s="117" t="s">
        <v>1610</v>
      </c>
      <c r="F151" s="117" t="str">
        <f t="shared" si="15"/>
        <v xml:space="preserve">Maderas aserradas                                                      </v>
      </c>
    </row>
    <row r="152" spans="1:6" x14ac:dyDescent="0.2">
      <c r="A152" s="377" t="s">
        <v>1612</v>
      </c>
      <c r="B152" s="115" t="s">
        <v>1583</v>
      </c>
      <c r="C152" s="378"/>
      <c r="D152" s="372"/>
      <c r="E152" s="117" t="s">
        <v>1610</v>
      </c>
      <c r="F152" s="117" t="str">
        <f t="shared" si="15"/>
        <v xml:space="preserve">Maderas aserradas                                                      </v>
      </c>
    </row>
    <row r="153" spans="1:6" x14ac:dyDescent="0.2">
      <c r="A153" s="377" t="s">
        <v>1613</v>
      </c>
      <c r="B153" s="115" t="s">
        <v>1583</v>
      </c>
      <c r="C153" s="378"/>
      <c r="D153" s="372"/>
      <c r="E153" s="117" t="s">
        <v>1610</v>
      </c>
      <c r="F153" s="117" t="str">
        <f t="shared" si="15"/>
        <v xml:space="preserve">Maderas aserradas                                                      </v>
      </c>
    </row>
    <row r="154" spans="1:6" x14ac:dyDescent="0.2">
      <c r="A154" s="377" t="s">
        <v>1614</v>
      </c>
      <c r="B154" s="115" t="s">
        <v>1583</v>
      </c>
      <c r="C154" s="378"/>
      <c r="D154" s="372"/>
      <c r="E154" s="117" t="s">
        <v>1615</v>
      </c>
      <c r="F154" s="117" t="str">
        <f t="shared" si="15"/>
        <v xml:space="preserve">Perfiles de hierro                                                     </v>
      </c>
    </row>
    <row r="155" spans="1:6" x14ac:dyDescent="0.2">
      <c r="A155" s="377" t="s">
        <v>1616</v>
      </c>
      <c r="B155" s="115" t="s">
        <v>729</v>
      </c>
      <c r="C155" s="378"/>
      <c r="D155" s="372"/>
      <c r="E155" s="117" t="s">
        <v>1610</v>
      </c>
      <c r="F155" s="117" t="str">
        <f t="shared" si="15"/>
        <v xml:space="preserve">Maderas aserradas                                                      </v>
      </c>
    </row>
    <row r="156" spans="1:6" x14ac:dyDescent="0.2">
      <c r="A156" s="377" t="s">
        <v>1617</v>
      </c>
      <c r="B156" s="115" t="s">
        <v>729</v>
      </c>
      <c r="C156" s="378"/>
      <c r="D156" s="372"/>
      <c r="E156" s="117" t="s">
        <v>1610</v>
      </c>
      <c r="F156" s="117" t="str">
        <f t="shared" si="15"/>
        <v xml:space="preserve">Maderas aserradas                                                      </v>
      </c>
    </row>
    <row r="157" spans="1:6" x14ac:dyDescent="0.2">
      <c r="A157" s="377" t="s">
        <v>1618</v>
      </c>
      <c r="B157" s="115" t="s">
        <v>1583</v>
      </c>
      <c r="C157" s="378"/>
      <c r="D157" s="372"/>
      <c r="E157" s="117" t="s">
        <v>1615</v>
      </c>
      <c r="F157" s="117" t="str">
        <f t="shared" si="15"/>
        <v xml:space="preserve">Perfiles de hierro                                                     </v>
      </c>
    </row>
    <row r="158" spans="1:6" x14ac:dyDescent="0.2">
      <c r="A158" s="377" t="s">
        <v>1619</v>
      </c>
      <c r="B158" s="115" t="s">
        <v>1583</v>
      </c>
      <c r="C158" s="378"/>
      <c r="D158" s="372"/>
      <c r="E158" s="117" t="s">
        <v>1615</v>
      </c>
      <c r="F158" s="117" t="str">
        <f t="shared" si="15"/>
        <v xml:space="preserve">Perfiles de hierro                                                     </v>
      </c>
    </row>
    <row r="159" spans="1:6" x14ac:dyDescent="0.2">
      <c r="A159" s="377" t="s">
        <v>1620</v>
      </c>
      <c r="B159" s="115" t="s">
        <v>1583</v>
      </c>
      <c r="C159" s="378"/>
      <c r="D159" s="372"/>
      <c r="E159" s="117" t="s">
        <v>1135</v>
      </c>
      <c r="F159" s="117" t="str">
        <f t="shared" si="15"/>
        <v>Hormigón elaborado</v>
      </c>
    </row>
    <row r="160" spans="1:6" x14ac:dyDescent="0.2">
      <c r="A160" s="377" t="s">
        <v>1621</v>
      </c>
      <c r="B160" s="115" t="s">
        <v>1583</v>
      </c>
      <c r="C160" s="378"/>
      <c r="D160" s="372"/>
      <c r="E160" s="117" t="s">
        <v>1135</v>
      </c>
      <c r="F160" s="117" t="str">
        <f t="shared" si="15"/>
        <v>Hormigón elaborado</v>
      </c>
    </row>
    <row r="161" spans="1:6" x14ac:dyDescent="0.2">
      <c r="A161" s="377" t="s">
        <v>1622</v>
      </c>
      <c r="B161" s="115" t="s">
        <v>1583</v>
      </c>
      <c r="C161" s="378"/>
      <c r="D161" s="372"/>
      <c r="E161" s="117" t="s">
        <v>1135</v>
      </c>
      <c r="F161" s="117" t="str">
        <f t="shared" si="15"/>
        <v>Hormigón elaborado</v>
      </c>
    </row>
    <row r="162" spans="1:6" x14ac:dyDescent="0.2">
      <c r="A162" s="377"/>
      <c r="B162" s="115"/>
      <c r="C162" s="378"/>
      <c r="D162" s="372"/>
      <c r="E162" s="117" t="str">
        <f t="shared" ref="E162" si="16">IFERROR(VLOOKUP(D162,Tabla_Indices,5,FALSE),"")</f>
        <v/>
      </c>
      <c r="F162" s="117"/>
    </row>
    <row r="163" spans="1:6" x14ac:dyDescent="0.2">
      <c r="A163" s="363" t="s">
        <v>1623</v>
      </c>
      <c r="B163" s="363"/>
      <c r="C163" s="363"/>
      <c r="D163" s="365"/>
      <c r="E163" s="363"/>
      <c r="F163" s="363"/>
    </row>
    <row r="164" spans="1:6" x14ac:dyDescent="0.2">
      <c r="A164" s="377" t="s">
        <v>1624</v>
      </c>
      <c r="B164" s="115" t="s">
        <v>6</v>
      </c>
      <c r="C164" s="115"/>
      <c r="D164" s="372"/>
      <c r="E164" s="117" t="s">
        <v>1625</v>
      </c>
      <c r="F164" s="117" t="str">
        <f t="shared" ref="F164:F171" si="17">IFERROR(VLOOKUP(E164,Tabla_Indices,5,FALSE),"")</f>
        <v>Máquinas viales para la construcción (incluye: Máquinas viales autopropulsadas, Máquinas viales no autopropulsadas y Hormigoneras)</v>
      </c>
    </row>
    <row r="165" spans="1:6" x14ac:dyDescent="0.2">
      <c r="A165" s="377" t="s">
        <v>1626</v>
      </c>
      <c r="B165" s="115" t="s">
        <v>6</v>
      </c>
      <c r="C165" s="115"/>
      <c r="D165" s="372"/>
      <c r="E165" s="117" t="s">
        <v>1135</v>
      </c>
      <c r="F165" s="117" t="str">
        <f t="shared" si="17"/>
        <v>Hormigón elaborado</v>
      </c>
    </row>
    <row r="166" spans="1:6" x14ac:dyDescent="0.2">
      <c r="A166" s="377" t="s">
        <v>1627</v>
      </c>
      <c r="B166" s="115" t="s">
        <v>6</v>
      </c>
      <c r="C166" s="115"/>
      <c r="D166" s="372"/>
      <c r="E166" s="117" t="s">
        <v>1135</v>
      </c>
      <c r="F166" s="117" t="str">
        <f t="shared" si="17"/>
        <v>Hormigón elaborado</v>
      </c>
    </row>
    <row r="167" spans="1:6" x14ac:dyDescent="0.2">
      <c r="A167" s="377" t="s">
        <v>1628</v>
      </c>
      <c r="B167" s="115" t="s">
        <v>6</v>
      </c>
      <c r="C167" s="115"/>
      <c r="D167" s="372"/>
      <c r="E167" s="117" t="s">
        <v>1135</v>
      </c>
      <c r="F167" s="117" t="str">
        <f t="shared" si="17"/>
        <v>Hormigón elaborado</v>
      </c>
    </row>
    <row r="168" spans="1:6" x14ac:dyDescent="0.2">
      <c r="A168" s="377" t="s">
        <v>1629</v>
      </c>
      <c r="B168" s="115" t="s">
        <v>6</v>
      </c>
      <c r="C168" s="115"/>
      <c r="D168" s="372"/>
      <c r="E168" s="117" t="s">
        <v>1135</v>
      </c>
      <c r="F168" s="117" t="str">
        <f t="shared" si="17"/>
        <v>Hormigón elaborado</v>
      </c>
    </row>
    <row r="169" spans="1:6" x14ac:dyDescent="0.2">
      <c r="A169" s="377" t="s">
        <v>1630</v>
      </c>
      <c r="B169" s="115" t="s">
        <v>729</v>
      </c>
      <c r="C169" s="115"/>
      <c r="D169" s="372"/>
      <c r="E169" s="117" t="s">
        <v>1135</v>
      </c>
      <c r="F169" s="117" t="str">
        <f t="shared" si="17"/>
        <v>Hormigón elaborado</v>
      </c>
    </row>
    <row r="170" spans="1:6" x14ac:dyDescent="0.2">
      <c r="A170" s="377" t="s">
        <v>1631</v>
      </c>
      <c r="B170" s="115" t="s">
        <v>729</v>
      </c>
      <c r="C170" s="115"/>
      <c r="D170" s="372"/>
      <c r="E170" s="117" t="s">
        <v>1135</v>
      </c>
      <c r="F170" s="117" t="str">
        <f t="shared" si="17"/>
        <v>Hormigón elaborado</v>
      </c>
    </row>
    <row r="171" spans="1:6" x14ac:dyDescent="0.2">
      <c r="A171" s="377" t="s">
        <v>1632</v>
      </c>
      <c r="B171" s="115" t="s">
        <v>1633</v>
      </c>
      <c r="C171" s="115"/>
      <c r="D171" s="372"/>
      <c r="E171" s="117" t="s">
        <v>1135</v>
      </c>
      <c r="F171" s="117" t="str">
        <f t="shared" si="17"/>
        <v>Hormigón elaborado</v>
      </c>
    </row>
    <row r="172" spans="1:6" x14ac:dyDescent="0.2">
      <c r="A172" s="377"/>
      <c r="B172" s="115"/>
      <c r="C172" s="378"/>
      <c r="D172" s="372"/>
      <c r="E172" s="117"/>
      <c r="F172" s="117"/>
    </row>
    <row r="173" spans="1:6" x14ac:dyDescent="0.2">
      <c r="A173" s="377"/>
      <c r="B173" s="115"/>
      <c r="C173" s="378"/>
      <c r="D173" s="372"/>
      <c r="E173" s="117" t="str">
        <f>IFERROR(VLOOKUP(D173,Tabla_Indices,5,FALSE),"")</f>
        <v/>
      </c>
      <c r="F173" s="117"/>
    </row>
    <row r="174" spans="1:6" x14ac:dyDescent="0.2">
      <c r="A174" s="377"/>
      <c r="B174" s="115"/>
      <c r="C174" s="378"/>
      <c r="D174" s="372"/>
      <c r="E174" s="117" t="str">
        <f>IFERROR(VLOOKUP(D174,Tabla_Indices,5,FALSE),"")</f>
        <v/>
      </c>
      <c r="F174" s="117"/>
    </row>
    <row r="175" spans="1:6" x14ac:dyDescent="0.2">
      <c r="A175" s="363" t="s">
        <v>1634</v>
      </c>
      <c r="B175" s="363"/>
      <c r="C175" s="363"/>
      <c r="D175" s="365"/>
      <c r="E175" s="363"/>
      <c r="F175" s="363"/>
    </row>
    <row r="176" spans="1:6" x14ac:dyDescent="0.2">
      <c r="A176" s="377" t="s">
        <v>1635</v>
      </c>
      <c r="B176" s="115" t="s">
        <v>1636</v>
      </c>
      <c r="C176" s="380"/>
      <c r="D176" s="381"/>
      <c r="E176" s="117" t="s">
        <v>1423</v>
      </c>
      <c r="F176" s="117" t="str">
        <f t="shared" ref="F176:F190" si="18">IFERROR(VLOOKUP(E176,Tabla_Indices,5,FALSE),"")</f>
        <v xml:space="preserve">Barras de hierro y acero                                               </v>
      </c>
    </row>
    <row r="177" spans="1:6" x14ac:dyDescent="0.2">
      <c r="A177" s="377" t="s">
        <v>1637</v>
      </c>
      <c r="B177" s="115" t="s">
        <v>1636</v>
      </c>
      <c r="C177" s="378"/>
      <c r="D177" s="372"/>
      <c r="E177" s="117" t="s">
        <v>1423</v>
      </c>
      <c r="F177" s="117" t="str">
        <f t="shared" si="18"/>
        <v xml:space="preserve">Barras de hierro y acero                                               </v>
      </c>
    </row>
    <row r="178" spans="1:6" x14ac:dyDescent="0.2">
      <c r="A178" s="377" t="s">
        <v>1638</v>
      </c>
      <c r="B178" s="115" t="s">
        <v>1636</v>
      </c>
      <c r="C178" s="378"/>
      <c r="D178" s="372"/>
      <c r="E178" s="117" t="s">
        <v>1423</v>
      </c>
      <c r="F178" s="117" t="str">
        <f t="shared" si="18"/>
        <v xml:space="preserve">Barras de hierro y acero                                               </v>
      </c>
    </row>
    <row r="179" spans="1:6" x14ac:dyDescent="0.2">
      <c r="A179" s="377" t="s">
        <v>1639</v>
      </c>
      <c r="B179" s="115" t="s">
        <v>1636</v>
      </c>
      <c r="C179" s="378"/>
      <c r="D179" s="372"/>
      <c r="E179" s="117" t="s">
        <v>1423</v>
      </c>
      <c r="F179" s="117" t="str">
        <f t="shared" si="18"/>
        <v xml:space="preserve">Barras de hierro y acero                                               </v>
      </c>
    </row>
    <row r="180" spans="1:6" x14ac:dyDescent="0.2">
      <c r="A180" s="377" t="s">
        <v>1640</v>
      </c>
      <c r="B180" s="115" t="s">
        <v>1636</v>
      </c>
      <c r="C180" s="378"/>
      <c r="D180" s="372"/>
      <c r="E180" s="117" t="s">
        <v>1423</v>
      </c>
      <c r="F180" s="117" t="str">
        <f t="shared" si="18"/>
        <v xml:space="preserve">Barras de hierro y acero                                               </v>
      </c>
    </row>
    <row r="181" spans="1:6" x14ac:dyDescent="0.2">
      <c r="A181" s="377" t="s">
        <v>1641</v>
      </c>
      <c r="B181" s="115" t="s">
        <v>1636</v>
      </c>
      <c r="C181" s="378"/>
      <c r="D181" s="372"/>
      <c r="E181" s="117" t="s">
        <v>1423</v>
      </c>
      <c r="F181" s="117" t="str">
        <f t="shared" si="18"/>
        <v xml:space="preserve">Barras de hierro y acero                                               </v>
      </c>
    </row>
    <row r="182" spans="1:6" x14ac:dyDescent="0.2">
      <c r="A182" s="377" t="s">
        <v>1642</v>
      </c>
      <c r="B182" s="115" t="s">
        <v>1636</v>
      </c>
      <c r="C182" s="380"/>
      <c r="D182" s="381"/>
      <c r="E182" s="117" t="s">
        <v>1423</v>
      </c>
      <c r="F182" s="117" t="str">
        <f t="shared" si="18"/>
        <v xml:space="preserve">Barras de hierro y acero                                               </v>
      </c>
    </row>
    <row r="183" spans="1:6" x14ac:dyDescent="0.2">
      <c r="A183" s="377" t="s">
        <v>1643</v>
      </c>
      <c r="B183" s="115" t="s">
        <v>1636</v>
      </c>
      <c r="C183" s="378"/>
      <c r="D183" s="372"/>
      <c r="E183" s="117" t="s">
        <v>1423</v>
      </c>
      <c r="F183" s="117" t="str">
        <f t="shared" si="18"/>
        <v xml:space="preserve">Barras de hierro y acero                                               </v>
      </c>
    </row>
    <row r="184" spans="1:6" x14ac:dyDescent="0.2">
      <c r="A184" s="377" t="s">
        <v>1644</v>
      </c>
      <c r="B184" s="115" t="s">
        <v>1636</v>
      </c>
      <c r="C184" s="378"/>
      <c r="D184" s="372"/>
      <c r="E184" s="117" t="s">
        <v>1423</v>
      </c>
      <c r="F184" s="117" t="str">
        <f t="shared" si="18"/>
        <v xml:space="preserve">Barras de hierro y acero                                               </v>
      </c>
    </row>
    <row r="185" spans="1:6" x14ac:dyDescent="0.2">
      <c r="A185" s="377" t="s">
        <v>1645</v>
      </c>
      <c r="B185" s="115" t="s">
        <v>1636</v>
      </c>
      <c r="C185" s="378"/>
      <c r="D185" s="372"/>
      <c r="E185" s="117" t="s">
        <v>1423</v>
      </c>
      <c r="F185" s="117" t="str">
        <f t="shared" si="18"/>
        <v xml:space="preserve">Barras de hierro y acero                                               </v>
      </c>
    </row>
    <row r="186" spans="1:6" x14ac:dyDescent="0.2">
      <c r="A186" s="377" t="s">
        <v>1646</v>
      </c>
      <c r="B186" s="115" t="s">
        <v>1636</v>
      </c>
      <c r="C186" s="378"/>
      <c r="D186" s="372"/>
      <c r="E186" s="117" t="s">
        <v>1423</v>
      </c>
      <c r="F186" s="117" t="str">
        <f t="shared" si="18"/>
        <v xml:space="preserve">Barras de hierro y acero                                               </v>
      </c>
    </row>
    <row r="187" spans="1:6" x14ac:dyDescent="0.2">
      <c r="A187" s="377" t="s">
        <v>1647</v>
      </c>
      <c r="B187" s="115" t="s">
        <v>1636</v>
      </c>
      <c r="C187" s="378"/>
      <c r="D187" s="372"/>
      <c r="E187" s="117" t="s">
        <v>1423</v>
      </c>
      <c r="F187" s="117" t="str">
        <f t="shared" si="18"/>
        <v xml:space="preserve">Barras de hierro y acero                                               </v>
      </c>
    </row>
    <row r="188" spans="1:6" x14ac:dyDescent="0.2">
      <c r="A188" s="377" t="s">
        <v>1648</v>
      </c>
      <c r="B188" s="115" t="s">
        <v>1649</v>
      </c>
      <c r="C188" s="378"/>
      <c r="D188" s="372"/>
      <c r="E188" s="117" t="s">
        <v>1615</v>
      </c>
      <c r="F188" s="117" t="str">
        <f t="shared" si="18"/>
        <v xml:space="preserve">Perfiles de hierro                                                     </v>
      </c>
    </row>
    <row r="189" spans="1:6" x14ac:dyDescent="0.2">
      <c r="A189" s="377" t="s">
        <v>1650</v>
      </c>
      <c r="B189" s="115" t="s">
        <v>1649</v>
      </c>
      <c r="C189" s="378"/>
      <c r="D189" s="372"/>
      <c r="E189" s="117" t="s">
        <v>1615</v>
      </c>
      <c r="F189" s="117" t="str">
        <f t="shared" si="18"/>
        <v xml:space="preserve">Perfiles de hierro                                                     </v>
      </c>
    </row>
    <row r="190" spans="1:6" x14ac:dyDescent="0.2">
      <c r="A190" s="377" t="s">
        <v>1651</v>
      </c>
      <c r="B190" s="115" t="s">
        <v>7</v>
      </c>
      <c r="C190" s="378"/>
      <c r="D190" s="372"/>
      <c r="E190" s="117" t="s">
        <v>1652</v>
      </c>
      <c r="F190" s="117" t="str">
        <f t="shared" si="18"/>
        <v>Acero aletado conformado, en barra</v>
      </c>
    </row>
    <row r="191" spans="1:6" x14ac:dyDescent="0.2">
      <c r="A191" s="377" t="s">
        <v>1653</v>
      </c>
      <c r="B191" s="115" t="s">
        <v>7</v>
      </c>
      <c r="C191" s="378"/>
      <c r="D191" s="372"/>
      <c r="E191" s="117" t="s">
        <v>1652</v>
      </c>
      <c r="F191" s="117" t="str">
        <f t="shared" ref="F191:F229" si="19">IFERROR(VLOOKUP(E191,Tabla_Indices,5,FALSE),"")</f>
        <v>Acero aletado conformado, en barra</v>
      </c>
    </row>
    <row r="192" spans="1:6" x14ac:dyDescent="0.2">
      <c r="A192" s="377" t="s">
        <v>1654</v>
      </c>
      <c r="B192" s="115" t="s">
        <v>7</v>
      </c>
      <c r="C192" s="378"/>
      <c r="D192" s="372"/>
      <c r="E192" s="117" t="s">
        <v>1652</v>
      </c>
      <c r="F192" s="117" t="str">
        <f t="shared" si="19"/>
        <v>Acero aletado conformado, en barra</v>
      </c>
    </row>
    <row r="193" spans="1:6" x14ac:dyDescent="0.2">
      <c r="A193" s="377" t="s">
        <v>1655</v>
      </c>
      <c r="B193" s="115" t="s">
        <v>7</v>
      </c>
      <c r="C193" s="378"/>
      <c r="D193" s="372"/>
      <c r="E193" s="117" t="s">
        <v>1652</v>
      </c>
      <c r="F193" s="117" t="str">
        <f t="shared" si="19"/>
        <v>Acero aletado conformado, en barra</v>
      </c>
    </row>
    <row r="194" spans="1:6" x14ac:dyDescent="0.2">
      <c r="A194" s="377" t="s">
        <v>1656</v>
      </c>
      <c r="B194" s="115" t="s">
        <v>1657</v>
      </c>
      <c r="C194" s="378"/>
      <c r="D194" s="372"/>
      <c r="E194" s="117" t="s">
        <v>1658</v>
      </c>
      <c r="F194" s="117" t="str">
        <f t="shared" si="19"/>
        <v xml:space="preserve">Alambres de acero                                                      </v>
      </c>
    </row>
    <row r="195" spans="1:6" x14ac:dyDescent="0.2">
      <c r="A195" s="377" t="s">
        <v>1659</v>
      </c>
      <c r="B195" s="115" t="s">
        <v>1577</v>
      </c>
      <c r="C195" s="382"/>
      <c r="D195" s="372"/>
      <c r="E195" s="117" t="s">
        <v>1658</v>
      </c>
      <c r="F195" s="117" t="str">
        <f t="shared" si="19"/>
        <v xml:space="preserve">Alambres de acero                                                      </v>
      </c>
    </row>
    <row r="196" spans="1:6" x14ac:dyDescent="0.2">
      <c r="A196" s="377" t="s">
        <v>1660</v>
      </c>
      <c r="B196" s="115" t="s">
        <v>1583</v>
      </c>
      <c r="C196" s="378"/>
      <c r="D196" s="372"/>
      <c r="E196" s="117" t="s">
        <v>1423</v>
      </c>
      <c r="F196" s="117" t="str">
        <f t="shared" si="19"/>
        <v xml:space="preserve">Barras de hierro y acero                                               </v>
      </c>
    </row>
    <row r="197" spans="1:6" x14ac:dyDescent="0.2">
      <c r="A197" s="284" t="s">
        <v>1661</v>
      </c>
      <c r="B197" s="115" t="s">
        <v>1662</v>
      </c>
      <c r="C197" s="382"/>
      <c r="D197" s="372"/>
      <c r="E197" s="117" t="s">
        <v>1423</v>
      </c>
      <c r="F197" s="117" t="str">
        <f t="shared" si="19"/>
        <v xml:space="preserve">Barras de hierro y acero                                               </v>
      </c>
    </row>
    <row r="198" spans="1:6" x14ac:dyDescent="0.2">
      <c r="A198" s="377" t="s">
        <v>1663</v>
      </c>
      <c r="B198" s="115" t="s">
        <v>1662</v>
      </c>
      <c r="C198" s="382"/>
      <c r="D198" s="372"/>
      <c r="E198" s="117" t="s">
        <v>1423</v>
      </c>
      <c r="F198" s="117" t="str">
        <f t="shared" si="19"/>
        <v xml:space="preserve">Barras de hierro y acero                                               </v>
      </c>
    </row>
    <row r="199" spans="1:6" x14ac:dyDescent="0.2">
      <c r="A199" s="377" t="s">
        <v>1664</v>
      </c>
      <c r="B199" s="115" t="s">
        <v>1662</v>
      </c>
      <c r="C199" s="382"/>
      <c r="D199" s="372"/>
      <c r="E199" s="117" t="s">
        <v>1423</v>
      </c>
      <c r="F199" s="117" t="str">
        <f t="shared" si="19"/>
        <v xml:space="preserve">Barras de hierro y acero                                               </v>
      </c>
    </row>
    <row r="200" spans="1:6" x14ac:dyDescent="0.2">
      <c r="A200" s="377" t="s">
        <v>1665</v>
      </c>
      <c r="B200" s="115" t="s">
        <v>729</v>
      </c>
      <c r="C200" s="382"/>
      <c r="D200" s="372"/>
      <c r="E200" s="117" t="s">
        <v>1423</v>
      </c>
      <c r="F200" s="117" t="str">
        <f t="shared" si="19"/>
        <v xml:space="preserve">Barras de hierro y acero                                               </v>
      </c>
    </row>
    <row r="201" spans="1:6" x14ac:dyDescent="0.2">
      <c r="A201" s="377" t="s">
        <v>1666</v>
      </c>
      <c r="B201" s="115" t="s">
        <v>729</v>
      </c>
      <c r="C201" s="378"/>
      <c r="D201" s="372"/>
      <c r="E201" s="117" t="s">
        <v>1423</v>
      </c>
      <c r="F201" s="117" t="str">
        <f t="shared" si="19"/>
        <v xml:space="preserve">Barras de hierro y acero                                               </v>
      </c>
    </row>
    <row r="202" spans="1:6" x14ac:dyDescent="0.2">
      <c r="A202" s="377" t="s">
        <v>1667</v>
      </c>
      <c r="B202" s="115" t="s">
        <v>729</v>
      </c>
      <c r="C202" s="378"/>
      <c r="D202" s="372"/>
      <c r="E202" s="117" t="s">
        <v>1423</v>
      </c>
      <c r="F202" s="117" t="str">
        <f t="shared" si="19"/>
        <v xml:space="preserve">Barras de hierro y acero                                               </v>
      </c>
    </row>
    <row r="203" spans="1:6" x14ac:dyDescent="0.2">
      <c r="A203" s="377" t="s">
        <v>1668</v>
      </c>
      <c r="B203" s="115" t="s">
        <v>729</v>
      </c>
      <c r="C203" s="378"/>
      <c r="D203" s="372"/>
      <c r="E203" s="117" t="s">
        <v>1423</v>
      </c>
      <c r="F203" s="117" t="str">
        <f t="shared" si="19"/>
        <v xml:space="preserve">Barras de hierro y acero                                               </v>
      </c>
    </row>
    <row r="204" spans="1:6" x14ac:dyDescent="0.2">
      <c r="A204" s="377" t="s">
        <v>1669</v>
      </c>
      <c r="B204" s="115" t="s">
        <v>729</v>
      </c>
      <c r="C204" s="378"/>
      <c r="D204" s="372"/>
      <c r="E204" s="117" t="s">
        <v>1423</v>
      </c>
      <c r="F204" s="117" t="str">
        <f t="shared" si="19"/>
        <v xml:space="preserve">Barras de hierro y acero                                               </v>
      </c>
    </row>
    <row r="205" spans="1:6" x14ac:dyDescent="0.2">
      <c r="A205" s="377" t="s">
        <v>1670</v>
      </c>
      <c r="B205" s="115" t="s">
        <v>729</v>
      </c>
      <c r="C205" s="378"/>
      <c r="D205" s="372"/>
      <c r="E205" s="117" t="s">
        <v>1423</v>
      </c>
      <c r="F205" s="117" t="str">
        <f>IFERROR(VLOOKUP(E205,Tabla_Indices,5,FALSE),"")</f>
        <v xml:space="preserve">Barras de hierro y acero                                               </v>
      </c>
    </row>
    <row r="206" spans="1:6" x14ac:dyDescent="0.2">
      <c r="A206" s="377" t="s">
        <v>1671</v>
      </c>
      <c r="B206" s="115" t="s">
        <v>729</v>
      </c>
      <c r="C206" s="378"/>
      <c r="D206" s="372"/>
      <c r="E206" s="117" t="s">
        <v>1423</v>
      </c>
      <c r="F206" s="117" t="str">
        <f t="shared" si="19"/>
        <v xml:space="preserve">Barras de hierro y acero                                               </v>
      </c>
    </row>
    <row r="207" spans="1:6" x14ac:dyDescent="0.2">
      <c r="A207" s="377" t="s">
        <v>1672</v>
      </c>
      <c r="B207" s="115" t="s">
        <v>7</v>
      </c>
      <c r="C207" s="378"/>
      <c r="D207" s="372"/>
      <c r="E207" s="117" t="s">
        <v>1423</v>
      </c>
      <c r="F207" s="117" t="str">
        <f t="shared" si="19"/>
        <v xml:space="preserve">Barras de hierro y acero                                               </v>
      </c>
    </row>
    <row r="208" spans="1:6" x14ac:dyDescent="0.2">
      <c r="A208" s="377" t="s">
        <v>1673</v>
      </c>
      <c r="B208" s="115" t="s">
        <v>729</v>
      </c>
      <c r="C208" s="378"/>
      <c r="D208" s="372"/>
      <c r="E208" s="117" t="s">
        <v>1423</v>
      </c>
      <c r="F208" s="117" t="str">
        <f t="shared" si="19"/>
        <v xml:space="preserve">Barras de hierro y acero                                               </v>
      </c>
    </row>
    <row r="209" spans="1:6" x14ac:dyDescent="0.2">
      <c r="A209" s="377" t="s">
        <v>1674</v>
      </c>
      <c r="B209" s="115" t="s">
        <v>729</v>
      </c>
      <c r="C209" s="378"/>
      <c r="D209" s="372"/>
      <c r="E209" s="117" t="s">
        <v>1423</v>
      </c>
      <c r="F209" s="117" t="str">
        <f t="shared" si="19"/>
        <v xml:space="preserve">Barras de hierro y acero                                               </v>
      </c>
    </row>
    <row r="210" spans="1:6" x14ac:dyDescent="0.2">
      <c r="A210" s="377" t="s">
        <v>1675</v>
      </c>
      <c r="B210" s="115" t="s">
        <v>729</v>
      </c>
      <c r="C210" s="378"/>
      <c r="D210" s="372"/>
      <c r="E210" s="117" t="s">
        <v>1423</v>
      </c>
      <c r="F210" s="117" t="str">
        <f t="shared" si="19"/>
        <v xml:space="preserve">Barras de hierro y acero                                               </v>
      </c>
    </row>
    <row r="211" spans="1:6" x14ac:dyDescent="0.2">
      <c r="A211" s="377" t="s">
        <v>1676</v>
      </c>
      <c r="B211" s="115" t="s">
        <v>729</v>
      </c>
      <c r="C211" s="378"/>
      <c r="D211" s="372"/>
      <c r="E211" s="117" t="s">
        <v>1423</v>
      </c>
      <c r="F211" s="117" t="str">
        <f t="shared" si="19"/>
        <v xml:space="preserve">Barras de hierro y acero                                               </v>
      </c>
    </row>
    <row r="212" spans="1:6" x14ac:dyDescent="0.2">
      <c r="A212" s="377" t="s">
        <v>1677</v>
      </c>
      <c r="B212" s="115" t="s">
        <v>1649</v>
      </c>
      <c r="C212" s="378"/>
      <c r="D212" s="372"/>
      <c r="E212" s="117" t="s">
        <v>1615</v>
      </c>
      <c r="F212" s="117" t="str">
        <f t="shared" si="19"/>
        <v xml:space="preserve">Perfiles de hierro                                                     </v>
      </c>
    </row>
    <row r="213" spans="1:6" x14ac:dyDescent="0.2">
      <c r="A213" s="377" t="s">
        <v>1678</v>
      </c>
      <c r="B213" s="115" t="s">
        <v>1649</v>
      </c>
      <c r="C213" s="378"/>
      <c r="D213" s="372"/>
      <c r="E213" s="117" t="s">
        <v>1615</v>
      </c>
      <c r="F213" s="117" t="str">
        <f t="shared" si="19"/>
        <v xml:space="preserve">Perfiles de hierro                                                     </v>
      </c>
    </row>
    <row r="214" spans="1:6" x14ac:dyDescent="0.2">
      <c r="A214" s="377" t="s">
        <v>1679</v>
      </c>
      <c r="B214" s="115" t="s">
        <v>1583</v>
      </c>
      <c r="C214" s="378"/>
      <c r="D214" s="372"/>
      <c r="E214" s="117" t="s">
        <v>1615</v>
      </c>
      <c r="F214" s="117" t="str">
        <f t="shared" si="19"/>
        <v xml:space="preserve">Perfiles de hierro                                                     </v>
      </c>
    </row>
    <row r="215" spans="1:6" x14ac:dyDescent="0.2">
      <c r="A215" s="377" t="s">
        <v>1680</v>
      </c>
      <c r="B215" s="115" t="s">
        <v>1577</v>
      </c>
      <c r="C215" s="378"/>
      <c r="D215" s="372"/>
      <c r="E215" s="117" t="s">
        <v>1615</v>
      </c>
      <c r="F215" s="117" t="str">
        <f t="shared" si="19"/>
        <v xml:space="preserve">Perfiles de hierro                                                     </v>
      </c>
    </row>
    <row r="216" spans="1:6" x14ac:dyDescent="0.2">
      <c r="A216" s="363" t="s">
        <v>1681</v>
      </c>
      <c r="B216" s="363"/>
      <c r="C216" s="363"/>
      <c r="D216" s="365"/>
      <c r="E216" s="363"/>
      <c r="F216" s="363" t="str">
        <f t="shared" si="19"/>
        <v/>
      </c>
    </row>
    <row r="217" spans="1:6" x14ac:dyDescent="0.2">
      <c r="A217" s="377" t="s">
        <v>1682</v>
      </c>
      <c r="B217" s="115" t="s">
        <v>729</v>
      </c>
      <c r="C217" s="378"/>
      <c r="D217" s="372"/>
      <c r="E217" s="117" t="s">
        <v>1683</v>
      </c>
      <c r="F217" s="117" t="str">
        <f t="shared" si="19"/>
        <v>Tirante  sin cepillar</v>
      </c>
    </row>
    <row r="218" spans="1:6" x14ac:dyDescent="0.2">
      <c r="A218" s="377" t="s">
        <v>1684</v>
      </c>
      <c r="B218" s="115" t="s">
        <v>729</v>
      </c>
      <c r="C218" s="378"/>
      <c r="D218" s="372"/>
      <c r="E218" s="117" t="s">
        <v>1683</v>
      </c>
      <c r="F218" s="117" t="str">
        <f t="shared" si="19"/>
        <v>Tirante  sin cepillar</v>
      </c>
    </row>
    <row r="219" spans="1:6" x14ac:dyDescent="0.2">
      <c r="A219" s="377" t="s">
        <v>1685</v>
      </c>
      <c r="B219" s="115" t="s">
        <v>729</v>
      </c>
      <c r="C219" s="378"/>
      <c r="D219" s="372"/>
      <c r="E219" s="117" t="s">
        <v>1683</v>
      </c>
      <c r="F219" s="117" t="str">
        <f t="shared" si="19"/>
        <v>Tirante  sin cepillar</v>
      </c>
    </row>
    <row r="220" spans="1:6" x14ac:dyDescent="0.2">
      <c r="A220" s="377" t="s">
        <v>1686</v>
      </c>
      <c r="B220" s="115" t="s">
        <v>7</v>
      </c>
      <c r="C220" s="378"/>
      <c r="D220" s="372"/>
      <c r="E220" s="117" t="s">
        <v>1687</v>
      </c>
      <c r="F220" s="117" t="str">
        <f t="shared" si="19"/>
        <v xml:space="preserve">Maderas terciadas fenólicas                                            </v>
      </c>
    </row>
    <row r="221" spans="1:6" x14ac:dyDescent="0.2">
      <c r="A221" s="377" t="s">
        <v>1688</v>
      </c>
      <c r="B221" s="115" t="s">
        <v>7</v>
      </c>
      <c r="C221" s="378"/>
      <c r="D221" s="372"/>
      <c r="E221" s="117" t="s">
        <v>1687</v>
      </c>
      <c r="F221" s="117" t="str">
        <f t="shared" si="19"/>
        <v xml:space="preserve">Maderas terciadas fenólicas                                            </v>
      </c>
    </row>
    <row r="222" spans="1:6" x14ac:dyDescent="0.2">
      <c r="A222" s="377" t="s">
        <v>1689</v>
      </c>
      <c r="B222" s="115" t="s">
        <v>729</v>
      </c>
      <c r="C222" s="378"/>
      <c r="D222" s="372"/>
      <c r="E222" s="117" t="s">
        <v>1683</v>
      </c>
      <c r="F222" s="117" t="str">
        <f t="shared" si="19"/>
        <v>Tirante  sin cepillar</v>
      </c>
    </row>
    <row r="223" spans="1:6" x14ac:dyDescent="0.2">
      <c r="A223" s="377" t="s">
        <v>1690</v>
      </c>
      <c r="B223" s="115" t="s">
        <v>729</v>
      </c>
      <c r="C223" s="378"/>
      <c r="D223" s="372"/>
      <c r="E223" s="117" t="s">
        <v>1610</v>
      </c>
      <c r="F223" s="117" t="str">
        <f t="shared" si="19"/>
        <v xml:space="preserve">Maderas aserradas                                                      </v>
      </c>
    </row>
    <row r="224" spans="1:6" x14ac:dyDescent="0.2">
      <c r="A224" s="377" t="s">
        <v>1691</v>
      </c>
      <c r="B224" s="115" t="s">
        <v>1692</v>
      </c>
      <c r="C224" s="378"/>
      <c r="D224" s="372"/>
      <c r="E224" s="117" t="s">
        <v>1610</v>
      </c>
      <c r="F224" s="117" t="str">
        <f t="shared" si="19"/>
        <v xml:space="preserve">Maderas aserradas                                                      </v>
      </c>
    </row>
    <row r="225" spans="1:6" x14ac:dyDescent="0.2">
      <c r="A225" s="377" t="s">
        <v>1693</v>
      </c>
      <c r="B225" s="115" t="s">
        <v>1694</v>
      </c>
      <c r="C225" s="378"/>
      <c r="D225" s="372"/>
      <c r="E225" s="117" t="s">
        <v>1695</v>
      </c>
      <c r="F225" s="117" t="str">
        <f t="shared" si="19"/>
        <v>Otros productos plásticos (incluye: Telas plásticas, Cortinas de enrollar de PVC y Artículos de bazar de plástico)</v>
      </c>
    </row>
    <row r="226" spans="1:6" x14ac:dyDescent="0.2">
      <c r="A226" s="377" t="s">
        <v>1696</v>
      </c>
      <c r="B226" s="115" t="s">
        <v>1657</v>
      </c>
      <c r="C226" s="378"/>
      <c r="D226" s="372"/>
      <c r="E226" s="117" t="s">
        <v>1578</v>
      </c>
      <c r="F226" s="117" t="str">
        <f t="shared" si="19"/>
        <v xml:space="preserve">Clavos                                                                 </v>
      </c>
    </row>
    <row r="227" spans="1:6" x14ac:dyDescent="0.2">
      <c r="A227" s="377" t="s">
        <v>1697</v>
      </c>
      <c r="B227" s="115" t="s">
        <v>1698</v>
      </c>
      <c r="C227" s="378"/>
      <c r="D227" s="372"/>
      <c r="E227" s="117" t="s">
        <v>1603</v>
      </c>
      <c r="F227" s="117" t="str">
        <f t="shared" si="19"/>
        <v xml:space="preserve">Aceites lubricantes                                                    </v>
      </c>
    </row>
    <row r="228" spans="1:6" x14ac:dyDescent="0.2">
      <c r="A228" s="377"/>
      <c r="B228" s="115"/>
      <c r="C228" s="378"/>
      <c r="D228" s="372"/>
      <c r="E228" s="117" t="str">
        <f t="shared" ref="E228" si="20">IFERROR(VLOOKUP(D228,Tabla_Indices,5,FALSE),"")</f>
        <v/>
      </c>
      <c r="F228" s="117">
        <f t="shared" si="19"/>
        <v>0</v>
      </c>
    </row>
    <row r="229" spans="1:6" x14ac:dyDescent="0.2">
      <c r="A229" s="363" t="s">
        <v>866</v>
      </c>
      <c r="B229" s="363"/>
      <c r="C229" s="363"/>
      <c r="D229" s="365"/>
      <c r="E229" s="363"/>
      <c r="F229" s="363" t="str">
        <f t="shared" si="19"/>
        <v/>
      </c>
    </row>
    <row r="230" spans="1:6" x14ac:dyDescent="0.2">
      <c r="A230" s="377" t="s">
        <v>311</v>
      </c>
      <c r="B230" s="115" t="s">
        <v>1657</v>
      </c>
      <c r="C230" s="378"/>
      <c r="D230" s="372"/>
      <c r="E230" s="117" t="s">
        <v>1699</v>
      </c>
      <c r="F230" s="117" t="str">
        <f t="shared" ref="F230:F248" si="21">IFERROR(VLOOKUP(E230,Tabla_Indices,5,FALSE),"")</f>
        <v>Cemento portland normal, en bolsa</v>
      </c>
    </row>
    <row r="231" spans="1:6" x14ac:dyDescent="0.2">
      <c r="A231" s="377" t="s">
        <v>1700</v>
      </c>
      <c r="B231" s="115" t="s">
        <v>1657</v>
      </c>
      <c r="C231" s="378"/>
      <c r="D231" s="372"/>
      <c r="E231" s="117" t="s">
        <v>1699</v>
      </c>
      <c r="F231" s="117" t="str">
        <f t="shared" si="21"/>
        <v>Cemento portland normal, en bolsa</v>
      </c>
    </row>
    <row r="232" spans="1:6" x14ac:dyDescent="0.2">
      <c r="A232" s="377" t="s">
        <v>1701</v>
      </c>
      <c r="B232" s="115" t="s">
        <v>1657</v>
      </c>
      <c r="C232" s="378"/>
      <c r="D232" s="372"/>
      <c r="E232" s="117" t="s">
        <v>1699</v>
      </c>
      <c r="F232" s="117" t="str">
        <f t="shared" si="21"/>
        <v>Cemento portland normal, en bolsa</v>
      </c>
    </row>
    <row r="233" spans="1:6" x14ac:dyDescent="0.2">
      <c r="A233" s="377" t="s">
        <v>1702</v>
      </c>
      <c r="B233" s="115" t="s">
        <v>1657</v>
      </c>
      <c r="C233" s="378"/>
      <c r="D233" s="372"/>
      <c r="E233" s="117" t="s">
        <v>1703</v>
      </c>
      <c r="F233" s="117" t="str">
        <f t="shared" si="21"/>
        <v>Cal área hidratada</v>
      </c>
    </row>
    <row r="234" spans="1:6" x14ac:dyDescent="0.2">
      <c r="A234" s="377" t="s">
        <v>1704</v>
      </c>
      <c r="B234" s="115" t="s">
        <v>6</v>
      </c>
      <c r="C234" s="378"/>
      <c r="D234" s="372"/>
      <c r="E234" s="117" t="s">
        <v>1705</v>
      </c>
      <c r="F234" s="117" t="str">
        <f t="shared" si="21"/>
        <v>Arena clasificada lavada</v>
      </c>
    </row>
    <row r="235" spans="1:6" x14ac:dyDescent="0.2">
      <c r="A235" s="377" t="s">
        <v>1706</v>
      </c>
      <c r="B235" s="115" t="s">
        <v>6</v>
      </c>
      <c r="C235" s="378"/>
      <c r="D235" s="372"/>
      <c r="E235" s="117" t="s">
        <v>1705</v>
      </c>
      <c r="F235" s="117" t="str">
        <f t="shared" si="21"/>
        <v>Arena clasificada lavada</v>
      </c>
    </row>
    <row r="236" spans="1:6" x14ac:dyDescent="0.2">
      <c r="A236" s="377" t="s">
        <v>1707</v>
      </c>
      <c r="B236" s="115" t="s">
        <v>6</v>
      </c>
      <c r="C236" s="378"/>
      <c r="D236" s="372"/>
      <c r="E236" s="117" t="s">
        <v>1708</v>
      </c>
      <c r="F236" s="117" t="str">
        <f t="shared" si="21"/>
        <v>Canto rodado clasificado</v>
      </c>
    </row>
    <row r="237" spans="1:6" x14ac:dyDescent="0.2">
      <c r="A237" s="377" t="s">
        <v>1709</v>
      </c>
      <c r="B237" s="115" t="s">
        <v>6</v>
      </c>
      <c r="C237" s="378"/>
      <c r="D237" s="372"/>
      <c r="E237" s="117" t="s">
        <v>1708</v>
      </c>
      <c r="F237" s="117" t="str">
        <f t="shared" si="21"/>
        <v>Canto rodado clasificado</v>
      </c>
    </row>
    <row r="238" spans="1:6" x14ac:dyDescent="0.2">
      <c r="A238" s="377" t="s">
        <v>1710</v>
      </c>
      <c r="B238" s="115" t="s">
        <v>6</v>
      </c>
      <c r="C238" s="378"/>
      <c r="D238" s="372"/>
      <c r="E238" s="117" t="s">
        <v>1708</v>
      </c>
      <c r="F238" s="117" t="str">
        <f t="shared" si="21"/>
        <v>Canto rodado clasificado</v>
      </c>
    </row>
    <row r="239" spans="1:6" x14ac:dyDescent="0.2">
      <c r="A239" s="377" t="s">
        <v>1711</v>
      </c>
      <c r="B239" s="115" t="s">
        <v>6</v>
      </c>
      <c r="C239" s="378"/>
      <c r="D239" s="372"/>
      <c r="E239" s="117" t="s">
        <v>1708</v>
      </c>
      <c r="F239" s="117" t="str">
        <f t="shared" si="21"/>
        <v>Canto rodado clasificado</v>
      </c>
    </row>
    <row r="240" spans="1:6" x14ac:dyDescent="0.2">
      <c r="A240" s="377" t="s">
        <v>1712</v>
      </c>
      <c r="B240" s="115" t="s">
        <v>6</v>
      </c>
      <c r="C240" s="378"/>
      <c r="D240" s="372"/>
      <c r="E240" s="117" t="s">
        <v>1708</v>
      </c>
      <c r="F240" s="117" t="str">
        <f t="shared" si="21"/>
        <v>Canto rodado clasificado</v>
      </c>
    </row>
    <row r="241" spans="1:6" x14ac:dyDescent="0.2">
      <c r="A241" s="377" t="s">
        <v>1713</v>
      </c>
      <c r="B241" s="115" t="s">
        <v>6</v>
      </c>
      <c r="C241" s="378"/>
      <c r="D241" s="372"/>
      <c r="E241" s="117" t="s">
        <v>1708</v>
      </c>
      <c r="F241" s="117" t="str">
        <f t="shared" si="21"/>
        <v>Canto rodado clasificado</v>
      </c>
    </row>
    <row r="242" spans="1:6" x14ac:dyDescent="0.2">
      <c r="A242" s="377" t="s">
        <v>1714</v>
      </c>
      <c r="B242" s="115" t="s">
        <v>6</v>
      </c>
      <c r="C242" s="378"/>
      <c r="D242" s="372"/>
      <c r="E242" s="117" t="s">
        <v>1708</v>
      </c>
      <c r="F242" s="117" t="str">
        <f t="shared" si="21"/>
        <v>Canto rodado clasificado</v>
      </c>
    </row>
    <row r="243" spans="1:6" x14ac:dyDescent="0.2">
      <c r="A243" s="377" t="s">
        <v>1715</v>
      </c>
      <c r="B243" s="115" t="s">
        <v>1577</v>
      </c>
      <c r="C243" s="378"/>
      <c r="D243" s="372"/>
      <c r="E243" s="117" t="s">
        <v>1606</v>
      </c>
      <c r="F243" s="117" t="str">
        <f t="shared" si="21"/>
        <v xml:space="preserve">Hidrófugos                                                             </v>
      </c>
    </row>
    <row r="244" spans="1:6" x14ac:dyDescent="0.2">
      <c r="A244" s="377" t="s">
        <v>1716</v>
      </c>
      <c r="B244" s="115" t="s">
        <v>1583</v>
      </c>
      <c r="C244" s="378"/>
      <c r="D244" s="372"/>
      <c r="E244" s="117" t="s">
        <v>1717</v>
      </c>
      <c r="F244" s="117" t="str">
        <f t="shared" si="21"/>
        <v>LADRILLON 1°</v>
      </c>
    </row>
    <row r="245" spans="1:6" x14ac:dyDescent="0.2">
      <c r="A245" s="377" t="s">
        <v>1718</v>
      </c>
      <c r="B245" s="115" t="s">
        <v>1583</v>
      </c>
      <c r="C245" s="378"/>
      <c r="D245" s="372"/>
      <c r="E245" s="117" t="s">
        <v>1717</v>
      </c>
      <c r="F245" s="117"/>
    </row>
    <row r="246" spans="1:6" x14ac:dyDescent="0.2">
      <c r="A246" s="377" t="s">
        <v>1719</v>
      </c>
      <c r="B246" s="115" t="s">
        <v>1583</v>
      </c>
      <c r="C246" s="378"/>
      <c r="D246" s="372"/>
      <c r="E246" s="117" t="s">
        <v>1717</v>
      </c>
      <c r="F246" s="117" t="str">
        <f t="shared" si="21"/>
        <v>LADRILLON 1°</v>
      </c>
    </row>
    <row r="247" spans="1:6" x14ac:dyDescent="0.2">
      <c r="A247" s="377" t="s">
        <v>1720</v>
      </c>
      <c r="B247" s="115" t="s">
        <v>1583</v>
      </c>
      <c r="C247" s="378"/>
      <c r="D247" s="372"/>
      <c r="E247" s="117" t="s">
        <v>1717</v>
      </c>
      <c r="F247" s="117" t="str">
        <f t="shared" si="21"/>
        <v>LADRILLON 1°</v>
      </c>
    </row>
    <row r="248" spans="1:6" x14ac:dyDescent="0.2">
      <c r="A248" s="377" t="s">
        <v>1721</v>
      </c>
      <c r="B248" s="115" t="s">
        <v>1636</v>
      </c>
      <c r="C248" s="378"/>
      <c r="D248" s="372"/>
      <c r="E248" s="117" t="s">
        <v>1722</v>
      </c>
      <c r="F248" s="117" t="str">
        <f t="shared" si="21"/>
        <v>Yeso blanco</v>
      </c>
    </row>
    <row r="249" spans="1:6" x14ac:dyDescent="0.2">
      <c r="A249" s="377"/>
      <c r="B249" s="115"/>
      <c r="C249" s="378"/>
      <c r="D249" s="372"/>
      <c r="E249" s="117" t="str">
        <f t="shared" ref="E249" si="22">IFERROR(VLOOKUP(D249,Tabla_Indices,5,FALSE),"")</f>
        <v/>
      </c>
      <c r="F249" s="117"/>
    </row>
    <row r="250" spans="1:6" x14ac:dyDescent="0.2">
      <c r="A250" s="363" t="s">
        <v>1723</v>
      </c>
      <c r="B250" s="363"/>
      <c r="C250" s="363"/>
      <c r="D250" s="365"/>
      <c r="E250" s="363"/>
      <c r="F250" s="363"/>
    </row>
    <row r="251" spans="1:6" x14ac:dyDescent="0.2">
      <c r="A251" s="377" t="s">
        <v>1724</v>
      </c>
      <c r="B251" s="115" t="s">
        <v>1583</v>
      </c>
      <c r="C251" s="378"/>
      <c r="D251" s="372"/>
      <c r="E251" s="117" t="s">
        <v>1725</v>
      </c>
      <c r="F251" s="117" t="str">
        <f t="shared" ref="F251:F266" si="23">IFERROR(VLOOKUP(E251,Tabla_Indices,5,FALSE),"")</f>
        <v>Postes, varillones y varillas p/alambrados.</v>
      </c>
    </row>
    <row r="252" spans="1:6" x14ac:dyDescent="0.2">
      <c r="A252" s="377" t="s">
        <v>1726</v>
      </c>
      <c r="B252" s="115" t="s">
        <v>1583</v>
      </c>
      <c r="C252" s="378"/>
      <c r="D252" s="372"/>
      <c r="E252" s="117" t="s">
        <v>1725</v>
      </c>
      <c r="F252" s="117" t="str">
        <f t="shared" si="23"/>
        <v>Postes, varillones y varillas p/alambrados.</v>
      </c>
    </row>
    <row r="253" spans="1:6" x14ac:dyDescent="0.2">
      <c r="A253" s="377" t="s">
        <v>1727</v>
      </c>
      <c r="B253" s="115" t="s">
        <v>1583</v>
      </c>
      <c r="C253" s="378"/>
      <c r="D253" s="372"/>
      <c r="E253" s="117" t="s">
        <v>1725</v>
      </c>
      <c r="F253" s="117" t="str">
        <f t="shared" si="23"/>
        <v>Postes, varillones y varillas p/alambrados.</v>
      </c>
    </row>
    <row r="254" spans="1:6" x14ac:dyDescent="0.2">
      <c r="A254" s="377" t="s">
        <v>1728</v>
      </c>
      <c r="B254" s="115" t="s">
        <v>1583</v>
      </c>
      <c r="C254" s="378"/>
      <c r="D254" s="372"/>
      <c r="E254" s="117" t="s">
        <v>1725</v>
      </c>
      <c r="F254" s="117" t="str">
        <f t="shared" si="23"/>
        <v>Postes, varillones y varillas p/alambrados.</v>
      </c>
    </row>
    <row r="255" spans="1:6" x14ac:dyDescent="0.2">
      <c r="A255" s="377" t="s">
        <v>1729</v>
      </c>
      <c r="B255" s="115" t="s">
        <v>729</v>
      </c>
      <c r="C255" s="378"/>
      <c r="D255" s="372"/>
      <c r="E255" s="117" t="s">
        <v>1575</v>
      </c>
      <c r="F255" s="117" t="str">
        <f t="shared" si="23"/>
        <v xml:space="preserve">Tejidos de alambre                                                     </v>
      </c>
    </row>
    <row r="256" spans="1:6" x14ac:dyDescent="0.2">
      <c r="A256" s="377" t="s">
        <v>1730</v>
      </c>
      <c r="B256" s="115" t="s">
        <v>729</v>
      </c>
      <c r="C256" s="378"/>
      <c r="D256" s="372"/>
      <c r="E256" s="117" t="s">
        <v>1658</v>
      </c>
      <c r="F256" s="117" t="str">
        <f t="shared" si="23"/>
        <v xml:space="preserve">Alambres de acero                                                      </v>
      </c>
    </row>
    <row r="257" spans="1:6" x14ac:dyDescent="0.2">
      <c r="A257" s="377" t="s">
        <v>1731</v>
      </c>
      <c r="B257" s="115" t="s">
        <v>729</v>
      </c>
      <c r="C257" s="378"/>
      <c r="D257" s="372"/>
      <c r="E257" s="117" t="s">
        <v>1658</v>
      </c>
      <c r="F257" s="117" t="str">
        <f t="shared" si="23"/>
        <v xml:space="preserve">Alambres de acero                                                      </v>
      </c>
    </row>
    <row r="258" spans="1:6" x14ac:dyDescent="0.2">
      <c r="A258" s="377" t="s">
        <v>1732</v>
      </c>
      <c r="B258" s="115" t="s">
        <v>1577</v>
      </c>
      <c r="C258" s="378"/>
      <c r="D258" s="372"/>
      <c r="E258" s="117" t="s">
        <v>1658</v>
      </c>
      <c r="F258" s="117" t="str">
        <f t="shared" si="23"/>
        <v xml:space="preserve">Alambres de acero                                                      </v>
      </c>
    </row>
    <row r="259" spans="1:6" x14ac:dyDescent="0.2">
      <c r="A259" s="377" t="s">
        <v>1733</v>
      </c>
      <c r="B259" s="115" t="s">
        <v>1583</v>
      </c>
      <c r="C259" s="378"/>
      <c r="D259" s="372"/>
      <c r="E259" s="117" t="s">
        <v>1734</v>
      </c>
      <c r="F259" s="117" t="str">
        <f t="shared" si="23"/>
        <v xml:space="preserve">Aceros aleados                                                       </v>
      </c>
    </row>
    <row r="260" spans="1:6" x14ac:dyDescent="0.2">
      <c r="A260" s="377" t="s">
        <v>1735</v>
      </c>
      <c r="B260" s="115" t="s">
        <v>1583</v>
      </c>
      <c r="C260" s="378"/>
      <c r="D260" s="372"/>
      <c r="E260" s="117" t="s">
        <v>1734</v>
      </c>
      <c r="F260" s="117" t="str">
        <f t="shared" si="23"/>
        <v xml:space="preserve">Aceros aleados                                                       </v>
      </c>
    </row>
    <row r="261" spans="1:6" x14ac:dyDescent="0.2">
      <c r="A261" s="377" t="s">
        <v>1736</v>
      </c>
      <c r="B261" s="115" t="s">
        <v>729</v>
      </c>
      <c r="C261" s="378"/>
      <c r="D261" s="372"/>
      <c r="E261" s="117" t="s">
        <v>1734</v>
      </c>
      <c r="F261" s="117" t="str">
        <f t="shared" si="23"/>
        <v xml:space="preserve">Aceros aleados                                                       </v>
      </c>
    </row>
    <row r="262" spans="1:6" x14ac:dyDescent="0.2">
      <c r="A262" s="377" t="s">
        <v>1737</v>
      </c>
      <c r="B262" s="115" t="s">
        <v>1583</v>
      </c>
      <c r="C262" s="378"/>
      <c r="D262" s="372"/>
      <c r="E262" s="117" t="s">
        <v>1734</v>
      </c>
      <c r="F262" s="117" t="str">
        <f t="shared" si="23"/>
        <v xml:space="preserve">Aceros aleados                                                       </v>
      </c>
    </row>
    <row r="263" spans="1:6" x14ac:dyDescent="0.2">
      <c r="A263" s="377" t="s">
        <v>1738</v>
      </c>
      <c r="B263" s="115" t="s">
        <v>1583</v>
      </c>
      <c r="C263" s="378"/>
      <c r="D263" s="372"/>
      <c r="E263" s="117" t="s">
        <v>1739</v>
      </c>
      <c r="F263" s="117" t="str">
        <f t="shared" si="23"/>
        <v>Torniquetes.</v>
      </c>
    </row>
    <row r="264" spans="1:6" x14ac:dyDescent="0.2">
      <c r="A264" s="377" t="s">
        <v>1740</v>
      </c>
      <c r="B264" s="115" t="s">
        <v>1583</v>
      </c>
      <c r="C264" s="378"/>
      <c r="D264" s="372"/>
      <c r="E264" s="117" t="s">
        <v>1739</v>
      </c>
      <c r="F264" s="117" t="str">
        <f t="shared" si="23"/>
        <v>Torniquetes.</v>
      </c>
    </row>
    <row r="265" spans="1:6" x14ac:dyDescent="0.2">
      <c r="A265" s="377" t="s">
        <v>1741</v>
      </c>
      <c r="B265" s="115" t="s">
        <v>729</v>
      </c>
      <c r="C265" s="378"/>
      <c r="D265" s="372"/>
      <c r="E265" s="117" t="s">
        <v>1742</v>
      </c>
      <c r="F265" s="117" t="str">
        <f t="shared" si="23"/>
        <v>Caños de PVC para instalaciones varias</v>
      </c>
    </row>
    <row r="266" spans="1:6" x14ac:dyDescent="0.2">
      <c r="A266" s="377" t="s">
        <v>1743</v>
      </c>
      <c r="B266" s="115" t="s">
        <v>729</v>
      </c>
      <c r="C266" s="378"/>
      <c r="D266" s="372"/>
      <c r="E266" s="117" t="s">
        <v>1742</v>
      </c>
      <c r="F266" s="117" t="str">
        <f t="shared" si="23"/>
        <v>Caños de PVC para instalaciones varias</v>
      </c>
    </row>
    <row r="267" spans="1:6" x14ac:dyDescent="0.2">
      <c r="A267" s="377"/>
      <c r="B267" s="115"/>
      <c r="C267" s="378"/>
      <c r="D267" s="372"/>
      <c r="E267" s="117"/>
      <c r="F267" s="117"/>
    </row>
    <row r="268" spans="1:6" x14ac:dyDescent="0.2">
      <c r="A268" s="363" t="s">
        <v>878</v>
      </c>
      <c r="B268" s="363"/>
      <c r="C268" s="363"/>
      <c r="D268" s="365"/>
      <c r="E268" s="363"/>
      <c r="F268" s="363"/>
    </row>
    <row r="269" spans="1:6" x14ac:dyDescent="0.2">
      <c r="A269" s="377" t="s">
        <v>1744</v>
      </c>
      <c r="B269" s="115" t="s">
        <v>7</v>
      </c>
      <c r="C269" s="378"/>
      <c r="D269" s="372"/>
      <c r="E269" s="117" t="s">
        <v>1745</v>
      </c>
      <c r="F269" s="117" t="str">
        <f t="shared" ref="F269:F283" si="24">IFERROR(VLOOKUP(E269,Tabla_Indices,5,FALSE),"")</f>
        <v>Poliestireno expandido en placas</v>
      </c>
    </row>
    <row r="270" spans="1:6" x14ac:dyDescent="0.2">
      <c r="A270" s="377" t="s">
        <v>1746</v>
      </c>
      <c r="B270" s="115" t="s">
        <v>7</v>
      </c>
      <c r="C270" s="378"/>
      <c r="D270" s="372"/>
      <c r="E270" s="117" t="s">
        <v>1745</v>
      </c>
      <c r="F270" s="117" t="str">
        <f t="shared" si="24"/>
        <v>Poliestireno expandido en placas</v>
      </c>
    </row>
    <row r="271" spans="1:6" x14ac:dyDescent="0.2">
      <c r="A271" s="377" t="s">
        <v>1747</v>
      </c>
      <c r="B271" s="115" t="s">
        <v>7</v>
      </c>
      <c r="C271" s="378"/>
      <c r="D271" s="372"/>
      <c r="E271" s="117" t="s">
        <v>1745</v>
      </c>
      <c r="F271" s="117" t="str">
        <f t="shared" si="24"/>
        <v>Poliestireno expandido en placas</v>
      </c>
    </row>
    <row r="272" spans="1:6" x14ac:dyDescent="0.2">
      <c r="A272" s="377" t="s">
        <v>1748</v>
      </c>
      <c r="B272" s="115" t="s">
        <v>7</v>
      </c>
      <c r="C272" s="378"/>
      <c r="D272" s="372"/>
      <c r="E272" s="117" t="s">
        <v>1745</v>
      </c>
      <c r="F272" s="117" t="str">
        <f t="shared" si="24"/>
        <v>Poliestireno expandido en placas</v>
      </c>
    </row>
    <row r="273" spans="1:6" x14ac:dyDescent="0.2">
      <c r="A273" s="377" t="s">
        <v>1749</v>
      </c>
      <c r="B273" s="115" t="s">
        <v>6</v>
      </c>
      <c r="C273" s="378"/>
      <c r="D273" s="372"/>
      <c r="E273" s="117" t="s">
        <v>1745</v>
      </c>
      <c r="F273" s="117" t="str">
        <f t="shared" si="24"/>
        <v>Poliestireno expandido en placas</v>
      </c>
    </row>
    <row r="274" spans="1:6" x14ac:dyDescent="0.2">
      <c r="A274" s="377" t="s">
        <v>1750</v>
      </c>
      <c r="B274" s="115" t="s">
        <v>7</v>
      </c>
      <c r="C274" s="378"/>
      <c r="D274" s="372"/>
      <c r="E274" s="117" t="s">
        <v>1413</v>
      </c>
      <c r="F274" s="117" t="str">
        <f t="shared" si="24"/>
        <v xml:space="preserve">Film de polietileno                                                    </v>
      </c>
    </row>
    <row r="275" spans="1:6" x14ac:dyDescent="0.2">
      <c r="A275" s="377" t="s">
        <v>1751</v>
      </c>
      <c r="B275" s="115" t="s">
        <v>7</v>
      </c>
      <c r="C275" s="378"/>
      <c r="D275" s="372"/>
      <c r="E275" s="117" t="s">
        <v>1752</v>
      </c>
      <c r="F275" s="117" t="str">
        <f t="shared" si="24"/>
        <v>Membrana asfáltica con folio de aluminio</v>
      </c>
    </row>
    <row r="276" spans="1:6" x14ac:dyDescent="0.2">
      <c r="A276" s="377" t="s">
        <v>689</v>
      </c>
      <c r="B276" s="115" t="s">
        <v>6</v>
      </c>
      <c r="C276" s="378"/>
      <c r="D276" s="372"/>
      <c r="E276" s="117" t="s">
        <v>1753</v>
      </c>
      <c r="F276" s="117" t="str">
        <f t="shared" si="24"/>
        <v xml:space="preserve">Impermeabilizantes                                                     </v>
      </c>
    </row>
    <row r="277" spans="1:6" x14ac:dyDescent="0.2">
      <c r="A277" s="377" t="s">
        <v>1754</v>
      </c>
      <c r="B277" s="115" t="s">
        <v>1657</v>
      </c>
      <c r="C277" s="378"/>
      <c r="D277" s="372"/>
      <c r="E277" s="117" t="s">
        <v>1755</v>
      </c>
      <c r="F277" s="117" t="str">
        <f t="shared" si="24"/>
        <v>Emulsión asfáltica envase x 18 lts. (RicAsfalt )</v>
      </c>
    </row>
    <row r="278" spans="1:6" x14ac:dyDescent="0.2">
      <c r="A278" s="377" t="s">
        <v>1756</v>
      </c>
      <c r="B278" s="115" t="s">
        <v>1657</v>
      </c>
      <c r="C278" s="378"/>
      <c r="D278" s="372"/>
      <c r="E278" s="117" t="s">
        <v>1757</v>
      </c>
      <c r="F278" s="117" t="str">
        <f t="shared" si="24"/>
        <v xml:space="preserve">Gas                                                                    </v>
      </c>
    </row>
    <row r="279" spans="1:6" x14ac:dyDescent="0.2">
      <c r="A279" s="377" t="s">
        <v>1758</v>
      </c>
      <c r="B279" s="115" t="s">
        <v>1759</v>
      </c>
      <c r="C279" s="378"/>
      <c r="D279" s="372"/>
      <c r="E279" s="117" t="s">
        <v>1753</v>
      </c>
      <c r="F279" s="117" t="str">
        <f t="shared" si="24"/>
        <v xml:space="preserve">Impermeabilizantes                                                     </v>
      </c>
    </row>
    <row r="280" spans="1:6" x14ac:dyDescent="0.2">
      <c r="A280" s="377" t="s">
        <v>1760</v>
      </c>
      <c r="B280" s="115" t="s">
        <v>1657</v>
      </c>
      <c r="C280" s="378"/>
      <c r="D280" s="372"/>
      <c r="E280" s="117" t="s">
        <v>1753</v>
      </c>
      <c r="F280" s="117" t="str">
        <f t="shared" si="24"/>
        <v xml:space="preserve">Impermeabilizantes                                                     </v>
      </c>
    </row>
    <row r="281" spans="1:6" x14ac:dyDescent="0.2">
      <c r="A281" s="377" t="s">
        <v>1761</v>
      </c>
      <c r="B281" s="115" t="s">
        <v>1759</v>
      </c>
      <c r="C281" s="378"/>
      <c r="D281" s="372"/>
      <c r="E281" s="117" t="s">
        <v>1753</v>
      </c>
      <c r="F281" s="117" t="str">
        <f t="shared" si="24"/>
        <v xml:space="preserve">Impermeabilizantes                                                     </v>
      </c>
    </row>
    <row r="282" spans="1:6" x14ac:dyDescent="0.2">
      <c r="A282" s="377" t="s">
        <v>1762</v>
      </c>
      <c r="B282" s="115" t="s">
        <v>7</v>
      </c>
      <c r="C282" s="378"/>
      <c r="D282" s="372"/>
      <c r="E282" s="117" t="s">
        <v>1753</v>
      </c>
      <c r="F282" s="117" t="str">
        <f t="shared" si="24"/>
        <v xml:space="preserve">Impermeabilizantes                                                     </v>
      </c>
    </row>
    <row r="283" spans="1:6" x14ac:dyDescent="0.2">
      <c r="A283" s="377" t="s">
        <v>1763</v>
      </c>
      <c r="B283" s="115" t="s">
        <v>1438</v>
      </c>
      <c r="C283" s="378"/>
      <c r="D283" s="372"/>
      <c r="E283" s="117" t="s">
        <v>1596</v>
      </c>
      <c r="F283" s="117" t="str">
        <f t="shared" si="24"/>
        <v>Artículos de hormigón, de cemento y de yeso (incluye: Hormigón, Mosaicos y Artículos pretensados)</v>
      </c>
    </row>
    <row r="284" spans="1:6" x14ac:dyDescent="0.2">
      <c r="A284" s="377"/>
      <c r="B284" s="115"/>
      <c r="C284" s="378"/>
      <c r="D284" s="372"/>
      <c r="E284" s="117"/>
      <c r="F284" s="117"/>
    </row>
    <row r="285" spans="1:6" x14ac:dyDescent="0.2">
      <c r="A285" s="377"/>
      <c r="B285" s="115"/>
      <c r="C285" s="378"/>
      <c r="D285" s="372"/>
      <c r="E285" s="117" t="str">
        <f t="shared" ref="E285" si="25">IFERROR(VLOOKUP(D285,Tabla_Indices,5,FALSE),"")</f>
        <v/>
      </c>
      <c r="F285" s="117"/>
    </row>
    <row r="286" spans="1:6" x14ac:dyDescent="0.2">
      <c r="A286" s="363" t="s">
        <v>1764</v>
      </c>
      <c r="B286" s="363"/>
      <c r="C286" s="363"/>
      <c r="D286" s="365"/>
      <c r="E286" s="363"/>
      <c r="F286" s="363"/>
    </row>
    <row r="287" spans="1:6" x14ac:dyDescent="0.2">
      <c r="A287" s="377" t="s">
        <v>1765</v>
      </c>
      <c r="B287" s="115" t="s">
        <v>1577</v>
      </c>
      <c r="C287" s="378"/>
      <c r="D287" s="372"/>
      <c r="E287" s="117" t="s">
        <v>1766</v>
      </c>
      <c r="F287" s="117" t="str">
        <f t="shared" ref="F287:F305" si="26">IFERROR(VLOOKUP(E287,Tabla_Indices,5,FALSE),"")</f>
        <v>Adhesivo para pisos y revestimientos cerámicos</v>
      </c>
    </row>
    <row r="288" spans="1:6" x14ac:dyDescent="0.2">
      <c r="A288" s="377" t="s">
        <v>1767</v>
      </c>
      <c r="B288" s="115" t="s">
        <v>1577</v>
      </c>
      <c r="C288" s="378"/>
      <c r="D288" s="372"/>
      <c r="E288" s="117" t="s">
        <v>1766</v>
      </c>
      <c r="F288" s="117" t="str">
        <f t="shared" si="26"/>
        <v>Adhesivo para pisos y revestimientos cerámicos</v>
      </c>
    </row>
    <row r="289" spans="1:6" x14ac:dyDescent="0.2">
      <c r="A289" s="377" t="s">
        <v>1768</v>
      </c>
      <c r="B289" s="115" t="s">
        <v>1577</v>
      </c>
      <c r="C289" s="378"/>
      <c r="D289" s="372"/>
      <c r="E289" s="117" t="s">
        <v>1766</v>
      </c>
      <c r="F289" s="117" t="str">
        <f t="shared" si="26"/>
        <v>Adhesivo para pisos y revestimientos cerámicos</v>
      </c>
    </row>
    <row r="290" spans="1:6" x14ac:dyDescent="0.2">
      <c r="A290" s="377" t="s">
        <v>1769</v>
      </c>
      <c r="B290" s="115" t="s">
        <v>7</v>
      </c>
      <c r="C290" s="378"/>
      <c r="D290" s="372"/>
      <c r="E290" s="117" t="s">
        <v>1770</v>
      </c>
      <c r="F290" s="117" t="str">
        <f t="shared" si="26"/>
        <v>Pisos y revestimientos</v>
      </c>
    </row>
    <row r="291" spans="1:6" x14ac:dyDescent="0.2">
      <c r="A291" s="377" t="s">
        <v>1771</v>
      </c>
      <c r="B291" s="115" t="s">
        <v>1657</v>
      </c>
      <c r="C291" s="378"/>
      <c r="D291" s="372"/>
      <c r="E291" s="117" t="s">
        <v>1772</v>
      </c>
      <c r="F291" s="117" t="str">
        <f t="shared" si="26"/>
        <v>Cemento blanco bolsa de 42 Kg. "Pingüino"</v>
      </c>
    </row>
    <row r="292" spans="1:6" x14ac:dyDescent="0.2">
      <c r="A292" s="377" t="s">
        <v>1773</v>
      </c>
      <c r="B292" s="115" t="s">
        <v>7</v>
      </c>
      <c r="C292" s="378"/>
      <c r="D292" s="372"/>
      <c r="E292" s="117" t="s">
        <v>1774</v>
      </c>
      <c r="F292" s="117" t="str">
        <f t="shared" si="26"/>
        <v xml:space="preserve">Mosaico granítico          </v>
      </c>
    </row>
    <row r="293" spans="1:6" x14ac:dyDescent="0.2">
      <c r="A293" s="377" t="s">
        <v>1775</v>
      </c>
      <c r="B293" s="115" t="s">
        <v>7</v>
      </c>
      <c r="C293" s="378"/>
      <c r="D293" s="372"/>
      <c r="E293" s="117" t="s">
        <v>1774</v>
      </c>
      <c r="F293" s="117" t="str">
        <f t="shared" si="26"/>
        <v xml:space="preserve">Mosaico granítico          </v>
      </c>
    </row>
    <row r="294" spans="1:6" x14ac:dyDescent="0.2">
      <c r="A294" s="377" t="s">
        <v>1776</v>
      </c>
      <c r="B294" s="115" t="s">
        <v>7</v>
      </c>
      <c r="C294" s="378"/>
      <c r="D294" s="372"/>
      <c r="E294" s="117" t="s">
        <v>1777</v>
      </c>
      <c r="F294" s="117" t="str">
        <f t="shared" si="26"/>
        <v xml:space="preserve">Máquinas para rebanar, afilar, amolar, pulir u otro acabado          </v>
      </c>
    </row>
    <row r="295" spans="1:6" x14ac:dyDescent="0.2">
      <c r="A295" s="377" t="s">
        <v>1018</v>
      </c>
      <c r="B295" s="115" t="s">
        <v>729</v>
      </c>
      <c r="C295" s="378"/>
      <c r="D295" s="372"/>
      <c r="E295" s="117" t="s">
        <v>1774</v>
      </c>
      <c r="F295" s="117" t="str">
        <f t="shared" si="26"/>
        <v xml:space="preserve">Mosaico granítico          </v>
      </c>
    </row>
    <row r="296" spans="1:6" x14ac:dyDescent="0.2">
      <c r="A296" s="377" t="s">
        <v>1778</v>
      </c>
      <c r="B296" s="115" t="s">
        <v>729</v>
      </c>
      <c r="C296" s="378"/>
      <c r="D296" s="372"/>
      <c r="E296" s="117" t="s">
        <v>1779</v>
      </c>
      <c r="F296" s="117" t="str">
        <f t="shared" si="26"/>
        <v>Zócalo de madera</v>
      </c>
    </row>
    <row r="297" spans="1:6" x14ac:dyDescent="0.2">
      <c r="A297" s="377" t="s">
        <v>1780</v>
      </c>
      <c r="B297" s="115" t="s">
        <v>729</v>
      </c>
      <c r="C297" s="378"/>
      <c r="D297" s="372"/>
      <c r="E297" s="117" t="s">
        <v>1781</v>
      </c>
      <c r="F297" s="117" t="str">
        <f t="shared" si="26"/>
        <v xml:space="preserve">Barnices y protectores para madera                                     </v>
      </c>
    </row>
    <row r="298" spans="1:6" x14ac:dyDescent="0.2">
      <c r="A298" s="377" t="s">
        <v>1782</v>
      </c>
      <c r="B298" s="115" t="s">
        <v>7</v>
      </c>
      <c r="C298" s="378"/>
      <c r="D298" s="372"/>
      <c r="E298" s="117" t="s">
        <v>1135</v>
      </c>
      <c r="F298" s="117" t="str">
        <f t="shared" si="26"/>
        <v>Hormigón elaborado</v>
      </c>
    </row>
    <row r="299" spans="1:6" x14ac:dyDescent="0.2">
      <c r="A299" s="377" t="s">
        <v>1783</v>
      </c>
      <c r="B299" s="115" t="s">
        <v>1633</v>
      </c>
      <c r="C299" s="378"/>
      <c r="D299" s="372"/>
      <c r="E299" s="117" t="s">
        <v>1135</v>
      </c>
      <c r="F299" s="117" t="str">
        <f t="shared" si="26"/>
        <v>Hormigón elaborado</v>
      </c>
    </row>
    <row r="300" spans="1:6" x14ac:dyDescent="0.2">
      <c r="A300" s="377" t="s">
        <v>1784</v>
      </c>
      <c r="B300" s="115" t="s">
        <v>7</v>
      </c>
      <c r="C300" s="378"/>
      <c r="D300" s="372"/>
      <c r="E300" s="117" t="s">
        <v>1785</v>
      </c>
      <c r="F300" s="117" t="str">
        <f t="shared" si="26"/>
        <v xml:space="preserve">Bulones                                                                </v>
      </c>
    </row>
    <row r="301" spans="1:6" x14ac:dyDescent="0.2">
      <c r="A301" s="377" t="s">
        <v>1786</v>
      </c>
      <c r="B301" s="115" t="s">
        <v>7</v>
      </c>
      <c r="C301" s="378"/>
      <c r="D301" s="372"/>
      <c r="E301" s="117" t="s">
        <v>1787</v>
      </c>
      <c r="F301" s="117" t="str">
        <f t="shared" si="26"/>
        <v>Otros productos de caucho (incluye: Autopartes de goma, Correas de goma con refuerzo textil y Otros artículos de goma)</v>
      </c>
    </row>
    <row r="302" spans="1:6" x14ac:dyDescent="0.2">
      <c r="A302" s="377" t="s">
        <v>1788</v>
      </c>
      <c r="B302" s="115" t="s">
        <v>1657</v>
      </c>
      <c r="C302" s="378"/>
      <c r="D302" s="372"/>
      <c r="E302" s="117" t="s">
        <v>1770</v>
      </c>
      <c r="F302" s="117" t="str">
        <f t="shared" si="26"/>
        <v>Pisos y revestimientos</v>
      </c>
    </row>
    <row r="303" spans="1:6" x14ac:dyDescent="0.2">
      <c r="A303" s="377" t="s">
        <v>1789</v>
      </c>
      <c r="B303" s="115" t="s">
        <v>729</v>
      </c>
      <c r="C303" s="382"/>
      <c r="D303" s="372"/>
      <c r="E303" s="117" t="s">
        <v>1790</v>
      </c>
      <c r="F303" s="117" t="str">
        <f t="shared" si="26"/>
        <v xml:space="preserve">Productos básicos de aluminio                                  </v>
      </c>
    </row>
    <row r="304" spans="1:6" x14ac:dyDescent="0.2">
      <c r="A304" s="377" t="s">
        <v>1791</v>
      </c>
      <c r="B304" s="115" t="s">
        <v>7</v>
      </c>
      <c r="C304" s="378"/>
      <c r="D304" s="372"/>
      <c r="E304" s="117" t="s">
        <v>1770</v>
      </c>
      <c r="F304" s="117" t="str">
        <f t="shared" si="26"/>
        <v>Pisos y revestimientos</v>
      </c>
    </row>
    <row r="305" spans="1:6" x14ac:dyDescent="0.2">
      <c r="A305" s="377" t="s">
        <v>1792</v>
      </c>
      <c r="B305" s="115" t="s">
        <v>7</v>
      </c>
      <c r="C305" s="378"/>
      <c r="D305" s="372"/>
      <c r="E305" s="117" t="s">
        <v>1793</v>
      </c>
      <c r="F305" s="117" t="str">
        <f t="shared" si="26"/>
        <v>Mesada de granito</v>
      </c>
    </row>
    <row r="306" spans="1:6" x14ac:dyDescent="0.2">
      <c r="A306" s="117"/>
      <c r="B306" s="115"/>
      <c r="C306" s="383"/>
      <c r="D306" s="372"/>
      <c r="E306" s="117" t="str">
        <f t="shared" ref="E306" si="27">IFERROR(VLOOKUP(D306,Tabla_Indices,5,FALSE),"")</f>
        <v/>
      </c>
      <c r="F306" s="117"/>
    </row>
    <row r="307" spans="1:6" x14ac:dyDescent="0.2">
      <c r="A307" s="363" t="s">
        <v>1794</v>
      </c>
      <c r="B307" s="363"/>
      <c r="C307" s="363"/>
      <c r="D307" s="365"/>
      <c r="E307" s="363"/>
      <c r="F307" s="363"/>
    </row>
    <row r="308" spans="1:6" x14ac:dyDescent="0.2">
      <c r="A308" s="377" t="s">
        <v>1795</v>
      </c>
      <c r="B308" s="115" t="s">
        <v>7</v>
      </c>
      <c r="C308" s="378"/>
      <c r="D308" s="372"/>
      <c r="E308" s="117" t="s">
        <v>1796</v>
      </c>
      <c r="F308" s="117" t="str">
        <f>IFERROR(VLOOKUP(E308,Tabla_Indices,5,FALSE),"")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09" spans="1:6" x14ac:dyDescent="0.2">
      <c r="A309" s="377" t="s">
        <v>1797</v>
      </c>
      <c r="B309" s="115" t="s">
        <v>1583</v>
      </c>
      <c r="C309" s="378"/>
      <c r="D309" s="372"/>
      <c r="E309" s="117" t="s">
        <v>1798</v>
      </c>
      <c r="F309" s="117" t="str">
        <f>IFERROR(VLOOKUP(E309,Tabla_Indices,5,FALSE),"")</f>
        <v>Otros productos metálicos n.c.p. (incluye: Bulones, Clavos, Envases de hojalata, Recipientes para gases, Grifería, Cerraduras, Tejidos de alambre, Piletas y mesadas de acero inoxidable y Chapas metálicas)</v>
      </c>
    </row>
    <row r="310" spans="1:6" x14ac:dyDescent="0.2">
      <c r="A310" s="377" t="s">
        <v>1799</v>
      </c>
      <c r="B310" s="115" t="s">
        <v>7</v>
      </c>
      <c r="C310" s="378"/>
      <c r="D310" s="372"/>
      <c r="E310" s="117" t="s">
        <v>1796</v>
      </c>
      <c r="F310" s="117" t="str">
        <f>IFERROR(VLOOKUP(E310,Tabla_Indices,5,FALSE),"")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11" spans="1:6" x14ac:dyDescent="0.2">
      <c r="A311" s="377" t="s">
        <v>1800</v>
      </c>
      <c r="B311" s="115" t="s">
        <v>1583</v>
      </c>
      <c r="C311" s="378"/>
      <c r="D311" s="372"/>
      <c r="E311" s="117" t="s">
        <v>1798</v>
      </c>
      <c r="F311" s="117" t="str">
        <f>IFERROR(VLOOKUP(E311,Tabla_Indices,5,FALSE),"")</f>
        <v>Otros productos metálicos n.c.p. (incluye: Bulones, Clavos, Envases de hojalata, Recipientes para gases, Grifería, Cerraduras, Tejidos de alambre, Piletas y mesadas de acero inoxidable y Chapas metálicas)</v>
      </c>
    </row>
    <row r="312" spans="1:6" x14ac:dyDescent="0.2">
      <c r="A312" s="363" t="s">
        <v>1801</v>
      </c>
      <c r="B312" s="363"/>
      <c r="C312" s="363"/>
      <c r="D312" s="365"/>
      <c r="E312" s="363"/>
      <c r="F312" s="363"/>
    </row>
    <row r="313" spans="1:6" x14ac:dyDescent="0.2">
      <c r="A313" s="377" t="s">
        <v>1802</v>
      </c>
      <c r="B313" s="115" t="s">
        <v>7</v>
      </c>
      <c r="C313" s="378"/>
      <c r="D313" s="372"/>
      <c r="E313" s="117" t="s">
        <v>1803</v>
      </c>
      <c r="F313" s="117" t="str">
        <f t="shared" ref="F313:F319" si="28">IFERROR(VLOOKUP(E313,Tabla_Indices,5,FALSE),"")</f>
        <v>Vidrios para construcción y automotores (incluye: Vidrio plano, Vidrios templados, Vidrios térmicos y Vidrios laminados)</v>
      </c>
    </row>
    <row r="314" spans="1:6" x14ac:dyDescent="0.2">
      <c r="A314" s="377" t="s">
        <v>1804</v>
      </c>
      <c r="B314" s="115" t="s">
        <v>1633</v>
      </c>
      <c r="C314" s="382"/>
      <c r="D314" s="372"/>
      <c r="E314" s="117" t="s">
        <v>1805</v>
      </c>
      <c r="F314" s="117" t="str">
        <f t="shared" si="28"/>
        <v>Carpintería Metálica y Madera</v>
      </c>
    </row>
    <row r="315" spans="1:6" x14ac:dyDescent="0.2">
      <c r="A315" s="377" t="s">
        <v>1806</v>
      </c>
      <c r="B315" s="115" t="s">
        <v>1633</v>
      </c>
      <c r="C315" s="382"/>
      <c r="D315" s="372"/>
      <c r="E315" s="117" t="s">
        <v>1807</v>
      </c>
      <c r="F315" s="117" t="str">
        <f t="shared" si="28"/>
        <v xml:space="preserve">Aberturas de aluminio                                                  </v>
      </c>
    </row>
    <row r="316" spans="1:6" x14ac:dyDescent="0.2">
      <c r="A316" s="377" t="s">
        <v>1808</v>
      </c>
      <c r="B316" s="115" t="s">
        <v>729</v>
      </c>
      <c r="C316" s="382"/>
      <c r="D316" s="372"/>
      <c r="E316" s="117" t="s">
        <v>1809</v>
      </c>
      <c r="F316" s="117" t="str">
        <f t="shared" si="28"/>
        <v xml:space="preserve">Lingotes y perfiles de aluminio y sus aleaciones                       </v>
      </c>
    </row>
    <row r="317" spans="1:6" x14ac:dyDescent="0.2">
      <c r="A317" s="384"/>
      <c r="B317" s="115"/>
      <c r="C317" s="382"/>
      <c r="D317" s="372"/>
      <c r="E317" s="117" t="s">
        <v>1796</v>
      </c>
      <c r="F317" s="117" t="str">
        <f t="shared" si="28"/>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18" spans="1:6" x14ac:dyDescent="0.2">
      <c r="A318" s="117" t="s">
        <v>1810</v>
      </c>
      <c r="B318" s="115" t="s">
        <v>7</v>
      </c>
      <c r="C318" s="382"/>
      <c r="D318" s="372"/>
      <c r="E318" s="117" t="s">
        <v>1573</v>
      </c>
      <c r="F318" s="117" t="str">
        <f t="shared" si="28"/>
        <v xml:space="preserve">Telas plásticas                                                        </v>
      </c>
    </row>
    <row r="319" spans="1:6" x14ac:dyDescent="0.2">
      <c r="A319" s="117" t="s">
        <v>1811</v>
      </c>
      <c r="B319" s="115" t="s">
        <v>729</v>
      </c>
      <c r="C319" s="382"/>
      <c r="D319" s="372"/>
      <c r="E319" s="117" t="s">
        <v>1573</v>
      </c>
      <c r="F319" s="117" t="str">
        <f t="shared" si="28"/>
        <v xml:space="preserve">Telas plásticas                                                        </v>
      </c>
    </row>
    <row r="320" spans="1:6" x14ac:dyDescent="0.2">
      <c r="A320" s="363" t="s">
        <v>1812</v>
      </c>
      <c r="B320" s="363"/>
      <c r="C320" s="363"/>
      <c r="D320" s="365"/>
      <c r="E320" s="363"/>
      <c r="F320" s="363"/>
    </row>
    <row r="321" spans="1:6" x14ac:dyDescent="0.2">
      <c r="A321" s="377" t="s">
        <v>1813</v>
      </c>
      <c r="B321" s="115" t="s">
        <v>1814</v>
      </c>
      <c r="C321" s="378"/>
      <c r="D321" s="372"/>
      <c r="E321" s="117" t="s">
        <v>1815</v>
      </c>
      <c r="F321" s="117" t="str">
        <f t="shared" ref="F321:F336" si="29">IFERROR(VLOOKUP(E321,Tabla_Indices,5,FALSE),"")</f>
        <v xml:space="preserve">Papel obra                                                             </v>
      </c>
    </row>
    <row r="322" spans="1:6" x14ac:dyDescent="0.2">
      <c r="A322" s="377" t="s">
        <v>1816</v>
      </c>
      <c r="B322" s="115" t="s">
        <v>1759</v>
      </c>
      <c r="C322" s="378"/>
      <c r="D322" s="372"/>
      <c r="E322" s="117" t="s">
        <v>1817</v>
      </c>
      <c r="F322" s="117" t="str">
        <f t="shared" si="29"/>
        <v>Productos químicos</v>
      </c>
    </row>
    <row r="323" spans="1:6" x14ac:dyDescent="0.2">
      <c r="A323" s="377" t="s">
        <v>1818</v>
      </c>
      <c r="B323" s="115" t="s">
        <v>1657</v>
      </c>
      <c r="C323" s="378"/>
      <c r="D323" s="372"/>
      <c r="E323" s="117" t="s">
        <v>1819</v>
      </c>
      <c r="F323" s="117" t="str">
        <f t="shared" si="29"/>
        <v>Enduído plástico al agua para exteriores</v>
      </c>
    </row>
    <row r="324" spans="1:6" x14ac:dyDescent="0.2">
      <c r="A324" s="377" t="s">
        <v>1820</v>
      </c>
      <c r="B324" s="115" t="s">
        <v>1821</v>
      </c>
      <c r="C324" s="378"/>
      <c r="D324" s="372"/>
      <c r="E324" s="117" t="s">
        <v>1822</v>
      </c>
      <c r="F324" s="117" t="str">
        <f t="shared" si="29"/>
        <v xml:space="preserve">Pinturas al látex                                                      </v>
      </c>
    </row>
    <row r="325" spans="1:6" x14ac:dyDescent="0.2">
      <c r="A325" s="377" t="s">
        <v>1823</v>
      </c>
      <c r="B325" s="115" t="s">
        <v>1821</v>
      </c>
      <c r="C325" s="378"/>
      <c r="D325" s="372"/>
      <c r="E325" s="117" t="s">
        <v>1824</v>
      </c>
      <c r="F325" s="117" t="str">
        <f t="shared" si="29"/>
        <v>Pintura al látex para interiores</v>
      </c>
    </row>
    <row r="326" spans="1:6" x14ac:dyDescent="0.2">
      <c r="A326" s="377" t="s">
        <v>1825</v>
      </c>
      <c r="B326" s="115" t="s">
        <v>1821</v>
      </c>
      <c r="C326" s="378"/>
      <c r="D326" s="372"/>
      <c r="E326" s="117" t="s">
        <v>1826</v>
      </c>
      <c r="F326" s="117" t="str">
        <f t="shared" si="29"/>
        <v>Pintura al látex para exteriores</v>
      </c>
    </row>
    <row r="327" spans="1:6" x14ac:dyDescent="0.2">
      <c r="A327" s="377" t="s">
        <v>1827</v>
      </c>
      <c r="B327" s="115" t="s">
        <v>1438</v>
      </c>
      <c r="C327" s="378"/>
      <c r="D327" s="372"/>
      <c r="E327" s="117" t="s">
        <v>1589</v>
      </c>
      <c r="F327" s="117" t="str">
        <f t="shared" si="29"/>
        <v>Sustancias plásticas (incluye: Polímeros de etileno, Polímeros de estireno, Polímeros de cloruro de vinilo y Polímeros de propileno)</v>
      </c>
    </row>
    <row r="328" spans="1:6" x14ac:dyDescent="0.2">
      <c r="A328" s="377" t="s">
        <v>1828</v>
      </c>
      <c r="B328" s="115" t="s">
        <v>1821</v>
      </c>
      <c r="C328" s="378"/>
      <c r="D328" s="372"/>
      <c r="E328" s="117" t="s">
        <v>1589</v>
      </c>
      <c r="F328" s="117" t="str">
        <f t="shared" si="29"/>
        <v>Sustancias plásticas (incluye: Polímeros de etileno, Polímeros de estireno, Polímeros de cloruro de vinilo y Polímeros de propileno)</v>
      </c>
    </row>
    <row r="329" spans="1:6" x14ac:dyDescent="0.2">
      <c r="A329" s="377" t="s">
        <v>1829</v>
      </c>
      <c r="B329" s="115" t="s">
        <v>1814</v>
      </c>
      <c r="C329" s="378"/>
      <c r="D329" s="372"/>
      <c r="E329" s="117" t="s">
        <v>1830</v>
      </c>
      <c r="F329" s="117" t="str">
        <f t="shared" si="29"/>
        <v xml:space="preserve">Abrasivos                                                              </v>
      </c>
    </row>
    <row r="330" spans="1:6" x14ac:dyDescent="0.2">
      <c r="A330" s="377" t="s">
        <v>1831</v>
      </c>
      <c r="B330" s="115" t="s">
        <v>1821</v>
      </c>
      <c r="C330" s="378"/>
      <c r="D330" s="372"/>
      <c r="E330" s="117" t="s">
        <v>1817</v>
      </c>
      <c r="F330" s="117" t="str">
        <f t="shared" si="29"/>
        <v>Productos químicos</v>
      </c>
    </row>
    <row r="331" spans="1:6" x14ac:dyDescent="0.2">
      <c r="A331" s="377" t="s">
        <v>1832</v>
      </c>
      <c r="B331" s="115" t="s">
        <v>1821</v>
      </c>
      <c r="C331" s="378"/>
      <c r="D331" s="372"/>
      <c r="E331" s="117" t="s">
        <v>1589</v>
      </c>
      <c r="F331" s="117" t="str">
        <f t="shared" si="29"/>
        <v>Sustancias plásticas (incluye: Polímeros de etileno, Polímeros de estireno, Polímeros de cloruro de vinilo y Polímeros de propileno)</v>
      </c>
    </row>
    <row r="332" spans="1:6" x14ac:dyDescent="0.2">
      <c r="A332" s="377" t="s">
        <v>1833</v>
      </c>
      <c r="B332" s="115" t="s">
        <v>1821</v>
      </c>
      <c r="C332" s="378"/>
      <c r="D332" s="372"/>
      <c r="E332" s="117" t="s">
        <v>1817</v>
      </c>
      <c r="F332" s="117" t="str">
        <f t="shared" si="29"/>
        <v>Productos químicos</v>
      </c>
    </row>
    <row r="333" spans="1:6" x14ac:dyDescent="0.2">
      <c r="A333" s="377" t="s">
        <v>1834</v>
      </c>
      <c r="B333" s="115" t="s">
        <v>1821</v>
      </c>
      <c r="C333" s="378"/>
      <c r="D333" s="372"/>
      <c r="E333" s="117" t="s">
        <v>1589</v>
      </c>
      <c r="F333" s="117" t="str">
        <f t="shared" si="29"/>
        <v>Sustancias plásticas (incluye: Polímeros de etileno, Polímeros de estireno, Polímeros de cloruro de vinilo y Polímeros de propileno)</v>
      </c>
    </row>
    <row r="334" spans="1:6" x14ac:dyDescent="0.2">
      <c r="A334" s="377" t="s">
        <v>1835</v>
      </c>
      <c r="B334" s="115" t="s">
        <v>1821</v>
      </c>
      <c r="C334" s="378"/>
      <c r="D334" s="372"/>
      <c r="E334" s="117" t="s">
        <v>1836</v>
      </c>
      <c r="F334" s="117" t="str">
        <f t="shared" si="29"/>
        <v>Esmalte sintético brillante</v>
      </c>
    </row>
    <row r="335" spans="1:6" x14ac:dyDescent="0.2">
      <c r="A335" s="377" t="s">
        <v>1837</v>
      </c>
      <c r="B335" s="115" t="s">
        <v>1577</v>
      </c>
      <c r="C335" s="378"/>
      <c r="D335" s="372"/>
      <c r="E335" s="117" t="s">
        <v>1817</v>
      </c>
      <c r="F335" s="117" t="str">
        <f t="shared" si="29"/>
        <v>Productos químicos</v>
      </c>
    </row>
    <row r="336" spans="1:6" x14ac:dyDescent="0.2">
      <c r="A336" s="377" t="s">
        <v>1838</v>
      </c>
      <c r="B336" s="115" t="s">
        <v>7</v>
      </c>
      <c r="C336" s="378"/>
      <c r="D336" s="372"/>
      <c r="E336" s="117" t="s">
        <v>1589</v>
      </c>
      <c r="F336" s="117" t="str">
        <f t="shared" si="29"/>
        <v>Sustancias plásticas (incluye: Polímeros de etileno, Polímeros de estireno, Polímeros de cloruro de vinilo y Polímeros de propileno)</v>
      </c>
    </row>
    <row r="337" spans="1:6" x14ac:dyDescent="0.2">
      <c r="A337" s="363" t="s">
        <v>1839</v>
      </c>
      <c r="B337" s="363"/>
      <c r="C337" s="363"/>
      <c r="D337" s="365"/>
      <c r="E337" s="363"/>
      <c r="F337" s="363"/>
    </row>
    <row r="338" spans="1:6" x14ac:dyDescent="0.2">
      <c r="A338" s="377" t="s">
        <v>1840</v>
      </c>
      <c r="B338" s="115" t="s">
        <v>1583</v>
      </c>
      <c r="C338" s="378"/>
      <c r="D338" s="372"/>
      <c r="E338" s="117" t="s">
        <v>1809</v>
      </c>
      <c r="F338" s="117" t="str">
        <f t="shared" ref="F338:F354" si="30">IFERROR(VLOOKUP(E338,Tabla_Indices,5,FALSE),"")</f>
        <v xml:space="preserve">Lingotes y perfiles de aluminio y sus aleaciones                       </v>
      </c>
    </row>
    <row r="339" spans="1:6" x14ac:dyDescent="0.2">
      <c r="A339" s="377" t="s">
        <v>1841</v>
      </c>
      <c r="B339" s="115" t="s">
        <v>1583</v>
      </c>
      <c r="C339" s="378"/>
      <c r="D339" s="372"/>
      <c r="E339" s="117" t="s">
        <v>1809</v>
      </c>
      <c r="F339" s="117" t="str">
        <f t="shared" si="30"/>
        <v xml:space="preserve">Lingotes y perfiles de aluminio y sus aleaciones                       </v>
      </c>
    </row>
    <row r="340" spans="1:6" x14ac:dyDescent="0.2">
      <c r="A340" s="377" t="s">
        <v>1842</v>
      </c>
      <c r="B340" s="115" t="s">
        <v>1583</v>
      </c>
      <c r="C340" s="378"/>
      <c r="D340" s="372"/>
      <c r="E340" s="117" t="s">
        <v>1809</v>
      </c>
      <c r="F340" s="117" t="str">
        <f t="shared" si="30"/>
        <v xml:space="preserve">Lingotes y perfiles de aluminio y sus aleaciones                       </v>
      </c>
    </row>
    <row r="341" spans="1:6" x14ac:dyDescent="0.2">
      <c r="A341" s="377" t="s">
        <v>1843</v>
      </c>
      <c r="B341" s="115" t="s">
        <v>1583</v>
      </c>
      <c r="C341" s="378"/>
      <c r="D341" s="372"/>
      <c r="E341" s="117" t="s">
        <v>1809</v>
      </c>
      <c r="F341" s="117" t="str">
        <f t="shared" si="30"/>
        <v xml:space="preserve">Lingotes y perfiles de aluminio y sus aleaciones                       </v>
      </c>
    </row>
    <row r="342" spans="1:6" x14ac:dyDescent="0.2">
      <c r="A342" s="377" t="s">
        <v>1844</v>
      </c>
      <c r="B342" s="115" t="s">
        <v>1583</v>
      </c>
      <c r="C342" s="378"/>
      <c r="D342" s="372"/>
      <c r="E342" s="117" t="s">
        <v>1722</v>
      </c>
      <c r="F342" s="117" t="str">
        <f t="shared" si="30"/>
        <v>Yeso blanco</v>
      </c>
    </row>
    <row r="343" spans="1:6" x14ac:dyDescent="0.2">
      <c r="A343" s="284" t="s">
        <v>1845</v>
      </c>
      <c r="B343" s="115" t="s">
        <v>1583</v>
      </c>
      <c r="C343" s="378"/>
      <c r="D343" s="372"/>
      <c r="E343" s="117" t="s">
        <v>1722</v>
      </c>
      <c r="F343" s="117" t="str">
        <f t="shared" si="30"/>
        <v>Yeso blanco</v>
      </c>
    </row>
    <row r="344" spans="1:6" x14ac:dyDescent="0.2">
      <c r="A344" s="284" t="s">
        <v>1846</v>
      </c>
      <c r="B344" s="115" t="s">
        <v>1583</v>
      </c>
      <c r="C344" s="378"/>
      <c r="D344" s="372"/>
      <c r="E344" s="117" t="s">
        <v>1722</v>
      </c>
      <c r="F344" s="117" t="str">
        <f t="shared" si="30"/>
        <v>Yeso blanco</v>
      </c>
    </row>
    <row r="345" spans="1:6" x14ac:dyDescent="0.2">
      <c r="A345" s="377" t="s">
        <v>1847</v>
      </c>
      <c r="B345" s="115" t="s">
        <v>1583</v>
      </c>
      <c r="C345" s="378"/>
      <c r="D345" s="372"/>
      <c r="E345" s="117" t="s">
        <v>1785</v>
      </c>
      <c r="F345" s="117" t="str">
        <f t="shared" si="30"/>
        <v xml:space="preserve">Bulones                                                                </v>
      </c>
    </row>
    <row r="346" spans="1:6" x14ac:dyDescent="0.2">
      <c r="A346" s="377" t="s">
        <v>1848</v>
      </c>
      <c r="B346" s="115" t="s">
        <v>1583</v>
      </c>
      <c r="C346" s="378"/>
      <c r="D346" s="372"/>
      <c r="E346" s="117" t="s">
        <v>1785</v>
      </c>
      <c r="F346" s="117" t="str">
        <f t="shared" si="30"/>
        <v xml:space="preserve">Bulones                                                                </v>
      </c>
    </row>
    <row r="347" spans="1:6" x14ac:dyDescent="0.2">
      <c r="A347" s="377" t="s">
        <v>1849</v>
      </c>
      <c r="B347" s="115" t="s">
        <v>1583</v>
      </c>
      <c r="C347" s="378"/>
      <c r="D347" s="372"/>
      <c r="E347" s="117" t="s">
        <v>1785</v>
      </c>
      <c r="F347" s="117" t="str">
        <f t="shared" si="30"/>
        <v xml:space="preserve">Bulones                                                                </v>
      </c>
    </row>
    <row r="348" spans="1:6" x14ac:dyDescent="0.2">
      <c r="A348" s="377" t="s">
        <v>1850</v>
      </c>
      <c r="B348" s="115" t="s">
        <v>1583</v>
      </c>
      <c r="C348" s="378"/>
      <c r="D348" s="372"/>
      <c r="E348" s="117" t="s">
        <v>1815</v>
      </c>
      <c r="F348" s="117" t="str">
        <f t="shared" si="30"/>
        <v xml:space="preserve">Papel obra                                                             </v>
      </c>
    </row>
    <row r="349" spans="1:6" x14ac:dyDescent="0.2">
      <c r="A349" s="377" t="s">
        <v>1851</v>
      </c>
      <c r="B349" s="115" t="s">
        <v>1583</v>
      </c>
      <c r="C349" s="378"/>
      <c r="D349" s="372"/>
      <c r="E349" s="117" t="s">
        <v>1598</v>
      </c>
      <c r="F349" s="117" t="str">
        <f t="shared" si="30"/>
        <v xml:space="preserve">Fibras minerales                                                       </v>
      </c>
    </row>
    <row r="350" spans="1:6" x14ac:dyDescent="0.2">
      <c r="A350" s="377" t="s">
        <v>1852</v>
      </c>
      <c r="B350" s="115" t="s">
        <v>1657</v>
      </c>
      <c r="C350" s="378"/>
      <c r="D350" s="372"/>
      <c r="E350" s="117" t="s">
        <v>1853</v>
      </c>
      <c r="F350" s="117" t="str">
        <f t="shared" si="30"/>
        <v>Enduído plástico al agua para interiores</v>
      </c>
    </row>
    <row r="351" spans="1:6" x14ac:dyDescent="0.2">
      <c r="A351" s="377" t="s">
        <v>1854</v>
      </c>
      <c r="B351" s="115" t="s">
        <v>1583</v>
      </c>
      <c r="C351" s="378"/>
      <c r="D351" s="372"/>
      <c r="E351" s="117" t="s">
        <v>1594</v>
      </c>
      <c r="F351" s="117" t="str">
        <f t="shared" si="30"/>
        <v xml:space="preserve">Chapas de hierro/acero                                               </v>
      </c>
    </row>
    <row r="352" spans="1:6" x14ac:dyDescent="0.2">
      <c r="A352" s="377" t="s">
        <v>1855</v>
      </c>
      <c r="B352" s="115" t="s">
        <v>7</v>
      </c>
      <c r="C352" s="378"/>
      <c r="D352" s="372"/>
      <c r="E352" s="117" t="s">
        <v>1598</v>
      </c>
      <c r="F352" s="117" t="str">
        <f t="shared" si="30"/>
        <v xml:space="preserve">Fibras minerales                                                       </v>
      </c>
    </row>
    <row r="353" spans="1:6" x14ac:dyDescent="0.2">
      <c r="A353" s="377" t="s">
        <v>1856</v>
      </c>
      <c r="B353" s="115" t="s">
        <v>1698</v>
      </c>
      <c r="C353" s="378"/>
      <c r="D353" s="372"/>
      <c r="E353" s="117" t="s">
        <v>1857</v>
      </c>
      <c r="F353" s="117" t="str">
        <f t="shared" si="30"/>
        <v xml:space="preserve">Yesos y piedras calizas                                                </v>
      </c>
    </row>
    <row r="354" spans="1:6" x14ac:dyDescent="0.2">
      <c r="A354" s="377" t="s">
        <v>1858</v>
      </c>
      <c r="B354" s="115" t="s">
        <v>1583</v>
      </c>
      <c r="C354" s="378"/>
      <c r="D354" s="372"/>
      <c r="E354" s="117" t="s">
        <v>1785</v>
      </c>
      <c r="F354" s="117" t="str">
        <f t="shared" si="30"/>
        <v xml:space="preserve">Bulones                                                                </v>
      </c>
    </row>
    <row r="355" spans="1:6" x14ac:dyDescent="0.2">
      <c r="A355" s="117"/>
      <c r="B355" s="115"/>
      <c r="C355" s="383"/>
      <c r="D355" s="372"/>
      <c r="E355" s="117" t="str">
        <f t="shared" ref="E355" si="31">IFERROR(VLOOKUP(D355,Tabla_Indices,5,FALSE),"")</f>
        <v/>
      </c>
      <c r="F355" s="117"/>
    </row>
    <row r="356" spans="1:6" x14ac:dyDescent="0.2">
      <c r="A356" s="363" t="s">
        <v>1859</v>
      </c>
      <c r="B356" s="363"/>
      <c r="C356" s="363"/>
      <c r="D356" s="365"/>
      <c r="E356" s="363"/>
      <c r="F356" s="363"/>
    </row>
    <row r="357" spans="1:6" x14ac:dyDescent="0.2">
      <c r="A357" s="377" t="s">
        <v>1860</v>
      </c>
      <c r="B357" s="115" t="s">
        <v>7</v>
      </c>
      <c r="C357" s="378"/>
      <c r="D357" s="372"/>
      <c r="E357" s="117" t="s">
        <v>1793</v>
      </c>
      <c r="F357" s="117" t="str">
        <f t="shared" ref="F357:F366" si="32">IFERROR(VLOOKUP(E357,Tabla_Indices,5,FALSE),"")</f>
        <v>Mesada de granito</v>
      </c>
    </row>
    <row r="358" spans="1:6" x14ac:dyDescent="0.2">
      <c r="A358" s="377" t="s">
        <v>1861</v>
      </c>
      <c r="B358" s="115" t="s">
        <v>7</v>
      </c>
      <c r="C358" s="378"/>
      <c r="D358" s="372"/>
      <c r="E358" s="117" t="s">
        <v>1615</v>
      </c>
      <c r="F358" s="117" t="str">
        <f t="shared" si="32"/>
        <v xml:space="preserve">Perfiles de hierro                                                     </v>
      </c>
    </row>
    <row r="359" spans="1:6" x14ac:dyDescent="0.2">
      <c r="A359" s="377" t="s">
        <v>1862</v>
      </c>
      <c r="B359" s="115" t="s">
        <v>1583</v>
      </c>
      <c r="C359" s="378"/>
      <c r="D359" s="372"/>
      <c r="E359" s="117" t="s">
        <v>1793</v>
      </c>
      <c r="F359" s="117" t="str">
        <f t="shared" si="32"/>
        <v>Mesada de granito</v>
      </c>
    </row>
    <row r="360" spans="1:6" x14ac:dyDescent="0.2">
      <c r="A360" s="377" t="s">
        <v>1863</v>
      </c>
      <c r="B360" s="115" t="s">
        <v>729</v>
      </c>
      <c r="C360" s="378"/>
      <c r="D360" s="372"/>
      <c r="E360" s="117" t="s">
        <v>1793</v>
      </c>
      <c r="F360" s="117" t="str">
        <f t="shared" si="32"/>
        <v>Mesada de granito</v>
      </c>
    </row>
    <row r="361" spans="1:6" x14ac:dyDescent="0.2">
      <c r="A361" s="377" t="s">
        <v>1864</v>
      </c>
      <c r="B361" s="115" t="s">
        <v>729</v>
      </c>
      <c r="C361" s="378"/>
      <c r="D361" s="372"/>
      <c r="E361" s="117" t="s">
        <v>1793</v>
      </c>
      <c r="F361" s="117" t="str">
        <f t="shared" si="32"/>
        <v>Mesada de granito</v>
      </c>
    </row>
    <row r="362" spans="1:6" x14ac:dyDescent="0.2">
      <c r="A362" s="377" t="s">
        <v>1865</v>
      </c>
      <c r="B362" s="115" t="s">
        <v>1577</v>
      </c>
      <c r="C362" s="378"/>
      <c r="D362" s="372"/>
      <c r="E362" s="117" t="s">
        <v>1766</v>
      </c>
      <c r="F362" s="117" t="str">
        <f t="shared" si="32"/>
        <v>Adhesivo para pisos y revestimientos cerámicos</v>
      </c>
    </row>
    <row r="363" spans="1:6" x14ac:dyDescent="0.2">
      <c r="A363" s="377" t="s">
        <v>1866</v>
      </c>
      <c r="B363" s="115" t="s">
        <v>1867</v>
      </c>
      <c r="C363" s="378"/>
      <c r="D363" s="372"/>
      <c r="E363" s="117" t="s">
        <v>1589</v>
      </c>
      <c r="F363" s="117" t="str">
        <f t="shared" si="32"/>
        <v>Sustancias plásticas (incluye: Polímeros de etileno, Polímeros de estireno, Polímeros de cloruro de vinilo y Polímeros de propileno)</v>
      </c>
    </row>
    <row r="364" spans="1:6" x14ac:dyDescent="0.2">
      <c r="A364" s="377" t="s">
        <v>1868</v>
      </c>
      <c r="B364" s="115" t="s">
        <v>1583</v>
      </c>
      <c r="C364" s="378"/>
      <c r="D364" s="372"/>
      <c r="E364" s="117" t="s">
        <v>1615</v>
      </c>
      <c r="F364" s="117" t="str">
        <f t="shared" si="32"/>
        <v xml:space="preserve">Perfiles de hierro                                                     </v>
      </c>
    </row>
    <row r="365" spans="1:6" x14ac:dyDescent="0.2">
      <c r="A365" s="377" t="s">
        <v>1869</v>
      </c>
      <c r="B365" s="115" t="s">
        <v>1261</v>
      </c>
      <c r="C365" s="378"/>
      <c r="D365" s="372"/>
      <c r="E365" s="117" t="s">
        <v>1785</v>
      </c>
      <c r="F365" s="117" t="str">
        <f t="shared" si="32"/>
        <v xml:space="preserve">Bulones                                                                </v>
      </c>
    </row>
    <row r="366" spans="1:6" x14ac:dyDescent="0.2">
      <c r="A366" s="377"/>
      <c r="B366" s="115"/>
      <c r="C366" s="378"/>
      <c r="D366" s="372"/>
      <c r="E366" s="117"/>
      <c r="F366" s="117" t="str">
        <f t="shared" si="32"/>
        <v/>
      </c>
    </row>
    <row r="367" spans="1:6" x14ac:dyDescent="0.2">
      <c r="A367" s="363" t="s">
        <v>1870</v>
      </c>
      <c r="B367" s="363"/>
      <c r="C367" s="363"/>
      <c r="D367" s="365"/>
      <c r="E367" s="363"/>
      <c r="F367" s="363"/>
    </row>
    <row r="368" spans="1:6" x14ac:dyDescent="0.2">
      <c r="A368" s="377" t="s">
        <v>1871</v>
      </c>
      <c r="B368" s="115" t="s">
        <v>1633</v>
      </c>
      <c r="C368" s="378"/>
      <c r="D368" s="372"/>
      <c r="E368" s="117" t="s">
        <v>1805</v>
      </c>
      <c r="F368" s="117" t="str">
        <f t="shared" ref="F368:F379" si="33">IFERROR(VLOOKUP(E368,Tabla_Indices,5,FALSE),"")</f>
        <v>Carpintería Metálica y Madera</v>
      </c>
    </row>
    <row r="369" spans="1:6" x14ac:dyDescent="0.2">
      <c r="A369" s="377" t="s">
        <v>1872</v>
      </c>
      <c r="B369" s="115" t="s">
        <v>1633</v>
      </c>
      <c r="C369" s="378"/>
      <c r="D369" s="372"/>
      <c r="E369" s="117" t="s">
        <v>1805</v>
      </c>
      <c r="F369" s="117" t="str">
        <f t="shared" si="33"/>
        <v>Carpintería Metálica y Madera</v>
      </c>
    </row>
    <row r="370" spans="1:6" x14ac:dyDescent="0.2">
      <c r="A370" s="377" t="s">
        <v>1873</v>
      </c>
      <c r="B370" s="115" t="s">
        <v>1633</v>
      </c>
      <c r="C370" s="378"/>
      <c r="D370" s="372"/>
      <c r="E370" s="117" t="s">
        <v>1805</v>
      </c>
      <c r="F370" s="117" t="str">
        <f t="shared" si="33"/>
        <v>Carpintería Metálica y Madera</v>
      </c>
    </row>
    <row r="371" spans="1:6" x14ac:dyDescent="0.2">
      <c r="A371" s="377" t="s">
        <v>1874</v>
      </c>
      <c r="B371" s="115" t="s">
        <v>1633</v>
      </c>
      <c r="C371" s="382"/>
      <c r="D371" s="372"/>
      <c r="E371" s="117" t="s">
        <v>1805</v>
      </c>
      <c r="F371" s="117" t="str">
        <f t="shared" si="33"/>
        <v>Carpintería Metálica y Madera</v>
      </c>
    </row>
    <row r="372" spans="1:6" x14ac:dyDescent="0.2">
      <c r="A372" s="377" t="s">
        <v>1875</v>
      </c>
      <c r="B372" s="115" t="s">
        <v>1633</v>
      </c>
      <c r="C372" s="378"/>
      <c r="D372" s="372"/>
      <c r="E372" s="117" t="s">
        <v>1805</v>
      </c>
      <c r="F372" s="117" t="str">
        <f t="shared" si="33"/>
        <v>Carpintería Metálica y Madera</v>
      </c>
    </row>
    <row r="373" spans="1:6" x14ac:dyDescent="0.2">
      <c r="A373" s="377" t="s">
        <v>1876</v>
      </c>
      <c r="B373" s="115" t="s">
        <v>1633</v>
      </c>
      <c r="C373" s="378"/>
      <c r="D373" s="372"/>
      <c r="E373" s="117" t="s">
        <v>1805</v>
      </c>
      <c r="F373" s="117" t="str">
        <f t="shared" si="33"/>
        <v>Carpintería Metálica y Madera</v>
      </c>
    </row>
    <row r="374" spans="1:6" x14ac:dyDescent="0.2">
      <c r="A374" s="377" t="s">
        <v>1877</v>
      </c>
      <c r="B374" s="115" t="s">
        <v>1633</v>
      </c>
      <c r="C374" s="378"/>
      <c r="D374" s="372"/>
      <c r="E374" s="117" t="s">
        <v>1805</v>
      </c>
      <c r="F374" s="117" t="str">
        <f t="shared" si="33"/>
        <v>Carpintería Metálica y Madera</v>
      </c>
    </row>
    <row r="375" spans="1:6" x14ac:dyDescent="0.2">
      <c r="A375" s="377" t="s">
        <v>1878</v>
      </c>
      <c r="B375" s="115" t="s">
        <v>7</v>
      </c>
      <c r="C375" s="378"/>
      <c r="D375" s="372"/>
      <c r="E375" s="117" t="s">
        <v>1803</v>
      </c>
      <c r="F375" s="117" t="str">
        <f t="shared" si="33"/>
        <v>Vidrios para construcción y automotores (incluye: Vidrio plano, Vidrios templados, Vidrios térmicos y Vidrios laminados)</v>
      </c>
    </row>
    <row r="376" spans="1:6" x14ac:dyDescent="0.2">
      <c r="A376" s="377" t="s">
        <v>1879</v>
      </c>
      <c r="B376" s="115" t="s">
        <v>7</v>
      </c>
      <c r="C376" s="378"/>
      <c r="D376" s="372"/>
      <c r="E376" s="117" t="s">
        <v>1803</v>
      </c>
      <c r="F376" s="117" t="str">
        <f t="shared" si="33"/>
        <v>Vidrios para construcción y automotores (incluye: Vidrio plano, Vidrios templados, Vidrios térmicos y Vidrios laminados)</v>
      </c>
    </row>
    <row r="377" spans="1:6" x14ac:dyDescent="0.2">
      <c r="A377" s="377" t="s">
        <v>1037</v>
      </c>
      <c r="B377" s="115" t="s">
        <v>7</v>
      </c>
      <c r="C377" s="378"/>
      <c r="D377" s="372"/>
      <c r="E377" s="117" t="s">
        <v>1803</v>
      </c>
      <c r="F377" s="117" t="str">
        <f t="shared" si="33"/>
        <v>Vidrios para construcción y automotores (incluye: Vidrio plano, Vidrios templados, Vidrios térmicos y Vidrios laminados)</v>
      </c>
    </row>
    <row r="378" spans="1:6" x14ac:dyDescent="0.2">
      <c r="A378" s="377" t="s">
        <v>1880</v>
      </c>
      <c r="B378" s="115" t="s">
        <v>7</v>
      </c>
      <c r="C378" s="378"/>
      <c r="D378" s="372"/>
      <c r="E378" s="117" t="s">
        <v>1881</v>
      </c>
      <c r="F378" s="117" t="str">
        <f t="shared" si="33"/>
        <v>Carpintería de madera (incluye: Cortinas de madera y Puertas placa)</v>
      </c>
    </row>
    <row r="379" spans="1:6" x14ac:dyDescent="0.2">
      <c r="A379" s="377"/>
      <c r="B379" s="115"/>
      <c r="C379" s="378"/>
      <c r="D379" s="372"/>
      <c r="E379" s="117"/>
      <c r="F379" s="117" t="str">
        <f t="shared" si="33"/>
        <v/>
      </c>
    </row>
    <row r="380" spans="1:6" x14ac:dyDescent="0.2">
      <c r="A380" s="363" t="s">
        <v>1882</v>
      </c>
      <c r="B380" s="363"/>
      <c r="C380" s="363"/>
      <c r="D380" s="365"/>
      <c r="E380" s="363"/>
      <c r="F380" s="363"/>
    </row>
    <row r="381" spans="1:6" x14ac:dyDescent="0.2">
      <c r="A381" s="117"/>
      <c r="B381" s="115"/>
      <c r="C381" s="385"/>
      <c r="D381" s="372"/>
      <c r="E381" s="117"/>
      <c r="F381" s="117" t="str">
        <f t="shared" ref="F381:F402" si="34">IFERROR(VLOOKUP(E381,Tabla_Indices,5,FALSE),"")</f>
        <v/>
      </c>
    </row>
    <row r="382" spans="1:6" x14ac:dyDescent="0.2">
      <c r="A382" s="117" t="s">
        <v>1883</v>
      </c>
      <c r="B382" s="115" t="s">
        <v>1438</v>
      </c>
      <c r="C382" s="378"/>
      <c r="D382" s="372"/>
      <c r="E382" s="117" t="s">
        <v>1884</v>
      </c>
      <c r="F382" s="117" t="str">
        <f t="shared" si="34"/>
        <v>Plásticos en formas básicas (incluye: Caños y tubos de PVC, Caños y tubos de polipropileno y Caños y tubos de polietileno)</v>
      </c>
    </row>
    <row r="383" spans="1:6" x14ac:dyDescent="0.2">
      <c r="A383" s="117" t="s">
        <v>1885</v>
      </c>
      <c r="B383" s="115" t="s">
        <v>1438</v>
      </c>
      <c r="C383" s="378"/>
      <c r="D383" s="372"/>
      <c r="E383" s="117" t="s">
        <v>1884</v>
      </c>
      <c r="F383" s="117" t="str">
        <f t="shared" si="34"/>
        <v>Plásticos en formas básicas (incluye: Caños y tubos de PVC, Caños y tubos de polipropileno y Caños y tubos de polietileno)</v>
      </c>
    </row>
    <row r="384" spans="1:6" x14ac:dyDescent="0.2">
      <c r="A384" s="117" t="s">
        <v>1886</v>
      </c>
      <c r="B384" s="115" t="s">
        <v>1438</v>
      </c>
      <c r="C384" s="378"/>
      <c r="D384" s="372"/>
      <c r="E384" s="117" t="s">
        <v>1887</v>
      </c>
      <c r="F384" s="117" t="str">
        <f t="shared" si="34"/>
        <v>Artefactos para baño y grifería</v>
      </c>
    </row>
    <row r="385" spans="1:6" x14ac:dyDescent="0.2">
      <c r="A385" s="117" t="s">
        <v>1888</v>
      </c>
      <c r="B385" s="115" t="s">
        <v>1438</v>
      </c>
      <c r="C385" s="378"/>
      <c r="D385" s="372"/>
      <c r="E385" s="117" t="s">
        <v>1884</v>
      </c>
      <c r="F385" s="117" t="str">
        <f t="shared" si="34"/>
        <v>Plásticos en formas básicas (incluye: Caños y tubos de PVC, Caños y tubos de polipropileno y Caños y tubos de polietileno)</v>
      </c>
    </row>
    <row r="386" spans="1:6" x14ac:dyDescent="0.2">
      <c r="A386" s="117" t="s">
        <v>1889</v>
      </c>
      <c r="B386" s="115" t="s">
        <v>1438</v>
      </c>
      <c r="C386" s="378"/>
      <c r="D386" s="372"/>
      <c r="E386" s="117" t="s">
        <v>1887</v>
      </c>
      <c r="F386" s="117" t="str">
        <f t="shared" si="34"/>
        <v>Artefactos para baño y grifería</v>
      </c>
    </row>
    <row r="387" spans="1:6" x14ac:dyDescent="0.2">
      <c r="A387" s="117" t="s">
        <v>1890</v>
      </c>
      <c r="B387" s="115" t="s">
        <v>1438</v>
      </c>
      <c r="C387" s="378"/>
      <c r="D387" s="372"/>
      <c r="E387" s="117" t="s">
        <v>1887</v>
      </c>
      <c r="F387" s="117" t="str">
        <f t="shared" si="34"/>
        <v>Artefactos para baño y grifería</v>
      </c>
    </row>
    <row r="388" spans="1:6" x14ac:dyDescent="0.2">
      <c r="A388" s="117" t="s">
        <v>1891</v>
      </c>
      <c r="B388" s="115" t="s">
        <v>1438</v>
      </c>
      <c r="C388" s="378"/>
      <c r="D388" s="372"/>
      <c r="E388" s="117" t="s">
        <v>1887</v>
      </c>
      <c r="F388" s="117" t="str">
        <f t="shared" si="34"/>
        <v>Artefactos para baño y grifería</v>
      </c>
    </row>
    <row r="389" spans="1:6" x14ac:dyDescent="0.2">
      <c r="A389" s="117" t="s">
        <v>1892</v>
      </c>
      <c r="B389" s="115" t="s">
        <v>1438</v>
      </c>
      <c r="C389" s="378"/>
      <c r="D389" s="372"/>
      <c r="E389" s="117"/>
      <c r="F389" s="117" t="str">
        <f t="shared" si="34"/>
        <v/>
      </c>
    </row>
    <row r="390" spans="1:6" x14ac:dyDescent="0.2">
      <c r="A390" s="117" t="s">
        <v>1893</v>
      </c>
      <c r="B390" s="115" t="s">
        <v>1438</v>
      </c>
      <c r="C390" s="378"/>
      <c r="D390" s="372"/>
      <c r="E390" s="117" t="s">
        <v>1887</v>
      </c>
      <c r="F390" s="117" t="str">
        <f t="shared" si="34"/>
        <v>Artefactos para baño y grifería</v>
      </c>
    </row>
    <row r="391" spans="1:6" x14ac:dyDescent="0.2">
      <c r="A391" s="117" t="s">
        <v>1894</v>
      </c>
      <c r="B391" s="115" t="s">
        <v>5</v>
      </c>
      <c r="C391" s="378"/>
      <c r="D391" s="372"/>
      <c r="E391" s="117" t="s">
        <v>1887</v>
      </c>
      <c r="F391" s="117" t="str">
        <f t="shared" si="34"/>
        <v>Artefactos para baño y grifería</v>
      </c>
    </row>
    <row r="392" spans="1:6" x14ac:dyDescent="0.2">
      <c r="A392" s="117" t="s">
        <v>1895</v>
      </c>
      <c r="B392" s="115" t="s">
        <v>1438</v>
      </c>
      <c r="C392" s="378"/>
      <c r="D392" s="372"/>
      <c r="E392" s="117" t="s">
        <v>1887</v>
      </c>
      <c r="F392" s="117" t="str">
        <f t="shared" si="34"/>
        <v>Artefactos para baño y grifería</v>
      </c>
    </row>
    <row r="393" spans="1:6" x14ac:dyDescent="0.2">
      <c r="A393" s="117" t="s">
        <v>1896</v>
      </c>
      <c r="B393" s="115" t="s">
        <v>1438</v>
      </c>
      <c r="C393" s="378"/>
      <c r="D393" s="372"/>
      <c r="E393" s="117" t="s">
        <v>1887</v>
      </c>
      <c r="F393" s="117" t="str">
        <f t="shared" si="34"/>
        <v>Artefactos para baño y grifería</v>
      </c>
    </row>
    <row r="394" spans="1:6" x14ac:dyDescent="0.2">
      <c r="A394" s="117" t="s">
        <v>1897</v>
      </c>
      <c r="B394" s="115" t="s">
        <v>1438</v>
      </c>
      <c r="C394" s="378"/>
      <c r="D394" s="372"/>
      <c r="E394" s="117" t="s">
        <v>1887</v>
      </c>
      <c r="F394" s="117" t="str">
        <f t="shared" si="34"/>
        <v>Artefactos para baño y grifería</v>
      </c>
    </row>
    <row r="395" spans="1:6" x14ac:dyDescent="0.2">
      <c r="A395" s="117"/>
      <c r="B395" s="115"/>
      <c r="C395" s="378"/>
      <c r="D395" s="372"/>
      <c r="E395" s="117"/>
      <c r="F395" s="117" t="str">
        <f t="shared" si="34"/>
        <v/>
      </c>
    </row>
    <row r="396" spans="1:6" x14ac:dyDescent="0.2">
      <c r="A396" s="117" t="s">
        <v>1898</v>
      </c>
      <c r="B396" s="115" t="s">
        <v>1438</v>
      </c>
      <c r="C396" s="378"/>
      <c r="D396" s="372"/>
      <c r="E396" s="117" t="s">
        <v>1887</v>
      </c>
      <c r="F396" s="117" t="str">
        <f t="shared" si="34"/>
        <v>Artefactos para baño y grifería</v>
      </c>
    </row>
    <row r="397" spans="1:6" x14ac:dyDescent="0.2">
      <c r="A397" s="117" t="s">
        <v>1899</v>
      </c>
      <c r="B397" s="115" t="s">
        <v>1438</v>
      </c>
      <c r="C397" s="378"/>
      <c r="D397" s="372"/>
      <c r="E397" s="117" t="s">
        <v>1887</v>
      </c>
      <c r="F397" s="117" t="str">
        <f t="shared" si="34"/>
        <v>Artefactos para baño y grifería</v>
      </c>
    </row>
    <row r="398" spans="1:6" x14ac:dyDescent="0.2">
      <c r="A398" s="117" t="s">
        <v>1900</v>
      </c>
      <c r="B398" s="115" t="s">
        <v>1438</v>
      </c>
      <c r="C398" s="378"/>
      <c r="D398" s="372"/>
      <c r="E398" s="117" t="s">
        <v>1887</v>
      </c>
      <c r="F398" s="117" t="str">
        <f t="shared" si="34"/>
        <v>Artefactos para baño y grifería</v>
      </c>
    </row>
    <row r="399" spans="1:6" x14ac:dyDescent="0.2">
      <c r="A399" s="117" t="s">
        <v>1901</v>
      </c>
      <c r="B399" s="115" t="s">
        <v>1438</v>
      </c>
      <c r="C399" s="378"/>
      <c r="D399" s="372"/>
      <c r="E399" s="117" t="s">
        <v>1887</v>
      </c>
      <c r="F399" s="117" t="str">
        <f t="shared" si="34"/>
        <v>Artefactos para baño y grifería</v>
      </c>
    </row>
    <row r="400" spans="1:6" x14ac:dyDescent="0.2">
      <c r="A400" s="117" t="s">
        <v>1902</v>
      </c>
      <c r="B400" s="115" t="s">
        <v>1438</v>
      </c>
      <c r="C400" s="378"/>
      <c r="D400" s="372"/>
      <c r="E400" s="117" t="s">
        <v>1887</v>
      </c>
      <c r="F400" s="117" t="str">
        <f t="shared" si="34"/>
        <v>Artefactos para baño y grifería</v>
      </c>
    </row>
    <row r="401" spans="1:6" x14ac:dyDescent="0.2">
      <c r="A401" s="117" t="s">
        <v>1903</v>
      </c>
      <c r="B401" s="115" t="s">
        <v>1438</v>
      </c>
      <c r="C401" s="378"/>
      <c r="D401" s="372"/>
      <c r="E401" s="117" t="s">
        <v>1887</v>
      </c>
      <c r="F401" s="117" t="str">
        <f t="shared" si="34"/>
        <v>Artefactos para baño y grifería</v>
      </c>
    </row>
    <row r="402" spans="1:6" x14ac:dyDescent="0.2">
      <c r="A402" s="117" t="s">
        <v>1904</v>
      </c>
      <c r="B402" s="115" t="s">
        <v>1438</v>
      </c>
      <c r="C402" s="378"/>
      <c r="D402" s="372"/>
      <c r="E402" s="117" t="s">
        <v>1887</v>
      </c>
      <c r="F402" s="117" t="str">
        <f t="shared" si="34"/>
        <v>Artefactos para baño y grifería</v>
      </c>
    </row>
    <row r="403" spans="1:6" x14ac:dyDescent="0.2">
      <c r="A403" s="117"/>
      <c r="B403" s="115"/>
      <c r="C403" s="378"/>
      <c r="D403" s="372"/>
      <c r="E403" s="117"/>
      <c r="F403" s="117"/>
    </row>
    <row r="404" spans="1:6" x14ac:dyDescent="0.2">
      <c r="A404" s="117" t="s">
        <v>1905</v>
      </c>
      <c r="B404" s="115" t="s">
        <v>1259</v>
      </c>
      <c r="C404" s="378"/>
      <c r="D404" s="372"/>
      <c r="E404" s="117" t="s">
        <v>1906</v>
      </c>
      <c r="F404" s="117" t="str">
        <f t="shared" ref="F404:F427" si="35">IFERROR(VLOOKUP(E404,Tabla_Indices,5,FALSE),"")</f>
        <v>Caño de polipropileno de 0,019 m</v>
      </c>
    </row>
    <row r="405" spans="1:6" x14ac:dyDescent="0.2">
      <c r="A405" s="117" t="s">
        <v>1907</v>
      </c>
      <c r="B405" s="115" t="s">
        <v>1259</v>
      </c>
      <c r="C405" s="378"/>
      <c r="D405" s="372"/>
      <c r="E405" s="117" t="s">
        <v>1906</v>
      </c>
      <c r="F405" s="117" t="str">
        <f t="shared" si="35"/>
        <v>Caño de polipropileno de 0,019 m</v>
      </c>
    </row>
    <row r="406" spans="1:6" x14ac:dyDescent="0.2">
      <c r="A406" s="117" t="s">
        <v>1908</v>
      </c>
      <c r="B406" s="115" t="s">
        <v>1259</v>
      </c>
      <c r="C406" s="378"/>
      <c r="D406" s="372"/>
      <c r="E406" s="117" t="s">
        <v>1906</v>
      </c>
      <c r="F406" s="117" t="str">
        <f t="shared" si="35"/>
        <v>Caño de polipropileno de 0,019 m</v>
      </c>
    </row>
    <row r="407" spans="1:6" x14ac:dyDescent="0.2">
      <c r="A407" s="117" t="s">
        <v>1909</v>
      </c>
      <c r="B407" s="115" t="s">
        <v>1259</v>
      </c>
      <c r="C407" s="378"/>
      <c r="D407" s="372"/>
      <c r="E407" s="117" t="s">
        <v>1906</v>
      </c>
      <c r="F407" s="117" t="str">
        <f t="shared" si="35"/>
        <v>Caño de polipropileno de 0,019 m</v>
      </c>
    </row>
    <row r="408" spans="1:6" x14ac:dyDescent="0.2">
      <c r="A408" s="117" t="s">
        <v>1910</v>
      </c>
      <c r="B408" s="115" t="s">
        <v>1259</v>
      </c>
      <c r="C408" s="378"/>
      <c r="D408" s="372"/>
      <c r="E408" s="117" t="s">
        <v>1906</v>
      </c>
      <c r="F408" s="117" t="str">
        <f t="shared" si="35"/>
        <v>Caño de polipropileno de 0,019 m</v>
      </c>
    </row>
    <row r="409" spans="1:6" x14ac:dyDescent="0.2">
      <c r="A409" s="117" t="s">
        <v>1911</v>
      </c>
      <c r="B409" s="115" t="s">
        <v>1438</v>
      </c>
      <c r="C409" s="378"/>
      <c r="D409" s="372"/>
      <c r="E409" s="117" t="s">
        <v>1912</v>
      </c>
      <c r="F409" s="117" t="str">
        <f t="shared" si="35"/>
        <v xml:space="preserve">Codo de polipropileno  </v>
      </c>
    </row>
    <row r="410" spans="1:6" x14ac:dyDescent="0.2">
      <c r="A410" s="117" t="s">
        <v>1913</v>
      </c>
      <c r="B410" s="115" t="s">
        <v>1438</v>
      </c>
      <c r="C410" s="378"/>
      <c r="D410" s="372"/>
      <c r="E410" s="117" t="s">
        <v>1912</v>
      </c>
      <c r="F410" s="117" t="str">
        <f t="shared" si="35"/>
        <v xml:space="preserve">Codo de polipropileno  </v>
      </c>
    </row>
    <row r="411" spans="1:6" x14ac:dyDescent="0.2">
      <c r="A411" s="117" t="s">
        <v>1914</v>
      </c>
      <c r="B411" s="115" t="s">
        <v>1438</v>
      </c>
      <c r="C411" s="378"/>
      <c r="D411" s="372"/>
      <c r="E411" s="117" t="s">
        <v>1912</v>
      </c>
      <c r="F411" s="117" t="str">
        <f t="shared" si="35"/>
        <v xml:space="preserve">Codo de polipropileno  </v>
      </c>
    </row>
    <row r="412" spans="1:6" x14ac:dyDescent="0.2">
      <c r="A412" s="117" t="s">
        <v>1915</v>
      </c>
      <c r="B412" s="115" t="s">
        <v>1438</v>
      </c>
      <c r="C412" s="378"/>
      <c r="D412" s="372"/>
      <c r="E412" s="117" t="s">
        <v>1912</v>
      </c>
      <c r="F412" s="117" t="str">
        <f t="shared" si="35"/>
        <v xml:space="preserve">Codo de polipropileno  </v>
      </c>
    </row>
    <row r="413" spans="1:6" x14ac:dyDescent="0.2">
      <c r="A413" s="117" t="s">
        <v>1916</v>
      </c>
      <c r="B413" s="115" t="s">
        <v>1438</v>
      </c>
      <c r="C413" s="378"/>
      <c r="D413" s="372"/>
      <c r="E413" s="117" t="s">
        <v>1912</v>
      </c>
      <c r="F413" s="117" t="str">
        <f t="shared" si="35"/>
        <v xml:space="preserve">Codo de polipropileno  </v>
      </c>
    </row>
    <row r="414" spans="1:6" x14ac:dyDescent="0.2">
      <c r="A414" s="117" t="s">
        <v>1917</v>
      </c>
      <c r="B414" s="115" t="s">
        <v>1438</v>
      </c>
      <c r="C414" s="378"/>
      <c r="D414" s="372"/>
      <c r="E414" s="117" t="s">
        <v>1912</v>
      </c>
      <c r="F414" s="117" t="str">
        <f t="shared" si="35"/>
        <v xml:space="preserve">Codo de polipropileno  </v>
      </c>
    </row>
    <row r="415" spans="1:6" x14ac:dyDescent="0.2">
      <c r="A415" s="117" t="s">
        <v>1918</v>
      </c>
      <c r="B415" s="115" t="s">
        <v>1438</v>
      </c>
      <c r="C415" s="378"/>
      <c r="D415" s="372"/>
      <c r="E415" s="117" t="s">
        <v>1912</v>
      </c>
      <c r="F415" s="117" t="str">
        <f t="shared" si="35"/>
        <v xml:space="preserve">Codo de polipropileno  </v>
      </c>
    </row>
    <row r="416" spans="1:6" x14ac:dyDescent="0.2">
      <c r="A416" s="117" t="s">
        <v>1919</v>
      </c>
      <c r="B416" s="115" t="s">
        <v>1438</v>
      </c>
      <c r="C416" s="378"/>
      <c r="D416" s="372"/>
      <c r="E416" s="117" t="s">
        <v>1912</v>
      </c>
      <c r="F416" s="117" t="str">
        <f t="shared" si="35"/>
        <v xml:space="preserve">Codo de polipropileno  </v>
      </c>
    </row>
    <row r="417" spans="1:6" x14ac:dyDescent="0.2">
      <c r="A417" s="117" t="s">
        <v>1920</v>
      </c>
      <c r="B417" s="115" t="s">
        <v>1438</v>
      </c>
      <c r="C417" s="378"/>
      <c r="D417" s="372"/>
      <c r="E417" s="117" t="s">
        <v>1912</v>
      </c>
      <c r="F417" s="117" t="str">
        <f t="shared" si="35"/>
        <v xml:space="preserve">Codo de polipropileno  </v>
      </c>
    </row>
    <row r="418" spans="1:6" x14ac:dyDescent="0.2">
      <c r="A418" s="117" t="s">
        <v>1921</v>
      </c>
      <c r="B418" s="115" t="s">
        <v>1438</v>
      </c>
      <c r="C418" s="378"/>
      <c r="D418" s="372"/>
      <c r="E418" s="117" t="s">
        <v>1912</v>
      </c>
      <c r="F418" s="117" t="str">
        <f t="shared" si="35"/>
        <v xml:space="preserve">Codo de polipropileno  </v>
      </c>
    </row>
    <row r="419" spans="1:6" x14ac:dyDescent="0.2">
      <c r="A419" s="117" t="s">
        <v>1922</v>
      </c>
      <c r="B419" s="115" t="s">
        <v>1438</v>
      </c>
      <c r="C419" s="378"/>
      <c r="D419" s="372"/>
      <c r="E419" s="117" t="s">
        <v>1912</v>
      </c>
      <c r="F419" s="117" t="str">
        <f t="shared" si="35"/>
        <v xml:space="preserve">Codo de polipropileno  </v>
      </c>
    </row>
    <row r="420" spans="1:6" x14ac:dyDescent="0.2">
      <c r="A420" s="117" t="s">
        <v>1923</v>
      </c>
      <c r="B420" s="115" t="s">
        <v>1438</v>
      </c>
      <c r="C420" s="378"/>
      <c r="D420" s="372"/>
      <c r="E420" s="117" t="s">
        <v>1912</v>
      </c>
      <c r="F420" s="117" t="str">
        <f t="shared" si="35"/>
        <v xml:space="preserve">Codo de polipropileno  </v>
      </c>
    </row>
    <row r="421" spans="1:6" x14ac:dyDescent="0.2">
      <c r="A421" s="117" t="s">
        <v>1924</v>
      </c>
      <c r="B421" s="115" t="s">
        <v>1438</v>
      </c>
      <c r="C421" s="378"/>
      <c r="D421" s="372"/>
      <c r="E421" s="117" t="s">
        <v>1912</v>
      </c>
      <c r="F421" s="117" t="str">
        <f t="shared" si="35"/>
        <v xml:space="preserve">Codo de polipropileno  </v>
      </c>
    </row>
    <row r="422" spans="1:6" x14ac:dyDescent="0.2">
      <c r="A422" s="117" t="s">
        <v>1925</v>
      </c>
      <c r="B422" s="115" t="s">
        <v>5</v>
      </c>
      <c r="C422" s="378"/>
      <c r="D422" s="372"/>
      <c r="E422" s="117" t="s">
        <v>1884</v>
      </c>
      <c r="F422" s="117" t="str">
        <f t="shared" si="35"/>
        <v>Plásticos en formas básicas (incluye: Caños y tubos de PVC, Caños y tubos de polipropileno y Caños y tubos de polietileno)</v>
      </c>
    </row>
    <row r="423" spans="1:6" x14ac:dyDescent="0.2">
      <c r="A423" s="117" t="s">
        <v>1926</v>
      </c>
      <c r="B423" s="115" t="s">
        <v>1438</v>
      </c>
      <c r="C423" s="378"/>
      <c r="D423" s="372"/>
      <c r="E423" s="117" t="s">
        <v>1927</v>
      </c>
      <c r="F423" s="117" t="str">
        <f t="shared" si="35"/>
        <v>Llave de paso para agua</v>
      </c>
    </row>
    <row r="424" spans="1:6" x14ac:dyDescent="0.2">
      <c r="A424" s="117" t="s">
        <v>1928</v>
      </c>
      <c r="B424" s="115" t="s">
        <v>1438</v>
      </c>
      <c r="C424" s="378"/>
      <c r="D424" s="372"/>
      <c r="E424" s="117" t="s">
        <v>1929</v>
      </c>
      <c r="F424" s="117" t="str">
        <f t="shared" si="35"/>
        <v>Conexión flexible cromada</v>
      </c>
    </row>
    <row r="425" spans="1:6" x14ac:dyDescent="0.2">
      <c r="A425" s="117" t="s">
        <v>1930</v>
      </c>
      <c r="B425" s="115" t="s">
        <v>1259</v>
      </c>
      <c r="C425" s="378"/>
      <c r="D425" s="372"/>
      <c r="E425" s="117" t="s">
        <v>1884</v>
      </c>
      <c r="F425" s="117" t="str">
        <f t="shared" si="35"/>
        <v>Plásticos en formas básicas (incluye: Caños y tubos de PVC, Caños y tubos de polipropileno y Caños y tubos de polietileno)</v>
      </c>
    </row>
    <row r="426" spans="1:6" x14ac:dyDescent="0.2">
      <c r="A426" s="117" t="s">
        <v>1931</v>
      </c>
      <c r="B426" s="115" t="s">
        <v>1438</v>
      </c>
      <c r="C426" s="378"/>
      <c r="D426" s="372"/>
      <c r="E426" s="117" t="s">
        <v>1884</v>
      </c>
      <c r="F426" s="117" t="str">
        <f t="shared" si="35"/>
        <v>Plásticos en formas básicas (incluye: Caños y tubos de PVC, Caños y tubos de polipropileno y Caños y tubos de polietileno)</v>
      </c>
    </row>
    <row r="427" spans="1:6" x14ac:dyDescent="0.2">
      <c r="A427" s="117" t="s">
        <v>1932</v>
      </c>
      <c r="B427" s="115" t="s">
        <v>1438</v>
      </c>
      <c r="C427" s="378"/>
      <c r="D427" s="372"/>
      <c r="E427" s="117" t="s">
        <v>1884</v>
      </c>
      <c r="F427" s="117" t="str">
        <f t="shared" si="35"/>
        <v>Plásticos en formas básicas (incluye: Caños y tubos de PVC, Caños y tubos de polipropileno y Caños y tubos de polietileno)</v>
      </c>
    </row>
    <row r="428" spans="1:6" x14ac:dyDescent="0.2">
      <c r="A428" s="117"/>
      <c r="B428" s="115"/>
      <c r="C428" s="378"/>
      <c r="D428" s="372"/>
      <c r="E428" s="117"/>
      <c r="F428" s="117"/>
    </row>
    <row r="429" spans="1:6" x14ac:dyDescent="0.2">
      <c r="A429" s="117" t="s">
        <v>1933</v>
      </c>
      <c r="B429" s="115" t="s">
        <v>1438</v>
      </c>
      <c r="C429" s="378"/>
      <c r="D429" s="372"/>
      <c r="E429" s="117" t="s">
        <v>1934</v>
      </c>
      <c r="F429" s="117" t="str">
        <f t="shared" ref="F429:F442" si="36">IFERROR(VLOOKUP(E429,Tabla_Indices,5,FALSE),"")</f>
        <v>Electrobomba trifásica 1,5 HP</v>
      </c>
    </row>
    <row r="430" spans="1:6" x14ac:dyDescent="0.2">
      <c r="A430" s="117" t="s">
        <v>1935</v>
      </c>
      <c r="B430" s="115" t="s">
        <v>1438</v>
      </c>
      <c r="C430" s="378"/>
      <c r="D430" s="372"/>
      <c r="E430" s="117" t="s">
        <v>1936</v>
      </c>
      <c r="F430" s="117" t="str">
        <f t="shared" si="36"/>
        <v xml:space="preserve">Accesorio para máquinas herramientas                                   </v>
      </c>
    </row>
    <row r="431" spans="1:6" x14ac:dyDescent="0.2">
      <c r="A431" s="117"/>
      <c r="B431" s="115"/>
      <c r="C431" s="378"/>
      <c r="D431" s="372"/>
      <c r="E431" s="117"/>
      <c r="F431" s="117" t="str">
        <f t="shared" si="36"/>
        <v/>
      </c>
    </row>
    <row r="432" spans="1:6" x14ac:dyDescent="0.2">
      <c r="A432" s="117" t="s">
        <v>1937</v>
      </c>
      <c r="B432" s="115" t="s">
        <v>5</v>
      </c>
      <c r="C432" s="378"/>
      <c r="D432" s="372"/>
      <c r="E432" s="117" t="s">
        <v>1938</v>
      </c>
      <c r="F432" s="117" t="str">
        <f t="shared" si="36"/>
        <v xml:space="preserve">Instalación sanitaria </v>
      </c>
    </row>
    <row r="433" spans="1:6" x14ac:dyDescent="0.2">
      <c r="A433" s="117" t="s">
        <v>1939</v>
      </c>
      <c r="B433" s="115" t="s">
        <v>5</v>
      </c>
      <c r="C433" s="378"/>
      <c r="D433" s="372"/>
      <c r="E433" s="117" t="s">
        <v>1938</v>
      </c>
      <c r="F433" s="117" t="str">
        <f t="shared" si="36"/>
        <v xml:space="preserve">Instalación sanitaria </v>
      </c>
    </row>
    <row r="434" spans="1:6" x14ac:dyDescent="0.2">
      <c r="A434" s="117" t="s">
        <v>1940</v>
      </c>
      <c r="B434" s="115" t="s">
        <v>5</v>
      </c>
      <c r="C434" s="378"/>
      <c r="D434" s="372"/>
      <c r="E434" s="117" t="s">
        <v>1938</v>
      </c>
      <c r="F434" s="117" t="str">
        <f t="shared" si="36"/>
        <v xml:space="preserve">Instalación sanitaria </v>
      </c>
    </row>
    <row r="435" spans="1:6" x14ac:dyDescent="0.2">
      <c r="A435" s="117" t="s">
        <v>1941</v>
      </c>
      <c r="B435" s="115" t="s">
        <v>1438</v>
      </c>
      <c r="C435" s="378"/>
      <c r="D435" s="372"/>
      <c r="E435" s="117" t="s">
        <v>1938</v>
      </c>
      <c r="F435" s="117" t="str">
        <f t="shared" si="36"/>
        <v xml:space="preserve">Instalación sanitaria </v>
      </c>
    </row>
    <row r="436" spans="1:6" x14ac:dyDescent="0.2">
      <c r="A436" s="117" t="s">
        <v>1942</v>
      </c>
      <c r="B436" s="115" t="s">
        <v>1438</v>
      </c>
      <c r="C436" s="378"/>
      <c r="D436" s="372"/>
      <c r="E436" s="117" t="s">
        <v>1938</v>
      </c>
      <c r="F436" s="117" t="str">
        <f t="shared" si="36"/>
        <v xml:space="preserve">Instalación sanitaria </v>
      </c>
    </row>
    <row r="437" spans="1:6" x14ac:dyDescent="0.2">
      <c r="A437" s="117" t="s">
        <v>1943</v>
      </c>
      <c r="B437" s="115" t="s">
        <v>1438</v>
      </c>
      <c r="C437" s="378"/>
      <c r="D437" s="372"/>
      <c r="E437" s="117" t="s">
        <v>1938</v>
      </c>
      <c r="F437" s="117" t="str">
        <f t="shared" si="36"/>
        <v xml:space="preserve">Instalación sanitaria </v>
      </c>
    </row>
    <row r="438" spans="1:6" x14ac:dyDescent="0.2">
      <c r="A438" s="117" t="s">
        <v>1883</v>
      </c>
      <c r="B438" s="115" t="s">
        <v>5</v>
      </c>
      <c r="C438" s="378"/>
      <c r="D438" s="372"/>
      <c r="E438" s="117" t="s">
        <v>1938</v>
      </c>
      <c r="F438" s="117" t="str">
        <f t="shared" si="36"/>
        <v xml:space="preserve">Instalación sanitaria </v>
      </c>
    </row>
    <row r="439" spans="1:6" x14ac:dyDescent="0.2">
      <c r="A439" s="117" t="s">
        <v>1944</v>
      </c>
      <c r="B439" s="115" t="s">
        <v>5</v>
      </c>
      <c r="C439" s="378"/>
      <c r="D439" s="372"/>
      <c r="E439" s="117" t="s">
        <v>1938</v>
      </c>
      <c r="F439" s="117" t="str">
        <f t="shared" si="36"/>
        <v xml:space="preserve">Instalación sanitaria </v>
      </c>
    </row>
    <row r="440" spans="1:6" x14ac:dyDescent="0.2">
      <c r="A440" s="117" t="s">
        <v>1945</v>
      </c>
      <c r="B440" s="115" t="s">
        <v>5</v>
      </c>
      <c r="C440" s="378"/>
      <c r="D440" s="372"/>
      <c r="E440" s="117" t="s">
        <v>1938</v>
      </c>
      <c r="F440" s="117" t="str">
        <f t="shared" si="36"/>
        <v xml:space="preserve">Instalación sanitaria </v>
      </c>
    </row>
    <row r="441" spans="1:6" x14ac:dyDescent="0.2">
      <c r="A441" s="117" t="s">
        <v>1946</v>
      </c>
      <c r="B441" s="115" t="s">
        <v>1438</v>
      </c>
      <c r="C441" s="378"/>
      <c r="D441" s="372"/>
      <c r="E441" s="117" t="s">
        <v>1938</v>
      </c>
      <c r="F441" s="117" t="str">
        <f t="shared" si="36"/>
        <v xml:space="preserve">Instalación sanitaria </v>
      </c>
    </row>
    <row r="442" spans="1:6" x14ac:dyDescent="0.2">
      <c r="A442" s="117" t="s">
        <v>1947</v>
      </c>
      <c r="B442" s="115" t="s">
        <v>5</v>
      </c>
      <c r="C442" s="378"/>
      <c r="D442" s="372"/>
      <c r="E442" s="117" t="s">
        <v>1938</v>
      </c>
      <c r="F442" s="117" t="str">
        <f t="shared" si="36"/>
        <v xml:space="preserve">Instalación sanitaria </v>
      </c>
    </row>
    <row r="443" spans="1:6" x14ac:dyDescent="0.2">
      <c r="A443" s="117"/>
      <c r="B443" s="115"/>
      <c r="C443" s="378"/>
      <c r="D443" s="372"/>
      <c r="E443" s="117" t="str">
        <f t="shared" ref="E443:E496" si="37">IFERROR(VLOOKUP(D443,Tabla_Indices,5,FALSE),"")</f>
        <v/>
      </c>
      <c r="F443" s="117"/>
    </row>
    <row r="444" spans="1:6" x14ac:dyDescent="0.2">
      <c r="A444" s="363" t="s">
        <v>1948</v>
      </c>
      <c r="B444" s="363"/>
      <c r="C444" s="363"/>
      <c r="D444" s="365"/>
      <c r="E444" s="363"/>
      <c r="F444" s="363"/>
    </row>
    <row r="445" spans="1:6" x14ac:dyDescent="0.2">
      <c r="A445" s="386" t="s">
        <v>1949</v>
      </c>
      <c r="B445" s="115" t="s">
        <v>1438</v>
      </c>
      <c r="C445" s="378"/>
      <c r="D445" s="372"/>
      <c r="E445" s="117" t="s">
        <v>1950</v>
      </c>
      <c r="F445" s="117" t="str">
        <f t="shared" ref="F445:F489" si="38">IFERROR(VLOOKUP(E445,Tabla_Indices,5,FALSE),"")</f>
        <v>Anafe a gas</v>
      </c>
    </row>
    <row r="446" spans="1:6" x14ac:dyDescent="0.2">
      <c r="A446" s="117" t="s">
        <v>1951</v>
      </c>
      <c r="B446" s="115" t="s">
        <v>5</v>
      </c>
      <c r="C446" s="378"/>
      <c r="D446" s="372"/>
      <c r="E446" s="117" t="s">
        <v>1952</v>
      </c>
      <c r="F446" s="117" t="str">
        <f t="shared" si="38"/>
        <v>Mano de obra</v>
      </c>
    </row>
    <row r="447" spans="1:6" x14ac:dyDescent="0.2">
      <c r="A447" s="386" t="s">
        <v>1953</v>
      </c>
      <c r="B447" s="115" t="s">
        <v>1438</v>
      </c>
      <c r="C447" s="378"/>
      <c r="D447" s="372"/>
      <c r="E447" s="117" t="s">
        <v>1387</v>
      </c>
      <c r="F447" s="117" t="str">
        <f t="shared" si="38"/>
        <v xml:space="preserve">Chapas metálicas                                                       </v>
      </c>
    </row>
    <row r="448" spans="1:6" x14ac:dyDescent="0.2">
      <c r="A448" s="117" t="s">
        <v>1954</v>
      </c>
      <c r="B448" s="115" t="s">
        <v>5</v>
      </c>
      <c r="C448" s="378"/>
      <c r="D448" s="372"/>
      <c r="E448" s="117" t="s">
        <v>1952</v>
      </c>
      <c r="F448" s="117" t="str">
        <f t="shared" si="38"/>
        <v>Mano de obra</v>
      </c>
    </row>
    <row r="449" spans="1:6" x14ac:dyDescent="0.2">
      <c r="A449" s="117" t="s">
        <v>1955</v>
      </c>
      <c r="B449" s="115" t="s">
        <v>5</v>
      </c>
      <c r="C449" s="378"/>
      <c r="D449" s="372"/>
      <c r="E449" s="117" t="s">
        <v>1952</v>
      </c>
      <c r="F449" s="117" t="str">
        <f t="shared" si="38"/>
        <v>Mano de obra</v>
      </c>
    </row>
    <row r="450" spans="1:6" x14ac:dyDescent="0.2">
      <c r="A450" s="386" t="s">
        <v>1956</v>
      </c>
      <c r="B450" s="115" t="s">
        <v>1438</v>
      </c>
      <c r="C450" s="378"/>
      <c r="D450" s="372"/>
      <c r="E450" s="387" t="s">
        <v>1957</v>
      </c>
      <c r="F450" s="117" t="str">
        <f t="shared" si="38"/>
        <v>Instalación de gas</v>
      </c>
    </row>
    <row r="451" spans="1:6" x14ac:dyDescent="0.2">
      <c r="A451" s="386" t="s">
        <v>1958</v>
      </c>
      <c r="B451" s="115" t="s">
        <v>1438</v>
      </c>
      <c r="C451" s="378"/>
      <c r="D451" s="372"/>
      <c r="E451" s="387" t="s">
        <v>1957</v>
      </c>
      <c r="F451" s="117" t="str">
        <f t="shared" si="38"/>
        <v>Instalación de gas</v>
      </c>
    </row>
    <row r="452" spans="1:6" x14ac:dyDescent="0.2">
      <c r="A452" s="386" t="s">
        <v>1959</v>
      </c>
      <c r="B452" s="115" t="s">
        <v>1438</v>
      </c>
      <c r="C452" s="378"/>
      <c r="D452" s="372"/>
      <c r="E452" s="387" t="s">
        <v>1387</v>
      </c>
      <c r="F452" s="117"/>
    </row>
    <row r="453" spans="1:6" x14ac:dyDescent="0.2">
      <c r="A453" s="117" t="s">
        <v>1424</v>
      </c>
      <c r="B453" s="115" t="s">
        <v>5</v>
      </c>
      <c r="C453" s="388"/>
      <c r="D453" s="395"/>
      <c r="E453" s="117" t="s">
        <v>2120</v>
      </c>
      <c r="F453" s="117" t="str">
        <f t="shared" ref="F453" si="39">IFERROR(VLOOKUP(E453,Tabla_Indices,5,FALSE),"")</f>
        <v xml:space="preserve">Máquinas para uso general (Máquinas para soldar plásticos)                                        </v>
      </c>
    </row>
    <row r="454" spans="1:6" x14ac:dyDescent="0.2">
      <c r="A454" s="117" t="s">
        <v>1394</v>
      </c>
      <c r="B454" s="115" t="s">
        <v>5</v>
      </c>
      <c r="C454" s="388"/>
      <c r="D454" s="372"/>
      <c r="E454" s="117" t="s">
        <v>1132</v>
      </c>
      <c r="F454" s="117" t="s">
        <v>373</v>
      </c>
    </row>
    <row r="455" spans="1:6" x14ac:dyDescent="0.2">
      <c r="A455" s="117" t="s">
        <v>1393</v>
      </c>
      <c r="B455" s="115" t="s">
        <v>1259</v>
      </c>
      <c r="C455" s="388"/>
      <c r="D455" s="372"/>
      <c r="E455" s="117" t="s">
        <v>1423</v>
      </c>
      <c r="F455" s="117" t="s">
        <v>395</v>
      </c>
    </row>
    <row r="456" spans="1:6" x14ac:dyDescent="0.2">
      <c r="A456" s="117"/>
      <c r="B456" s="115"/>
      <c r="C456" s="388"/>
      <c r="D456" s="372"/>
      <c r="E456" s="117"/>
      <c r="F456" s="117"/>
    </row>
    <row r="457" spans="1:6" x14ac:dyDescent="0.2">
      <c r="A457" s="117"/>
      <c r="B457" s="115"/>
      <c r="C457" s="388"/>
      <c r="D457" s="372"/>
      <c r="E457" s="117"/>
      <c r="F457" s="117"/>
    </row>
    <row r="458" spans="1:6" x14ac:dyDescent="0.2">
      <c r="A458" s="117"/>
      <c r="B458" s="115"/>
      <c r="C458" s="388"/>
      <c r="D458" s="372"/>
      <c r="E458" s="117"/>
      <c r="F458" s="117"/>
    </row>
    <row r="459" spans="1:6" x14ac:dyDescent="0.2">
      <c r="A459" s="117"/>
      <c r="B459" s="115"/>
      <c r="C459" s="388"/>
      <c r="D459" s="372"/>
      <c r="E459" s="117"/>
      <c r="F459" s="117"/>
    </row>
    <row r="460" spans="1:6" x14ac:dyDescent="0.2">
      <c r="A460" s="386" t="s">
        <v>1405</v>
      </c>
      <c r="B460" s="115" t="s">
        <v>5</v>
      </c>
      <c r="C460" s="399"/>
      <c r="D460" s="372"/>
      <c r="E460" s="372" t="s">
        <v>2121</v>
      </c>
      <c r="F460" s="117" t="s">
        <v>191</v>
      </c>
    </row>
    <row r="461" spans="1:6" x14ac:dyDescent="0.2">
      <c r="A461" s="396" t="s">
        <v>1395</v>
      </c>
      <c r="B461" s="115" t="s">
        <v>1259</v>
      </c>
      <c r="C461" s="372"/>
      <c r="D461" s="372"/>
      <c r="E461" s="117" t="s">
        <v>1884</v>
      </c>
      <c r="F461" s="117" t="str">
        <f t="shared" si="38"/>
        <v>Plásticos en formas básicas (incluye: Caños y tubos de PVC, Caños y tubos de polipropileno y Caños y tubos de polietileno)</v>
      </c>
    </row>
    <row r="462" spans="1:6" x14ac:dyDescent="0.2">
      <c r="A462" s="396" t="s">
        <v>1396</v>
      </c>
      <c r="B462" s="115" t="s">
        <v>1259</v>
      </c>
      <c r="C462" s="372"/>
      <c r="D462" s="372"/>
      <c r="E462" s="117" t="s">
        <v>1884</v>
      </c>
      <c r="F462" s="117" t="str">
        <f t="shared" si="38"/>
        <v>Plásticos en formas básicas (incluye: Caños y tubos de PVC, Caños y tubos de polipropileno y Caños y tubos de polietileno)</v>
      </c>
    </row>
    <row r="463" spans="1:6" x14ac:dyDescent="0.2">
      <c r="A463" s="396" t="s">
        <v>1397</v>
      </c>
      <c r="B463" s="115" t="s">
        <v>1259</v>
      </c>
      <c r="C463" s="372"/>
      <c r="D463" s="372"/>
      <c r="E463" s="117" t="s">
        <v>1884</v>
      </c>
      <c r="F463" s="117" t="str">
        <f t="shared" si="38"/>
        <v>Plásticos en formas básicas (incluye: Caños y tubos de PVC, Caños y tubos de polipropileno y Caños y tubos de polietileno)</v>
      </c>
    </row>
    <row r="464" spans="1:6" x14ac:dyDescent="0.2">
      <c r="A464" s="396" t="s">
        <v>1398</v>
      </c>
      <c r="B464" s="115" t="s">
        <v>1259</v>
      </c>
      <c r="C464" s="372"/>
      <c r="D464" s="372"/>
      <c r="E464" s="117" t="s">
        <v>1884</v>
      </c>
      <c r="F464" s="117" t="str">
        <f t="shared" si="38"/>
        <v>Plásticos en formas básicas (incluye: Caños y tubos de PVC, Caños y tubos de polipropileno y Caños y tubos de polietileno)</v>
      </c>
    </row>
    <row r="465" spans="1:6" x14ac:dyDescent="0.2">
      <c r="A465" s="386" t="s">
        <v>1961</v>
      </c>
      <c r="B465" s="115" t="s">
        <v>1259</v>
      </c>
      <c r="C465" s="388"/>
      <c r="D465" s="372"/>
      <c r="E465" s="117" t="s">
        <v>1884</v>
      </c>
      <c r="F465" s="117" t="str">
        <f t="shared" si="38"/>
        <v>Plásticos en formas básicas (incluye: Caños y tubos de PVC, Caños y tubos de polipropileno y Caños y tubos de polietileno)</v>
      </c>
    </row>
    <row r="466" spans="1:6" x14ac:dyDescent="0.2">
      <c r="A466" s="386" t="s">
        <v>1962</v>
      </c>
      <c r="B466" s="115" t="s">
        <v>1259</v>
      </c>
      <c r="C466" s="388"/>
      <c r="D466" s="372"/>
      <c r="E466" s="117" t="s">
        <v>1884</v>
      </c>
      <c r="F466" s="117" t="str">
        <f t="shared" si="38"/>
        <v>Plásticos en formas básicas (incluye: Caños y tubos de PVC, Caños y tubos de polipropileno y Caños y tubos de polietileno)</v>
      </c>
    </row>
    <row r="467" spans="1:6" x14ac:dyDescent="0.2">
      <c r="A467" s="386" t="s">
        <v>1963</v>
      </c>
      <c r="B467" s="115" t="s">
        <v>1259</v>
      </c>
      <c r="C467" s="388"/>
      <c r="D467" s="372"/>
      <c r="E467" s="117" t="s">
        <v>1884</v>
      </c>
      <c r="F467" s="117" t="str">
        <f t="shared" si="38"/>
        <v>Plásticos en formas básicas (incluye: Caños y tubos de PVC, Caños y tubos de polipropileno y Caños y tubos de polietileno)</v>
      </c>
    </row>
    <row r="468" spans="1:6" x14ac:dyDescent="0.2">
      <c r="A468" s="386" t="s">
        <v>1964</v>
      </c>
      <c r="B468" s="115" t="s">
        <v>1965</v>
      </c>
      <c r="C468" s="388"/>
      <c r="D468" s="372"/>
      <c r="E468" s="117" t="s">
        <v>1966</v>
      </c>
      <c r="F468" s="117" t="str">
        <f t="shared" si="38"/>
        <v xml:space="preserve">Pintura </v>
      </c>
    </row>
    <row r="469" spans="1:6" x14ac:dyDescent="0.2">
      <c r="A469" s="386" t="s">
        <v>1967</v>
      </c>
      <c r="B469" s="115" t="s">
        <v>1259</v>
      </c>
      <c r="C469" s="388"/>
      <c r="D469" s="372"/>
      <c r="E469" s="387" t="s">
        <v>1957</v>
      </c>
      <c r="F469" s="117" t="str">
        <f t="shared" si="38"/>
        <v>Instalación de gas</v>
      </c>
    </row>
    <row r="470" spans="1:6" x14ac:dyDescent="0.2">
      <c r="A470" s="386" t="s">
        <v>1968</v>
      </c>
      <c r="B470" s="115" t="s">
        <v>1438</v>
      </c>
      <c r="C470" s="388"/>
      <c r="D470" s="372"/>
      <c r="E470" s="117" t="s">
        <v>1387</v>
      </c>
      <c r="F470" s="117" t="str">
        <f t="shared" si="38"/>
        <v xml:space="preserve">Chapas metálicas                                                       </v>
      </c>
    </row>
    <row r="471" spans="1:6" x14ac:dyDescent="0.2">
      <c r="A471" s="386" t="s">
        <v>1969</v>
      </c>
      <c r="B471" s="115" t="s">
        <v>1259</v>
      </c>
      <c r="C471" s="388"/>
      <c r="D471" s="372"/>
      <c r="E471" s="117" t="s">
        <v>1817</v>
      </c>
      <c r="F471" s="117" t="str">
        <f t="shared" si="38"/>
        <v>Productos químicos</v>
      </c>
    </row>
    <row r="472" spans="1:6" x14ac:dyDescent="0.2">
      <c r="A472" s="386" t="s">
        <v>1970</v>
      </c>
      <c r="B472" s="115" t="s">
        <v>1438</v>
      </c>
      <c r="C472" s="388"/>
      <c r="D472" s="372"/>
      <c r="E472" s="117" t="s">
        <v>1757</v>
      </c>
      <c r="F472" s="117" t="str">
        <f t="shared" si="38"/>
        <v xml:space="preserve">Gas                                                                    </v>
      </c>
    </row>
    <row r="473" spans="1:6" x14ac:dyDescent="0.2">
      <c r="A473" s="386" t="s">
        <v>1399</v>
      </c>
      <c r="B473" s="115" t="s">
        <v>1259</v>
      </c>
      <c r="C473" s="388"/>
      <c r="D473" s="372"/>
      <c r="E473" s="117" t="s">
        <v>1573</v>
      </c>
      <c r="F473" s="117" t="str">
        <f t="shared" si="38"/>
        <v xml:space="preserve">Telas plásticas                                                        </v>
      </c>
    </row>
    <row r="474" spans="1:6" x14ac:dyDescent="0.2">
      <c r="A474" s="117" t="s">
        <v>1400</v>
      </c>
      <c r="B474" s="115" t="s">
        <v>5</v>
      </c>
      <c r="C474" s="388"/>
      <c r="D474" s="372"/>
      <c r="E474" s="117" t="s">
        <v>1134</v>
      </c>
      <c r="F474" s="117" t="str">
        <f t="shared" si="38"/>
        <v xml:space="preserve">Herramientas de mano                                                   </v>
      </c>
    </row>
    <row r="475" spans="1:6" x14ac:dyDescent="0.2">
      <c r="A475" s="117" t="s">
        <v>1401</v>
      </c>
      <c r="B475" s="115" t="s">
        <v>5</v>
      </c>
      <c r="C475" s="388"/>
      <c r="D475" s="372"/>
      <c r="E475" s="117" t="s">
        <v>1402</v>
      </c>
      <c r="F475" s="117" t="str">
        <f t="shared" si="38"/>
        <v xml:space="preserve">Arenas                                                                 </v>
      </c>
    </row>
    <row r="476" spans="1:6" x14ac:dyDescent="0.2">
      <c r="A476" s="117" t="s">
        <v>1403</v>
      </c>
      <c r="B476" s="115" t="s">
        <v>5</v>
      </c>
      <c r="C476" s="388"/>
      <c r="D476" s="372"/>
      <c r="E476" s="117" t="s">
        <v>1132</v>
      </c>
      <c r="F476" s="117" t="str">
        <f t="shared" si="38"/>
        <v>Retroexcavadora</v>
      </c>
    </row>
    <row r="477" spans="1:6" x14ac:dyDescent="0.2">
      <c r="A477" s="386" t="s">
        <v>1404</v>
      </c>
      <c r="B477" s="115" t="s">
        <v>5</v>
      </c>
      <c r="C477" s="398"/>
      <c r="D477" s="372"/>
      <c r="E477" s="117" t="s">
        <v>2121</v>
      </c>
      <c r="F477" s="117" t="str">
        <f t="shared" ref="F477" si="40">IFERROR(VLOOKUP(E477,Tabla_Indices,5,FALSE),"")</f>
        <v>Llave candado para gas</v>
      </c>
    </row>
    <row r="478" spans="1:6" x14ac:dyDescent="0.2">
      <c r="A478" s="386" t="s">
        <v>1406</v>
      </c>
      <c r="B478" s="115" t="s">
        <v>5</v>
      </c>
      <c r="C478" s="398"/>
      <c r="D478" s="372"/>
      <c r="E478" s="117" t="s">
        <v>1407</v>
      </c>
      <c r="F478" s="117" t="str">
        <f t="shared" si="38"/>
        <v>Conexión de gas</v>
      </c>
    </row>
    <row r="479" spans="1:6" x14ac:dyDescent="0.2">
      <c r="A479" s="117" t="s">
        <v>1408</v>
      </c>
      <c r="B479" s="115" t="s">
        <v>5</v>
      </c>
      <c r="C479" s="388"/>
      <c r="D479" s="372"/>
      <c r="E479" s="117" t="s">
        <v>1971</v>
      </c>
      <c r="F479" s="117" t="str">
        <f t="shared" si="38"/>
        <v>Llave de paso para gas</v>
      </c>
    </row>
    <row r="480" spans="1:6" x14ac:dyDescent="0.2">
      <c r="A480" s="117" t="s">
        <v>1409</v>
      </c>
      <c r="B480" s="115" t="s">
        <v>5</v>
      </c>
      <c r="C480" s="388"/>
      <c r="D480" s="372"/>
      <c r="E480" s="117" t="s">
        <v>1407</v>
      </c>
      <c r="F480" s="117" t="str">
        <f t="shared" si="38"/>
        <v>Conexión de gas</v>
      </c>
    </row>
    <row r="481" spans="1:6" x14ac:dyDescent="0.2">
      <c r="A481" s="117" t="s">
        <v>1410</v>
      </c>
      <c r="B481" s="115" t="s">
        <v>5</v>
      </c>
      <c r="C481" s="388"/>
      <c r="D481" s="372"/>
      <c r="E481" s="117" t="s">
        <v>1757</v>
      </c>
      <c r="F481" s="117" t="str">
        <f t="shared" si="38"/>
        <v xml:space="preserve">Gas                                                                    </v>
      </c>
    </row>
    <row r="482" spans="1:6" x14ac:dyDescent="0.2">
      <c r="A482" s="117" t="s">
        <v>1411</v>
      </c>
      <c r="B482" s="115" t="s">
        <v>5</v>
      </c>
      <c r="C482" s="388"/>
      <c r="D482" s="372"/>
      <c r="E482" s="117" t="s">
        <v>1407</v>
      </c>
      <c r="F482" s="117" t="str">
        <f t="shared" si="38"/>
        <v>Conexión de gas</v>
      </c>
    </row>
    <row r="483" spans="1:6" x14ac:dyDescent="0.2">
      <c r="A483" s="117" t="s">
        <v>1412</v>
      </c>
      <c r="B483" s="115" t="s">
        <v>5</v>
      </c>
      <c r="C483" s="388"/>
      <c r="D483" s="372"/>
      <c r="E483" s="117" t="s">
        <v>1413</v>
      </c>
      <c r="F483" s="117" t="str">
        <f t="shared" si="38"/>
        <v xml:space="preserve">Film de polietileno                                                    </v>
      </c>
    </row>
    <row r="484" spans="1:6" x14ac:dyDescent="0.2">
      <c r="A484" s="117" t="s">
        <v>1972</v>
      </c>
      <c r="B484" s="115" t="s">
        <v>5</v>
      </c>
      <c r="C484" s="388"/>
      <c r="D484" s="372"/>
      <c r="E484" s="117" t="s">
        <v>1133</v>
      </c>
      <c r="F484" s="117" t="str">
        <f t="shared" si="38"/>
        <v>Camión volcador</v>
      </c>
    </row>
    <row r="485" spans="1:6" x14ac:dyDescent="0.2">
      <c r="A485" s="117" t="s">
        <v>1414</v>
      </c>
      <c r="B485" s="115" t="s">
        <v>5</v>
      </c>
      <c r="C485" s="388"/>
      <c r="D485" s="372"/>
      <c r="E485" s="117" t="s">
        <v>1132</v>
      </c>
      <c r="F485" s="117" t="str">
        <f t="shared" si="38"/>
        <v>Retroexcavadora</v>
      </c>
    </row>
    <row r="486" spans="1:6" x14ac:dyDescent="0.2">
      <c r="A486" s="117" t="s">
        <v>1415</v>
      </c>
      <c r="B486" s="115" t="s">
        <v>5</v>
      </c>
      <c r="C486" s="388"/>
      <c r="D486" s="372"/>
      <c r="E486" s="117" t="s">
        <v>1960</v>
      </c>
      <c r="F486" s="117" t="str">
        <f t="shared" si="38"/>
        <v xml:space="preserve">Toner                                                                </v>
      </c>
    </row>
    <row r="487" spans="1:6" x14ac:dyDescent="0.2">
      <c r="A487" s="117" t="s">
        <v>1416</v>
      </c>
      <c r="B487" s="115" t="s">
        <v>5</v>
      </c>
      <c r="C487" s="388"/>
      <c r="D487" s="372"/>
      <c r="E487" s="117" t="s">
        <v>1134</v>
      </c>
      <c r="F487" s="117" t="str">
        <f t="shared" si="38"/>
        <v xml:space="preserve">Herramientas de mano                                                   </v>
      </c>
    </row>
    <row r="488" spans="1:6" x14ac:dyDescent="0.2">
      <c r="A488" s="117" t="s">
        <v>1417</v>
      </c>
      <c r="B488" s="115" t="s">
        <v>5</v>
      </c>
      <c r="C488" s="388"/>
      <c r="D488" s="362"/>
      <c r="E488" s="117" t="s">
        <v>1960</v>
      </c>
      <c r="F488" s="117" t="str">
        <f t="shared" si="38"/>
        <v xml:space="preserve">Toner                                                                </v>
      </c>
    </row>
    <row r="489" spans="1:6" x14ac:dyDescent="0.2">
      <c r="A489" s="117" t="s">
        <v>1418</v>
      </c>
      <c r="B489" s="115" t="s">
        <v>5</v>
      </c>
      <c r="C489" s="388"/>
      <c r="D489" s="362"/>
      <c r="E489" s="117" t="s">
        <v>1134</v>
      </c>
      <c r="F489" s="117" t="str">
        <f t="shared" si="38"/>
        <v xml:space="preserve">Herramientas de mano                                                   </v>
      </c>
    </row>
    <row r="490" spans="1:6" x14ac:dyDescent="0.2">
      <c r="A490" s="117"/>
      <c r="B490" s="115"/>
      <c r="C490" s="378"/>
      <c r="D490" s="372"/>
      <c r="E490" s="117" t="str">
        <f t="shared" si="37"/>
        <v/>
      </c>
      <c r="F490" s="117"/>
    </row>
    <row r="491" spans="1:6" x14ac:dyDescent="0.2">
      <c r="A491" s="363" t="s">
        <v>1973</v>
      </c>
      <c r="B491" s="363"/>
      <c r="C491" s="363"/>
      <c r="D491" s="365"/>
      <c r="E491" s="363"/>
      <c r="F491" s="363"/>
    </row>
    <row r="492" spans="1:6" x14ac:dyDescent="0.2">
      <c r="A492" s="117"/>
      <c r="B492" s="115"/>
      <c r="C492" s="378"/>
      <c r="D492" s="372"/>
      <c r="E492" s="117" t="str">
        <f t="shared" si="37"/>
        <v/>
      </c>
      <c r="F492" s="117"/>
    </row>
    <row r="493" spans="1:6" x14ac:dyDescent="0.2">
      <c r="A493" s="117" t="s">
        <v>1974</v>
      </c>
      <c r="B493" s="115" t="s">
        <v>5</v>
      </c>
      <c r="C493" s="378"/>
      <c r="D493" s="372"/>
      <c r="E493" s="117" t="s">
        <v>1938</v>
      </c>
      <c r="F493" s="117" t="str">
        <f t="shared" ref="F493:F495" si="41">IFERROR(VLOOKUP(E493,Tabla_Indices,5,FALSE),"")</f>
        <v xml:space="preserve">Instalación sanitaria </v>
      </c>
    </row>
    <row r="494" spans="1:6" x14ac:dyDescent="0.2">
      <c r="A494" s="117" t="s">
        <v>1975</v>
      </c>
      <c r="B494" s="115" t="s">
        <v>1438</v>
      </c>
      <c r="C494" s="378"/>
      <c r="D494" s="372"/>
      <c r="E494" s="117" t="s">
        <v>1938</v>
      </c>
      <c r="F494" s="117" t="str">
        <f t="shared" si="41"/>
        <v xml:space="preserve">Instalación sanitaria </v>
      </c>
    </row>
    <row r="495" spans="1:6" x14ac:dyDescent="0.2">
      <c r="A495" s="117" t="s">
        <v>1976</v>
      </c>
      <c r="B495" s="115" t="s">
        <v>1438</v>
      </c>
      <c r="C495" s="378"/>
      <c r="D495" s="372"/>
      <c r="E495" s="117" t="s">
        <v>1938</v>
      </c>
      <c r="F495" s="117" t="str">
        <f t="shared" si="41"/>
        <v xml:space="preserve">Instalación sanitaria </v>
      </c>
    </row>
    <row r="496" spans="1:6" x14ac:dyDescent="0.2">
      <c r="A496" s="117"/>
      <c r="B496" s="115"/>
      <c r="C496" s="378"/>
      <c r="D496" s="372"/>
      <c r="E496" s="117" t="str">
        <f t="shared" si="37"/>
        <v/>
      </c>
      <c r="F496" s="117"/>
    </row>
    <row r="497" spans="1:6" x14ac:dyDescent="0.2">
      <c r="A497" s="389" t="str">
        <f>IFERROR(VLOOKUP(D497,Tabla_Indices,5,FALSE),"")</f>
        <v/>
      </c>
      <c r="B497" s="390"/>
      <c r="C497" s="390"/>
      <c r="D497" s="390"/>
      <c r="E497" s="391"/>
      <c r="F497" s="117"/>
    </row>
    <row r="498" spans="1:6" x14ac:dyDescent="0.2">
      <c r="A498" s="117" t="s">
        <v>1977</v>
      </c>
      <c r="B498" s="115"/>
      <c r="C498" s="382"/>
      <c r="D498" s="372"/>
      <c r="E498" s="117" t="s">
        <v>1952</v>
      </c>
      <c r="F498" s="117" t="str">
        <f t="shared" ref="F498:F514" si="42">IFERROR(VLOOKUP(E498,Tabla_Indices,5,FALSE),"")</f>
        <v>Mano de obra</v>
      </c>
    </row>
    <row r="499" spans="1:6" x14ac:dyDescent="0.2">
      <c r="A499" s="117" t="s">
        <v>1978</v>
      </c>
      <c r="B499" s="115"/>
      <c r="C499" s="382"/>
      <c r="D499" s="372"/>
      <c r="E499" s="117" t="s">
        <v>1952</v>
      </c>
      <c r="F499" s="117" t="str">
        <f t="shared" si="42"/>
        <v>Mano de obra</v>
      </c>
    </row>
    <row r="500" spans="1:6" x14ac:dyDescent="0.2">
      <c r="A500" s="117" t="s">
        <v>1979</v>
      </c>
      <c r="B500" s="115"/>
      <c r="C500" s="382"/>
      <c r="D500" s="372"/>
      <c r="E500" s="117" t="s">
        <v>1952</v>
      </c>
      <c r="F500" s="117" t="str">
        <f t="shared" si="42"/>
        <v>Mano de obra</v>
      </c>
    </row>
    <row r="501" spans="1:6" x14ac:dyDescent="0.2">
      <c r="A501" s="117" t="s">
        <v>1980</v>
      </c>
      <c r="B501" s="115"/>
      <c r="C501" s="382"/>
      <c r="D501" s="372"/>
      <c r="E501" s="117" t="s">
        <v>1752</v>
      </c>
      <c r="F501" s="117" t="str">
        <f t="shared" si="42"/>
        <v>Membrana asfáltica con folio de aluminio</v>
      </c>
    </row>
    <row r="502" spans="1:6" x14ac:dyDescent="0.2">
      <c r="A502" s="117" t="s">
        <v>1981</v>
      </c>
      <c r="B502" s="115"/>
      <c r="C502" s="382"/>
      <c r="D502" s="372"/>
      <c r="E502" s="117" t="s">
        <v>1982</v>
      </c>
      <c r="F502" s="117" t="str">
        <f t="shared" si="42"/>
        <v/>
      </c>
    </row>
    <row r="503" spans="1:6" x14ac:dyDescent="0.2">
      <c r="A503" s="117"/>
      <c r="B503" s="115"/>
      <c r="C503" s="382"/>
      <c r="D503" s="372"/>
      <c r="E503" s="117"/>
      <c r="F503" s="117" t="str">
        <f t="shared" si="42"/>
        <v/>
      </c>
    </row>
    <row r="504" spans="1:6" x14ac:dyDescent="0.2">
      <c r="A504" s="117" t="s">
        <v>1983</v>
      </c>
      <c r="B504" s="115" t="s">
        <v>5</v>
      </c>
      <c r="C504" s="382"/>
      <c r="D504" s="372"/>
      <c r="E504" s="117" t="s">
        <v>1425</v>
      </c>
      <c r="F504" s="117" t="str">
        <f t="shared" si="42"/>
        <v>Gastos generales</v>
      </c>
    </row>
    <row r="505" spans="1:6" x14ac:dyDescent="0.2">
      <c r="A505" s="117"/>
      <c r="B505" s="115"/>
      <c r="C505" s="382"/>
      <c r="D505" s="372"/>
      <c r="E505" s="117"/>
      <c r="F505" s="117" t="str">
        <f t="shared" si="42"/>
        <v/>
      </c>
    </row>
    <row r="506" spans="1:6" x14ac:dyDescent="0.2">
      <c r="A506" s="117" t="s">
        <v>1984</v>
      </c>
      <c r="B506" s="115" t="s">
        <v>7</v>
      </c>
      <c r="C506" s="382"/>
      <c r="D506" s="372"/>
      <c r="E506" s="117" t="s">
        <v>1793</v>
      </c>
      <c r="F506" s="117" t="str">
        <f t="shared" si="42"/>
        <v>Mesada de granito</v>
      </c>
    </row>
    <row r="507" spans="1:6" x14ac:dyDescent="0.2">
      <c r="A507" s="117" t="s">
        <v>1985</v>
      </c>
      <c r="B507" s="115" t="s">
        <v>7</v>
      </c>
      <c r="C507" s="382"/>
      <c r="D507" s="372"/>
      <c r="E507" s="117" t="s">
        <v>1793</v>
      </c>
      <c r="F507" s="117" t="str">
        <f t="shared" si="42"/>
        <v>Mesada de granito</v>
      </c>
    </row>
    <row r="508" spans="1:6" x14ac:dyDescent="0.2">
      <c r="A508" s="117" t="s">
        <v>1986</v>
      </c>
      <c r="B508" s="115" t="s">
        <v>7</v>
      </c>
      <c r="C508" s="382"/>
      <c r="D508" s="372"/>
      <c r="E508" s="117" t="s">
        <v>1722</v>
      </c>
      <c r="F508" s="117" t="str">
        <f t="shared" si="42"/>
        <v>Yeso blanco</v>
      </c>
    </row>
    <row r="509" spans="1:6" x14ac:dyDescent="0.2">
      <c r="A509" s="117"/>
      <c r="B509" s="115"/>
      <c r="C509" s="382"/>
      <c r="D509" s="372"/>
      <c r="E509" s="117"/>
      <c r="F509" s="117" t="str">
        <f t="shared" si="42"/>
        <v/>
      </c>
    </row>
    <row r="510" spans="1:6" x14ac:dyDescent="0.2">
      <c r="A510" s="117"/>
      <c r="B510" s="115"/>
      <c r="C510" s="382"/>
      <c r="D510" s="372"/>
      <c r="E510" s="117"/>
      <c r="F510" s="117" t="str">
        <f t="shared" si="42"/>
        <v/>
      </c>
    </row>
    <row r="511" spans="1:6" x14ac:dyDescent="0.2">
      <c r="A511" s="117" t="s">
        <v>1987</v>
      </c>
      <c r="B511" s="115" t="s">
        <v>7</v>
      </c>
      <c r="C511" s="382"/>
      <c r="D511" s="372"/>
      <c r="E511" s="117" t="s">
        <v>1803</v>
      </c>
      <c r="F511" s="117" t="str">
        <f t="shared" si="42"/>
        <v>Vidrios para construcción y automotores (incluye: Vidrio plano, Vidrios templados, Vidrios térmicos y Vidrios laminados)</v>
      </c>
    </row>
    <row r="512" spans="1:6" x14ac:dyDescent="0.2">
      <c r="A512" s="117" t="s">
        <v>1988</v>
      </c>
      <c r="B512" s="115" t="s">
        <v>7</v>
      </c>
      <c r="C512" s="382"/>
      <c r="D512" s="372"/>
      <c r="E512" s="117" t="s">
        <v>1803</v>
      </c>
      <c r="F512" s="117" t="str">
        <f t="shared" si="42"/>
        <v>Vidrios para construcción y automotores (incluye: Vidrio plano, Vidrios templados, Vidrios térmicos y Vidrios laminados)</v>
      </c>
    </row>
    <row r="513" spans="1:6" x14ac:dyDescent="0.2">
      <c r="A513" s="117" t="s">
        <v>1989</v>
      </c>
      <c r="B513" s="115" t="s">
        <v>1438</v>
      </c>
      <c r="C513" s="382"/>
      <c r="D513" s="372"/>
      <c r="E513" s="117" t="s">
        <v>1425</v>
      </c>
      <c r="F513" s="117" t="str">
        <f t="shared" si="42"/>
        <v>Gastos generales</v>
      </c>
    </row>
    <row r="514" spans="1:6" x14ac:dyDescent="0.2">
      <c r="A514" s="117" t="s">
        <v>1990</v>
      </c>
      <c r="B514" s="115" t="s">
        <v>5</v>
      </c>
      <c r="C514" s="382"/>
      <c r="D514" s="372"/>
      <c r="E514" s="117" t="s">
        <v>1425</v>
      </c>
      <c r="F514" s="117" t="str">
        <f t="shared" si="42"/>
        <v>Gastos generales</v>
      </c>
    </row>
    <row r="515" spans="1:6" x14ac:dyDescent="0.2">
      <c r="A515" s="117"/>
      <c r="B515" s="115"/>
      <c r="C515" s="382"/>
      <c r="D515" s="372"/>
      <c r="E515" s="117"/>
      <c r="F515" s="117"/>
    </row>
    <row r="516" spans="1:6" x14ac:dyDescent="0.2">
      <c r="A516" s="117" t="s">
        <v>1991</v>
      </c>
      <c r="B516" s="115" t="s">
        <v>1438</v>
      </c>
      <c r="C516" s="382"/>
      <c r="D516" s="372"/>
      <c r="E516" s="117" t="s">
        <v>1992</v>
      </c>
      <c r="F516" s="117" t="str">
        <f t="shared" ref="F516:F540" si="43">IFERROR(VLOOKUP(E516,Tabla_Indices,5,FALSE),"")</f>
        <v xml:space="preserve">Aberturas de chapa de hierro                                           </v>
      </c>
    </row>
    <row r="517" spans="1:6" x14ac:dyDescent="0.2">
      <c r="A517" s="117" t="s">
        <v>1993</v>
      </c>
      <c r="B517" s="115" t="s">
        <v>1438</v>
      </c>
      <c r="C517" s="382"/>
      <c r="D517" s="372"/>
      <c r="E517" s="117" t="s">
        <v>1994</v>
      </c>
      <c r="F517" s="117" t="str">
        <f t="shared" si="43"/>
        <v xml:space="preserve">Cerraduras                                                             </v>
      </c>
    </row>
    <row r="518" spans="1:6" x14ac:dyDescent="0.2">
      <c r="A518" s="117" t="s">
        <v>1995</v>
      </c>
      <c r="B518" s="115" t="s">
        <v>1438</v>
      </c>
      <c r="C518" s="382"/>
      <c r="D518" s="372"/>
      <c r="E518" s="117" t="s">
        <v>1994</v>
      </c>
      <c r="F518" s="117" t="str">
        <f t="shared" si="43"/>
        <v xml:space="preserve">Cerraduras                                                             </v>
      </c>
    </row>
    <row r="519" spans="1:6" x14ac:dyDescent="0.2">
      <c r="A519" s="117" t="s">
        <v>1996</v>
      </c>
      <c r="B519" s="115" t="s">
        <v>1438</v>
      </c>
      <c r="C519" s="382"/>
      <c r="D519" s="372"/>
      <c r="E519" s="117" t="s">
        <v>1387</v>
      </c>
      <c r="F519" s="117" t="str">
        <f t="shared" si="43"/>
        <v xml:space="preserve">Chapas metálicas                                                       </v>
      </c>
    </row>
    <row r="520" spans="1:6" x14ac:dyDescent="0.2">
      <c r="A520" s="117"/>
      <c r="B520" s="115"/>
      <c r="C520" s="382"/>
      <c r="D520" s="372"/>
      <c r="E520" s="117"/>
      <c r="F520" s="117" t="str">
        <f t="shared" si="43"/>
        <v/>
      </c>
    </row>
    <row r="521" spans="1:6" x14ac:dyDescent="0.2">
      <c r="A521" s="117" t="s">
        <v>1997</v>
      </c>
      <c r="B521" s="115"/>
      <c r="C521" s="382"/>
      <c r="D521" s="372"/>
      <c r="E521" s="117" t="s">
        <v>1998</v>
      </c>
      <c r="F521" s="117" t="str">
        <f t="shared" si="43"/>
        <v xml:space="preserve">Maderas aglomeradas                                                    </v>
      </c>
    </row>
    <row r="522" spans="1:6" x14ac:dyDescent="0.2">
      <c r="A522" s="117" t="s">
        <v>1999</v>
      </c>
      <c r="B522" s="115"/>
      <c r="C522" s="382"/>
      <c r="D522" s="372"/>
      <c r="E522" s="117"/>
      <c r="F522" s="117" t="str">
        <f t="shared" si="43"/>
        <v/>
      </c>
    </row>
    <row r="523" spans="1:6" x14ac:dyDescent="0.2">
      <c r="A523" s="117" t="s">
        <v>2000</v>
      </c>
      <c r="B523" s="115" t="s">
        <v>1438</v>
      </c>
      <c r="C523" s="382"/>
      <c r="D523" s="372"/>
      <c r="E523" s="117" t="s">
        <v>1387</v>
      </c>
      <c r="F523" s="117" t="str">
        <f t="shared" si="43"/>
        <v xml:space="preserve">Chapas metálicas                                                       </v>
      </c>
    </row>
    <row r="524" spans="1:6" x14ac:dyDescent="0.2">
      <c r="A524" s="117" t="s">
        <v>2001</v>
      </c>
      <c r="B524" s="115" t="s">
        <v>1438</v>
      </c>
      <c r="C524" s="382"/>
      <c r="D524" s="372"/>
      <c r="E524" s="117" t="s">
        <v>1387</v>
      </c>
      <c r="F524" s="117" t="str">
        <f t="shared" si="43"/>
        <v xml:space="preserve">Chapas metálicas                                                       </v>
      </c>
    </row>
    <row r="525" spans="1:6" x14ac:dyDescent="0.2">
      <c r="A525" s="117"/>
      <c r="B525" s="115"/>
      <c r="C525" s="382"/>
      <c r="D525" s="372"/>
      <c r="E525" s="117"/>
      <c r="F525" s="117" t="str">
        <f t="shared" si="43"/>
        <v/>
      </c>
    </row>
    <row r="526" spans="1:6" x14ac:dyDescent="0.2">
      <c r="A526" s="117"/>
      <c r="B526" s="115"/>
      <c r="C526" s="382"/>
      <c r="D526" s="372"/>
      <c r="E526" s="117"/>
      <c r="F526" s="117" t="str">
        <f t="shared" si="43"/>
        <v/>
      </c>
    </row>
    <row r="527" spans="1:6" x14ac:dyDescent="0.2">
      <c r="A527" s="117" t="s">
        <v>2002</v>
      </c>
      <c r="B527" s="115" t="s">
        <v>1438</v>
      </c>
      <c r="C527" s="382"/>
      <c r="D527" s="372"/>
      <c r="E527" s="117" t="s">
        <v>1952</v>
      </c>
      <c r="F527" s="117" t="str">
        <f t="shared" si="43"/>
        <v>Mano de obra</v>
      </c>
    </row>
    <row r="528" spans="1:6" x14ac:dyDescent="0.2">
      <c r="A528" s="117" t="s">
        <v>2003</v>
      </c>
      <c r="B528" s="115" t="s">
        <v>5</v>
      </c>
      <c r="C528" s="382"/>
      <c r="D528" s="372"/>
      <c r="E528" s="117" t="s">
        <v>1952</v>
      </c>
      <c r="F528" s="117" t="str">
        <f t="shared" si="43"/>
        <v>Mano de obra</v>
      </c>
    </row>
    <row r="529" spans="1:6" x14ac:dyDescent="0.2">
      <c r="A529" s="117"/>
      <c r="B529" s="115"/>
      <c r="C529" s="382"/>
      <c r="D529" s="372"/>
      <c r="E529" s="117"/>
      <c r="F529" s="117" t="str">
        <f t="shared" si="43"/>
        <v/>
      </c>
    </row>
    <row r="530" spans="1:6" x14ac:dyDescent="0.2">
      <c r="A530" s="117"/>
      <c r="B530" s="115"/>
      <c r="C530" s="382"/>
      <c r="D530" s="372"/>
      <c r="E530" s="117"/>
      <c r="F530" s="117" t="str">
        <f t="shared" si="43"/>
        <v/>
      </c>
    </row>
    <row r="531" spans="1:6" x14ac:dyDescent="0.2">
      <c r="A531" s="117" t="s">
        <v>2004</v>
      </c>
      <c r="B531" s="115"/>
      <c r="C531" s="382"/>
      <c r="D531" s="372"/>
      <c r="E531" s="117"/>
      <c r="F531" s="117" t="str">
        <f t="shared" si="43"/>
        <v/>
      </c>
    </row>
    <row r="532" spans="1:6" x14ac:dyDescent="0.2">
      <c r="A532" s="117" t="s">
        <v>2005</v>
      </c>
      <c r="B532" s="115"/>
      <c r="C532" s="382"/>
      <c r="D532" s="372"/>
      <c r="E532" s="117"/>
      <c r="F532" s="117" t="str">
        <f t="shared" si="43"/>
        <v/>
      </c>
    </row>
    <row r="533" spans="1:6" x14ac:dyDescent="0.2">
      <c r="A533" s="117"/>
      <c r="B533" s="115"/>
      <c r="C533" s="382"/>
      <c r="D533" s="372"/>
      <c r="E533" s="117"/>
      <c r="F533" s="117" t="str">
        <f t="shared" si="43"/>
        <v/>
      </c>
    </row>
    <row r="534" spans="1:6" x14ac:dyDescent="0.2">
      <c r="A534" s="117"/>
      <c r="B534" s="115"/>
      <c r="C534" s="382"/>
      <c r="D534" s="372"/>
      <c r="E534" s="117"/>
      <c r="F534" s="117" t="str">
        <f t="shared" si="43"/>
        <v/>
      </c>
    </row>
    <row r="535" spans="1:6" x14ac:dyDescent="0.2">
      <c r="A535" s="117" t="s">
        <v>2006</v>
      </c>
      <c r="B535" s="115"/>
      <c r="C535" s="382"/>
      <c r="D535" s="372"/>
      <c r="E535" s="117"/>
      <c r="F535" s="117" t="str">
        <f t="shared" si="43"/>
        <v/>
      </c>
    </row>
    <row r="536" spans="1:6" x14ac:dyDescent="0.2">
      <c r="A536" s="117" t="s">
        <v>2007</v>
      </c>
      <c r="B536" s="115"/>
      <c r="C536" s="382"/>
      <c r="D536" s="372"/>
      <c r="E536" s="117"/>
      <c r="F536" s="117" t="str">
        <f t="shared" si="43"/>
        <v/>
      </c>
    </row>
    <row r="537" spans="1:6" x14ac:dyDescent="0.2">
      <c r="A537" s="117"/>
      <c r="B537" s="115"/>
      <c r="C537" s="382"/>
      <c r="D537" s="372"/>
      <c r="E537" s="117"/>
      <c r="F537" s="117" t="str">
        <f t="shared" si="43"/>
        <v/>
      </c>
    </row>
    <row r="538" spans="1:6" x14ac:dyDescent="0.2">
      <c r="A538" s="392" t="s">
        <v>1980</v>
      </c>
      <c r="B538" s="115"/>
      <c r="C538" s="382"/>
      <c r="D538" s="372"/>
      <c r="E538" s="117"/>
      <c r="F538" s="117" t="str">
        <f t="shared" si="43"/>
        <v/>
      </c>
    </row>
    <row r="539" spans="1:6" x14ac:dyDescent="0.2">
      <c r="A539" s="117" t="s">
        <v>2008</v>
      </c>
      <c r="B539" s="115"/>
      <c r="C539" s="382"/>
      <c r="D539" s="372"/>
      <c r="E539" s="117"/>
      <c r="F539" s="117" t="str">
        <f t="shared" si="43"/>
        <v/>
      </c>
    </row>
    <row r="540" spans="1:6" x14ac:dyDescent="0.2">
      <c r="A540" s="117" t="s">
        <v>2009</v>
      </c>
      <c r="B540" s="115"/>
      <c r="C540" s="382"/>
      <c r="D540" s="372"/>
      <c r="E540" s="117"/>
      <c r="F540" s="117" t="str">
        <f t="shared" si="43"/>
        <v/>
      </c>
    </row>
    <row r="541" spans="1:6" x14ac:dyDescent="0.2">
      <c r="A541" s="117"/>
      <c r="B541" s="115"/>
      <c r="C541" s="382"/>
      <c r="D541" s="372"/>
      <c r="E541" s="117" t="str">
        <f t="shared" ref="E541" si="44">IFERROR(VLOOKUP(D541,Tabla_Indices,5,FALSE),"")</f>
        <v/>
      </c>
      <c r="F541" s="117"/>
    </row>
    <row r="542" spans="1:6" x14ac:dyDescent="0.2">
      <c r="A542" s="363" t="s">
        <v>2010</v>
      </c>
      <c r="B542" s="363"/>
      <c r="C542" s="363"/>
      <c r="D542" s="365"/>
      <c r="E542" s="363"/>
      <c r="F542" s="363"/>
    </row>
    <row r="543" spans="1:6" x14ac:dyDescent="0.2">
      <c r="A543" s="117" t="s">
        <v>2011</v>
      </c>
      <c r="B543" s="115" t="s">
        <v>5</v>
      </c>
      <c r="C543" s="378"/>
      <c r="D543" s="372"/>
      <c r="E543" s="117" t="s">
        <v>2012</v>
      </c>
      <c r="F543" s="117" t="str">
        <f t="shared" ref="F543:F549" si="45">IFERROR(VLOOKUP(E543,Tabla_Indices,5,FALSE),"")</f>
        <v xml:space="preserve">Conductores eléctricos                                                 </v>
      </c>
    </row>
    <row r="544" spans="1:6" x14ac:dyDescent="0.2">
      <c r="A544" s="117" t="s">
        <v>2013</v>
      </c>
      <c r="B544" s="115" t="s">
        <v>1438</v>
      </c>
      <c r="C544" s="378"/>
      <c r="D544" s="372"/>
      <c r="E544" s="117" t="s">
        <v>2014</v>
      </c>
      <c r="F544" s="117" t="str">
        <f t="shared" si="45"/>
        <v>Caja de chapa para tablero</v>
      </c>
    </row>
    <row r="545" spans="1:6" x14ac:dyDescent="0.2">
      <c r="A545" s="117" t="s">
        <v>2015</v>
      </c>
      <c r="B545" s="115" t="s">
        <v>1438</v>
      </c>
      <c r="C545" s="378"/>
      <c r="D545" s="372"/>
      <c r="E545" s="117" t="s">
        <v>2016</v>
      </c>
      <c r="F545" s="117" t="str">
        <f t="shared" si="45"/>
        <v>Caño de acero para instalaciones eléctricas</v>
      </c>
    </row>
    <row r="546" spans="1:6" x14ac:dyDescent="0.2">
      <c r="A546" s="117" t="s">
        <v>2017</v>
      </c>
      <c r="B546" s="115" t="s">
        <v>1438</v>
      </c>
      <c r="C546" s="378"/>
      <c r="D546" s="372"/>
      <c r="E546" s="117" t="s">
        <v>2016</v>
      </c>
      <c r="F546" s="117" t="str">
        <f t="shared" si="45"/>
        <v>Caño de acero para instalaciones eléctricas</v>
      </c>
    </row>
    <row r="547" spans="1:6" x14ac:dyDescent="0.2">
      <c r="A547" s="117" t="s">
        <v>2018</v>
      </c>
      <c r="B547" s="115" t="s">
        <v>1438</v>
      </c>
      <c r="C547" s="378"/>
      <c r="D547" s="372"/>
      <c r="E547" s="117" t="s">
        <v>2019</v>
      </c>
      <c r="F547" s="117" t="str">
        <f t="shared" si="45"/>
        <v>Conector de chapa cincada</v>
      </c>
    </row>
    <row r="548" spans="1:6" x14ac:dyDescent="0.2">
      <c r="A548" s="117" t="s">
        <v>2020</v>
      </c>
      <c r="B548" s="115" t="s">
        <v>1438</v>
      </c>
      <c r="C548" s="378"/>
      <c r="D548" s="372"/>
      <c r="E548" s="117" t="s">
        <v>2016</v>
      </c>
      <c r="F548" s="117" t="str">
        <f t="shared" si="45"/>
        <v>Caño de acero para instalaciones eléctricas</v>
      </c>
    </row>
    <row r="549" spans="1:6" x14ac:dyDescent="0.2">
      <c r="A549" s="117" t="s">
        <v>2021</v>
      </c>
      <c r="B549" s="115" t="s">
        <v>1438</v>
      </c>
      <c r="C549" s="378"/>
      <c r="D549" s="372"/>
      <c r="E549" s="117" t="s">
        <v>2019</v>
      </c>
      <c r="F549" s="117" t="str">
        <f t="shared" si="45"/>
        <v>Conector de chapa cincada</v>
      </c>
    </row>
    <row r="550" spans="1:6" x14ac:dyDescent="0.2">
      <c r="A550" s="117" t="s">
        <v>2022</v>
      </c>
      <c r="B550" s="115" t="s">
        <v>1438</v>
      </c>
      <c r="C550" s="378"/>
      <c r="D550" s="372"/>
      <c r="E550" s="117" t="s">
        <v>2019</v>
      </c>
      <c r="F550" s="117" t="str">
        <f t="shared" ref="F550" si="46">IFERROR(VLOOKUP(E550,Tabla_Indices,5,FALSE),"")</f>
        <v>Conector de chapa cincada</v>
      </c>
    </row>
    <row r="551" spans="1:6" x14ac:dyDescent="0.2">
      <c r="A551" s="117" t="s">
        <v>2023</v>
      </c>
      <c r="B551" s="115" t="s">
        <v>1438</v>
      </c>
      <c r="C551" s="378"/>
      <c r="D551" s="372"/>
      <c r="E551" s="117" t="s">
        <v>2024</v>
      </c>
      <c r="F551" s="117" t="str">
        <f t="shared" ref="F551" si="47">IFERROR(VLOOKUP(E551,Tabla_Indices,5,FALSE),"")</f>
        <v>Caja octogonal de chapa para instalación eléctrica</v>
      </c>
    </row>
    <row r="552" spans="1:6" x14ac:dyDescent="0.2">
      <c r="A552" s="117" t="s">
        <v>2025</v>
      </c>
      <c r="B552" s="115" t="s">
        <v>1438</v>
      </c>
      <c r="C552" s="378"/>
      <c r="D552" s="372"/>
      <c r="E552" s="117" t="s">
        <v>2024</v>
      </c>
      <c r="F552" s="117" t="str">
        <f t="shared" ref="F552" si="48">IFERROR(VLOOKUP(E552,Tabla_Indices,5,FALSE),"")</f>
        <v>Caja octogonal de chapa para instalación eléctrica</v>
      </c>
    </row>
    <row r="553" spans="1:6" x14ac:dyDescent="0.2">
      <c r="A553" s="117" t="s">
        <v>2026</v>
      </c>
      <c r="B553" s="115" t="s">
        <v>1438</v>
      </c>
      <c r="C553" s="378"/>
      <c r="D553" s="372"/>
      <c r="E553" s="117" t="s">
        <v>2024</v>
      </c>
      <c r="F553" s="117" t="str">
        <f t="shared" ref="F553" si="49">IFERROR(VLOOKUP(E553,Tabla_Indices,5,FALSE),"")</f>
        <v>Caja octogonal de chapa para instalación eléctrica</v>
      </c>
    </row>
    <row r="554" spans="1:6" x14ac:dyDescent="0.2">
      <c r="A554" s="117" t="s">
        <v>2027</v>
      </c>
      <c r="B554" s="115" t="s">
        <v>1438</v>
      </c>
      <c r="C554" s="378"/>
      <c r="D554" s="372"/>
      <c r="E554" s="117" t="s">
        <v>2019</v>
      </c>
      <c r="F554" s="117" t="str">
        <f t="shared" ref="F554" si="50">IFERROR(VLOOKUP(E554,Tabla_Indices,5,FALSE),"")</f>
        <v>Conector de chapa cincada</v>
      </c>
    </row>
    <row r="555" spans="1:6" x14ac:dyDescent="0.2">
      <c r="A555" s="117" t="s">
        <v>2028</v>
      </c>
      <c r="B555" s="115" t="s">
        <v>1438</v>
      </c>
      <c r="C555" s="378"/>
      <c r="D555" s="372"/>
      <c r="E555" s="117" t="s">
        <v>2024</v>
      </c>
      <c r="F555" s="117" t="str">
        <f t="shared" ref="F555" si="51">IFERROR(VLOOKUP(E555,Tabla_Indices,5,FALSE),"")</f>
        <v>Caja octogonal de chapa para instalación eléctrica</v>
      </c>
    </row>
    <row r="556" spans="1:6" x14ac:dyDescent="0.2">
      <c r="A556" s="117" t="s">
        <v>2029</v>
      </c>
      <c r="B556" s="115" t="s">
        <v>1438</v>
      </c>
      <c r="C556" s="378"/>
      <c r="D556" s="372"/>
      <c r="E556" s="117" t="s">
        <v>2024</v>
      </c>
      <c r="F556" s="117" t="str">
        <f t="shared" ref="F556" si="52">IFERROR(VLOOKUP(E556,Tabla_Indices,5,FALSE),"")</f>
        <v>Caja octogonal de chapa para instalación eléctrica</v>
      </c>
    </row>
    <row r="557" spans="1:6" x14ac:dyDescent="0.2">
      <c r="A557" s="117" t="s">
        <v>2030</v>
      </c>
      <c r="B557" s="115" t="s">
        <v>1438</v>
      </c>
      <c r="C557" s="378"/>
      <c r="D557" s="372"/>
      <c r="E557" s="117" t="s">
        <v>2024</v>
      </c>
      <c r="F557" s="117" t="str">
        <f t="shared" ref="F557" si="53">IFERROR(VLOOKUP(E557,Tabla_Indices,5,FALSE),"")</f>
        <v>Caja octogonal de chapa para instalación eléctrica</v>
      </c>
    </row>
    <row r="558" spans="1:6" x14ac:dyDescent="0.2">
      <c r="A558" s="117" t="s">
        <v>2031</v>
      </c>
      <c r="B558" s="115" t="s">
        <v>1438</v>
      </c>
      <c r="C558" s="378"/>
      <c r="D558" s="372"/>
      <c r="E558" s="117" t="s">
        <v>2019</v>
      </c>
      <c r="F558" s="117" t="str">
        <f t="shared" ref="F558" si="54">IFERROR(VLOOKUP(E558,Tabla_Indices,5,FALSE),"")</f>
        <v>Conector de chapa cincada</v>
      </c>
    </row>
    <row r="559" spans="1:6" x14ac:dyDescent="0.2">
      <c r="A559" s="117" t="s">
        <v>2032</v>
      </c>
      <c r="B559" s="115" t="s">
        <v>1438</v>
      </c>
      <c r="C559" s="378"/>
      <c r="D559" s="372"/>
      <c r="E559" s="117" t="s">
        <v>2019</v>
      </c>
      <c r="F559" s="117" t="str">
        <f t="shared" ref="F559" si="55">IFERROR(VLOOKUP(E559,Tabla_Indices,5,FALSE),"")</f>
        <v>Conector de chapa cincada</v>
      </c>
    </row>
    <row r="560" spans="1:6" x14ac:dyDescent="0.2">
      <c r="A560" s="117" t="s">
        <v>2033</v>
      </c>
      <c r="B560" s="115" t="s">
        <v>1438</v>
      </c>
      <c r="C560" s="378"/>
      <c r="D560" s="372"/>
      <c r="E560" s="117" t="s">
        <v>2019</v>
      </c>
      <c r="F560" s="117" t="str">
        <f t="shared" ref="F560" si="56">IFERROR(VLOOKUP(E560,Tabla_Indices,5,FALSE),"")</f>
        <v>Conector de chapa cincada</v>
      </c>
    </row>
    <row r="561" spans="1:6" x14ac:dyDescent="0.2">
      <c r="A561" s="117" t="s">
        <v>2034</v>
      </c>
      <c r="B561" s="115" t="s">
        <v>1438</v>
      </c>
      <c r="C561" s="378"/>
      <c r="D561" s="372"/>
      <c r="E561" s="117" t="s">
        <v>2019</v>
      </c>
      <c r="F561" s="117" t="str">
        <f t="shared" ref="F561" si="57">IFERROR(VLOOKUP(E561,Tabla_Indices,5,FALSE),"")</f>
        <v>Conector de chapa cincada</v>
      </c>
    </row>
    <row r="562" spans="1:6" x14ac:dyDescent="0.2">
      <c r="A562" s="117" t="s">
        <v>2035</v>
      </c>
      <c r="B562" s="115" t="s">
        <v>1438</v>
      </c>
      <c r="C562" s="378"/>
      <c r="D562" s="372"/>
      <c r="E562" s="117" t="s">
        <v>2019</v>
      </c>
      <c r="F562" s="117" t="str">
        <f t="shared" ref="F562" si="58">IFERROR(VLOOKUP(E562,Tabla_Indices,5,FALSE),"")</f>
        <v>Conector de chapa cincada</v>
      </c>
    </row>
    <row r="563" spans="1:6" x14ac:dyDescent="0.2">
      <c r="A563" s="117" t="s">
        <v>2036</v>
      </c>
      <c r="B563" s="115" t="s">
        <v>1438</v>
      </c>
      <c r="C563" s="378"/>
      <c r="D563" s="372"/>
      <c r="E563" s="117" t="s">
        <v>2019</v>
      </c>
      <c r="F563" s="117" t="str">
        <f t="shared" ref="F563" si="59">IFERROR(VLOOKUP(E563,Tabla_Indices,5,FALSE),"")</f>
        <v>Conector de chapa cincada</v>
      </c>
    </row>
    <row r="564" spans="1:6" x14ac:dyDescent="0.2">
      <c r="A564" s="117" t="s">
        <v>2037</v>
      </c>
      <c r="B564" s="115" t="s">
        <v>1438</v>
      </c>
      <c r="C564" s="378"/>
      <c r="D564" s="372"/>
      <c r="E564" s="117" t="s">
        <v>2019</v>
      </c>
      <c r="F564" s="117" t="str">
        <f t="shared" ref="F564" si="60">IFERROR(VLOOKUP(E564,Tabla_Indices,5,FALSE),"")</f>
        <v>Conector de chapa cincada</v>
      </c>
    </row>
    <row r="565" spans="1:6" x14ac:dyDescent="0.2">
      <c r="A565" s="117" t="s">
        <v>2038</v>
      </c>
      <c r="B565" s="115" t="s">
        <v>1438</v>
      </c>
      <c r="C565" s="378"/>
      <c r="D565" s="372"/>
      <c r="E565" s="117" t="s">
        <v>1785</v>
      </c>
      <c r="F565" s="117" t="str">
        <f t="shared" ref="F565" si="61">IFERROR(VLOOKUP(E565,Tabla_Indices,5,FALSE),"")</f>
        <v xml:space="preserve">Bulones                                                                </v>
      </c>
    </row>
    <row r="566" spans="1:6" x14ac:dyDescent="0.2">
      <c r="A566" s="117" t="s">
        <v>2039</v>
      </c>
      <c r="B566" s="115" t="s">
        <v>1438</v>
      </c>
      <c r="C566" s="378"/>
      <c r="D566" s="372"/>
      <c r="E566" s="117" t="s">
        <v>2024</v>
      </c>
      <c r="F566" s="117" t="str">
        <f t="shared" ref="F566" si="62">IFERROR(VLOOKUP(E566,Tabla_Indices,5,FALSE),"")</f>
        <v>Caja octogonal de chapa para instalación eléctrica</v>
      </c>
    </row>
    <row r="567" spans="1:6" x14ac:dyDescent="0.2">
      <c r="A567" s="117" t="s">
        <v>2040</v>
      </c>
      <c r="B567" s="115" t="s">
        <v>1438</v>
      </c>
      <c r="C567" s="378"/>
      <c r="D567" s="372"/>
      <c r="E567" s="117" t="s">
        <v>2024</v>
      </c>
      <c r="F567" s="117" t="str">
        <f t="shared" ref="F567" si="63">IFERROR(VLOOKUP(E567,Tabla_Indices,5,FALSE),"")</f>
        <v>Caja octogonal de chapa para instalación eléctrica</v>
      </c>
    </row>
    <row r="568" spans="1:6" x14ac:dyDescent="0.2">
      <c r="A568" s="117" t="s">
        <v>2041</v>
      </c>
      <c r="B568" s="115" t="s">
        <v>1438</v>
      </c>
      <c r="C568" s="378"/>
      <c r="D568" s="372"/>
      <c r="E568" s="117" t="s">
        <v>2024</v>
      </c>
      <c r="F568" s="117" t="str">
        <f t="shared" ref="F568" si="64">IFERROR(VLOOKUP(E568,Tabla_Indices,5,FALSE),"")</f>
        <v>Caja octogonal de chapa para instalación eléctrica</v>
      </c>
    </row>
    <row r="569" spans="1:6" x14ac:dyDescent="0.2">
      <c r="A569" s="117" t="s">
        <v>2042</v>
      </c>
      <c r="B569" s="115" t="s">
        <v>1259</v>
      </c>
      <c r="C569" s="378"/>
      <c r="D569" s="372"/>
      <c r="E569" s="117" t="s">
        <v>2012</v>
      </c>
      <c r="F569" s="117" t="str">
        <f t="shared" ref="F569" si="65">IFERROR(VLOOKUP(E569,Tabla_Indices,5,FALSE),"")</f>
        <v xml:space="preserve">Conductores eléctricos                                                 </v>
      </c>
    </row>
    <row r="570" spans="1:6" x14ac:dyDescent="0.2">
      <c r="A570" s="117" t="s">
        <v>2043</v>
      </c>
      <c r="B570" s="115" t="s">
        <v>1259</v>
      </c>
      <c r="C570" s="378"/>
      <c r="D570" s="372"/>
      <c r="E570" s="117" t="s">
        <v>2012</v>
      </c>
      <c r="F570" s="117" t="str">
        <f t="shared" ref="F570" si="66">IFERROR(VLOOKUP(E570,Tabla_Indices,5,FALSE),"")</f>
        <v xml:space="preserve">Conductores eléctricos                                                 </v>
      </c>
    </row>
    <row r="571" spans="1:6" x14ac:dyDescent="0.2">
      <c r="A571" s="117" t="s">
        <v>2044</v>
      </c>
      <c r="B571" s="115" t="s">
        <v>1259</v>
      </c>
      <c r="C571" s="378"/>
      <c r="D571" s="372"/>
      <c r="E571" s="117" t="s">
        <v>2012</v>
      </c>
      <c r="F571" s="117" t="str">
        <f t="shared" ref="F571" si="67">IFERROR(VLOOKUP(E571,Tabla_Indices,5,FALSE),"")</f>
        <v xml:space="preserve">Conductores eléctricos                                                 </v>
      </c>
    </row>
    <row r="572" spans="1:6" x14ac:dyDescent="0.2">
      <c r="A572" s="117" t="s">
        <v>2045</v>
      </c>
      <c r="B572" s="115" t="s">
        <v>1259</v>
      </c>
      <c r="C572" s="378"/>
      <c r="D572" s="372"/>
      <c r="E572" s="117" t="s">
        <v>2012</v>
      </c>
      <c r="F572" s="117" t="str">
        <f t="shared" ref="F572" si="68">IFERROR(VLOOKUP(E572,Tabla_Indices,5,FALSE),"")</f>
        <v xml:space="preserve">Conductores eléctricos                                                 </v>
      </c>
    </row>
    <row r="573" spans="1:6" x14ac:dyDescent="0.2">
      <c r="A573" s="117" t="s">
        <v>2046</v>
      </c>
      <c r="B573" s="115" t="s">
        <v>1259</v>
      </c>
      <c r="C573" s="378"/>
      <c r="D573" s="372"/>
      <c r="E573" s="117" t="s">
        <v>2012</v>
      </c>
      <c r="F573" s="117" t="str">
        <f t="shared" ref="F573" si="69">IFERROR(VLOOKUP(E573,Tabla_Indices,5,FALSE),"")</f>
        <v xml:space="preserve">Conductores eléctricos                                                 </v>
      </c>
    </row>
    <row r="574" spans="1:6" x14ac:dyDescent="0.2">
      <c r="A574" s="117" t="s">
        <v>2047</v>
      </c>
      <c r="B574" s="115" t="s">
        <v>1259</v>
      </c>
      <c r="C574" s="378"/>
      <c r="D574" s="372"/>
      <c r="E574" s="117" t="s">
        <v>2012</v>
      </c>
      <c r="F574" s="117" t="str">
        <f t="shared" ref="F574" si="70">IFERROR(VLOOKUP(E574,Tabla_Indices,5,FALSE),"")</f>
        <v xml:space="preserve">Conductores eléctricos                                                 </v>
      </c>
    </row>
    <row r="575" spans="1:6" x14ac:dyDescent="0.2">
      <c r="A575" s="117" t="s">
        <v>2048</v>
      </c>
      <c r="B575" s="115" t="s">
        <v>1259</v>
      </c>
      <c r="C575" s="378"/>
      <c r="D575" s="372"/>
      <c r="E575" s="117" t="s">
        <v>2012</v>
      </c>
      <c r="F575" s="117" t="str">
        <f t="shared" ref="F575" si="71">IFERROR(VLOOKUP(E575,Tabla_Indices,5,FALSE),"")</f>
        <v xml:space="preserve">Conductores eléctricos                                                 </v>
      </c>
    </row>
    <row r="576" spans="1:6" x14ac:dyDescent="0.2">
      <c r="A576" s="117" t="s">
        <v>2049</v>
      </c>
      <c r="B576" s="115" t="s">
        <v>1259</v>
      </c>
      <c r="C576" s="378"/>
      <c r="D576" s="372"/>
      <c r="E576" s="117" t="s">
        <v>2012</v>
      </c>
      <c r="F576" s="117" t="str">
        <f t="shared" ref="F576" si="72">IFERROR(VLOOKUP(E576,Tabla_Indices,5,FALSE),"")</f>
        <v xml:space="preserve">Conductores eléctricos                                                 </v>
      </c>
    </row>
    <row r="577" spans="1:6" x14ac:dyDescent="0.2">
      <c r="A577" s="117" t="s">
        <v>2050</v>
      </c>
      <c r="B577" s="115" t="s">
        <v>1259</v>
      </c>
      <c r="C577" s="378"/>
      <c r="D577" s="372"/>
      <c r="E577" s="117" t="s">
        <v>2012</v>
      </c>
      <c r="F577" s="117" t="str">
        <f t="shared" ref="F577" si="73">IFERROR(VLOOKUP(E577,Tabla_Indices,5,FALSE),"")</f>
        <v xml:space="preserve">Conductores eléctricos                                                 </v>
      </c>
    </row>
    <row r="578" spans="1:6" x14ac:dyDescent="0.2">
      <c r="A578" s="117" t="s">
        <v>2051</v>
      </c>
      <c r="B578" s="115" t="s">
        <v>1259</v>
      </c>
      <c r="C578" s="378"/>
      <c r="D578" s="372"/>
      <c r="E578" s="117" t="s">
        <v>2012</v>
      </c>
      <c r="F578" s="117" t="str">
        <f t="shared" ref="F578" si="74">IFERROR(VLOOKUP(E578,Tabla_Indices,5,FALSE),"")</f>
        <v xml:space="preserve">Conductores eléctricos                                                 </v>
      </c>
    </row>
    <row r="579" spans="1:6" x14ac:dyDescent="0.2">
      <c r="A579" s="117" t="s">
        <v>2052</v>
      </c>
      <c r="B579" s="115" t="s">
        <v>1259</v>
      </c>
      <c r="C579" s="378"/>
      <c r="D579" s="372"/>
      <c r="E579" s="117" t="s">
        <v>2012</v>
      </c>
      <c r="F579" s="117" t="str">
        <f t="shared" ref="F579" si="75">IFERROR(VLOOKUP(E579,Tabla_Indices,5,FALSE),"")</f>
        <v xml:space="preserve">Conductores eléctricos                                                 </v>
      </c>
    </row>
    <row r="580" spans="1:6" x14ac:dyDescent="0.2">
      <c r="A580" s="117" t="s">
        <v>2053</v>
      </c>
      <c r="B580" s="115" t="s">
        <v>1259</v>
      </c>
      <c r="C580" s="378"/>
      <c r="D580" s="372"/>
      <c r="E580" s="117" t="s">
        <v>2012</v>
      </c>
      <c r="F580" s="117" t="str">
        <f t="shared" ref="F580" si="76">IFERROR(VLOOKUP(E580,Tabla_Indices,5,FALSE),"")</f>
        <v xml:space="preserve">Conductores eléctricos                                                 </v>
      </c>
    </row>
    <row r="581" spans="1:6" x14ac:dyDescent="0.2">
      <c r="A581" s="117" t="s">
        <v>2054</v>
      </c>
      <c r="B581" s="115" t="s">
        <v>1259</v>
      </c>
      <c r="C581" s="378"/>
      <c r="D581" s="372"/>
      <c r="E581" s="117" t="s">
        <v>2012</v>
      </c>
      <c r="F581" s="117" t="str">
        <f t="shared" ref="F581" si="77">IFERROR(VLOOKUP(E581,Tabla_Indices,5,FALSE),"")</f>
        <v xml:space="preserve">Conductores eléctricos                                                 </v>
      </c>
    </row>
    <row r="582" spans="1:6" x14ac:dyDescent="0.2">
      <c r="A582" s="117" t="s">
        <v>2055</v>
      </c>
      <c r="B582" s="115" t="s">
        <v>1259</v>
      </c>
      <c r="C582" s="378"/>
      <c r="D582" s="372"/>
      <c r="E582" s="117" t="s">
        <v>2012</v>
      </c>
      <c r="F582" s="117" t="str">
        <f t="shared" ref="F582" si="78">IFERROR(VLOOKUP(E582,Tabla_Indices,5,FALSE),"")</f>
        <v xml:space="preserve">Conductores eléctricos                                                 </v>
      </c>
    </row>
    <row r="583" spans="1:6" x14ac:dyDescent="0.2">
      <c r="A583" s="117"/>
      <c r="B583" s="115"/>
      <c r="C583" s="378"/>
      <c r="D583" s="372"/>
      <c r="E583" s="117"/>
      <c r="F583" s="117" t="str">
        <f t="shared" ref="F583:F646" si="79">IFERROR(VLOOKUP(E583,Tabla_Indices,5,FALSE),"")</f>
        <v/>
      </c>
    </row>
    <row r="584" spans="1:6" x14ac:dyDescent="0.2">
      <c r="A584" s="117" t="s">
        <v>2056</v>
      </c>
      <c r="B584" s="115" t="s">
        <v>1259</v>
      </c>
      <c r="C584" s="378"/>
      <c r="D584" s="372"/>
      <c r="E584" s="117" t="s">
        <v>2012</v>
      </c>
      <c r="F584" s="117" t="str">
        <f t="shared" si="79"/>
        <v xml:space="preserve">Conductores eléctricos                                                 </v>
      </c>
    </row>
    <row r="585" spans="1:6" x14ac:dyDescent="0.2">
      <c r="A585" s="117" t="s">
        <v>2057</v>
      </c>
      <c r="B585" s="115" t="s">
        <v>1259</v>
      </c>
      <c r="C585" s="378"/>
      <c r="D585" s="372"/>
      <c r="E585" s="117" t="s">
        <v>2012</v>
      </c>
      <c r="F585" s="117" t="str">
        <f t="shared" si="79"/>
        <v xml:space="preserve">Conductores eléctricos                                                 </v>
      </c>
    </row>
    <row r="586" spans="1:6" x14ac:dyDescent="0.2">
      <c r="A586" s="117" t="s">
        <v>2058</v>
      </c>
      <c r="B586" s="115" t="s">
        <v>1259</v>
      </c>
      <c r="C586" s="378"/>
      <c r="D586" s="372"/>
      <c r="E586" s="117" t="s">
        <v>2012</v>
      </c>
      <c r="F586" s="117" t="str">
        <f t="shared" si="79"/>
        <v xml:space="preserve">Conductores eléctricos                                                 </v>
      </c>
    </row>
    <row r="587" spans="1:6" x14ac:dyDescent="0.2">
      <c r="A587" s="117" t="s">
        <v>2059</v>
      </c>
      <c r="B587" s="115" t="s">
        <v>1259</v>
      </c>
      <c r="C587" s="378"/>
      <c r="D587" s="372"/>
      <c r="E587" s="117" t="s">
        <v>2012</v>
      </c>
      <c r="F587" s="117" t="str">
        <f t="shared" si="79"/>
        <v xml:space="preserve">Conductores eléctricos                                                 </v>
      </c>
    </row>
    <row r="588" spans="1:6" x14ac:dyDescent="0.2">
      <c r="A588" s="117" t="s">
        <v>2060</v>
      </c>
      <c r="B588" s="115" t="s">
        <v>1438</v>
      </c>
      <c r="C588" s="378"/>
      <c r="D588" s="372"/>
      <c r="E588" s="117" t="s">
        <v>2012</v>
      </c>
      <c r="F588" s="117" t="str">
        <f t="shared" si="79"/>
        <v xml:space="preserve">Conductores eléctricos                                                 </v>
      </c>
    </row>
    <row r="589" spans="1:6" x14ac:dyDescent="0.2">
      <c r="A589" s="117" t="s">
        <v>2061</v>
      </c>
      <c r="B589" s="115" t="s">
        <v>1438</v>
      </c>
      <c r="C589" s="378"/>
      <c r="D589" s="372"/>
      <c r="E589" s="117" t="s">
        <v>2012</v>
      </c>
      <c r="F589" s="117" t="str">
        <f t="shared" si="79"/>
        <v xml:space="preserve">Conductores eléctricos                                                 </v>
      </c>
    </row>
    <row r="590" spans="1:6" x14ac:dyDescent="0.2">
      <c r="A590" s="117" t="s">
        <v>2062</v>
      </c>
      <c r="B590" s="115" t="s">
        <v>1259</v>
      </c>
      <c r="C590" s="378"/>
      <c r="D590" s="372"/>
      <c r="E590" s="117" t="s">
        <v>2012</v>
      </c>
      <c r="F590" s="117" t="str">
        <f t="shared" si="79"/>
        <v xml:space="preserve">Conductores eléctricos                                                 </v>
      </c>
    </row>
    <row r="591" spans="1:6" x14ac:dyDescent="0.2">
      <c r="A591" s="117" t="s">
        <v>2063</v>
      </c>
      <c r="B591" s="115" t="s">
        <v>1438</v>
      </c>
      <c r="C591" s="378"/>
      <c r="D591" s="372"/>
      <c r="E591" s="117" t="s">
        <v>2064</v>
      </c>
      <c r="F591" s="117" t="str">
        <f t="shared" si="79"/>
        <v>Artefacto de iluminación</v>
      </c>
    </row>
    <row r="592" spans="1:6" x14ac:dyDescent="0.2">
      <c r="A592" s="117" t="s">
        <v>2065</v>
      </c>
      <c r="B592" s="115" t="s">
        <v>1438</v>
      </c>
      <c r="C592" s="378"/>
      <c r="D592" s="372"/>
      <c r="E592" s="117" t="s">
        <v>2064</v>
      </c>
      <c r="F592" s="117" t="str">
        <f t="shared" si="79"/>
        <v>Artefacto de iluminación</v>
      </c>
    </row>
    <row r="593" spans="1:6" x14ac:dyDescent="0.2">
      <c r="A593" s="117" t="s">
        <v>2066</v>
      </c>
      <c r="B593" s="115" t="s">
        <v>1438</v>
      </c>
      <c r="C593" s="378"/>
      <c r="D593" s="372"/>
      <c r="E593" s="117" t="s">
        <v>2067</v>
      </c>
      <c r="F593" s="117" t="str">
        <f t="shared" si="79"/>
        <v xml:space="preserve">Interruptor termomagnético </v>
      </c>
    </row>
    <row r="594" spans="1:6" x14ac:dyDescent="0.2">
      <c r="A594" s="117" t="s">
        <v>2068</v>
      </c>
      <c r="B594" s="115" t="s">
        <v>1438</v>
      </c>
      <c r="C594" s="378"/>
      <c r="D594" s="372"/>
      <c r="E594" s="117" t="s">
        <v>2067</v>
      </c>
      <c r="F594" s="117" t="str">
        <f t="shared" si="79"/>
        <v xml:space="preserve">Interruptor termomagnético </v>
      </c>
    </row>
    <row r="595" spans="1:6" x14ac:dyDescent="0.2">
      <c r="A595" s="117" t="s">
        <v>2069</v>
      </c>
      <c r="B595" s="115" t="s">
        <v>1438</v>
      </c>
      <c r="C595" s="378"/>
      <c r="D595" s="372"/>
      <c r="E595" s="117" t="s">
        <v>2067</v>
      </c>
      <c r="F595" s="117" t="str">
        <f t="shared" si="79"/>
        <v xml:space="preserve">Interruptor termomagnético </v>
      </c>
    </row>
    <row r="596" spans="1:6" x14ac:dyDescent="0.2">
      <c r="A596" s="117" t="s">
        <v>2070</v>
      </c>
      <c r="B596" s="115" t="s">
        <v>1438</v>
      </c>
      <c r="C596" s="378"/>
      <c r="D596" s="372"/>
      <c r="E596" s="117" t="s">
        <v>2067</v>
      </c>
      <c r="F596" s="117" t="str">
        <f t="shared" si="79"/>
        <v xml:space="preserve">Interruptor termomagnético </v>
      </c>
    </row>
    <row r="597" spans="1:6" x14ac:dyDescent="0.2">
      <c r="A597" s="117" t="s">
        <v>2071</v>
      </c>
      <c r="B597" s="115" t="s">
        <v>1438</v>
      </c>
      <c r="C597" s="378"/>
      <c r="D597" s="372"/>
      <c r="E597" s="117" t="s">
        <v>2067</v>
      </c>
      <c r="F597" s="117" t="str">
        <f t="shared" si="79"/>
        <v xml:space="preserve">Interruptor termomagnético </v>
      </c>
    </row>
    <row r="598" spans="1:6" x14ac:dyDescent="0.2">
      <c r="A598" s="117" t="s">
        <v>2072</v>
      </c>
      <c r="B598" s="115" t="s">
        <v>1438</v>
      </c>
      <c r="C598" s="378"/>
      <c r="D598" s="372"/>
      <c r="E598" s="117" t="s">
        <v>2067</v>
      </c>
      <c r="F598" s="117" t="str">
        <f t="shared" si="79"/>
        <v xml:space="preserve">Interruptor termomagnético </v>
      </c>
    </row>
    <row r="599" spans="1:6" x14ac:dyDescent="0.2">
      <c r="A599" s="117" t="s">
        <v>2073</v>
      </c>
      <c r="B599" s="115" t="s">
        <v>1438</v>
      </c>
      <c r="C599" s="378"/>
      <c r="D599" s="372"/>
      <c r="E599" s="117" t="s">
        <v>2067</v>
      </c>
      <c r="F599" s="117" t="str">
        <f t="shared" si="79"/>
        <v xml:space="preserve">Interruptor termomagnético </v>
      </c>
    </row>
    <row r="600" spans="1:6" x14ac:dyDescent="0.2">
      <c r="A600" s="117" t="s">
        <v>2073</v>
      </c>
      <c r="B600" s="115" t="s">
        <v>1438</v>
      </c>
      <c r="C600" s="378"/>
      <c r="D600" s="372"/>
      <c r="E600" s="117" t="s">
        <v>2067</v>
      </c>
      <c r="F600" s="117" t="str">
        <f t="shared" si="79"/>
        <v xml:space="preserve">Interruptor termomagnético </v>
      </c>
    </row>
    <row r="601" spans="1:6" x14ac:dyDescent="0.2">
      <c r="A601" s="117" t="s">
        <v>2074</v>
      </c>
      <c r="B601" s="115" t="s">
        <v>1438</v>
      </c>
      <c r="C601" s="378"/>
      <c r="D601" s="372"/>
      <c r="E601" s="117" t="s">
        <v>2012</v>
      </c>
      <c r="F601" s="117" t="str">
        <f t="shared" si="79"/>
        <v xml:space="preserve">Conductores eléctricos                                                 </v>
      </c>
    </row>
    <row r="602" spans="1:6" x14ac:dyDescent="0.2">
      <c r="A602" s="117" t="s">
        <v>2075</v>
      </c>
      <c r="B602" s="115" t="s">
        <v>1438</v>
      </c>
      <c r="C602" s="378"/>
      <c r="D602" s="372"/>
      <c r="E602" s="117" t="s">
        <v>2012</v>
      </c>
      <c r="F602" s="117" t="str">
        <f t="shared" si="79"/>
        <v xml:space="preserve">Conductores eléctricos                                                 </v>
      </c>
    </row>
    <row r="603" spans="1:6" x14ac:dyDescent="0.2">
      <c r="A603" s="117" t="s">
        <v>2076</v>
      </c>
      <c r="B603" s="115" t="s">
        <v>1438</v>
      </c>
      <c r="C603" s="378"/>
      <c r="D603" s="372"/>
      <c r="E603" s="117" t="s">
        <v>2077</v>
      </c>
      <c r="F603" s="117" t="str">
        <f t="shared" si="79"/>
        <v>Jabalina</v>
      </c>
    </row>
    <row r="604" spans="1:6" x14ac:dyDescent="0.2">
      <c r="A604" s="117" t="s">
        <v>2078</v>
      </c>
      <c r="B604" s="115" t="s">
        <v>1438</v>
      </c>
      <c r="C604" s="378"/>
      <c r="D604" s="372"/>
      <c r="E604" s="117" t="s">
        <v>1422</v>
      </c>
      <c r="F604" s="117" t="str">
        <f t="shared" si="79"/>
        <v xml:space="preserve">Polímeros del etileno                                                  </v>
      </c>
    </row>
    <row r="605" spans="1:6" x14ac:dyDescent="0.2">
      <c r="A605" s="117" t="s">
        <v>2079</v>
      </c>
      <c r="B605" s="115" t="s">
        <v>1438</v>
      </c>
      <c r="C605" s="378"/>
      <c r="D605" s="372"/>
      <c r="E605" s="117" t="s">
        <v>2024</v>
      </c>
      <c r="F605" s="117" t="str">
        <f t="shared" si="79"/>
        <v>Caja octogonal de chapa para instalación eléctrica</v>
      </c>
    </row>
    <row r="606" spans="1:6" x14ac:dyDescent="0.2">
      <c r="A606" s="117" t="s">
        <v>2080</v>
      </c>
      <c r="B606" s="115" t="s">
        <v>1438</v>
      </c>
      <c r="C606" s="378"/>
      <c r="D606" s="372"/>
      <c r="E606" s="117" t="s">
        <v>2012</v>
      </c>
      <c r="F606" s="117" t="str">
        <f t="shared" si="79"/>
        <v xml:space="preserve">Conductores eléctricos                                                 </v>
      </c>
    </row>
    <row r="607" spans="1:6" x14ac:dyDescent="0.2">
      <c r="A607" s="117" t="s">
        <v>2081</v>
      </c>
      <c r="B607" s="115" t="s">
        <v>1438</v>
      </c>
      <c r="C607" s="378"/>
      <c r="D607" s="372"/>
      <c r="E607" s="117" t="s">
        <v>1422</v>
      </c>
      <c r="F607" s="117" t="str">
        <f t="shared" si="79"/>
        <v xml:space="preserve">Polímeros del etileno                                                  </v>
      </c>
    </row>
    <row r="608" spans="1:6" x14ac:dyDescent="0.2">
      <c r="A608" s="117" t="s">
        <v>2082</v>
      </c>
      <c r="B608" s="115" t="s">
        <v>1438</v>
      </c>
      <c r="C608" s="378"/>
      <c r="D608" s="372"/>
      <c r="E608" s="117" t="s">
        <v>1422</v>
      </c>
      <c r="F608" s="117" t="str">
        <f t="shared" si="79"/>
        <v xml:space="preserve">Polímeros del etileno                                                  </v>
      </c>
    </row>
    <row r="609" spans="1:6" x14ac:dyDescent="0.2">
      <c r="A609" s="117"/>
      <c r="B609" s="115"/>
      <c r="C609" s="378"/>
      <c r="D609" s="372"/>
      <c r="E609" s="117"/>
      <c r="F609" s="117" t="str">
        <f t="shared" si="79"/>
        <v/>
      </c>
    </row>
    <row r="610" spans="1:6" x14ac:dyDescent="0.2">
      <c r="A610" s="117" t="s">
        <v>1858</v>
      </c>
      <c r="B610" s="115" t="s">
        <v>1438</v>
      </c>
      <c r="C610" s="378"/>
      <c r="D610" s="372"/>
      <c r="E610" s="117" t="s">
        <v>1422</v>
      </c>
      <c r="F610" s="117" t="str">
        <f t="shared" si="79"/>
        <v xml:space="preserve">Polímeros del etileno                                                  </v>
      </c>
    </row>
    <row r="611" spans="1:6" x14ac:dyDescent="0.2">
      <c r="A611" s="117" t="s">
        <v>2083</v>
      </c>
      <c r="B611" s="115" t="s">
        <v>1438</v>
      </c>
      <c r="C611" s="378"/>
      <c r="D611" s="372"/>
      <c r="E611" s="117" t="s">
        <v>1785</v>
      </c>
      <c r="F611" s="117" t="str">
        <f t="shared" si="79"/>
        <v xml:space="preserve">Bulones                                                                </v>
      </c>
    </row>
    <row r="612" spans="1:6" x14ac:dyDescent="0.2">
      <c r="A612" s="117" t="s">
        <v>2084</v>
      </c>
      <c r="B612" s="115" t="s">
        <v>1438</v>
      </c>
      <c r="C612" s="378"/>
      <c r="D612" s="372"/>
      <c r="E612" s="117" t="s">
        <v>2067</v>
      </c>
      <c r="F612" s="117" t="str">
        <f t="shared" si="79"/>
        <v xml:space="preserve">Interruptor termomagnético </v>
      </c>
    </row>
    <row r="613" spans="1:6" x14ac:dyDescent="0.2">
      <c r="A613" s="117" t="s">
        <v>2085</v>
      </c>
      <c r="B613" s="115" t="s">
        <v>1438</v>
      </c>
      <c r="C613" s="378"/>
      <c r="D613" s="372"/>
      <c r="E613" s="117" t="s">
        <v>2067</v>
      </c>
      <c r="F613" s="117" t="str">
        <f t="shared" si="79"/>
        <v xml:space="preserve">Interruptor termomagnético </v>
      </c>
    </row>
    <row r="614" spans="1:6" x14ac:dyDescent="0.2">
      <c r="A614" s="117" t="s">
        <v>2086</v>
      </c>
      <c r="B614" s="115" t="s">
        <v>1438</v>
      </c>
      <c r="C614" s="378"/>
      <c r="D614" s="372"/>
      <c r="E614" s="117" t="s">
        <v>2067</v>
      </c>
      <c r="F614" s="117" t="str">
        <f t="shared" si="79"/>
        <v xml:space="preserve">Interruptor termomagnético </v>
      </c>
    </row>
    <row r="615" spans="1:6" x14ac:dyDescent="0.2">
      <c r="A615" s="117" t="s">
        <v>2087</v>
      </c>
      <c r="B615" s="115" t="s">
        <v>1438</v>
      </c>
      <c r="C615" s="378"/>
      <c r="D615" s="372"/>
      <c r="E615" s="117" t="s">
        <v>2067</v>
      </c>
      <c r="F615" s="117" t="str">
        <f t="shared" si="79"/>
        <v xml:space="preserve">Interruptor termomagnético </v>
      </c>
    </row>
    <row r="616" spans="1:6" x14ac:dyDescent="0.2">
      <c r="A616" s="117" t="s">
        <v>2088</v>
      </c>
      <c r="B616" s="115" t="s">
        <v>1438</v>
      </c>
      <c r="C616" s="378"/>
      <c r="D616" s="372"/>
      <c r="E616" s="117" t="s">
        <v>1422</v>
      </c>
      <c r="F616" s="117" t="str">
        <f t="shared" si="79"/>
        <v xml:space="preserve">Polímeros del etileno                                                  </v>
      </c>
    </row>
    <row r="617" spans="1:6" x14ac:dyDescent="0.2">
      <c r="A617" s="117" t="s">
        <v>2089</v>
      </c>
      <c r="B617" s="115" t="s">
        <v>1438</v>
      </c>
      <c r="C617" s="378"/>
      <c r="D617" s="372"/>
      <c r="E617" s="117" t="s">
        <v>2019</v>
      </c>
      <c r="F617" s="117" t="str">
        <f t="shared" si="79"/>
        <v>Conector de chapa cincada</v>
      </c>
    </row>
    <row r="618" spans="1:6" x14ac:dyDescent="0.2">
      <c r="A618" s="117" t="s">
        <v>2090</v>
      </c>
      <c r="B618" s="115" t="s">
        <v>1438</v>
      </c>
      <c r="C618" s="378"/>
      <c r="D618" s="372"/>
      <c r="E618" s="117" t="s">
        <v>2019</v>
      </c>
      <c r="F618" s="117" t="str">
        <f t="shared" si="79"/>
        <v>Conector de chapa cincada</v>
      </c>
    </row>
    <row r="619" spans="1:6" x14ac:dyDescent="0.2">
      <c r="A619" s="117" t="s">
        <v>2091</v>
      </c>
      <c r="B619" s="115" t="s">
        <v>1438</v>
      </c>
      <c r="C619" s="378"/>
      <c r="D619" s="372"/>
      <c r="E619" s="117" t="s">
        <v>2012</v>
      </c>
      <c r="F619" s="117" t="str">
        <f t="shared" si="79"/>
        <v xml:space="preserve">Conductores eléctricos                                                 </v>
      </c>
    </row>
    <row r="620" spans="1:6" x14ac:dyDescent="0.2">
      <c r="A620" s="117" t="s">
        <v>2092</v>
      </c>
      <c r="B620" s="115" t="s">
        <v>1438</v>
      </c>
      <c r="C620" s="378"/>
      <c r="D620" s="372"/>
      <c r="E620" s="117" t="s">
        <v>2012</v>
      </c>
      <c r="F620" s="117" t="str">
        <f t="shared" si="79"/>
        <v xml:space="preserve">Conductores eléctricos                                                 </v>
      </c>
    </row>
    <row r="621" spans="1:6" x14ac:dyDescent="0.2">
      <c r="A621" s="117" t="s">
        <v>2093</v>
      </c>
      <c r="B621" s="115" t="s">
        <v>1438</v>
      </c>
      <c r="C621" s="378"/>
      <c r="D621" s="372"/>
      <c r="E621" s="117" t="s">
        <v>2012</v>
      </c>
      <c r="F621" s="117" t="str">
        <f t="shared" si="79"/>
        <v xml:space="preserve">Conductores eléctricos                                                 </v>
      </c>
    </row>
    <row r="622" spans="1:6" x14ac:dyDescent="0.2">
      <c r="A622" s="117" t="s">
        <v>2094</v>
      </c>
      <c r="B622" s="115" t="s">
        <v>1438</v>
      </c>
      <c r="C622" s="378"/>
      <c r="D622" s="372"/>
      <c r="E622" s="117" t="s">
        <v>2012</v>
      </c>
      <c r="F622" s="117" t="str">
        <f t="shared" si="79"/>
        <v xml:space="preserve">Conductores eléctricos                                                 </v>
      </c>
    </row>
    <row r="623" spans="1:6" x14ac:dyDescent="0.2">
      <c r="A623" s="117" t="s">
        <v>2095</v>
      </c>
      <c r="B623" s="115" t="s">
        <v>1438</v>
      </c>
      <c r="C623" s="378"/>
      <c r="D623" s="372"/>
      <c r="E623" s="117" t="s">
        <v>2012</v>
      </c>
      <c r="F623" s="117" t="str">
        <f t="shared" si="79"/>
        <v xml:space="preserve">Conductores eléctricos                                                 </v>
      </c>
    </row>
    <row r="624" spans="1:6" x14ac:dyDescent="0.2">
      <c r="A624" s="117" t="s">
        <v>2096</v>
      </c>
      <c r="B624" s="115" t="s">
        <v>1438</v>
      </c>
      <c r="C624" s="378"/>
      <c r="D624" s="372"/>
      <c r="E624" s="117" t="s">
        <v>2012</v>
      </c>
      <c r="F624" s="117" t="str">
        <f t="shared" si="79"/>
        <v xml:space="preserve">Conductores eléctricos                                                 </v>
      </c>
    </row>
    <row r="625" spans="1:6" x14ac:dyDescent="0.2">
      <c r="A625" s="117" t="s">
        <v>2097</v>
      </c>
      <c r="B625" s="115" t="s">
        <v>1438</v>
      </c>
      <c r="C625" s="378"/>
      <c r="D625" s="372"/>
      <c r="E625" s="117" t="s">
        <v>2012</v>
      </c>
      <c r="F625" s="117" t="str">
        <f t="shared" si="79"/>
        <v xml:space="preserve">Conductores eléctricos                                                 </v>
      </c>
    </row>
    <row r="626" spans="1:6" x14ac:dyDescent="0.2">
      <c r="A626" s="117" t="s">
        <v>2098</v>
      </c>
      <c r="B626" s="115" t="s">
        <v>1438</v>
      </c>
      <c r="C626" s="378"/>
      <c r="D626" s="372"/>
      <c r="E626" s="117" t="s">
        <v>2012</v>
      </c>
      <c r="F626" s="117" t="str">
        <f t="shared" si="79"/>
        <v xml:space="preserve">Conductores eléctricos                                                 </v>
      </c>
    </row>
    <row r="627" spans="1:6" x14ac:dyDescent="0.2">
      <c r="A627" s="117" t="s">
        <v>2099</v>
      </c>
      <c r="B627" s="115" t="s">
        <v>1438</v>
      </c>
      <c r="C627" s="378"/>
      <c r="D627" s="372"/>
      <c r="E627" s="117" t="s">
        <v>2064</v>
      </c>
      <c r="F627" s="117" t="str">
        <f t="shared" si="79"/>
        <v>Artefacto de iluminación</v>
      </c>
    </row>
    <row r="628" spans="1:6" x14ac:dyDescent="0.2">
      <c r="A628" s="117" t="s">
        <v>2100</v>
      </c>
      <c r="B628" s="115" t="s">
        <v>1259</v>
      </c>
      <c r="C628" s="378"/>
      <c r="D628" s="372"/>
      <c r="E628" s="117" t="s">
        <v>2012</v>
      </c>
      <c r="F628" s="117" t="str">
        <f t="shared" si="79"/>
        <v xml:space="preserve">Conductores eléctricos                                                 </v>
      </c>
    </row>
    <row r="629" spans="1:6" x14ac:dyDescent="0.2">
      <c r="A629" s="117" t="s">
        <v>2101</v>
      </c>
      <c r="B629" s="115" t="s">
        <v>1438</v>
      </c>
      <c r="C629" s="378"/>
      <c r="D629" s="372"/>
      <c r="E629" s="117" t="s">
        <v>2064</v>
      </c>
      <c r="F629" s="117" t="str">
        <f t="shared" si="79"/>
        <v>Artefacto de iluminación</v>
      </c>
    </row>
    <row r="630" spans="1:6" x14ac:dyDescent="0.2">
      <c r="A630" s="117" t="s">
        <v>2102</v>
      </c>
      <c r="B630" s="115" t="s">
        <v>1438</v>
      </c>
      <c r="C630" s="378"/>
      <c r="D630" s="372"/>
      <c r="E630" s="117" t="s">
        <v>2064</v>
      </c>
      <c r="F630" s="117" t="str">
        <f t="shared" si="79"/>
        <v>Artefacto de iluminación</v>
      </c>
    </row>
    <row r="631" spans="1:6" x14ac:dyDescent="0.2">
      <c r="A631" s="117" t="s">
        <v>2103</v>
      </c>
      <c r="B631" s="115" t="s">
        <v>1438</v>
      </c>
      <c r="C631" s="378"/>
      <c r="D631" s="372"/>
      <c r="E631" s="117" t="s">
        <v>2064</v>
      </c>
      <c r="F631" s="117" t="str">
        <f t="shared" si="79"/>
        <v>Artefacto de iluminación</v>
      </c>
    </row>
    <row r="632" spans="1:6" x14ac:dyDescent="0.2">
      <c r="A632" s="117" t="s">
        <v>2104</v>
      </c>
      <c r="B632" s="115" t="s">
        <v>1259</v>
      </c>
      <c r="C632" s="393"/>
      <c r="D632" s="372"/>
      <c r="E632" s="117" t="s">
        <v>2016</v>
      </c>
      <c r="F632" s="117" t="str">
        <f t="shared" si="79"/>
        <v>Caño de acero para instalaciones eléctricas</v>
      </c>
    </row>
    <row r="633" spans="1:6" x14ac:dyDescent="0.2">
      <c r="A633" s="117" t="s">
        <v>2105</v>
      </c>
      <c r="B633" s="115" t="s">
        <v>1438</v>
      </c>
      <c r="C633" s="393"/>
      <c r="D633" s="372"/>
      <c r="E633" s="117" t="s">
        <v>2019</v>
      </c>
      <c r="F633" s="117" t="str">
        <f t="shared" si="79"/>
        <v>Conector de chapa cincada</v>
      </c>
    </row>
    <row r="634" spans="1:6" x14ac:dyDescent="0.2">
      <c r="A634" s="117" t="s">
        <v>2106</v>
      </c>
      <c r="B634" s="115" t="s">
        <v>1438</v>
      </c>
      <c r="C634" s="393"/>
      <c r="D634" s="372"/>
      <c r="E634" s="117" t="s">
        <v>2019</v>
      </c>
      <c r="F634" s="117" t="str">
        <f t="shared" si="79"/>
        <v>Conector de chapa cincada</v>
      </c>
    </row>
    <row r="635" spans="1:6" x14ac:dyDescent="0.2">
      <c r="A635" s="117" t="s">
        <v>2107</v>
      </c>
      <c r="B635" s="115" t="s">
        <v>1438</v>
      </c>
      <c r="C635" s="393"/>
      <c r="D635" s="372"/>
      <c r="E635" s="117" t="s">
        <v>2014</v>
      </c>
      <c r="F635" s="117" t="str">
        <f t="shared" si="79"/>
        <v>Caja de chapa para tablero</v>
      </c>
    </row>
    <row r="636" spans="1:6" x14ac:dyDescent="0.2">
      <c r="A636" s="117" t="s">
        <v>2025</v>
      </c>
      <c r="B636" s="115" t="s">
        <v>1438</v>
      </c>
      <c r="C636" s="393"/>
      <c r="D636" s="372"/>
      <c r="E636" s="117" t="s">
        <v>2014</v>
      </c>
      <c r="F636" s="117" t="str">
        <f t="shared" si="79"/>
        <v>Caja de chapa para tablero</v>
      </c>
    </row>
    <row r="637" spans="1:6" x14ac:dyDescent="0.2">
      <c r="A637" s="117" t="s">
        <v>2108</v>
      </c>
      <c r="B637" s="115" t="s">
        <v>1438</v>
      </c>
      <c r="C637" s="393"/>
      <c r="D637" s="372"/>
      <c r="E637" s="117" t="s">
        <v>2014</v>
      </c>
      <c r="F637" s="117" t="str">
        <f t="shared" si="79"/>
        <v>Caja de chapa para tablero</v>
      </c>
    </row>
    <row r="638" spans="1:6" x14ac:dyDescent="0.2">
      <c r="A638" s="117" t="s">
        <v>2109</v>
      </c>
      <c r="B638" s="115" t="s">
        <v>1438</v>
      </c>
      <c r="C638" s="393"/>
      <c r="D638" s="372"/>
      <c r="E638" s="117" t="s">
        <v>2014</v>
      </c>
      <c r="F638" s="117" t="str">
        <f t="shared" si="79"/>
        <v>Caja de chapa para tablero</v>
      </c>
    </row>
    <row r="639" spans="1:6" x14ac:dyDescent="0.2">
      <c r="A639" s="117" t="s">
        <v>2110</v>
      </c>
      <c r="B639" s="115" t="s">
        <v>1259</v>
      </c>
      <c r="C639" s="393"/>
      <c r="D639" s="372"/>
      <c r="E639" s="117" t="s">
        <v>2016</v>
      </c>
      <c r="F639" s="117" t="str">
        <f t="shared" si="79"/>
        <v>Caño de acero para instalaciones eléctricas</v>
      </c>
    </row>
    <row r="640" spans="1:6" x14ac:dyDescent="0.2">
      <c r="A640" s="117" t="s">
        <v>2111</v>
      </c>
      <c r="B640" s="115" t="s">
        <v>1438</v>
      </c>
      <c r="C640" s="393"/>
      <c r="D640" s="372"/>
      <c r="E640" s="117" t="s">
        <v>2019</v>
      </c>
      <c r="F640" s="117" t="str">
        <f t="shared" si="79"/>
        <v>Conector de chapa cincada</v>
      </c>
    </row>
    <row r="641" spans="1:6" x14ac:dyDescent="0.2">
      <c r="A641" s="117" t="s">
        <v>2112</v>
      </c>
      <c r="B641" s="115" t="s">
        <v>1438</v>
      </c>
      <c r="C641" s="393"/>
      <c r="D641" s="372"/>
      <c r="E641" s="117" t="s">
        <v>2019</v>
      </c>
      <c r="F641" s="117" t="str">
        <f t="shared" si="79"/>
        <v>Conector de chapa cincada</v>
      </c>
    </row>
    <row r="642" spans="1:6" x14ac:dyDescent="0.2">
      <c r="A642" s="117" t="s">
        <v>2113</v>
      </c>
      <c r="B642" s="115" t="s">
        <v>1438</v>
      </c>
      <c r="C642" s="393"/>
      <c r="D642" s="372"/>
      <c r="E642" s="117" t="s">
        <v>2019</v>
      </c>
      <c r="F642" s="117" t="str">
        <f t="shared" si="79"/>
        <v>Conector de chapa cincada</v>
      </c>
    </row>
    <row r="643" spans="1:6" x14ac:dyDescent="0.2">
      <c r="A643" s="117" t="s">
        <v>2114</v>
      </c>
      <c r="B643" s="115" t="s">
        <v>1438</v>
      </c>
      <c r="C643" s="393"/>
      <c r="D643" s="372"/>
      <c r="E643" s="117" t="s">
        <v>2012</v>
      </c>
      <c r="F643" s="117" t="str">
        <f t="shared" si="79"/>
        <v xml:space="preserve">Conductores eléctricos                                                 </v>
      </c>
    </row>
    <row r="644" spans="1:6" x14ac:dyDescent="0.2">
      <c r="A644" s="117" t="s">
        <v>2115</v>
      </c>
      <c r="B644" s="115" t="s">
        <v>1259</v>
      </c>
      <c r="C644" s="393"/>
      <c r="D644" s="372"/>
      <c r="E644" s="117" t="s">
        <v>1422</v>
      </c>
      <c r="F644" s="117" t="str">
        <f t="shared" si="79"/>
        <v xml:space="preserve">Polímeros del etileno                                                  </v>
      </c>
    </row>
    <row r="645" spans="1:6" x14ac:dyDescent="0.2">
      <c r="A645" s="117" t="s">
        <v>2116</v>
      </c>
      <c r="B645" s="115" t="s">
        <v>1438</v>
      </c>
      <c r="C645" s="393"/>
      <c r="D645" s="372"/>
      <c r="E645" s="117" t="s">
        <v>2067</v>
      </c>
      <c r="F645" s="117" t="str">
        <f t="shared" si="79"/>
        <v xml:space="preserve">Interruptor termomagnético </v>
      </c>
    </row>
    <row r="646" spans="1:6" x14ac:dyDescent="0.2">
      <c r="A646" s="117" t="s">
        <v>2117</v>
      </c>
      <c r="B646" s="115" t="s">
        <v>1438</v>
      </c>
      <c r="C646" s="393"/>
      <c r="D646" s="372"/>
      <c r="E646" s="117" t="s">
        <v>2067</v>
      </c>
      <c r="F646" s="117" t="str">
        <f t="shared" si="79"/>
        <v xml:space="preserve">Interruptor termomagnético </v>
      </c>
    </row>
  </sheetData>
  <sortState xmlns:xlrd2="http://schemas.microsoft.com/office/spreadsheetml/2017/richdata2" ref="A42:G200">
    <sortCondition ref="A42:A200"/>
  </sortState>
  <hyperlinks>
    <hyperlink ref="A631" r:id="rId1" location="searchVariation=54719654493&amp;position=13&amp;search_layout=stack&amp;type=item&amp;tracking_id=01f5724b-f27d-45aa-8d5b-fedcf189d8ba" tooltip="Plafon Led Luminaria Con Louver 2x18w Para Tubos Led 120cm" display="https://articulo.mercadolibre.com.ar/MLA-851823586-plafon-led-luminaria-con-louver-2x18w-para-tubos-led-120cm-_JM?searchVariation=54719654493 - searchVariation=54719654493&amp;position=13&amp;search_layout=stack&amp;type=item&amp;tracking_id=01f5724b-f27d-45aa-8d5b-fedcf189d8ba" xr:uid="{00000000-0004-0000-0900-000000000000}"/>
  </hyperlinks>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422" zoomScaleNormal="100" workbookViewId="0">
      <selection activeCell="A456" sqref="A456"/>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552</v>
      </c>
      <c r="D1" s="16"/>
    </row>
    <row r="3" spans="1:7" ht="12.75" customHeight="1" x14ac:dyDescent="0.2">
      <c r="A3" s="489" t="s">
        <v>353</v>
      </c>
      <c r="B3" s="17" t="s">
        <v>48</v>
      </c>
      <c r="C3" s="18"/>
      <c r="D3" s="18"/>
      <c r="E3" s="489" t="s">
        <v>49</v>
      </c>
      <c r="F3" s="18"/>
      <c r="G3" s="18"/>
    </row>
    <row r="4" spans="1:7" x14ac:dyDescent="0.2">
      <c r="A4" s="489"/>
      <c r="B4" s="17" t="s">
        <v>50</v>
      </c>
      <c r="C4" s="18"/>
      <c r="D4" s="18"/>
      <c r="E4" s="489"/>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51</v>
      </c>
      <c r="D6" s="17">
        <v>51</v>
      </c>
      <c r="E6" s="19" t="s">
        <v>52</v>
      </c>
    </row>
    <row r="7" spans="1:7" x14ac:dyDescent="0.2">
      <c r="A7" s="17" t="str">
        <f t="shared" si="0"/>
        <v>INDEC-CM - 37210-52</v>
      </c>
      <c r="B7" s="20">
        <v>37210</v>
      </c>
      <c r="C7" s="21" t="s">
        <v>51</v>
      </c>
      <c r="D7" s="17">
        <v>52</v>
      </c>
      <c r="E7" s="19" t="s">
        <v>53</v>
      </c>
    </row>
    <row r="8" spans="1:7" x14ac:dyDescent="0.2">
      <c r="A8" s="17" t="str">
        <f t="shared" si="0"/>
        <v>INDEC-CM - 42911-81</v>
      </c>
      <c r="B8" s="20">
        <v>42911</v>
      </c>
      <c r="C8" s="21" t="s">
        <v>51</v>
      </c>
      <c r="D8" s="17">
        <v>81</v>
      </c>
      <c r="E8" s="22" t="s">
        <v>54</v>
      </c>
      <c r="F8" s="22"/>
      <c r="G8" s="22"/>
    </row>
    <row r="9" spans="1:7" x14ac:dyDescent="0.2">
      <c r="A9" s="17" t="str">
        <f t="shared" si="0"/>
        <v>INDEC-CM - 41242-11</v>
      </c>
      <c r="B9" s="20">
        <v>41242</v>
      </c>
      <c r="C9" s="21" t="s">
        <v>51</v>
      </c>
      <c r="D9" s="17">
        <v>11</v>
      </c>
      <c r="E9" s="22" t="s">
        <v>55</v>
      </c>
      <c r="F9" s="22"/>
      <c r="G9" s="22"/>
    </row>
    <row r="10" spans="1:7" x14ac:dyDescent="0.2">
      <c r="A10" s="17" t="str">
        <f t="shared" si="0"/>
        <v>INDEC-CM - 37440-21</v>
      </c>
      <c r="B10" s="20">
        <v>37440</v>
      </c>
      <c r="C10" s="21" t="s">
        <v>51</v>
      </c>
      <c r="D10" s="17">
        <v>21</v>
      </c>
      <c r="E10" s="19" t="s">
        <v>56</v>
      </c>
    </row>
    <row r="11" spans="1:7" x14ac:dyDescent="0.2">
      <c r="A11" s="17" t="str">
        <f t="shared" si="0"/>
        <v>INDEC-CM - 38130-13</v>
      </c>
      <c r="B11" s="20">
        <v>38130</v>
      </c>
      <c r="C11" s="21" t="s">
        <v>51</v>
      </c>
      <c r="D11" s="17">
        <v>13</v>
      </c>
      <c r="E11" s="22" t="s">
        <v>57</v>
      </c>
      <c r="F11" s="22"/>
      <c r="G11" s="22"/>
    </row>
    <row r="12" spans="1:7" x14ac:dyDescent="0.2">
      <c r="A12" s="17" t="str">
        <f t="shared" si="0"/>
        <v>INDEC-CM - 38130-12</v>
      </c>
      <c r="B12" s="20">
        <v>38130</v>
      </c>
      <c r="C12" s="21" t="s">
        <v>51</v>
      </c>
      <c r="D12" s="17">
        <v>12</v>
      </c>
      <c r="E12" s="22" t="s">
        <v>58</v>
      </c>
      <c r="F12" s="22"/>
      <c r="G12" s="22"/>
    </row>
    <row r="13" spans="1:7" x14ac:dyDescent="0.2">
      <c r="A13" s="17" t="str">
        <f t="shared" si="0"/>
        <v>INDEC-CM - 38130-11</v>
      </c>
      <c r="B13" s="20">
        <v>38130</v>
      </c>
      <c r="C13" s="21" t="s">
        <v>51</v>
      </c>
      <c r="D13" s="17">
        <v>11</v>
      </c>
      <c r="E13" s="22" t="s">
        <v>59</v>
      </c>
      <c r="F13" s="22"/>
      <c r="G13" s="22"/>
    </row>
    <row r="14" spans="1:7" x14ac:dyDescent="0.2">
      <c r="A14" s="17" t="str">
        <f t="shared" si="0"/>
        <v>INDEC-CM - 27230-11</v>
      </c>
      <c r="B14" s="20">
        <v>27230</v>
      </c>
      <c r="C14" s="21" t="s">
        <v>51</v>
      </c>
      <c r="D14" s="17">
        <v>11</v>
      </c>
      <c r="E14" s="22" t="s">
        <v>60</v>
      </c>
      <c r="F14" s="22"/>
      <c r="G14" s="22"/>
    </row>
    <row r="15" spans="1:7" x14ac:dyDescent="0.2">
      <c r="A15" s="17" t="str">
        <f t="shared" si="0"/>
        <v>INDEC-CM - 44821-11</v>
      </c>
      <c r="B15" s="20">
        <v>44821</v>
      </c>
      <c r="C15" s="21" t="s">
        <v>51</v>
      </c>
      <c r="D15" s="17">
        <v>11</v>
      </c>
      <c r="E15" s="19" t="s">
        <v>61</v>
      </c>
    </row>
    <row r="16" spans="1:7" x14ac:dyDescent="0.2">
      <c r="A16" s="17" t="str">
        <f t="shared" si="0"/>
        <v>INDEC-CM - 37560-11</v>
      </c>
      <c r="B16" s="20">
        <v>37560</v>
      </c>
      <c r="C16" s="21" t="s">
        <v>51</v>
      </c>
      <c r="D16" s="17">
        <v>11</v>
      </c>
      <c r="E16" s="22" t="s">
        <v>62</v>
      </c>
      <c r="F16" s="22"/>
      <c r="G16" s="22"/>
    </row>
    <row r="17" spans="1:7" x14ac:dyDescent="0.2">
      <c r="A17" s="17" t="str">
        <f t="shared" si="0"/>
        <v>INDEC-CM - 15400-11</v>
      </c>
      <c r="B17" s="20">
        <v>15400</v>
      </c>
      <c r="C17" s="21" t="s">
        <v>51</v>
      </c>
      <c r="D17" s="17">
        <v>11</v>
      </c>
      <c r="E17" s="22" t="s">
        <v>63</v>
      </c>
      <c r="F17" s="22"/>
      <c r="G17" s="22"/>
    </row>
    <row r="18" spans="1:7" x14ac:dyDescent="0.2">
      <c r="A18" s="17" t="str">
        <f t="shared" si="0"/>
        <v>INDEC-CM - 15310-11</v>
      </c>
      <c r="B18" s="20">
        <v>15310</v>
      </c>
      <c r="C18" s="21" t="s">
        <v>51</v>
      </c>
      <c r="D18" s="17">
        <v>11</v>
      </c>
      <c r="E18" s="19" t="s">
        <v>64</v>
      </c>
    </row>
    <row r="19" spans="1:7" x14ac:dyDescent="0.2">
      <c r="A19" s="17" t="str">
        <f t="shared" si="0"/>
        <v>INDEC-CM - 46531-11</v>
      </c>
      <c r="B19" s="20">
        <v>46531</v>
      </c>
      <c r="C19" s="21" t="s">
        <v>51</v>
      </c>
      <c r="D19" s="17">
        <v>11</v>
      </c>
      <c r="E19" s="22" t="s">
        <v>65</v>
      </c>
      <c r="F19" s="22"/>
      <c r="G19" s="22"/>
    </row>
    <row r="20" spans="1:7" x14ac:dyDescent="0.2">
      <c r="A20" s="17" t="str">
        <f t="shared" si="0"/>
        <v>INDEC-CM - 43540-11</v>
      </c>
      <c r="B20" s="20">
        <v>43540</v>
      </c>
      <c r="C20" s="21" t="s">
        <v>51</v>
      </c>
      <c r="D20" s="17">
        <v>11</v>
      </c>
      <c r="E20" s="19" t="s">
        <v>66</v>
      </c>
    </row>
    <row r="21" spans="1:7" x14ac:dyDescent="0.2">
      <c r="A21" s="17" t="str">
        <f t="shared" si="0"/>
        <v>INDEC-CM - 43540-12</v>
      </c>
      <c r="B21" s="20">
        <v>43540</v>
      </c>
      <c r="C21" s="21" t="s">
        <v>51</v>
      </c>
      <c r="D21" s="17">
        <v>12</v>
      </c>
      <c r="E21" s="19" t="s">
        <v>67</v>
      </c>
    </row>
    <row r="22" spans="1:7" x14ac:dyDescent="0.2">
      <c r="A22" s="17" t="str">
        <f t="shared" si="0"/>
        <v>INDEC-CM - 37370-21</v>
      </c>
      <c r="B22" s="20">
        <v>37370</v>
      </c>
      <c r="C22" s="21" t="s">
        <v>51</v>
      </c>
      <c r="D22" s="17">
        <v>21</v>
      </c>
      <c r="E22" s="19" t="s">
        <v>68</v>
      </c>
    </row>
    <row r="23" spans="1:7" x14ac:dyDescent="0.2">
      <c r="A23" s="17" t="str">
        <f t="shared" si="0"/>
        <v>INDEC-CM - 37370-11</v>
      </c>
      <c r="B23" s="20">
        <v>37370</v>
      </c>
      <c r="C23" s="21" t="s">
        <v>51</v>
      </c>
      <c r="D23" s="17">
        <v>11</v>
      </c>
      <c r="E23" s="19" t="s">
        <v>69</v>
      </c>
    </row>
    <row r="24" spans="1:7" x14ac:dyDescent="0.2">
      <c r="A24" s="17" t="str">
        <f t="shared" si="0"/>
        <v>INDEC-CM - 37370-12</v>
      </c>
      <c r="B24" s="20">
        <v>37370</v>
      </c>
      <c r="C24" s="21" t="s">
        <v>51</v>
      </c>
      <c r="D24" s="17">
        <v>12</v>
      </c>
      <c r="E24" s="19" t="s">
        <v>70</v>
      </c>
    </row>
    <row r="25" spans="1:7" x14ac:dyDescent="0.2">
      <c r="A25" s="17" t="str">
        <f t="shared" si="0"/>
        <v>INDEC-CM - 37690-11</v>
      </c>
      <c r="B25" s="20">
        <v>37690</v>
      </c>
      <c r="C25" s="21" t="s">
        <v>51</v>
      </c>
      <c r="D25" s="17">
        <v>11</v>
      </c>
      <c r="E25" s="19" t="s">
        <v>71</v>
      </c>
    </row>
    <row r="26" spans="1:7" x14ac:dyDescent="0.2">
      <c r="A26" s="17" t="str">
        <f t="shared" si="0"/>
        <v>INDEC-CM - 42911-11</v>
      </c>
      <c r="B26" s="20">
        <v>42911</v>
      </c>
      <c r="C26" s="21" t="s">
        <v>51</v>
      </c>
      <c r="D26" s="17">
        <v>11</v>
      </c>
      <c r="E26" s="19" t="s">
        <v>72</v>
      </c>
    </row>
    <row r="27" spans="1:7" x14ac:dyDescent="0.2">
      <c r="A27" s="17" t="str">
        <f t="shared" si="0"/>
        <v>INDEC-CM - 37129-11</v>
      </c>
      <c r="B27" s="20">
        <v>37129</v>
      </c>
      <c r="C27" s="21" t="s">
        <v>51</v>
      </c>
      <c r="D27" s="17">
        <v>11</v>
      </c>
      <c r="E27" s="19" t="s">
        <v>73</v>
      </c>
    </row>
    <row r="28" spans="1:7" x14ac:dyDescent="0.2">
      <c r="A28" s="17" t="str">
        <f t="shared" si="0"/>
        <v>INDEC-CM - 35110-41</v>
      </c>
      <c r="B28" s="20">
        <v>35110</v>
      </c>
      <c r="C28" s="21" t="s">
        <v>51</v>
      </c>
      <c r="D28" s="17">
        <v>41</v>
      </c>
      <c r="E28" s="19" t="s">
        <v>74</v>
      </c>
    </row>
    <row r="29" spans="1:7" x14ac:dyDescent="0.2">
      <c r="A29" s="17" t="str">
        <f t="shared" si="0"/>
        <v>INDEC-CM - 37210-23</v>
      </c>
      <c r="B29" s="20">
        <v>37210</v>
      </c>
      <c r="C29" s="21" t="s">
        <v>51</v>
      </c>
      <c r="D29" s="17">
        <v>23</v>
      </c>
      <c r="E29" s="19" t="s">
        <v>75</v>
      </c>
    </row>
    <row r="30" spans="1:7" x14ac:dyDescent="0.2">
      <c r="A30" s="17" t="str">
        <f t="shared" si="0"/>
        <v>INDEC-CM - 37210-22</v>
      </c>
      <c r="B30" s="20">
        <v>37210</v>
      </c>
      <c r="C30" s="21" t="s">
        <v>51</v>
      </c>
      <c r="D30" s="17">
        <v>22</v>
      </c>
      <c r="E30" s="19" t="s">
        <v>76</v>
      </c>
    </row>
    <row r="31" spans="1:7" x14ac:dyDescent="0.2">
      <c r="A31" s="17" t="str">
        <f t="shared" si="0"/>
        <v>INDEC-CM - 37210-21</v>
      </c>
      <c r="B31" s="20">
        <v>37210</v>
      </c>
      <c r="C31" s="21" t="s">
        <v>51</v>
      </c>
      <c r="D31" s="17">
        <v>21</v>
      </c>
      <c r="E31" s="19" t="s">
        <v>77</v>
      </c>
    </row>
    <row r="32" spans="1:7" x14ac:dyDescent="0.2">
      <c r="A32" s="17" t="str">
        <f t="shared" si="0"/>
        <v>INDEC-CM - 41543-21</v>
      </c>
      <c r="B32" s="20">
        <v>41543</v>
      </c>
      <c r="C32" s="21" t="s">
        <v>51</v>
      </c>
      <c r="D32" s="17">
        <v>21</v>
      </c>
      <c r="E32" s="19" t="s">
        <v>78</v>
      </c>
    </row>
    <row r="33" spans="1:5" x14ac:dyDescent="0.2">
      <c r="A33" s="17" t="str">
        <f t="shared" si="0"/>
        <v>INDEC-CM - 46340-31</v>
      </c>
      <c r="B33" s="20">
        <v>46340</v>
      </c>
      <c r="C33" s="21" t="s">
        <v>51</v>
      </c>
      <c r="D33" s="17">
        <v>31</v>
      </c>
      <c r="E33" s="19" t="s">
        <v>79</v>
      </c>
    </row>
    <row r="34" spans="1:5" x14ac:dyDescent="0.2">
      <c r="A34" s="17" t="str">
        <f t="shared" si="0"/>
        <v>INDEC-CM - 46320-11</v>
      </c>
      <c r="B34" s="20">
        <v>46320</v>
      </c>
      <c r="C34" s="21" t="s">
        <v>51</v>
      </c>
      <c r="D34" s="17">
        <v>11</v>
      </c>
      <c r="E34" s="19" t="s">
        <v>80</v>
      </c>
    </row>
    <row r="35" spans="1:5" x14ac:dyDescent="0.2">
      <c r="A35" s="17" t="str">
        <f t="shared" si="0"/>
        <v>INDEC-CM - 46340-11</v>
      </c>
      <c r="B35" s="20">
        <v>46340</v>
      </c>
      <c r="C35" s="21" t="s">
        <v>51</v>
      </c>
      <c r="D35" s="17">
        <v>11</v>
      </c>
      <c r="E35" s="19" t="s">
        <v>81</v>
      </c>
    </row>
    <row r="36" spans="1:5" x14ac:dyDescent="0.2">
      <c r="A36" s="17" t="str">
        <f t="shared" si="0"/>
        <v>INDEC-CM - 46340-12</v>
      </c>
      <c r="B36" s="20">
        <v>46340</v>
      </c>
      <c r="C36" s="21" t="s">
        <v>51</v>
      </c>
      <c r="D36" s="17">
        <v>12</v>
      </c>
      <c r="E36" s="19" t="s">
        <v>82</v>
      </c>
    </row>
    <row r="37" spans="1:5" x14ac:dyDescent="0.2">
      <c r="A37" s="17" t="str">
        <f t="shared" si="0"/>
        <v>INDEC-CM - 46340-21</v>
      </c>
      <c r="B37" s="20">
        <v>46340</v>
      </c>
      <c r="C37" s="21" t="s">
        <v>51</v>
      </c>
      <c r="D37" s="17">
        <v>21</v>
      </c>
      <c r="E37" s="19" t="s">
        <v>83</v>
      </c>
    </row>
    <row r="38" spans="1:5" x14ac:dyDescent="0.2">
      <c r="A38" s="17" t="str">
        <f t="shared" si="0"/>
        <v>INDEC-CM - 46212-21</v>
      </c>
      <c r="B38" s="20">
        <v>46212</v>
      </c>
      <c r="C38" s="21" t="s">
        <v>51</v>
      </c>
      <c r="D38" s="17">
        <v>21</v>
      </c>
      <c r="E38" s="19" t="s">
        <v>84</v>
      </c>
    </row>
    <row r="39" spans="1:5" x14ac:dyDescent="0.2">
      <c r="A39" s="17" t="str">
        <f t="shared" si="0"/>
        <v>INDEC-CM - 42999-23</v>
      </c>
      <c r="B39" s="20">
        <v>42999</v>
      </c>
      <c r="C39" s="21" t="s">
        <v>51</v>
      </c>
      <c r="D39" s="17">
        <v>23</v>
      </c>
      <c r="E39" s="19" t="s">
        <v>85</v>
      </c>
    </row>
    <row r="40" spans="1:5" x14ac:dyDescent="0.2">
      <c r="A40" s="17" t="str">
        <f t="shared" si="0"/>
        <v>INDEC-CM - 42999-21</v>
      </c>
      <c r="B40" s="20">
        <v>42999</v>
      </c>
      <c r="C40" s="21" t="s">
        <v>51</v>
      </c>
      <c r="D40" s="17">
        <v>21</v>
      </c>
      <c r="E40" s="19" t="s">
        <v>86</v>
      </c>
    </row>
    <row r="41" spans="1:5" x14ac:dyDescent="0.2">
      <c r="A41" s="17" t="str">
        <f t="shared" si="0"/>
        <v>INDEC-CM - 42999-31</v>
      </c>
      <c r="B41" s="20">
        <v>42999</v>
      </c>
      <c r="C41" s="21" t="s">
        <v>51</v>
      </c>
      <c r="D41" s="17">
        <v>31</v>
      </c>
      <c r="E41" s="19" t="s">
        <v>87</v>
      </c>
    </row>
    <row r="42" spans="1:5" x14ac:dyDescent="0.2">
      <c r="A42" s="17" t="str">
        <f t="shared" si="0"/>
        <v>INDEC-CM - 42999-22</v>
      </c>
      <c r="B42" s="20">
        <v>42999</v>
      </c>
      <c r="C42" s="21" t="s">
        <v>51</v>
      </c>
      <c r="D42" s="17">
        <v>22</v>
      </c>
      <c r="E42" s="19" t="s">
        <v>88</v>
      </c>
    </row>
    <row r="43" spans="1:5" x14ac:dyDescent="0.2">
      <c r="A43" s="17" t="str">
        <f t="shared" si="0"/>
        <v>INDEC-CM - 31600-63</v>
      </c>
      <c r="B43" s="20">
        <v>31600</v>
      </c>
      <c r="C43" s="21" t="s">
        <v>51</v>
      </c>
      <c r="D43" s="17">
        <v>63</v>
      </c>
      <c r="E43" s="19" t="s">
        <v>89</v>
      </c>
    </row>
    <row r="44" spans="1:5" x14ac:dyDescent="0.2">
      <c r="A44" s="17" t="str">
        <f t="shared" si="0"/>
        <v>INDEC-CM - 31600-62</v>
      </c>
      <c r="B44" s="20">
        <v>31600</v>
      </c>
      <c r="C44" s="21" t="s">
        <v>51</v>
      </c>
      <c r="D44" s="17">
        <v>62</v>
      </c>
      <c r="E44" s="19" t="s">
        <v>90</v>
      </c>
    </row>
    <row r="45" spans="1:5" x14ac:dyDescent="0.2">
      <c r="A45" s="17" t="str">
        <f t="shared" si="0"/>
        <v>INDEC-CM - 31600-61</v>
      </c>
      <c r="B45" s="20">
        <v>31600</v>
      </c>
      <c r="C45" s="21" t="s">
        <v>51</v>
      </c>
      <c r="D45" s="17">
        <v>61</v>
      </c>
      <c r="E45" s="19" t="s">
        <v>91</v>
      </c>
    </row>
    <row r="46" spans="1:5" x14ac:dyDescent="0.2">
      <c r="A46" s="17" t="str">
        <f t="shared" si="0"/>
        <v>INDEC-CM - 37420-11</v>
      </c>
      <c r="B46" s="20">
        <v>37420</v>
      </c>
      <c r="C46" s="21" t="s">
        <v>51</v>
      </c>
      <c r="D46" s="17">
        <v>11</v>
      </c>
      <c r="E46" s="19" t="s">
        <v>92</v>
      </c>
    </row>
    <row r="47" spans="1:5" x14ac:dyDescent="0.2">
      <c r="A47" s="17" t="str">
        <f t="shared" si="0"/>
        <v>INDEC-CM - 37420-12</v>
      </c>
      <c r="B47" s="20">
        <v>37420</v>
      </c>
      <c r="C47" s="21" t="s">
        <v>51</v>
      </c>
      <c r="D47" s="17">
        <v>12</v>
      </c>
      <c r="E47" s="19" t="s">
        <v>93</v>
      </c>
    </row>
    <row r="48" spans="1:5" x14ac:dyDescent="0.2">
      <c r="A48" s="17" t="str">
        <f t="shared" si="0"/>
        <v>INDEC-CM - 44822-11</v>
      </c>
      <c r="B48" s="20">
        <v>44822</v>
      </c>
      <c r="C48" s="21" t="s">
        <v>51</v>
      </c>
      <c r="D48" s="17">
        <v>11</v>
      </c>
      <c r="E48" s="19" t="s">
        <v>94</v>
      </c>
    </row>
    <row r="49" spans="1:5" x14ac:dyDescent="0.2">
      <c r="A49" s="17" t="str">
        <f t="shared" si="0"/>
        <v>INDEC-CM - 44826-11</v>
      </c>
      <c r="B49" s="20">
        <v>44826</v>
      </c>
      <c r="C49" s="21" t="s">
        <v>51</v>
      </c>
      <c r="D49" s="17">
        <v>11</v>
      </c>
      <c r="E49" s="19" t="s">
        <v>95</v>
      </c>
    </row>
    <row r="50" spans="1:5" x14ac:dyDescent="0.2">
      <c r="A50" s="17" t="str">
        <f t="shared" si="0"/>
        <v>INDEC-CM - 44826-12</v>
      </c>
      <c r="B50" s="20">
        <v>44826</v>
      </c>
      <c r="C50" s="21" t="s">
        <v>51</v>
      </c>
      <c r="D50" s="17">
        <v>12</v>
      </c>
      <c r="E50" s="19" t="s">
        <v>96</v>
      </c>
    </row>
    <row r="51" spans="1:5" x14ac:dyDescent="0.2">
      <c r="A51" s="17" t="str">
        <f t="shared" si="0"/>
        <v>INDEC-CM - 42911-21</v>
      </c>
      <c r="B51" s="20">
        <v>42911</v>
      </c>
      <c r="C51" s="21" t="s">
        <v>51</v>
      </c>
      <c r="D51" s="17">
        <v>21</v>
      </c>
      <c r="E51" s="19" t="s">
        <v>97</v>
      </c>
    </row>
    <row r="52" spans="1:5" x14ac:dyDescent="0.2">
      <c r="A52" s="17" t="str">
        <f t="shared" si="0"/>
        <v>INDEC-CM - 41277-21</v>
      </c>
      <c r="B52" s="20">
        <v>41277</v>
      </c>
      <c r="C52" s="21" t="s">
        <v>51</v>
      </c>
      <c r="D52" s="17">
        <v>21</v>
      </c>
      <c r="E52" s="19" t="s">
        <v>98</v>
      </c>
    </row>
    <row r="53" spans="1:5" x14ac:dyDescent="0.2">
      <c r="A53" s="17" t="str">
        <f t="shared" si="0"/>
        <v>INDEC-CM - 41277-11</v>
      </c>
      <c r="B53" s="20">
        <v>41277</v>
      </c>
      <c r="C53" s="21" t="s">
        <v>51</v>
      </c>
      <c r="D53" s="17">
        <v>11</v>
      </c>
      <c r="E53" s="19" t="s">
        <v>99</v>
      </c>
    </row>
    <row r="54" spans="1:5" x14ac:dyDescent="0.2">
      <c r="A54" s="17" t="str">
        <f t="shared" si="0"/>
        <v>INDEC-CM - 41516-11</v>
      </c>
      <c r="B54" s="20">
        <v>41516</v>
      </c>
      <c r="C54" s="21" t="s">
        <v>51</v>
      </c>
      <c r="D54" s="17">
        <v>11</v>
      </c>
      <c r="E54" s="19" t="s">
        <v>100</v>
      </c>
    </row>
    <row r="55" spans="1:5" x14ac:dyDescent="0.2">
      <c r="A55" s="17" t="str">
        <f t="shared" si="0"/>
        <v>INDEC-CM - 41516-12</v>
      </c>
      <c r="B55" s="20">
        <v>41516</v>
      </c>
      <c r="C55" s="21" t="s">
        <v>51</v>
      </c>
      <c r="D55" s="17">
        <v>12</v>
      </c>
      <c r="E55" s="19" t="s">
        <v>101</v>
      </c>
    </row>
    <row r="56" spans="1:5" x14ac:dyDescent="0.2">
      <c r="A56" s="17" t="str">
        <f t="shared" si="0"/>
        <v>INDEC-CM - 41273-11</v>
      </c>
      <c r="B56" s="20">
        <v>41273</v>
      </c>
      <c r="C56" s="21" t="s">
        <v>51</v>
      </c>
      <c r="D56" s="17">
        <v>11</v>
      </c>
      <c r="E56" s="19" t="s">
        <v>102</v>
      </c>
    </row>
    <row r="57" spans="1:5" x14ac:dyDescent="0.2">
      <c r="A57" s="17" t="str">
        <f t="shared" si="0"/>
        <v>INDEC-CM - 41273-12</v>
      </c>
      <c r="B57" s="20">
        <v>41273</v>
      </c>
      <c r="C57" s="21" t="s">
        <v>51</v>
      </c>
      <c r="D57" s="17">
        <v>12</v>
      </c>
      <c r="E57" s="19" t="s">
        <v>103</v>
      </c>
    </row>
    <row r="58" spans="1:5" x14ac:dyDescent="0.2">
      <c r="A58" s="17" t="str">
        <f t="shared" si="0"/>
        <v>INDEC-CM - 41277-41</v>
      </c>
      <c r="B58" s="20">
        <v>41277</v>
      </c>
      <c r="C58" s="21" t="s">
        <v>51</v>
      </c>
      <c r="D58" s="17">
        <v>41</v>
      </c>
      <c r="E58" s="19" t="s">
        <v>104</v>
      </c>
    </row>
    <row r="59" spans="1:5" x14ac:dyDescent="0.2">
      <c r="A59" s="17" t="str">
        <f t="shared" si="0"/>
        <v>INDEC-CM - 41277-31</v>
      </c>
      <c r="B59" s="20">
        <v>41277</v>
      </c>
      <c r="C59" s="21" t="s">
        <v>51</v>
      </c>
      <c r="D59" s="17">
        <v>31</v>
      </c>
      <c r="E59" s="19" t="s">
        <v>105</v>
      </c>
    </row>
    <row r="60" spans="1:5" x14ac:dyDescent="0.2">
      <c r="A60" s="17" t="str">
        <f t="shared" si="0"/>
        <v>INDEC-CM - 41543-11</v>
      </c>
      <c r="B60" s="20">
        <v>41543</v>
      </c>
      <c r="C60" s="21" t="s">
        <v>51</v>
      </c>
      <c r="D60" s="17">
        <v>11</v>
      </c>
      <c r="E60" s="19" t="s">
        <v>106</v>
      </c>
    </row>
    <row r="61" spans="1:5" x14ac:dyDescent="0.2">
      <c r="A61" s="17" t="str">
        <f t="shared" si="0"/>
        <v>INDEC-CM - 36320-21</v>
      </c>
      <c r="B61" s="20">
        <v>36320</v>
      </c>
      <c r="C61" s="21" t="s">
        <v>51</v>
      </c>
      <c r="D61" s="17">
        <v>21</v>
      </c>
      <c r="E61" s="19" t="s">
        <v>107</v>
      </c>
    </row>
    <row r="62" spans="1:5" x14ac:dyDescent="0.2">
      <c r="A62" s="17" t="str">
        <f t="shared" si="0"/>
        <v>INDEC-CM - 36320-22</v>
      </c>
      <c r="B62" s="20">
        <v>36320</v>
      </c>
      <c r="C62" s="21" t="s">
        <v>51</v>
      </c>
      <c r="D62" s="17">
        <v>22</v>
      </c>
      <c r="E62" s="19" t="s">
        <v>108</v>
      </c>
    </row>
    <row r="63" spans="1:5" x14ac:dyDescent="0.2">
      <c r="A63" s="17" t="str">
        <f t="shared" si="0"/>
        <v>INDEC-CM - 36320-11</v>
      </c>
      <c r="B63" s="20">
        <v>36320</v>
      </c>
      <c r="C63" s="21" t="s">
        <v>51</v>
      </c>
      <c r="D63" s="17">
        <v>11</v>
      </c>
      <c r="E63" s="19" t="s">
        <v>109</v>
      </c>
    </row>
    <row r="64" spans="1:5" x14ac:dyDescent="0.2">
      <c r="A64" s="17" t="str">
        <f t="shared" si="0"/>
        <v>INDEC-CM - 36320-12</v>
      </c>
      <c r="B64" s="20">
        <v>36320</v>
      </c>
      <c r="C64" s="21" t="s">
        <v>51</v>
      </c>
      <c r="D64" s="17">
        <v>12</v>
      </c>
      <c r="E64" s="19" t="s">
        <v>110</v>
      </c>
    </row>
    <row r="65" spans="1:7" x14ac:dyDescent="0.2">
      <c r="A65" s="17" t="str">
        <f t="shared" si="0"/>
        <v>INDEC-CM - 15320-11</v>
      </c>
      <c r="B65" s="20">
        <v>15320</v>
      </c>
      <c r="C65" s="21" t="s">
        <v>51</v>
      </c>
      <c r="D65" s="17">
        <v>11</v>
      </c>
      <c r="E65" s="19" t="s">
        <v>111</v>
      </c>
    </row>
    <row r="66" spans="1:7" x14ac:dyDescent="0.2">
      <c r="A66" s="17" t="str">
        <f t="shared" si="0"/>
        <v>INDEC-CM - 37350-61</v>
      </c>
      <c r="B66" s="20">
        <v>37350</v>
      </c>
      <c r="C66" s="21" t="s">
        <v>51</v>
      </c>
      <c r="D66" s="17">
        <v>61</v>
      </c>
      <c r="E66" s="22" t="s">
        <v>112</v>
      </c>
      <c r="F66" s="22"/>
      <c r="G66" s="22"/>
    </row>
    <row r="67" spans="1:7" x14ac:dyDescent="0.2">
      <c r="A67" s="17" t="str">
        <f t="shared" si="0"/>
        <v>INDEC-CM - 37440-31</v>
      </c>
      <c r="B67" s="20">
        <v>37440</v>
      </c>
      <c r="C67" s="21" t="s">
        <v>51</v>
      </c>
      <c r="D67" s="17">
        <v>31</v>
      </c>
      <c r="E67" s="19" t="s">
        <v>113</v>
      </c>
    </row>
    <row r="68" spans="1:7" x14ac:dyDescent="0.2">
      <c r="A68" s="17" t="str">
        <f t="shared" si="0"/>
        <v>INDEC-CM - 37440-11</v>
      </c>
      <c r="B68" s="20">
        <v>37440</v>
      </c>
      <c r="C68" s="21" t="s">
        <v>51</v>
      </c>
      <c r="D68" s="17">
        <v>11</v>
      </c>
      <c r="E68" s="19" t="s">
        <v>114</v>
      </c>
    </row>
    <row r="69" spans="1:7" x14ac:dyDescent="0.2">
      <c r="A69" s="17" t="str">
        <f t="shared" si="0"/>
        <v>INDEC-CM - 44821-21</v>
      </c>
      <c r="B69" s="20">
        <v>44821</v>
      </c>
      <c r="C69" s="21" t="s">
        <v>51</v>
      </c>
      <c r="D69" s="17">
        <v>21</v>
      </c>
      <c r="E69" s="19" t="s">
        <v>115</v>
      </c>
    </row>
    <row r="70" spans="1:7" x14ac:dyDescent="0.2">
      <c r="A70" s="17" t="str">
        <f t="shared" ref="A70:A133" si="1">CONCATENATE("INDEC-CM - ",B70,C70,D70)</f>
        <v>INDEC-CM - 36320-31</v>
      </c>
      <c r="B70" s="20">
        <v>36320</v>
      </c>
      <c r="C70" s="21" t="s">
        <v>51</v>
      </c>
      <c r="D70" s="17">
        <v>31</v>
      </c>
      <c r="E70" s="19" t="s">
        <v>116</v>
      </c>
    </row>
    <row r="71" spans="1:7" x14ac:dyDescent="0.2">
      <c r="A71" s="17" t="str">
        <f t="shared" si="1"/>
        <v>INDEC-CM - 41278-12</v>
      </c>
      <c r="B71" s="20">
        <v>41278</v>
      </c>
      <c r="C71" s="21" t="s">
        <v>51</v>
      </c>
      <c r="D71" s="17">
        <v>12</v>
      </c>
      <c r="E71" s="22" t="s">
        <v>117</v>
      </c>
      <c r="F71" s="22"/>
      <c r="G71" s="22"/>
    </row>
    <row r="72" spans="1:7" x14ac:dyDescent="0.2">
      <c r="A72" s="17" t="str">
        <f t="shared" si="1"/>
        <v>INDEC-CM - 41278-11</v>
      </c>
      <c r="B72" s="20">
        <v>41278</v>
      </c>
      <c r="C72" s="21" t="s">
        <v>51</v>
      </c>
      <c r="D72" s="17">
        <v>11</v>
      </c>
      <c r="E72" s="22" t="s">
        <v>118</v>
      </c>
      <c r="F72" s="22"/>
      <c r="G72" s="22"/>
    </row>
    <row r="73" spans="1:7" x14ac:dyDescent="0.2">
      <c r="A73" s="17" t="str">
        <f t="shared" si="1"/>
        <v>INDEC-CM - 36320-41</v>
      </c>
      <c r="B73" s="20">
        <v>36320</v>
      </c>
      <c r="C73" s="21" t="s">
        <v>51</v>
      </c>
      <c r="D73" s="17">
        <v>41</v>
      </c>
      <c r="E73" s="19" t="s">
        <v>119</v>
      </c>
    </row>
    <row r="74" spans="1:7" x14ac:dyDescent="0.2">
      <c r="A74" s="17" t="str">
        <f t="shared" si="1"/>
        <v>INDEC-CM - 41516-21</v>
      </c>
      <c r="B74" s="20">
        <v>41516</v>
      </c>
      <c r="C74" s="21" t="s">
        <v>51</v>
      </c>
      <c r="D74" s="17">
        <v>21</v>
      </c>
      <c r="E74" s="19" t="s">
        <v>120</v>
      </c>
    </row>
    <row r="75" spans="1:7" x14ac:dyDescent="0.2">
      <c r="A75" s="17" t="str">
        <f t="shared" si="1"/>
        <v>INDEC-CM - 41278-22</v>
      </c>
      <c r="B75" s="20">
        <v>41278</v>
      </c>
      <c r="C75" s="21" t="s">
        <v>51</v>
      </c>
      <c r="D75" s="17">
        <v>22</v>
      </c>
      <c r="E75" s="22" t="s">
        <v>121</v>
      </c>
      <c r="F75" s="22"/>
      <c r="G75" s="22"/>
    </row>
    <row r="76" spans="1:7" x14ac:dyDescent="0.2">
      <c r="A76" s="17" t="str">
        <f t="shared" si="1"/>
        <v>INDEC-CM - 46350-11</v>
      </c>
      <c r="B76" s="20">
        <v>46350</v>
      </c>
      <c r="C76" s="21" t="s">
        <v>51</v>
      </c>
      <c r="D76" s="17">
        <v>11</v>
      </c>
      <c r="E76" s="19" t="s">
        <v>122</v>
      </c>
    </row>
    <row r="77" spans="1:7" x14ac:dyDescent="0.2">
      <c r="A77" s="17" t="str">
        <f t="shared" si="1"/>
        <v>INDEC-CM - 41278-41</v>
      </c>
      <c r="B77" s="20">
        <v>41278</v>
      </c>
      <c r="C77" s="21" t="s">
        <v>51</v>
      </c>
      <c r="D77" s="17">
        <v>41</v>
      </c>
      <c r="E77" s="22" t="s">
        <v>123</v>
      </c>
      <c r="F77" s="22"/>
      <c r="G77" s="22"/>
    </row>
    <row r="78" spans="1:7" x14ac:dyDescent="0.2">
      <c r="A78" s="17" t="str">
        <f t="shared" si="1"/>
        <v>INDEC-CM - 42999-11</v>
      </c>
      <c r="B78" s="20">
        <v>42999</v>
      </c>
      <c r="C78" s="21" t="s">
        <v>51</v>
      </c>
      <c r="D78" s="17">
        <v>11</v>
      </c>
      <c r="E78" s="19" t="s">
        <v>124</v>
      </c>
    </row>
    <row r="79" spans="1:7" x14ac:dyDescent="0.2">
      <c r="A79" s="17" t="str">
        <f t="shared" si="1"/>
        <v>INDEC-CM - 36320-51</v>
      </c>
      <c r="B79" s="20">
        <v>36320</v>
      </c>
      <c r="C79" s="21" t="s">
        <v>51</v>
      </c>
      <c r="D79" s="17">
        <v>51</v>
      </c>
      <c r="E79" s="19" t="s">
        <v>125</v>
      </c>
    </row>
    <row r="80" spans="1:7" x14ac:dyDescent="0.2">
      <c r="A80" s="17" t="str">
        <f t="shared" si="1"/>
        <v>INDEC-CM - 31600-12</v>
      </c>
      <c r="B80" s="20">
        <v>31600</v>
      </c>
      <c r="C80" s="21" t="s">
        <v>51</v>
      </c>
      <c r="D80" s="17">
        <v>12</v>
      </c>
      <c r="E80" s="19" t="s">
        <v>126</v>
      </c>
    </row>
    <row r="81" spans="1:7" x14ac:dyDescent="0.2">
      <c r="A81" s="17" t="str">
        <f t="shared" si="1"/>
        <v>INDEC-CM - 36950-11</v>
      </c>
      <c r="B81" s="20">
        <v>36950</v>
      </c>
      <c r="C81" s="21" t="s">
        <v>51</v>
      </c>
      <c r="D81" s="17">
        <v>11</v>
      </c>
      <c r="E81" s="19" t="s">
        <v>127</v>
      </c>
    </row>
    <row r="82" spans="1:7" x14ac:dyDescent="0.2">
      <c r="A82" s="17" t="str">
        <f t="shared" si="1"/>
        <v>INDEC-CM - 31600-11</v>
      </c>
      <c r="B82" s="20">
        <v>31600</v>
      </c>
      <c r="C82" s="21" t="s">
        <v>51</v>
      </c>
      <c r="D82" s="17">
        <v>11</v>
      </c>
      <c r="E82" s="19" t="s">
        <v>128</v>
      </c>
    </row>
    <row r="83" spans="1:7" x14ac:dyDescent="0.2">
      <c r="A83" s="17" t="str">
        <f t="shared" si="1"/>
        <v>INDEC-CM - 37112-11</v>
      </c>
      <c r="B83" s="20">
        <v>37112</v>
      </c>
      <c r="C83" s="21" t="s">
        <v>51</v>
      </c>
      <c r="D83" s="17">
        <v>11</v>
      </c>
      <c r="E83" s="19" t="s">
        <v>129</v>
      </c>
    </row>
    <row r="84" spans="1:7" x14ac:dyDescent="0.2">
      <c r="A84" s="17" t="str">
        <f t="shared" si="1"/>
        <v>INDEC-CM - 41278-31</v>
      </c>
      <c r="B84" s="20">
        <v>41278</v>
      </c>
      <c r="C84" s="21" t="s">
        <v>51</v>
      </c>
      <c r="D84" s="17">
        <v>31</v>
      </c>
      <c r="E84" s="22" t="s">
        <v>130</v>
      </c>
      <c r="F84" s="22"/>
      <c r="G84" s="22"/>
    </row>
    <row r="85" spans="1:7" x14ac:dyDescent="0.2">
      <c r="A85" s="17" t="str">
        <f t="shared" si="1"/>
        <v>INDEC-CM - 41278-13</v>
      </c>
      <c r="B85" s="20">
        <v>41278</v>
      </c>
      <c r="C85" s="21" t="s">
        <v>51</v>
      </c>
      <c r="D85" s="17">
        <v>13</v>
      </c>
      <c r="E85" s="22" t="s">
        <v>131</v>
      </c>
      <c r="F85" s="22"/>
      <c r="G85" s="22"/>
    </row>
    <row r="86" spans="1:7" x14ac:dyDescent="0.2">
      <c r="A86" s="17" t="str">
        <f t="shared" si="1"/>
        <v>INDEC-CM - 37570-11</v>
      </c>
      <c r="B86" s="20">
        <v>37570</v>
      </c>
      <c r="C86" s="21" t="s">
        <v>51</v>
      </c>
      <c r="D86" s="17">
        <v>11</v>
      </c>
      <c r="E86" s="22" t="s">
        <v>132</v>
      </c>
      <c r="F86" s="22"/>
      <c r="G86" s="22"/>
    </row>
    <row r="87" spans="1:7" x14ac:dyDescent="0.2">
      <c r="A87" s="17" t="str">
        <f t="shared" si="1"/>
        <v>INDEC-CM - 43220-11</v>
      </c>
      <c r="B87" s="20">
        <v>43220</v>
      </c>
      <c r="C87" s="21" t="s">
        <v>51</v>
      </c>
      <c r="D87" s="17">
        <v>11</v>
      </c>
      <c r="E87" s="19" t="s">
        <v>133</v>
      </c>
    </row>
    <row r="88" spans="1:7" x14ac:dyDescent="0.2">
      <c r="A88" s="17" t="str">
        <f t="shared" si="1"/>
        <v>INDEC-CM - 43220-12</v>
      </c>
      <c r="B88" s="20">
        <v>43220</v>
      </c>
      <c r="C88" s="21" t="s">
        <v>51</v>
      </c>
      <c r="D88" s="17">
        <v>12</v>
      </c>
      <c r="E88" s="19" t="s">
        <v>134</v>
      </c>
    </row>
    <row r="89" spans="1:7" x14ac:dyDescent="0.2">
      <c r="A89" s="17" t="str">
        <f t="shared" si="1"/>
        <v>INDEC-CM - 43220-21</v>
      </c>
      <c r="B89" s="20">
        <v>43220</v>
      </c>
      <c r="C89" s="21" t="s">
        <v>51</v>
      </c>
      <c r="D89" s="17">
        <v>21</v>
      </c>
      <c r="E89" s="19" t="s">
        <v>135</v>
      </c>
    </row>
    <row r="90" spans="1:7" x14ac:dyDescent="0.2">
      <c r="A90" s="17" t="str">
        <f t="shared" si="1"/>
        <v>INDEC-CM - 43220-22</v>
      </c>
      <c r="B90" s="20">
        <v>43220</v>
      </c>
      <c r="C90" s="21" t="s">
        <v>51</v>
      </c>
      <c r="D90" s="17">
        <v>22</v>
      </c>
      <c r="E90" s="19" t="s">
        <v>136</v>
      </c>
    </row>
    <row r="91" spans="1:7" x14ac:dyDescent="0.2">
      <c r="A91" s="17" t="str">
        <f t="shared" si="1"/>
        <v>INDEC-CM - 43220-23</v>
      </c>
      <c r="B91" s="20">
        <v>43220</v>
      </c>
      <c r="C91" s="21" t="s">
        <v>51</v>
      </c>
      <c r="D91" s="17">
        <v>23</v>
      </c>
      <c r="E91" s="19" t="s">
        <v>137</v>
      </c>
    </row>
    <row r="92" spans="1:7" x14ac:dyDescent="0.2">
      <c r="A92" s="17" t="str">
        <f t="shared" si="1"/>
        <v>INDEC-CM - 43220-31</v>
      </c>
      <c r="B92" s="20">
        <v>43220</v>
      </c>
      <c r="C92" s="21" t="s">
        <v>51</v>
      </c>
      <c r="D92" s="17">
        <v>31</v>
      </c>
      <c r="E92" s="19" t="s">
        <v>138</v>
      </c>
    </row>
    <row r="93" spans="1:7" x14ac:dyDescent="0.2">
      <c r="A93" s="17" t="str">
        <f t="shared" si="1"/>
        <v>INDEC-CM - 43220-32</v>
      </c>
      <c r="B93" s="20">
        <v>43220</v>
      </c>
      <c r="C93" s="21" t="s">
        <v>51</v>
      </c>
      <c r="D93" s="17">
        <v>32</v>
      </c>
      <c r="E93" s="19" t="s">
        <v>139</v>
      </c>
    </row>
    <row r="94" spans="1:7" x14ac:dyDescent="0.2">
      <c r="A94" s="17" t="str">
        <f t="shared" si="1"/>
        <v>INDEC-CM - 41278-32</v>
      </c>
      <c r="B94" s="20">
        <v>41278</v>
      </c>
      <c r="C94" s="21" t="s">
        <v>51</v>
      </c>
      <c r="D94" s="17">
        <v>32</v>
      </c>
      <c r="E94" s="22" t="s">
        <v>140</v>
      </c>
      <c r="F94" s="22"/>
      <c r="G94" s="22"/>
    </row>
    <row r="95" spans="1:7" x14ac:dyDescent="0.2">
      <c r="A95" s="17" t="str">
        <f t="shared" si="1"/>
        <v>INDEC-CM - 36320-32</v>
      </c>
      <c r="B95" s="20">
        <v>36320</v>
      </c>
      <c r="C95" s="21" t="s">
        <v>51</v>
      </c>
      <c r="D95" s="17">
        <v>32</v>
      </c>
      <c r="E95" s="19" t="s">
        <v>141</v>
      </c>
    </row>
    <row r="96" spans="1:7" x14ac:dyDescent="0.2">
      <c r="A96" s="17" t="str">
        <f t="shared" si="1"/>
        <v>INDEC-CM - 41278-23</v>
      </c>
      <c r="B96" s="20">
        <v>41278</v>
      </c>
      <c r="C96" s="21" t="s">
        <v>51</v>
      </c>
      <c r="D96" s="17">
        <v>23</v>
      </c>
      <c r="E96" s="22" t="s">
        <v>142</v>
      </c>
      <c r="F96" s="22"/>
      <c r="G96" s="22"/>
    </row>
    <row r="97" spans="1:5" x14ac:dyDescent="0.2">
      <c r="A97" s="17" t="str">
        <f t="shared" si="1"/>
        <v>INDEC-CM - 35110-11</v>
      </c>
      <c r="B97" s="20">
        <v>35110</v>
      </c>
      <c r="C97" s="21" t="s">
        <v>51</v>
      </c>
      <c r="D97" s="17">
        <v>11</v>
      </c>
      <c r="E97" s="19" t="s">
        <v>143</v>
      </c>
    </row>
    <row r="98" spans="1:5" x14ac:dyDescent="0.2">
      <c r="A98" s="17" t="str">
        <f t="shared" si="1"/>
        <v>INDEC-CM - 35110-12</v>
      </c>
      <c r="B98" s="20">
        <v>35110</v>
      </c>
      <c r="C98" s="21" t="s">
        <v>51</v>
      </c>
      <c r="D98" s="17">
        <v>12</v>
      </c>
      <c r="E98" s="19" t="s">
        <v>144</v>
      </c>
    </row>
    <row r="99" spans="1:5" x14ac:dyDescent="0.2">
      <c r="A99" s="17" t="str">
        <f t="shared" si="1"/>
        <v>INDEC-CM - 35110-21</v>
      </c>
      <c r="B99" s="20">
        <v>35110</v>
      </c>
      <c r="C99" s="21" t="s">
        <v>51</v>
      </c>
      <c r="D99" s="17">
        <v>21</v>
      </c>
      <c r="E99" s="19" t="s">
        <v>145</v>
      </c>
    </row>
    <row r="100" spans="1:5" x14ac:dyDescent="0.2">
      <c r="A100" s="17" t="str">
        <f t="shared" si="1"/>
        <v>INDEC-CM - 35110-22</v>
      </c>
      <c r="B100" s="20">
        <v>35110</v>
      </c>
      <c r="C100" s="21" t="s">
        <v>51</v>
      </c>
      <c r="D100" s="17">
        <v>22</v>
      </c>
      <c r="E100" s="19" t="s">
        <v>146</v>
      </c>
    </row>
    <row r="101" spans="1:5" x14ac:dyDescent="0.2">
      <c r="A101" s="17" t="str">
        <f t="shared" si="1"/>
        <v>INDEC-CM - 41547-11</v>
      </c>
      <c r="B101" s="20">
        <v>41547</v>
      </c>
      <c r="C101" s="21" t="s">
        <v>51</v>
      </c>
      <c r="D101" s="17">
        <v>11</v>
      </c>
      <c r="E101" s="19" t="s">
        <v>147</v>
      </c>
    </row>
    <row r="102" spans="1:5" x14ac:dyDescent="0.2">
      <c r="A102" s="17" t="str">
        <f t="shared" si="1"/>
        <v>INDEC-CM - 31600-73</v>
      </c>
      <c r="B102" s="20">
        <v>31600</v>
      </c>
      <c r="C102" s="21" t="s">
        <v>51</v>
      </c>
      <c r="D102" s="17">
        <v>73</v>
      </c>
      <c r="E102" s="19" t="s">
        <v>148</v>
      </c>
    </row>
    <row r="103" spans="1:5" x14ac:dyDescent="0.2">
      <c r="A103" s="17" t="str">
        <f t="shared" si="1"/>
        <v>INDEC-CM - 31600-72</v>
      </c>
      <c r="B103" s="20">
        <v>31600</v>
      </c>
      <c r="C103" s="21" t="s">
        <v>51</v>
      </c>
      <c r="D103" s="17">
        <v>72</v>
      </c>
      <c r="E103" s="19" t="s">
        <v>149</v>
      </c>
    </row>
    <row r="104" spans="1:5" x14ac:dyDescent="0.2">
      <c r="A104" s="17" t="str">
        <f t="shared" si="1"/>
        <v>INDEC-CM - 31600-71</v>
      </c>
      <c r="B104" s="20">
        <v>31600</v>
      </c>
      <c r="C104" s="21" t="s">
        <v>51</v>
      </c>
      <c r="D104" s="17">
        <v>71</v>
      </c>
      <c r="E104" s="19" t="s">
        <v>150</v>
      </c>
    </row>
    <row r="105" spans="1:5" x14ac:dyDescent="0.2">
      <c r="A105" s="17" t="str">
        <f t="shared" si="1"/>
        <v>INDEC-CM - 35110-61</v>
      </c>
      <c r="B105" s="20">
        <v>35110</v>
      </c>
      <c r="C105" s="21" t="s">
        <v>51</v>
      </c>
      <c r="D105" s="17">
        <v>61</v>
      </c>
      <c r="E105" s="19" t="s">
        <v>151</v>
      </c>
    </row>
    <row r="106" spans="1:5" x14ac:dyDescent="0.2">
      <c r="A106" s="17" t="str">
        <f t="shared" si="1"/>
        <v>INDEC-CM - 31600-53</v>
      </c>
      <c r="B106" s="20">
        <v>31600</v>
      </c>
      <c r="C106" s="21" t="s">
        <v>51</v>
      </c>
      <c r="D106" s="17">
        <v>53</v>
      </c>
      <c r="E106" s="19" t="s">
        <v>152</v>
      </c>
    </row>
    <row r="107" spans="1:5" x14ac:dyDescent="0.2">
      <c r="A107" s="17" t="str">
        <f t="shared" si="1"/>
        <v>INDEC-CM - 31600-51</v>
      </c>
      <c r="B107" s="20">
        <v>31600</v>
      </c>
      <c r="C107" s="21" t="s">
        <v>51</v>
      </c>
      <c r="D107" s="17">
        <v>51</v>
      </c>
      <c r="E107" s="19" t="s">
        <v>153</v>
      </c>
    </row>
    <row r="108" spans="1:5" x14ac:dyDescent="0.2">
      <c r="A108" s="17" t="str">
        <f t="shared" si="1"/>
        <v>INDEC-CM - 37550-21</v>
      </c>
      <c r="B108" s="20">
        <v>37550</v>
      </c>
      <c r="C108" s="21" t="s">
        <v>51</v>
      </c>
      <c r="D108" s="17">
        <v>21</v>
      </c>
      <c r="E108" s="19" t="s">
        <v>154</v>
      </c>
    </row>
    <row r="109" spans="1:5" x14ac:dyDescent="0.2">
      <c r="A109" s="17" t="str">
        <f t="shared" si="1"/>
        <v>INDEC-CM - 42999-41</v>
      </c>
      <c r="B109" s="20">
        <v>42999</v>
      </c>
      <c r="C109" s="21" t="s">
        <v>51</v>
      </c>
      <c r="D109" s="17">
        <v>41</v>
      </c>
      <c r="E109" s="19" t="s">
        <v>155</v>
      </c>
    </row>
    <row r="110" spans="1:5" x14ac:dyDescent="0.2">
      <c r="A110" s="17" t="str">
        <f t="shared" si="1"/>
        <v>INDEC-CM - 42911-53</v>
      </c>
      <c r="B110" s="20">
        <v>42911</v>
      </c>
      <c r="C110" s="21" t="s">
        <v>51</v>
      </c>
      <c r="D110" s="17">
        <v>53</v>
      </c>
      <c r="E110" s="19" t="s">
        <v>156</v>
      </c>
    </row>
    <row r="111" spans="1:5" x14ac:dyDescent="0.2">
      <c r="A111" s="17" t="str">
        <f t="shared" si="1"/>
        <v>INDEC-CM - 42911-52</v>
      </c>
      <c r="B111" s="20">
        <v>42911</v>
      </c>
      <c r="C111" s="21" t="s">
        <v>51</v>
      </c>
      <c r="D111" s="17">
        <v>52</v>
      </c>
      <c r="E111" s="19" t="s">
        <v>157</v>
      </c>
    </row>
    <row r="112" spans="1:5" x14ac:dyDescent="0.2">
      <c r="A112" s="17" t="str">
        <f t="shared" si="1"/>
        <v>INDEC-CM - 42911-51</v>
      </c>
      <c r="B112" s="20">
        <v>42911</v>
      </c>
      <c r="C112" s="21" t="s">
        <v>51</v>
      </c>
      <c r="D112" s="17">
        <v>51</v>
      </c>
      <c r="E112" s="19" t="s">
        <v>158</v>
      </c>
    </row>
    <row r="113" spans="1:7" x14ac:dyDescent="0.2">
      <c r="A113" s="17" t="str">
        <f t="shared" si="1"/>
        <v>INDEC-CM - 42911-43</v>
      </c>
      <c r="B113" s="20">
        <v>42911</v>
      </c>
      <c r="C113" s="21" t="s">
        <v>51</v>
      </c>
      <c r="D113" s="17">
        <v>43</v>
      </c>
      <c r="E113" s="19" t="s">
        <v>159</v>
      </c>
    </row>
    <row r="114" spans="1:7" x14ac:dyDescent="0.2">
      <c r="A114" s="17" t="str">
        <f t="shared" si="1"/>
        <v>INDEC-CM - 42911-42</v>
      </c>
      <c r="B114" s="20">
        <v>42911</v>
      </c>
      <c r="C114" s="21" t="s">
        <v>51</v>
      </c>
      <c r="D114" s="17">
        <v>42</v>
      </c>
      <c r="E114" s="19" t="s">
        <v>160</v>
      </c>
    </row>
    <row r="115" spans="1:7" x14ac:dyDescent="0.2">
      <c r="A115" s="17" t="str">
        <f t="shared" si="1"/>
        <v>INDEC-CM - 42911-41</v>
      </c>
      <c r="B115" s="20">
        <v>42911</v>
      </c>
      <c r="C115" s="21" t="s">
        <v>51</v>
      </c>
      <c r="D115" s="17">
        <v>41</v>
      </c>
      <c r="E115" s="19" t="s">
        <v>161</v>
      </c>
    </row>
    <row r="116" spans="1:7" x14ac:dyDescent="0.2">
      <c r="A116" s="17" t="str">
        <f t="shared" si="1"/>
        <v>INDEC-CM - 42911-56</v>
      </c>
      <c r="B116" s="20">
        <v>42911</v>
      </c>
      <c r="C116" s="21" t="s">
        <v>51</v>
      </c>
      <c r="D116" s="17">
        <v>56</v>
      </c>
      <c r="E116" s="19" t="s">
        <v>162</v>
      </c>
    </row>
    <row r="117" spans="1:7" x14ac:dyDescent="0.2">
      <c r="A117" s="17" t="str">
        <f t="shared" si="1"/>
        <v>INDEC-CM - 42911-55</v>
      </c>
      <c r="B117" s="20">
        <v>42911</v>
      </c>
      <c r="C117" s="21" t="s">
        <v>51</v>
      </c>
      <c r="D117" s="17">
        <v>55</v>
      </c>
      <c r="E117" s="19" t="s">
        <v>163</v>
      </c>
    </row>
    <row r="118" spans="1:7" x14ac:dyDescent="0.2">
      <c r="A118" s="17" t="str">
        <f t="shared" si="1"/>
        <v>INDEC-CM - 42911-54</v>
      </c>
      <c r="B118" s="20">
        <v>42911</v>
      </c>
      <c r="C118" s="21" t="s">
        <v>51</v>
      </c>
      <c r="D118" s="17">
        <v>54</v>
      </c>
      <c r="E118" s="19" t="s">
        <v>164</v>
      </c>
    </row>
    <row r="119" spans="1:7" x14ac:dyDescent="0.2">
      <c r="A119" s="17" t="str">
        <f t="shared" si="1"/>
        <v>INDEC-CM - 42911-32</v>
      </c>
      <c r="B119" s="20">
        <v>42911</v>
      </c>
      <c r="C119" s="21" t="s">
        <v>51</v>
      </c>
      <c r="D119" s="17">
        <v>32</v>
      </c>
      <c r="E119" s="19" t="s">
        <v>165</v>
      </c>
    </row>
    <row r="120" spans="1:7" x14ac:dyDescent="0.2">
      <c r="A120" s="17" t="str">
        <f t="shared" si="1"/>
        <v>INDEC-CM - 42911-31</v>
      </c>
      <c r="B120" s="20">
        <v>42911</v>
      </c>
      <c r="C120" s="21" t="s">
        <v>51</v>
      </c>
      <c r="D120" s="17">
        <v>31</v>
      </c>
      <c r="E120" s="19" t="s">
        <v>166</v>
      </c>
    </row>
    <row r="121" spans="1:7" x14ac:dyDescent="0.2">
      <c r="A121" s="17" t="str">
        <f t="shared" si="1"/>
        <v>INDEC-CM - 42911-59</v>
      </c>
      <c r="B121" s="20">
        <v>42911</v>
      </c>
      <c r="C121" s="21" t="s">
        <v>51</v>
      </c>
      <c r="D121" s="17">
        <v>59</v>
      </c>
      <c r="E121" s="19" t="s">
        <v>167</v>
      </c>
    </row>
    <row r="122" spans="1:7" x14ac:dyDescent="0.2">
      <c r="A122" s="17" t="str">
        <f t="shared" si="1"/>
        <v>INDEC-CM - 42911-58</v>
      </c>
      <c r="B122" s="20">
        <v>42911</v>
      </c>
      <c r="C122" s="21" t="s">
        <v>51</v>
      </c>
      <c r="D122" s="17">
        <v>58</v>
      </c>
      <c r="E122" s="22" t="s">
        <v>168</v>
      </c>
      <c r="F122" s="22"/>
      <c r="G122" s="22"/>
    </row>
    <row r="123" spans="1:7" x14ac:dyDescent="0.2">
      <c r="A123" s="17" t="str">
        <f t="shared" si="1"/>
        <v>INDEC-CM - 42911-57</v>
      </c>
      <c r="B123" s="20">
        <v>42911</v>
      </c>
      <c r="C123" s="21" t="s">
        <v>51</v>
      </c>
      <c r="D123" s="17">
        <v>57</v>
      </c>
      <c r="E123" s="22" t="s">
        <v>169</v>
      </c>
      <c r="F123" s="22"/>
      <c r="G123" s="22"/>
    </row>
    <row r="124" spans="1:7" x14ac:dyDescent="0.2">
      <c r="A124" s="17" t="str">
        <f t="shared" si="1"/>
        <v>INDEC-CM - 43923-21</v>
      </c>
      <c r="B124" s="20">
        <v>43923</v>
      </c>
      <c r="C124" s="21" t="s">
        <v>51</v>
      </c>
      <c r="D124" s="17">
        <v>21</v>
      </c>
      <c r="E124" s="22" t="s">
        <v>170</v>
      </c>
      <c r="F124" s="22"/>
      <c r="G124" s="22"/>
    </row>
    <row r="125" spans="1:7" x14ac:dyDescent="0.2">
      <c r="A125" s="17" t="str">
        <f t="shared" si="1"/>
        <v>INDEC-CM - 37510-11</v>
      </c>
      <c r="B125" s="20">
        <v>37510</v>
      </c>
      <c r="C125" s="21" t="s">
        <v>51</v>
      </c>
      <c r="D125" s="17">
        <v>11</v>
      </c>
      <c r="E125" s="19" t="s">
        <v>171</v>
      </c>
    </row>
    <row r="126" spans="1:7" x14ac:dyDescent="0.2">
      <c r="A126" s="17" t="str">
        <f t="shared" si="1"/>
        <v>INDEC-CM - 44821-31</v>
      </c>
      <c r="B126" s="20">
        <v>44821</v>
      </c>
      <c r="C126" s="21" t="s">
        <v>51</v>
      </c>
      <c r="D126" s="17">
        <v>31</v>
      </c>
      <c r="E126" s="19" t="s">
        <v>172</v>
      </c>
    </row>
    <row r="127" spans="1:7" x14ac:dyDescent="0.2">
      <c r="A127" s="17" t="str">
        <f t="shared" si="1"/>
        <v>INDEC-CM - 46531-12</v>
      </c>
      <c r="B127" s="20">
        <v>46531</v>
      </c>
      <c r="C127" s="21" t="s">
        <v>51</v>
      </c>
      <c r="D127" s="17">
        <v>12</v>
      </c>
      <c r="E127" s="22" t="s">
        <v>173</v>
      </c>
      <c r="F127" s="22"/>
      <c r="G127" s="22"/>
    </row>
    <row r="128" spans="1:7" x14ac:dyDescent="0.2">
      <c r="A128" s="17" t="str">
        <f t="shared" si="1"/>
        <v>INDEC-CM - 37210-13</v>
      </c>
      <c r="B128" s="20">
        <v>37210</v>
      </c>
      <c r="C128" s="21" t="s">
        <v>51</v>
      </c>
      <c r="D128" s="17">
        <v>13</v>
      </c>
      <c r="E128" s="19" t="s">
        <v>174</v>
      </c>
    </row>
    <row r="129" spans="1:7" x14ac:dyDescent="0.2">
      <c r="A129" s="17" t="str">
        <f t="shared" si="1"/>
        <v>INDEC-CM - 37210-12</v>
      </c>
      <c r="B129" s="20">
        <v>37210</v>
      </c>
      <c r="C129" s="21" t="s">
        <v>51</v>
      </c>
      <c r="D129" s="17">
        <v>12</v>
      </c>
      <c r="E129" s="19" t="s">
        <v>175</v>
      </c>
    </row>
    <row r="130" spans="1:7" x14ac:dyDescent="0.2">
      <c r="A130" s="17" t="str">
        <f t="shared" si="1"/>
        <v>INDEC-CM - 37210-11</v>
      </c>
      <c r="B130" s="20">
        <v>37210</v>
      </c>
      <c r="C130" s="21" t="s">
        <v>51</v>
      </c>
      <c r="D130" s="17">
        <v>11</v>
      </c>
      <c r="E130" s="22" t="s">
        <v>176</v>
      </c>
      <c r="F130" s="22"/>
      <c r="G130" s="22"/>
    </row>
    <row r="131" spans="1:7" x14ac:dyDescent="0.2">
      <c r="A131" s="17" t="str">
        <f t="shared" si="1"/>
        <v>INDEC-CM - 46212-11</v>
      </c>
      <c r="B131" s="20">
        <v>46212</v>
      </c>
      <c r="C131" s="21" t="s">
        <v>51</v>
      </c>
      <c r="D131" s="17">
        <v>11</v>
      </c>
      <c r="E131" s="19" t="s">
        <v>177</v>
      </c>
    </row>
    <row r="132" spans="1:7" x14ac:dyDescent="0.2">
      <c r="A132" s="17" t="str">
        <f t="shared" si="1"/>
        <v>INDEC-CM - 46212-51</v>
      </c>
      <c r="B132" s="20">
        <v>46212</v>
      </c>
      <c r="C132" s="21" t="s">
        <v>51</v>
      </c>
      <c r="D132" s="17">
        <v>51</v>
      </c>
      <c r="E132" s="19" t="s">
        <v>178</v>
      </c>
    </row>
    <row r="133" spans="1:7" x14ac:dyDescent="0.2">
      <c r="A133" s="17" t="str">
        <f t="shared" si="1"/>
        <v>INDEC-CM - 46212-31</v>
      </c>
      <c r="B133" s="20">
        <v>46212</v>
      </c>
      <c r="C133" s="21" t="s">
        <v>51</v>
      </c>
      <c r="D133" s="17">
        <v>31</v>
      </c>
      <c r="E133" s="19" t="s">
        <v>179</v>
      </c>
    </row>
    <row r="134" spans="1:7" x14ac:dyDescent="0.2">
      <c r="A134" s="17" t="str">
        <f t="shared" ref="A134:A197" si="2">CONCATENATE("INDEC-CM - ",B134,C134,D134)</f>
        <v>INDEC-CM - 46212-41</v>
      </c>
      <c r="B134" s="20">
        <v>46212</v>
      </c>
      <c r="C134" s="21" t="s">
        <v>51</v>
      </c>
      <c r="D134" s="17">
        <v>41</v>
      </c>
      <c r="E134" s="19" t="s">
        <v>180</v>
      </c>
    </row>
    <row r="135" spans="1:7" x14ac:dyDescent="0.2">
      <c r="A135" s="17" t="str">
        <f t="shared" si="2"/>
        <v>INDEC-CM - 42999-51</v>
      </c>
      <c r="B135" s="20">
        <v>42999</v>
      </c>
      <c r="C135" s="21" t="s">
        <v>51</v>
      </c>
      <c r="D135" s="17">
        <v>51</v>
      </c>
      <c r="E135" s="19" t="s">
        <v>181</v>
      </c>
    </row>
    <row r="136" spans="1:7" x14ac:dyDescent="0.2">
      <c r="A136" s="17" t="str">
        <f t="shared" si="2"/>
        <v>INDEC-CM - 35110-51</v>
      </c>
      <c r="B136" s="20">
        <v>35110</v>
      </c>
      <c r="C136" s="21" t="s">
        <v>51</v>
      </c>
      <c r="D136" s="17">
        <v>51</v>
      </c>
      <c r="E136" s="19" t="s">
        <v>182</v>
      </c>
    </row>
    <row r="137" spans="1:7" x14ac:dyDescent="0.2">
      <c r="A137" s="17" t="str">
        <f t="shared" si="2"/>
        <v>INDEC-CM - 37350-11</v>
      </c>
      <c r="B137" s="20">
        <v>37350</v>
      </c>
      <c r="C137" s="21" t="s">
        <v>51</v>
      </c>
      <c r="D137" s="17">
        <v>11</v>
      </c>
      <c r="E137" s="19" t="s">
        <v>183</v>
      </c>
    </row>
    <row r="138" spans="1:7" x14ac:dyDescent="0.2">
      <c r="A138" s="17" t="str">
        <f t="shared" si="2"/>
        <v>INDEC-CM - 37350-41</v>
      </c>
      <c r="B138" s="20">
        <v>37350</v>
      </c>
      <c r="C138" s="21" t="s">
        <v>51</v>
      </c>
      <c r="D138" s="17">
        <v>41</v>
      </c>
      <c r="E138" s="19" t="s">
        <v>184</v>
      </c>
    </row>
    <row r="139" spans="1:7" x14ac:dyDescent="0.2">
      <c r="A139" s="17" t="str">
        <f t="shared" si="2"/>
        <v>INDEC-CM - 37350-21</v>
      </c>
      <c r="B139" s="20">
        <v>37350</v>
      </c>
      <c r="C139" s="21" t="s">
        <v>51</v>
      </c>
      <c r="D139" s="17">
        <v>21</v>
      </c>
      <c r="E139" s="19" t="s">
        <v>185</v>
      </c>
    </row>
    <row r="140" spans="1:7" x14ac:dyDescent="0.2">
      <c r="A140" s="17" t="str">
        <f t="shared" si="2"/>
        <v>INDEC-CM - 37350-31</v>
      </c>
      <c r="B140" s="20">
        <v>37350</v>
      </c>
      <c r="C140" s="21" t="s">
        <v>51</v>
      </c>
      <c r="D140" s="17">
        <v>31</v>
      </c>
      <c r="E140" s="19" t="s">
        <v>186</v>
      </c>
    </row>
    <row r="141" spans="1:7" x14ac:dyDescent="0.2">
      <c r="A141" s="17" t="str">
        <f t="shared" si="2"/>
        <v>INDEC-CM - 37210-32</v>
      </c>
      <c r="B141" s="20">
        <v>37210</v>
      </c>
      <c r="C141" s="21" t="s">
        <v>51</v>
      </c>
      <c r="D141" s="17">
        <v>32</v>
      </c>
      <c r="E141" s="19" t="s">
        <v>187</v>
      </c>
    </row>
    <row r="142" spans="1:7" x14ac:dyDescent="0.2">
      <c r="A142" s="17" t="str">
        <f t="shared" si="2"/>
        <v>INDEC-CM - 37210-31</v>
      </c>
      <c r="B142" s="20">
        <v>37210</v>
      </c>
      <c r="C142" s="21" t="s">
        <v>51</v>
      </c>
      <c r="D142" s="17">
        <v>31</v>
      </c>
      <c r="E142" s="19" t="s">
        <v>188</v>
      </c>
    </row>
    <row r="143" spans="1:7" x14ac:dyDescent="0.2">
      <c r="A143" s="17" t="str">
        <f t="shared" si="2"/>
        <v>INDEC-CM - 37210-33</v>
      </c>
      <c r="B143" s="20">
        <v>37210</v>
      </c>
      <c r="C143" s="21" t="s">
        <v>51</v>
      </c>
      <c r="D143" s="17">
        <v>33</v>
      </c>
      <c r="E143" s="19" t="s">
        <v>189</v>
      </c>
    </row>
    <row r="144" spans="1:7" x14ac:dyDescent="0.2">
      <c r="A144" s="17" t="str">
        <f t="shared" si="2"/>
        <v>INDEC-CM - 31210-41</v>
      </c>
      <c r="B144" s="20">
        <v>31210</v>
      </c>
      <c r="C144" s="21" t="s">
        <v>51</v>
      </c>
      <c r="D144" s="17">
        <v>41</v>
      </c>
      <c r="E144" s="19" t="s">
        <v>190</v>
      </c>
    </row>
    <row r="145" spans="1:7" x14ac:dyDescent="0.2">
      <c r="A145" s="17" t="str">
        <f t="shared" si="2"/>
        <v>INDEC-CM - 43240-21</v>
      </c>
      <c r="B145" s="20">
        <v>43240</v>
      </c>
      <c r="C145" s="21" t="s">
        <v>51</v>
      </c>
      <c r="D145" s="17">
        <v>21</v>
      </c>
      <c r="E145" s="19" t="s">
        <v>191</v>
      </c>
    </row>
    <row r="146" spans="1:7" x14ac:dyDescent="0.2">
      <c r="A146" s="17" t="str">
        <f t="shared" si="2"/>
        <v>INDEC-CM - 43240-32</v>
      </c>
      <c r="B146" s="20">
        <v>43240</v>
      </c>
      <c r="C146" s="21" t="s">
        <v>51</v>
      </c>
      <c r="D146" s="17">
        <v>32</v>
      </c>
      <c r="E146" s="19" t="s">
        <v>192</v>
      </c>
    </row>
    <row r="147" spans="1:7" x14ac:dyDescent="0.2">
      <c r="A147" s="17" t="str">
        <f t="shared" si="2"/>
        <v>INDEC-CM - 43240-31</v>
      </c>
      <c r="B147" s="20">
        <v>43240</v>
      </c>
      <c r="C147" s="21" t="s">
        <v>51</v>
      </c>
      <c r="D147" s="17">
        <v>31</v>
      </c>
      <c r="E147" s="19" t="s">
        <v>193</v>
      </c>
    </row>
    <row r="148" spans="1:7" x14ac:dyDescent="0.2">
      <c r="A148" s="17" t="str">
        <f t="shared" si="2"/>
        <v>INDEC-CM - 43240-41</v>
      </c>
      <c r="B148" s="20">
        <v>43240</v>
      </c>
      <c r="C148" s="21" t="s">
        <v>51</v>
      </c>
      <c r="D148" s="17">
        <v>41</v>
      </c>
      <c r="E148" s="19" t="s">
        <v>194</v>
      </c>
    </row>
    <row r="149" spans="1:7" x14ac:dyDescent="0.2">
      <c r="A149" s="17" t="str">
        <f t="shared" si="2"/>
        <v>INDEC-CM - 37540-32</v>
      </c>
      <c r="B149" s="20">
        <v>37540</v>
      </c>
      <c r="C149" s="21" t="s">
        <v>51</v>
      </c>
      <c r="D149" s="17">
        <v>32</v>
      </c>
      <c r="E149" s="22" t="s">
        <v>195</v>
      </c>
      <c r="F149" s="22"/>
      <c r="G149" s="22"/>
    </row>
    <row r="150" spans="1:7" x14ac:dyDescent="0.2">
      <c r="A150" s="17" t="str">
        <f t="shared" si="2"/>
        <v>INDEC-CM - 37540-31</v>
      </c>
      <c r="B150" s="20">
        <v>37540</v>
      </c>
      <c r="C150" s="21" t="s">
        <v>51</v>
      </c>
      <c r="D150" s="17">
        <v>31</v>
      </c>
      <c r="E150" s="19" t="s">
        <v>196</v>
      </c>
    </row>
    <row r="151" spans="1:7" x14ac:dyDescent="0.2">
      <c r="A151" s="17" t="str">
        <f t="shared" si="2"/>
        <v>INDEC-CM - 31210-21</v>
      </c>
      <c r="B151" s="20">
        <v>31210</v>
      </c>
      <c r="C151" s="21" t="s">
        <v>51</v>
      </c>
      <c r="D151" s="17">
        <v>21</v>
      </c>
      <c r="E151" s="22" t="s">
        <v>197</v>
      </c>
      <c r="F151" s="22"/>
      <c r="G151" s="22"/>
    </row>
    <row r="152" spans="1:7" x14ac:dyDescent="0.2">
      <c r="A152" s="17" t="str">
        <f t="shared" si="2"/>
        <v>INDEC-CM - 42911-61</v>
      </c>
      <c r="B152" s="20">
        <v>42911</v>
      </c>
      <c r="C152" s="21" t="s">
        <v>51</v>
      </c>
      <c r="D152" s="17">
        <v>61</v>
      </c>
      <c r="E152" s="22" t="s">
        <v>198</v>
      </c>
      <c r="F152" s="22"/>
      <c r="G152" s="22"/>
    </row>
    <row r="153" spans="1:7" x14ac:dyDescent="0.2">
      <c r="A153" s="17" t="str">
        <f t="shared" si="2"/>
        <v>INDEC-CM - 43923-11</v>
      </c>
      <c r="B153" s="20">
        <v>43923</v>
      </c>
      <c r="C153" s="21" t="s">
        <v>51</v>
      </c>
      <c r="D153" s="17">
        <v>11</v>
      </c>
      <c r="E153" s="22" t="s">
        <v>199</v>
      </c>
      <c r="F153" s="22"/>
      <c r="G153" s="22"/>
    </row>
    <row r="154" spans="1:7" x14ac:dyDescent="0.2">
      <c r="A154" s="17" t="str">
        <f t="shared" si="2"/>
        <v>INDEC-CM - 37930-12</v>
      </c>
      <c r="B154" s="20">
        <v>37930</v>
      </c>
      <c r="C154" s="21" t="s">
        <v>51</v>
      </c>
      <c r="D154" s="17">
        <v>12</v>
      </c>
      <c r="E154" s="19" t="s">
        <v>200</v>
      </c>
    </row>
    <row r="155" spans="1:7" x14ac:dyDescent="0.2">
      <c r="A155" s="17" t="str">
        <f t="shared" si="2"/>
        <v>INDEC-CM - 37930-11</v>
      </c>
      <c r="B155" s="20">
        <v>37930</v>
      </c>
      <c r="C155" s="21" t="s">
        <v>51</v>
      </c>
      <c r="D155" s="17">
        <v>11</v>
      </c>
      <c r="E155" s="19" t="s">
        <v>201</v>
      </c>
    </row>
    <row r="156" spans="1:7" x14ac:dyDescent="0.2">
      <c r="A156" s="17" t="str">
        <f t="shared" si="2"/>
        <v>INDEC-CM - 42999-61</v>
      </c>
      <c r="B156" s="20">
        <v>42999</v>
      </c>
      <c r="C156" s="21" t="s">
        <v>51</v>
      </c>
      <c r="D156" s="17">
        <v>61</v>
      </c>
      <c r="E156" s="22" t="s">
        <v>202</v>
      </c>
      <c r="F156" s="22"/>
      <c r="G156" s="22"/>
    </row>
    <row r="157" spans="1:7" x14ac:dyDescent="0.2">
      <c r="A157" s="17" t="str">
        <f t="shared" si="2"/>
        <v>INDEC-CM - 42999-62</v>
      </c>
      <c r="B157" s="20">
        <v>42999</v>
      </c>
      <c r="C157" s="21" t="s">
        <v>51</v>
      </c>
      <c r="D157" s="17">
        <v>62</v>
      </c>
      <c r="E157" s="22" t="s">
        <v>203</v>
      </c>
      <c r="F157" s="22"/>
      <c r="G157" s="22"/>
    </row>
    <row r="158" spans="1:7" x14ac:dyDescent="0.2">
      <c r="A158" s="17" t="str">
        <f t="shared" si="2"/>
        <v>INDEC-CM - 37610-11</v>
      </c>
      <c r="B158" s="20">
        <v>37610</v>
      </c>
      <c r="C158" s="21" t="s">
        <v>51</v>
      </c>
      <c r="D158" s="17">
        <v>11</v>
      </c>
      <c r="E158" s="22" t="s">
        <v>204</v>
      </c>
      <c r="F158" s="22"/>
      <c r="G158" s="22"/>
    </row>
    <row r="159" spans="1:7" x14ac:dyDescent="0.2">
      <c r="A159" s="17" t="str">
        <f t="shared" si="2"/>
        <v>INDEC-CM - 37610-12</v>
      </c>
      <c r="B159" s="20">
        <v>37610</v>
      </c>
      <c r="C159" s="21" t="s">
        <v>51</v>
      </c>
      <c r="D159" s="17">
        <v>12</v>
      </c>
      <c r="E159" s="22" t="s">
        <v>205</v>
      </c>
      <c r="F159" s="22"/>
      <c r="G159" s="22"/>
    </row>
    <row r="160" spans="1:7" x14ac:dyDescent="0.2">
      <c r="A160" s="17" t="str">
        <f t="shared" si="2"/>
        <v>INDEC-CM - 42943-11</v>
      </c>
      <c r="B160" s="20">
        <v>42943</v>
      </c>
      <c r="C160" s="21" t="s">
        <v>51</v>
      </c>
      <c r="D160" s="17">
        <v>11</v>
      </c>
      <c r="E160" s="22" t="s">
        <v>206</v>
      </c>
      <c r="F160" s="22"/>
      <c r="G160" s="22"/>
    </row>
    <row r="161" spans="1:7" x14ac:dyDescent="0.2">
      <c r="A161" s="17" t="str">
        <f t="shared" si="2"/>
        <v>INDEC-CM - 37540-11</v>
      </c>
      <c r="B161" s="20">
        <v>37540</v>
      </c>
      <c r="C161" s="21" t="s">
        <v>51</v>
      </c>
      <c r="D161" s="17">
        <v>11</v>
      </c>
      <c r="E161" s="19" t="s">
        <v>207</v>
      </c>
    </row>
    <row r="162" spans="1:7" x14ac:dyDescent="0.2">
      <c r="A162" s="17" t="str">
        <f t="shared" si="2"/>
        <v>INDEC-CM - 38130-16</v>
      </c>
      <c r="B162" s="20">
        <v>38130</v>
      </c>
      <c r="C162" s="21" t="s">
        <v>51</v>
      </c>
      <c r="D162" s="17">
        <v>16</v>
      </c>
      <c r="E162" s="22" t="s">
        <v>208</v>
      </c>
      <c r="F162" s="22"/>
      <c r="G162" s="22"/>
    </row>
    <row r="163" spans="1:7" x14ac:dyDescent="0.2">
      <c r="A163" s="17" t="str">
        <f t="shared" si="2"/>
        <v>INDEC-CM - 38130-15</v>
      </c>
      <c r="B163" s="20">
        <v>38130</v>
      </c>
      <c r="C163" s="21" t="s">
        <v>51</v>
      </c>
      <c r="D163" s="17">
        <v>15</v>
      </c>
      <c r="E163" s="22" t="s">
        <v>209</v>
      </c>
      <c r="F163" s="22"/>
      <c r="G163" s="22"/>
    </row>
    <row r="164" spans="1:7" x14ac:dyDescent="0.2">
      <c r="A164" s="17" t="str">
        <f t="shared" si="2"/>
        <v>INDEC-CM - 38130-14</v>
      </c>
      <c r="B164" s="20">
        <v>38130</v>
      </c>
      <c r="C164" s="21" t="s">
        <v>51</v>
      </c>
      <c r="D164" s="17">
        <v>14</v>
      </c>
      <c r="E164" s="22" t="s">
        <v>210</v>
      </c>
      <c r="F164" s="22"/>
      <c r="G164" s="22"/>
    </row>
    <row r="165" spans="1:7" x14ac:dyDescent="0.2">
      <c r="A165" s="17" t="str">
        <f t="shared" si="2"/>
        <v>INDEC-CM - 35490-11</v>
      </c>
      <c r="B165" s="20">
        <v>35490</v>
      </c>
      <c r="C165" s="21" t="s">
        <v>51</v>
      </c>
      <c r="D165" s="17">
        <v>11</v>
      </c>
      <c r="E165" s="19" t="s">
        <v>211</v>
      </c>
    </row>
    <row r="166" spans="1:7" x14ac:dyDescent="0.2">
      <c r="A166" s="17" t="str">
        <f t="shared" si="2"/>
        <v>INDEC-CM - 41251-11</v>
      </c>
      <c r="B166" s="20">
        <v>41251</v>
      </c>
      <c r="C166" s="21" t="s">
        <v>51</v>
      </c>
      <c r="D166" s="17">
        <v>11</v>
      </c>
      <c r="E166" s="22" t="s">
        <v>212</v>
      </c>
      <c r="F166" s="22"/>
      <c r="G166" s="22"/>
    </row>
    <row r="167" spans="1:7" x14ac:dyDescent="0.2">
      <c r="A167" s="17" t="str">
        <f t="shared" si="2"/>
        <v>INDEC-CM - 41278-21</v>
      </c>
      <c r="B167" s="20">
        <v>41278</v>
      </c>
      <c r="C167" s="21" t="s">
        <v>51</v>
      </c>
      <c r="D167" s="17">
        <v>21</v>
      </c>
      <c r="E167" s="22" t="s">
        <v>213</v>
      </c>
      <c r="F167" s="22"/>
      <c r="G167" s="22"/>
    </row>
    <row r="168" spans="1:7" x14ac:dyDescent="0.2">
      <c r="A168" s="17" t="str">
        <f t="shared" si="2"/>
        <v>INDEC-CM - 42911-71</v>
      </c>
      <c r="B168" s="20">
        <v>42911</v>
      </c>
      <c r="C168" s="21" t="s">
        <v>51</v>
      </c>
      <c r="D168" s="17">
        <v>71</v>
      </c>
      <c r="E168" s="22" t="s">
        <v>214</v>
      </c>
      <c r="F168" s="22"/>
      <c r="G168" s="22"/>
    </row>
    <row r="169" spans="1:7" x14ac:dyDescent="0.2">
      <c r="A169" s="17" t="str">
        <f t="shared" si="2"/>
        <v>INDEC-CM - 37210-42</v>
      </c>
      <c r="B169" s="20">
        <v>37210</v>
      </c>
      <c r="C169" s="21" t="s">
        <v>51</v>
      </c>
      <c r="D169" s="17">
        <v>42</v>
      </c>
      <c r="E169" s="22" t="s">
        <v>215</v>
      </c>
      <c r="F169" s="22"/>
      <c r="G169" s="22"/>
    </row>
    <row r="170" spans="1:7" x14ac:dyDescent="0.2">
      <c r="A170" s="17" t="str">
        <f t="shared" si="2"/>
        <v>INDEC-CM - 37210-41</v>
      </c>
      <c r="B170" s="20">
        <v>37210</v>
      </c>
      <c r="C170" s="21" t="s">
        <v>51</v>
      </c>
      <c r="D170" s="17">
        <v>41</v>
      </c>
      <c r="E170" s="22" t="s">
        <v>216</v>
      </c>
      <c r="F170" s="22"/>
      <c r="G170" s="22"/>
    </row>
    <row r="171" spans="1:7" x14ac:dyDescent="0.2">
      <c r="A171" s="17" t="str">
        <f t="shared" si="2"/>
        <v>INDEC-CM - 36930-11</v>
      </c>
      <c r="B171" s="20">
        <v>36930</v>
      </c>
      <c r="C171" s="21" t="s">
        <v>51</v>
      </c>
      <c r="D171" s="17">
        <v>11</v>
      </c>
      <c r="E171" s="19" t="s">
        <v>217</v>
      </c>
    </row>
    <row r="172" spans="1:7" x14ac:dyDescent="0.2">
      <c r="A172" s="17" t="str">
        <f t="shared" si="2"/>
        <v>INDEC-CM - 36950-21</v>
      </c>
      <c r="B172" s="20">
        <v>36950</v>
      </c>
      <c r="C172" s="21" t="s">
        <v>51</v>
      </c>
      <c r="D172" s="17">
        <v>21</v>
      </c>
      <c r="E172" s="19" t="s">
        <v>218</v>
      </c>
    </row>
    <row r="173" spans="1:7" x14ac:dyDescent="0.2">
      <c r="A173" s="17" t="str">
        <f t="shared" si="2"/>
        <v>INDEC-CM - 35110-31</v>
      </c>
      <c r="B173" s="20">
        <v>35110</v>
      </c>
      <c r="C173" s="21" t="s">
        <v>51</v>
      </c>
      <c r="D173" s="17">
        <v>31</v>
      </c>
      <c r="E173" s="19" t="s">
        <v>219</v>
      </c>
    </row>
    <row r="174" spans="1:7" x14ac:dyDescent="0.2">
      <c r="A174" s="17" t="str">
        <f t="shared" si="2"/>
        <v>INDEC-CM - 35110-32</v>
      </c>
      <c r="B174" s="20">
        <v>35110</v>
      </c>
      <c r="C174" s="21" t="s">
        <v>51</v>
      </c>
      <c r="D174" s="17">
        <v>32</v>
      </c>
      <c r="E174" s="19" t="s">
        <v>220</v>
      </c>
    </row>
    <row r="175" spans="1:7" x14ac:dyDescent="0.2">
      <c r="A175" s="17" t="str">
        <f t="shared" si="2"/>
        <v>INDEC-CM - 37940-11</v>
      </c>
      <c r="B175" s="20">
        <v>37940</v>
      </c>
      <c r="C175" s="21" t="s">
        <v>51</v>
      </c>
      <c r="D175" s="17">
        <v>11</v>
      </c>
      <c r="E175" s="19" t="s">
        <v>221</v>
      </c>
    </row>
    <row r="176" spans="1:7" x14ac:dyDescent="0.2">
      <c r="A176" s="17" t="str">
        <f t="shared" si="2"/>
        <v>INDEC-CM - 35110-71</v>
      </c>
      <c r="B176" s="20">
        <v>35110</v>
      </c>
      <c r="C176" s="21" t="s">
        <v>51</v>
      </c>
      <c r="D176" s="17">
        <v>71</v>
      </c>
      <c r="E176" s="19" t="s">
        <v>222</v>
      </c>
    </row>
    <row r="177" spans="1:7" x14ac:dyDescent="0.2">
      <c r="A177" s="17" t="str">
        <f t="shared" si="2"/>
        <v>INDEC-CM - 31210-31</v>
      </c>
      <c r="B177" s="20">
        <v>31210</v>
      </c>
      <c r="C177" s="21" t="s">
        <v>51</v>
      </c>
      <c r="D177" s="17">
        <v>31</v>
      </c>
      <c r="E177" s="19" t="s">
        <v>223</v>
      </c>
    </row>
    <row r="178" spans="1:7" x14ac:dyDescent="0.2">
      <c r="A178" s="17" t="str">
        <f t="shared" si="2"/>
        <v>INDEC-CM - 31210-32</v>
      </c>
      <c r="B178" s="20">
        <v>31210</v>
      </c>
      <c r="C178" s="21" t="s">
        <v>51</v>
      </c>
      <c r="D178" s="17">
        <v>32</v>
      </c>
      <c r="E178" s="19" t="s">
        <v>224</v>
      </c>
    </row>
    <row r="179" spans="1:7" x14ac:dyDescent="0.2">
      <c r="A179" s="17" t="str">
        <f t="shared" si="2"/>
        <v>INDEC-CM - 41541-11</v>
      </c>
      <c r="B179" s="20">
        <v>41541</v>
      </c>
      <c r="C179" s="21" t="s">
        <v>51</v>
      </c>
      <c r="D179" s="17">
        <v>11</v>
      </c>
      <c r="E179" s="19" t="s">
        <v>225</v>
      </c>
    </row>
    <row r="180" spans="1:7" x14ac:dyDescent="0.2">
      <c r="A180" s="17" t="str">
        <f t="shared" si="2"/>
        <v>INDEC-CM - 34720-11</v>
      </c>
      <c r="B180" s="20">
        <v>34720</v>
      </c>
      <c r="C180" s="21" t="s">
        <v>51</v>
      </c>
      <c r="D180" s="17">
        <v>11</v>
      </c>
      <c r="E180" s="22" t="s">
        <v>226</v>
      </c>
      <c r="F180" s="22"/>
      <c r="G180" s="22"/>
    </row>
    <row r="181" spans="1:7" x14ac:dyDescent="0.2">
      <c r="A181" s="17" t="str">
        <f t="shared" si="2"/>
        <v>INDEC-CM - 47220-11</v>
      </c>
      <c r="B181" s="20">
        <v>47220</v>
      </c>
      <c r="C181" s="21" t="s">
        <v>51</v>
      </c>
      <c r="D181" s="17">
        <v>11</v>
      </c>
      <c r="E181" s="22" t="s">
        <v>227</v>
      </c>
      <c r="F181" s="22"/>
      <c r="G181" s="22"/>
    </row>
    <row r="182" spans="1:7" x14ac:dyDescent="0.2">
      <c r="A182" s="17" t="str">
        <f t="shared" si="2"/>
        <v>INDEC-CM - 31600-81</v>
      </c>
      <c r="B182" s="20">
        <v>31600</v>
      </c>
      <c r="C182" s="21" t="s">
        <v>51</v>
      </c>
      <c r="D182" s="17">
        <v>81</v>
      </c>
      <c r="E182" s="19" t="s">
        <v>228</v>
      </c>
    </row>
    <row r="183" spans="1:7" x14ac:dyDescent="0.2">
      <c r="A183" s="17" t="str">
        <f t="shared" si="2"/>
        <v>INDEC-CM - 42120-31</v>
      </c>
      <c r="B183" s="20">
        <v>42120</v>
      </c>
      <c r="C183" s="21" t="s">
        <v>51</v>
      </c>
      <c r="D183" s="17">
        <v>31</v>
      </c>
      <c r="E183" s="19" t="s">
        <v>229</v>
      </c>
    </row>
    <row r="184" spans="1:7" x14ac:dyDescent="0.2">
      <c r="A184" s="17" t="str">
        <f t="shared" si="2"/>
        <v>INDEC-CM - 35490-21</v>
      </c>
      <c r="B184" s="20">
        <v>35490</v>
      </c>
      <c r="C184" s="21" t="s">
        <v>51</v>
      </c>
      <c r="D184" s="17">
        <v>21</v>
      </c>
      <c r="E184" s="22" t="s">
        <v>230</v>
      </c>
      <c r="F184" s="22"/>
      <c r="G184" s="22"/>
    </row>
    <row r="185" spans="1:7" x14ac:dyDescent="0.2">
      <c r="A185" s="17" t="str">
        <f t="shared" si="2"/>
        <v>INDEC-CM - 31600-41</v>
      </c>
      <c r="B185" s="20">
        <v>31600</v>
      </c>
      <c r="C185" s="21" t="s">
        <v>51</v>
      </c>
      <c r="D185" s="17">
        <v>41</v>
      </c>
      <c r="E185" s="22" t="s">
        <v>231</v>
      </c>
      <c r="F185" s="22"/>
      <c r="G185" s="22"/>
    </row>
    <row r="186" spans="1:7" x14ac:dyDescent="0.2">
      <c r="A186" s="17" t="str">
        <f t="shared" si="2"/>
        <v>INDEC-CM - 42120-21</v>
      </c>
      <c r="B186" s="20">
        <v>42120</v>
      </c>
      <c r="C186" s="21" t="s">
        <v>51</v>
      </c>
      <c r="D186" s="17">
        <v>21</v>
      </c>
      <c r="E186" s="22" t="s">
        <v>232</v>
      </c>
      <c r="F186" s="22"/>
      <c r="G186" s="22"/>
    </row>
    <row r="187" spans="1:7" x14ac:dyDescent="0.2">
      <c r="A187" s="17" t="str">
        <f t="shared" si="2"/>
        <v>INDEC-CM - 42120-22</v>
      </c>
      <c r="B187" s="20">
        <v>42120</v>
      </c>
      <c r="C187" s="21" t="s">
        <v>51</v>
      </c>
      <c r="D187" s="17">
        <v>22</v>
      </c>
      <c r="E187" s="22" t="s">
        <v>233</v>
      </c>
      <c r="F187" s="22"/>
      <c r="G187" s="22"/>
    </row>
    <row r="188" spans="1:7" x14ac:dyDescent="0.2">
      <c r="A188" s="17" t="str">
        <f t="shared" si="2"/>
        <v>INDEC-CM - 31600-33</v>
      </c>
      <c r="B188" s="20">
        <v>31600</v>
      </c>
      <c r="C188" s="21" t="s">
        <v>51</v>
      </c>
      <c r="D188" s="17">
        <v>33</v>
      </c>
      <c r="E188" s="19" t="s">
        <v>234</v>
      </c>
    </row>
    <row r="189" spans="1:7" x14ac:dyDescent="0.2">
      <c r="A189" s="17" t="str">
        <f t="shared" si="2"/>
        <v>INDEC-CM - 31600-32</v>
      </c>
      <c r="B189" s="20">
        <v>31600</v>
      </c>
      <c r="C189" s="21" t="s">
        <v>51</v>
      </c>
      <c r="D189" s="17">
        <v>32</v>
      </c>
      <c r="E189" s="19" t="s">
        <v>235</v>
      </c>
    </row>
    <row r="190" spans="1:7" x14ac:dyDescent="0.2">
      <c r="A190" s="17" t="str">
        <f t="shared" si="2"/>
        <v>INDEC-CM - 31600-31</v>
      </c>
      <c r="B190" s="20">
        <v>31600</v>
      </c>
      <c r="C190" s="21" t="s">
        <v>51</v>
      </c>
      <c r="D190" s="17">
        <v>31</v>
      </c>
      <c r="E190" s="19" t="s">
        <v>236</v>
      </c>
    </row>
    <row r="191" spans="1:7" x14ac:dyDescent="0.2">
      <c r="A191" s="17" t="str">
        <f t="shared" si="2"/>
        <v>INDEC-CM - 42120-11</v>
      </c>
      <c r="B191" s="20">
        <v>42120</v>
      </c>
      <c r="C191" s="21" t="s">
        <v>51</v>
      </c>
      <c r="D191" s="17">
        <v>11</v>
      </c>
      <c r="E191" s="19" t="s">
        <v>237</v>
      </c>
    </row>
    <row r="192" spans="1:7" x14ac:dyDescent="0.2">
      <c r="A192" s="17" t="str">
        <f t="shared" si="2"/>
        <v>INDEC-CM - 31600-23</v>
      </c>
      <c r="B192" s="20">
        <v>31600</v>
      </c>
      <c r="C192" s="21" t="s">
        <v>51</v>
      </c>
      <c r="D192" s="17">
        <v>23</v>
      </c>
      <c r="E192" s="19" t="s">
        <v>238</v>
      </c>
    </row>
    <row r="193" spans="1:7" x14ac:dyDescent="0.2">
      <c r="A193" s="17" t="str">
        <f t="shared" si="2"/>
        <v>INDEC-CM - 31600-22</v>
      </c>
      <c r="B193" s="20">
        <v>31600</v>
      </c>
      <c r="C193" s="21" t="s">
        <v>51</v>
      </c>
      <c r="D193" s="17">
        <v>22</v>
      </c>
      <c r="E193" s="19" t="s">
        <v>239</v>
      </c>
    </row>
    <row r="194" spans="1:7" x14ac:dyDescent="0.2">
      <c r="A194" s="17" t="str">
        <f t="shared" si="2"/>
        <v>INDEC-CM - 31600-21</v>
      </c>
      <c r="B194" s="20">
        <v>31600</v>
      </c>
      <c r="C194" s="21" t="s">
        <v>51</v>
      </c>
      <c r="D194" s="17">
        <v>21</v>
      </c>
      <c r="E194" s="19" t="s">
        <v>240</v>
      </c>
    </row>
    <row r="195" spans="1:7" x14ac:dyDescent="0.2">
      <c r="A195" s="17" t="str">
        <f t="shared" si="2"/>
        <v>INDEC-CM - 41278-33</v>
      </c>
      <c r="B195" s="20">
        <v>41278</v>
      </c>
      <c r="C195" s="21" t="s">
        <v>51</v>
      </c>
      <c r="D195" s="17">
        <v>33</v>
      </c>
      <c r="E195" s="22" t="s">
        <v>241</v>
      </c>
      <c r="F195" s="22"/>
      <c r="G195" s="22"/>
    </row>
    <row r="196" spans="1:7" x14ac:dyDescent="0.2">
      <c r="A196" s="17" t="str">
        <f t="shared" si="2"/>
        <v>INDEC-CM - 36320-33</v>
      </c>
      <c r="B196" s="20">
        <v>36320</v>
      </c>
      <c r="C196" s="21" t="s">
        <v>51</v>
      </c>
      <c r="D196" s="17">
        <v>33</v>
      </c>
      <c r="E196" s="19" t="s">
        <v>242</v>
      </c>
    </row>
    <row r="197" spans="1:7" x14ac:dyDescent="0.2">
      <c r="A197" s="17" t="str">
        <f t="shared" si="2"/>
        <v>INDEC-CM - 48270-11</v>
      </c>
      <c r="B197" s="20">
        <v>48270</v>
      </c>
      <c r="C197" s="21" t="s">
        <v>51</v>
      </c>
      <c r="D197" s="17">
        <v>11</v>
      </c>
      <c r="E197" s="22" t="s">
        <v>243</v>
      </c>
      <c r="F197" s="22"/>
      <c r="G197" s="22"/>
    </row>
    <row r="198" spans="1:7" x14ac:dyDescent="0.2">
      <c r="A198" s="17" t="str">
        <f t="shared" ref="A198:A220" si="3">CONCATENATE("INDEC-CM - ",B198,C198,D198)</f>
        <v>INDEC-CM - 42190-11</v>
      </c>
      <c r="B198" s="20">
        <v>42190</v>
      </c>
      <c r="C198" s="21" t="s">
        <v>51</v>
      </c>
      <c r="D198" s="17">
        <v>11</v>
      </c>
      <c r="E198" s="19" t="s">
        <v>244</v>
      </c>
    </row>
    <row r="199" spans="1:7" x14ac:dyDescent="0.2">
      <c r="A199" s="17" t="str">
        <f t="shared" si="3"/>
        <v>INDEC-CM - 43923-31</v>
      </c>
      <c r="B199" s="20">
        <v>43923</v>
      </c>
      <c r="C199" s="21" t="s">
        <v>51</v>
      </c>
      <c r="D199" s="17">
        <v>31</v>
      </c>
      <c r="E199" s="22" t="s">
        <v>245</v>
      </c>
      <c r="F199" s="22"/>
      <c r="G199" s="22"/>
    </row>
    <row r="200" spans="1:7" x14ac:dyDescent="0.2">
      <c r="A200" s="17" t="str">
        <f t="shared" si="3"/>
        <v>INDEC-CM - 31210-11</v>
      </c>
      <c r="B200" s="20">
        <v>31210</v>
      </c>
      <c r="C200" s="21" t="s">
        <v>51</v>
      </c>
      <c r="D200" s="17">
        <v>11</v>
      </c>
      <c r="E200" s="22" t="s">
        <v>246</v>
      </c>
      <c r="F200" s="22"/>
      <c r="G200" s="22"/>
    </row>
    <row r="201" spans="1:7" x14ac:dyDescent="0.2">
      <c r="A201" s="17" t="str">
        <f t="shared" si="3"/>
        <v>INDEC-CM - 37129-21</v>
      </c>
      <c r="B201" s="20">
        <v>37129</v>
      </c>
      <c r="C201" s="21" t="s">
        <v>51</v>
      </c>
      <c r="D201" s="17">
        <v>21</v>
      </c>
      <c r="E201" s="19" t="s">
        <v>247</v>
      </c>
    </row>
    <row r="202" spans="1:7" x14ac:dyDescent="0.2">
      <c r="A202" s="17" t="str">
        <f t="shared" si="3"/>
        <v>INDEC-CM - 37560-21</v>
      </c>
      <c r="B202" s="20">
        <v>37560</v>
      </c>
      <c r="C202" s="21" t="s">
        <v>51</v>
      </c>
      <c r="D202" s="17">
        <v>21</v>
      </c>
      <c r="E202" s="22" t="s">
        <v>248</v>
      </c>
      <c r="F202" s="22"/>
      <c r="G202" s="22"/>
    </row>
    <row r="203" spans="1:7" x14ac:dyDescent="0.2">
      <c r="A203" s="17" t="str">
        <f t="shared" si="3"/>
        <v>INDEC-CM - 42999-71</v>
      </c>
      <c r="B203" s="20">
        <v>42999</v>
      </c>
      <c r="C203" s="21" t="s">
        <v>51</v>
      </c>
      <c r="D203" s="17">
        <v>71</v>
      </c>
      <c r="E203" s="19" t="s">
        <v>249</v>
      </c>
    </row>
    <row r="204" spans="1:7" x14ac:dyDescent="0.2">
      <c r="A204" s="17" t="str">
        <f t="shared" si="3"/>
        <v>INDEC-CM - 41516-22</v>
      </c>
      <c r="B204" s="20">
        <v>41516</v>
      </c>
      <c r="C204" s="21" t="s">
        <v>51</v>
      </c>
      <c r="D204" s="17">
        <v>22</v>
      </c>
      <c r="E204" s="19" t="s">
        <v>250</v>
      </c>
    </row>
    <row r="205" spans="1:7" x14ac:dyDescent="0.2">
      <c r="A205" s="17" t="str">
        <f t="shared" si="3"/>
        <v>INDEC-CM - 37350-51</v>
      </c>
      <c r="B205" s="20">
        <v>37350</v>
      </c>
      <c r="C205" s="21" t="s">
        <v>51</v>
      </c>
      <c r="D205" s="17">
        <v>51</v>
      </c>
      <c r="E205" s="19" t="s">
        <v>251</v>
      </c>
    </row>
    <row r="206" spans="1:7" x14ac:dyDescent="0.2">
      <c r="A206" s="17" t="str">
        <f t="shared" si="3"/>
        <v>INDEC-CM - 44826-21</v>
      </c>
      <c r="B206" s="20">
        <v>44826</v>
      </c>
      <c r="C206" s="21" t="s">
        <v>51</v>
      </c>
      <c r="D206" s="17">
        <v>21</v>
      </c>
      <c r="E206" s="19" t="s">
        <v>252</v>
      </c>
    </row>
    <row r="207" spans="1:7" x14ac:dyDescent="0.2">
      <c r="A207" s="17" t="str">
        <f t="shared" si="3"/>
        <v>INDEC-CM - 31210-22</v>
      </c>
      <c r="B207" s="20">
        <v>31210</v>
      </c>
      <c r="C207" s="21" t="s">
        <v>51</v>
      </c>
      <c r="D207" s="17">
        <v>22</v>
      </c>
      <c r="E207" s="19" t="s">
        <v>253</v>
      </c>
    </row>
    <row r="208" spans="1:7" x14ac:dyDescent="0.2">
      <c r="A208" s="17" t="str">
        <f t="shared" si="3"/>
        <v>INDEC-CM - 31100-11</v>
      </c>
      <c r="B208" s="20">
        <v>31100</v>
      </c>
      <c r="C208" s="21" t="s">
        <v>51</v>
      </c>
      <c r="D208" s="17">
        <v>11</v>
      </c>
      <c r="E208" s="19" t="s">
        <v>254</v>
      </c>
    </row>
    <row r="209" spans="1:7" x14ac:dyDescent="0.2">
      <c r="A209" s="17" t="str">
        <f t="shared" si="3"/>
        <v>INDEC-CM - 46212-53</v>
      </c>
      <c r="B209" s="20">
        <v>46212</v>
      </c>
      <c r="C209" s="21" t="s">
        <v>51</v>
      </c>
      <c r="D209" s="17">
        <v>53</v>
      </c>
      <c r="E209" s="19" t="s">
        <v>255</v>
      </c>
    </row>
    <row r="210" spans="1:7" x14ac:dyDescent="0.2">
      <c r="A210" s="17" t="str">
        <f t="shared" si="3"/>
        <v>INDEC-CM - 46212-52</v>
      </c>
      <c r="B210" s="20">
        <v>46212</v>
      </c>
      <c r="C210" s="21" t="s">
        <v>51</v>
      </c>
      <c r="D210" s="17">
        <v>52</v>
      </c>
      <c r="E210" s="22" t="s">
        <v>256</v>
      </c>
      <c r="F210" s="22"/>
      <c r="G210" s="22"/>
    </row>
    <row r="211" spans="1:7" x14ac:dyDescent="0.2">
      <c r="A211" s="17" t="str">
        <f t="shared" si="3"/>
        <v>INDEC-CM - 15400-21</v>
      </c>
      <c r="B211" s="20">
        <v>15400</v>
      </c>
      <c r="C211" s="21" t="s">
        <v>51</v>
      </c>
      <c r="D211" s="17">
        <v>21</v>
      </c>
      <c r="E211" s="19" t="s">
        <v>257</v>
      </c>
    </row>
    <row r="212" spans="1:7" x14ac:dyDescent="0.2">
      <c r="A212" s="17" t="str">
        <f t="shared" si="3"/>
        <v>INDEC-CM - 43240-11</v>
      </c>
      <c r="B212" s="20">
        <v>43240</v>
      </c>
      <c r="C212" s="21" t="s">
        <v>51</v>
      </c>
      <c r="D212" s="17">
        <v>11</v>
      </c>
      <c r="E212" s="19" t="s">
        <v>258</v>
      </c>
    </row>
    <row r="213" spans="1:7" x14ac:dyDescent="0.2">
      <c r="A213" s="17" t="str">
        <f t="shared" si="3"/>
        <v>INDEC-CM - 31600-42</v>
      </c>
      <c r="B213" s="20">
        <v>31600</v>
      </c>
      <c r="C213" s="21" t="s">
        <v>51</v>
      </c>
      <c r="D213" s="17">
        <v>42</v>
      </c>
      <c r="E213" s="22" t="s">
        <v>259</v>
      </c>
      <c r="F213" s="22"/>
      <c r="G213" s="22"/>
    </row>
    <row r="214" spans="1:7" x14ac:dyDescent="0.2">
      <c r="A214" s="17" t="str">
        <f t="shared" si="3"/>
        <v>INDEC-CM - 42120-42</v>
      </c>
      <c r="B214" s="20">
        <v>42120</v>
      </c>
      <c r="C214" s="21" t="s">
        <v>51</v>
      </c>
      <c r="D214" s="17">
        <v>42</v>
      </c>
      <c r="E214" s="22" t="s">
        <v>260</v>
      </c>
      <c r="F214" s="22"/>
      <c r="G214" s="22"/>
    </row>
    <row r="215" spans="1:7" x14ac:dyDescent="0.2">
      <c r="A215" s="17" t="str">
        <f t="shared" si="3"/>
        <v>INDEC-CM - 42120-41</v>
      </c>
      <c r="B215" s="20">
        <v>42120</v>
      </c>
      <c r="C215" s="21" t="s">
        <v>51</v>
      </c>
      <c r="D215" s="17">
        <v>41</v>
      </c>
      <c r="E215" s="22" t="s">
        <v>261</v>
      </c>
      <c r="F215" s="22"/>
      <c r="G215" s="22"/>
    </row>
    <row r="216" spans="1:7" x14ac:dyDescent="0.2">
      <c r="A216" s="17" t="str">
        <f t="shared" si="3"/>
        <v>INDEC-CM - 42120-51</v>
      </c>
      <c r="B216" s="20">
        <v>42120</v>
      </c>
      <c r="C216" s="21" t="s">
        <v>51</v>
      </c>
      <c r="D216" s="17">
        <v>51</v>
      </c>
      <c r="E216" s="19" t="s">
        <v>262</v>
      </c>
    </row>
    <row r="217" spans="1:7" x14ac:dyDescent="0.2">
      <c r="A217" s="17" t="str">
        <f t="shared" si="3"/>
        <v>INDEC-CM - 37550-11</v>
      </c>
      <c r="B217" s="20">
        <v>37550</v>
      </c>
      <c r="C217" s="21" t="s">
        <v>51</v>
      </c>
      <c r="D217" s="17">
        <v>11</v>
      </c>
      <c r="E217" s="19" t="s">
        <v>263</v>
      </c>
    </row>
    <row r="218" spans="1:7" x14ac:dyDescent="0.2">
      <c r="A218" s="17" t="str">
        <f t="shared" si="3"/>
        <v>INDEC-CM - 37410-11</v>
      </c>
      <c r="B218" s="20">
        <v>37410</v>
      </c>
      <c r="C218" s="21" t="s">
        <v>51</v>
      </c>
      <c r="D218" s="17">
        <v>11</v>
      </c>
      <c r="E218" s="19" t="s">
        <v>264</v>
      </c>
    </row>
    <row r="219" spans="1:7" x14ac:dyDescent="0.2">
      <c r="A219" s="17" t="str">
        <f t="shared" si="3"/>
        <v>INDEC-CM - 31210-33</v>
      </c>
      <c r="B219" s="20">
        <v>31210</v>
      </c>
      <c r="C219" s="21" t="s">
        <v>51</v>
      </c>
      <c r="D219" s="17">
        <v>33</v>
      </c>
      <c r="E219" s="19" t="s">
        <v>265</v>
      </c>
    </row>
    <row r="220" spans="1:7" x14ac:dyDescent="0.2">
      <c r="A220" s="17" t="str">
        <f t="shared" si="3"/>
        <v>INDEC-CM - 37540-21</v>
      </c>
      <c r="B220" s="20">
        <v>37540</v>
      </c>
      <c r="C220" s="21" t="s">
        <v>51</v>
      </c>
      <c r="D220" s="17">
        <v>21</v>
      </c>
      <c r="E220" s="19" t="s">
        <v>266</v>
      </c>
    </row>
    <row r="223" spans="1:7" x14ac:dyDescent="0.2">
      <c r="A223" s="23"/>
      <c r="B223" s="15" t="s">
        <v>545</v>
      </c>
      <c r="C223" s="23"/>
      <c r="D223" s="24"/>
      <c r="E223" s="23"/>
    </row>
    <row r="224" spans="1:7" x14ac:dyDescent="0.2">
      <c r="A224" s="23"/>
      <c r="B224" s="25"/>
      <c r="C224" s="23"/>
      <c r="D224" s="24"/>
      <c r="E224" s="23"/>
    </row>
    <row r="225" spans="1:5" ht="11.25" customHeight="1" x14ac:dyDescent="0.2">
      <c r="A225" s="489" t="s">
        <v>353</v>
      </c>
      <c r="B225" s="488" t="s">
        <v>48</v>
      </c>
      <c r="C225" s="488"/>
      <c r="D225" s="488"/>
      <c r="E225" s="489" t="s">
        <v>49</v>
      </c>
    </row>
    <row r="226" spans="1:5" ht="12" customHeight="1" x14ac:dyDescent="0.2">
      <c r="A226" s="489"/>
      <c r="B226" s="488" t="s">
        <v>50</v>
      </c>
      <c r="C226" s="488"/>
      <c r="D226" s="488"/>
      <c r="E226" s="489"/>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51</v>
      </c>
      <c r="D228" s="24">
        <v>0</v>
      </c>
      <c r="E228" s="23" t="s">
        <v>546</v>
      </c>
    </row>
    <row r="229" spans="1:5" x14ac:dyDescent="0.2">
      <c r="A229" s="17" t="str">
        <f>CONCATENATE("INDEC-CM - ",B229,C229,D229)</f>
        <v>INDEC-CM - 31600-6</v>
      </c>
      <c r="B229" s="27">
        <v>31600</v>
      </c>
      <c r="C229" s="27" t="s">
        <v>51</v>
      </c>
      <c r="D229" s="24">
        <v>6</v>
      </c>
      <c r="E229" s="23" t="s">
        <v>547</v>
      </c>
    </row>
    <row r="230" spans="1:5" x14ac:dyDescent="0.2">
      <c r="A230" s="17" t="str">
        <f>CONCATENATE("INDEC-CM - ",B230,C230,D230)</f>
        <v>INDEC-CM - 41278-0</v>
      </c>
      <c r="B230" s="27">
        <v>41278</v>
      </c>
      <c r="C230" s="27" t="s">
        <v>51</v>
      </c>
      <c r="D230" s="24">
        <v>0</v>
      </c>
      <c r="E230" s="23" t="s">
        <v>548</v>
      </c>
    </row>
    <row r="231" spans="1:5" x14ac:dyDescent="0.2">
      <c r="A231" s="17" t="str">
        <f>CONCATENATE("INDEC-CM - ",B231,C231,D231)</f>
        <v>INDEC-CM - 31600-7</v>
      </c>
      <c r="B231" s="27">
        <v>31600</v>
      </c>
      <c r="C231" s="27" t="s">
        <v>51</v>
      </c>
      <c r="D231" s="24">
        <v>7</v>
      </c>
      <c r="E231" s="23" t="s">
        <v>549</v>
      </c>
    </row>
    <row r="232" spans="1:5" x14ac:dyDescent="0.2">
      <c r="A232" s="17" t="str">
        <f>CONCATENATE("INDEC-CM - ",B232,C232,D232)</f>
        <v>INDEC-CM - 42120-41/42/51</v>
      </c>
      <c r="B232" s="27">
        <v>42120</v>
      </c>
      <c r="C232" s="27" t="s">
        <v>51</v>
      </c>
      <c r="D232" s="24" t="s">
        <v>550</v>
      </c>
      <c r="E232" s="23" t="s">
        <v>551</v>
      </c>
    </row>
    <row r="235" spans="1:5" x14ac:dyDescent="0.2">
      <c r="A235" s="29"/>
      <c r="B235" s="15" t="s">
        <v>553</v>
      </c>
      <c r="C235" s="28"/>
      <c r="D235" s="29"/>
      <c r="E235" s="29"/>
    </row>
    <row r="236" spans="1:5" x14ac:dyDescent="0.2">
      <c r="A236" s="32"/>
      <c r="B236" s="30"/>
      <c r="C236" s="30"/>
      <c r="D236" s="31"/>
      <c r="E236" s="30"/>
    </row>
    <row r="237" spans="1:5" x14ac:dyDescent="0.2">
      <c r="A237" s="489" t="s">
        <v>353</v>
      </c>
      <c r="B237" s="488" t="s">
        <v>48</v>
      </c>
      <c r="C237" s="488"/>
      <c r="D237" s="488"/>
      <c r="E237" s="488" t="s">
        <v>337</v>
      </c>
    </row>
    <row r="238" spans="1:5" x14ac:dyDescent="0.2">
      <c r="A238" s="489"/>
      <c r="B238" s="489"/>
      <c r="C238" s="489"/>
      <c r="D238" s="489"/>
      <c r="E238" s="488"/>
    </row>
    <row r="239" spans="1:5" x14ac:dyDescent="0.2">
      <c r="A239" s="30"/>
      <c r="B239" s="30"/>
      <c r="C239" s="30"/>
      <c r="D239" s="33"/>
      <c r="E239" s="34" t="s">
        <v>273</v>
      </c>
    </row>
    <row r="240" spans="1:5" x14ac:dyDescent="0.2">
      <c r="A240" s="30"/>
      <c r="B240" s="30"/>
      <c r="C240" s="30"/>
      <c r="D240" s="33"/>
      <c r="E240" s="34"/>
    </row>
    <row r="241" spans="1:5" x14ac:dyDescent="0.2">
      <c r="A241" s="32"/>
      <c r="B241" s="30"/>
      <c r="C241" s="30"/>
      <c r="D241" s="31"/>
      <c r="E241" s="28" t="s">
        <v>338</v>
      </c>
    </row>
    <row r="242" spans="1:5" x14ac:dyDescent="0.2">
      <c r="A242" s="32"/>
      <c r="B242" s="30"/>
      <c r="C242" s="30"/>
      <c r="D242" s="31"/>
      <c r="E242" s="28"/>
    </row>
    <row r="243" spans="1:5" x14ac:dyDescent="0.2">
      <c r="A243" s="30"/>
      <c r="B243" s="32"/>
      <c r="C243" s="30"/>
      <c r="D243" s="33"/>
      <c r="E243" s="28" t="s">
        <v>339</v>
      </c>
    </row>
    <row r="244" spans="1:5" x14ac:dyDescent="0.2">
      <c r="A244" s="17" t="str">
        <f>CONCATENATE("INDEC-MO - ",B244,C244,D244)</f>
        <v>INDEC-MO - 51560-11</v>
      </c>
      <c r="B244" s="35">
        <v>51560</v>
      </c>
      <c r="C244" s="30" t="s">
        <v>51</v>
      </c>
      <c r="D244" s="33">
        <v>11</v>
      </c>
      <c r="E244" s="36" t="s">
        <v>340</v>
      </c>
    </row>
    <row r="245" spans="1:5" x14ac:dyDescent="0.2">
      <c r="A245" s="17" t="str">
        <f>CONCATENATE("INDEC-MO - ",B245,C245,D245)</f>
        <v>INDEC-MO - 51560-12</v>
      </c>
      <c r="B245" s="35">
        <v>51560</v>
      </c>
      <c r="C245" s="30" t="s">
        <v>51</v>
      </c>
      <c r="D245" s="33">
        <v>12</v>
      </c>
      <c r="E245" s="36" t="s">
        <v>341</v>
      </c>
    </row>
    <row r="246" spans="1:5" x14ac:dyDescent="0.2">
      <c r="A246" s="17" t="str">
        <f>CONCATENATE("INDEC-MO - ",B246,C246,D246)</f>
        <v>INDEC-MO - 51560-13</v>
      </c>
      <c r="B246" s="35">
        <v>51560</v>
      </c>
      <c r="C246" s="30" t="s">
        <v>51</v>
      </c>
      <c r="D246" s="33">
        <v>13</v>
      </c>
      <c r="E246" s="36" t="s">
        <v>342</v>
      </c>
    </row>
    <row r="247" spans="1:5" x14ac:dyDescent="0.2">
      <c r="A247" s="17" t="str">
        <f>CONCATENATE("INDEC-MO - ",B247,C247,D247)</f>
        <v>INDEC-MO - 51560-14</v>
      </c>
      <c r="B247" s="35">
        <v>51560</v>
      </c>
      <c r="C247" s="30" t="s">
        <v>51</v>
      </c>
      <c r="D247" s="33">
        <v>14</v>
      </c>
      <c r="E247" s="36" t="s">
        <v>343</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51</v>
      </c>
      <c r="D249" s="33">
        <v>32</v>
      </c>
      <c r="E249" s="28" t="s">
        <v>344</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51</v>
      </c>
      <c r="D251" s="33">
        <v>1</v>
      </c>
      <c r="E251" s="34" t="s">
        <v>345</v>
      </c>
    </row>
    <row r="252" spans="1:5" x14ac:dyDescent="0.2">
      <c r="A252" s="17" t="str">
        <f>CONCATENATE(B252,C252,D252)</f>
        <v/>
      </c>
      <c r="B252" s="35"/>
      <c r="C252" s="30"/>
      <c r="D252" s="33"/>
      <c r="E252" s="30"/>
    </row>
    <row r="253" spans="1:5" x14ac:dyDescent="0.2">
      <c r="A253" s="17" t="str">
        <f>CONCATENATE(B253,C253,D253)</f>
        <v/>
      </c>
      <c r="B253" s="35"/>
      <c r="C253" s="30"/>
      <c r="D253" s="33"/>
      <c r="E253" s="34" t="s">
        <v>346</v>
      </c>
    </row>
    <row r="254" spans="1:5" x14ac:dyDescent="0.2">
      <c r="A254" s="17" t="str">
        <f t="shared" ref="A254:A259" si="4">CONCATENATE("INDEC-MO - ",B254,C254,D254)</f>
        <v>INDEC-MO - 51641-1</v>
      </c>
      <c r="B254" s="35">
        <v>51641</v>
      </c>
      <c r="C254" s="30" t="s">
        <v>51</v>
      </c>
      <c r="D254" s="33">
        <v>1</v>
      </c>
      <c r="E254" s="36" t="s">
        <v>347</v>
      </c>
    </row>
    <row r="255" spans="1:5" x14ac:dyDescent="0.2">
      <c r="A255" s="17" t="str">
        <f t="shared" si="4"/>
        <v>INDEC-MO - 51620-1</v>
      </c>
      <c r="B255" s="35">
        <v>51620</v>
      </c>
      <c r="C255" s="30" t="s">
        <v>51</v>
      </c>
      <c r="D255" s="33">
        <v>1</v>
      </c>
      <c r="E255" s="36" t="s">
        <v>348</v>
      </c>
    </row>
    <row r="256" spans="1:5" x14ac:dyDescent="0.2">
      <c r="A256" s="17" t="str">
        <f t="shared" si="4"/>
        <v>INDEC-MO - 51690-1</v>
      </c>
      <c r="B256" s="35">
        <v>51690</v>
      </c>
      <c r="C256" s="30" t="s">
        <v>51</v>
      </c>
      <c r="D256" s="33">
        <v>1</v>
      </c>
      <c r="E256" s="36" t="s">
        <v>349</v>
      </c>
    </row>
    <row r="257" spans="1:7" x14ac:dyDescent="0.2">
      <c r="A257" s="17" t="str">
        <f t="shared" si="4"/>
        <v>INDEC-MO - 51630-1</v>
      </c>
      <c r="B257" s="35">
        <v>51630</v>
      </c>
      <c r="C257" s="30" t="s">
        <v>51</v>
      </c>
      <c r="D257" s="33">
        <v>1</v>
      </c>
      <c r="E257" s="36" t="s">
        <v>350</v>
      </c>
    </row>
    <row r="258" spans="1:7" x14ac:dyDescent="0.2">
      <c r="A258" s="17" t="str">
        <f t="shared" si="4"/>
        <v>INDEC-MO - 51720-1</v>
      </c>
      <c r="B258" s="35">
        <v>51720</v>
      </c>
      <c r="C258" s="30" t="s">
        <v>51</v>
      </c>
      <c r="D258" s="33">
        <v>1</v>
      </c>
      <c r="E258" s="36" t="s">
        <v>351</v>
      </c>
    </row>
    <row r="259" spans="1:7" x14ac:dyDescent="0.2">
      <c r="A259" s="17" t="str">
        <f t="shared" si="4"/>
        <v>INDEC-MO - 51730-1</v>
      </c>
      <c r="B259" s="35">
        <v>51730</v>
      </c>
      <c r="C259" s="30" t="s">
        <v>51</v>
      </c>
      <c r="D259" s="33">
        <v>1</v>
      </c>
      <c r="E259" s="36" t="s">
        <v>352</v>
      </c>
    </row>
    <row r="262" spans="1:7" x14ac:dyDescent="0.2">
      <c r="A262" s="39"/>
      <c r="B262" s="15" t="s">
        <v>554</v>
      </c>
      <c r="C262" s="37"/>
      <c r="D262" s="38"/>
      <c r="E262" s="38"/>
      <c r="F262" s="38"/>
      <c r="G262" s="39"/>
    </row>
    <row r="263" spans="1:7" x14ac:dyDescent="0.2">
      <c r="A263" s="41"/>
      <c r="B263" s="37"/>
      <c r="C263" s="37"/>
      <c r="D263" s="40"/>
      <c r="E263" s="37"/>
      <c r="F263" s="37"/>
      <c r="G263" s="25"/>
    </row>
    <row r="264" spans="1:7" ht="11.25" customHeight="1" x14ac:dyDescent="0.2">
      <c r="A264" s="489" t="s">
        <v>353</v>
      </c>
      <c r="B264" s="488" t="s">
        <v>48</v>
      </c>
      <c r="C264" s="488"/>
      <c r="D264" s="488"/>
      <c r="E264" s="488" t="s">
        <v>337</v>
      </c>
      <c r="F264" s="42"/>
      <c r="G264" s="42"/>
    </row>
    <row r="265" spans="1:7" x14ac:dyDescent="0.2">
      <c r="A265" s="489"/>
      <c r="B265" s="489"/>
      <c r="C265" s="489"/>
      <c r="D265" s="489"/>
      <c r="E265" s="488"/>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51</v>
      </c>
      <c r="D267" s="33">
        <v>1</v>
      </c>
      <c r="E267" s="27" t="s">
        <v>555</v>
      </c>
      <c r="F267" s="37"/>
      <c r="G267" s="37"/>
    </row>
    <row r="268" spans="1:7" x14ac:dyDescent="0.2">
      <c r="A268" s="37"/>
      <c r="B268" s="37"/>
      <c r="C268" s="37"/>
      <c r="D268" s="38"/>
      <c r="E268" s="37"/>
      <c r="F268" s="37"/>
      <c r="G268" s="37"/>
    </row>
    <row r="271" spans="1:7" x14ac:dyDescent="0.2">
      <c r="A271" s="28"/>
      <c r="B271" s="15" t="s">
        <v>354</v>
      </c>
      <c r="C271" s="28"/>
      <c r="D271" s="29"/>
    </row>
    <row r="272" spans="1:7" x14ac:dyDescent="0.2">
      <c r="A272" s="30"/>
      <c r="B272" s="30"/>
      <c r="C272" s="30"/>
      <c r="D272" s="33"/>
    </row>
    <row r="273" spans="1:5" x14ac:dyDescent="0.2">
      <c r="A273" s="489" t="s">
        <v>353</v>
      </c>
      <c r="B273" s="488" t="s">
        <v>48</v>
      </c>
      <c r="C273" s="488"/>
      <c r="D273" s="488"/>
      <c r="E273" s="488" t="s">
        <v>355</v>
      </c>
    </row>
    <row r="274" spans="1:5" x14ac:dyDescent="0.2">
      <c r="A274" s="489"/>
      <c r="B274" s="488" t="s">
        <v>50</v>
      </c>
      <c r="C274" s="488"/>
      <c r="D274" s="488"/>
      <c r="E274" s="488"/>
    </row>
    <row r="275" spans="1:5" x14ac:dyDescent="0.2">
      <c r="B275" s="30"/>
      <c r="C275" s="30"/>
      <c r="D275" s="33"/>
      <c r="E275" s="43"/>
    </row>
    <row r="276" spans="1:5" x14ac:dyDescent="0.2">
      <c r="A276" s="17" t="str">
        <f t="shared" ref="A276:A283" si="5">CONCATENATE("INDEC-EC - ",B276,C276,D276)</f>
        <v>INDEC-EC - 43520-11</v>
      </c>
      <c r="B276" s="36">
        <v>43520</v>
      </c>
      <c r="C276" s="36" t="s">
        <v>51</v>
      </c>
      <c r="D276" s="33">
        <v>11</v>
      </c>
      <c r="E276" s="36" t="s">
        <v>356</v>
      </c>
    </row>
    <row r="277" spans="1:5" x14ac:dyDescent="0.2">
      <c r="A277" s="17" t="str">
        <f t="shared" si="5"/>
        <v>INDEC-EC - 44440-2</v>
      </c>
      <c r="B277" s="36">
        <v>44440</v>
      </c>
      <c r="C277" s="36" t="s">
        <v>51</v>
      </c>
      <c r="D277" s="33">
        <v>2</v>
      </c>
      <c r="E277" s="36" t="s">
        <v>357</v>
      </c>
    </row>
    <row r="278" spans="1:5" x14ac:dyDescent="0.2">
      <c r="A278" s="17" t="str">
        <f t="shared" si="5"/>
        <v>INDEC-EC - 44221-11</v>
      </c>
      <c r="B278" s="36">
        <v>44221</v>
      </c>
      <c r="C278" s="36" t="s">
        <v>51</v>
      </c>
      <c r="D278" s="33">
        <v>11</v>
      </c>
      <c r="E278" s="36" t="s">
        <v>358</v>
      </c>
    </row>
    <row r="279" spans="1:5" x14ac:dyDescent="0.2">
      <c r="A279" s="17" t="str">
        <f t="shared" si="5"/>
        <v>INDEC-EC - 44221-12</v>
      </c>
      <c r="B279" s="36">
        <v>44221</v>
      </c>
      <c r="C279" s="36" t="s">
        <v>51</v>
      </c>
      <c r="D279" s="33">
        <v>12</v>
      </c>
      <c r="E279" s="36" t="s">
        <v>359</v>
      </c>
    </row>
    <row r="280" spans="1:5" x14ac:dyDescent="0.2">
      <c r="A280" s="17" t="str">
        <f t="shared" si="5"/>
        <v>INDEC-EC - 43520-21</v>
      </c>
      <c r="B280" s="36">
        <v>43520</v>
      </c>
      <c r="C280" s="36" t="s">
        <v>51</v>
      </c>
      <c r="D280" s="33">
        <v>21</v>
      </c>
      <c r="E280" s="36" t="s">
        <v>360</v>
      </c>
    </row>
    <row r="281" spans="1:5" x14ac:dyDescent="0.2">
      <c r="A281" s="17" t="str">
        <f t="shared" si="5"/>
        <v>INDEC-EC - 44231-21</v>
      </c>
      <c r="B281" s="36">
        <v>44231</v>
      </c>
      <c r="C281" s="36" t="s">
        <v>51</v>
      </c>
      <c r="D281" s="33">
        <v>21</v>
      </c>
      <c r="E281" s="36" t="s">
        <v>361</v>
      </c>
    </row>
    <row r="282" spans="1:5" x14ac:dyDescent="0.2">
      <c r="A282" s="17" t="str">
        <f t="shared" si="5"/>
        <v>INDEC-EC - 44440-11</v>
      </c>
      <c r="B282" s="36">
        <v>44440</v>
      </c>
      <c r="C282" s="36" t="s">
        <v>51</v>
      </c>
      <c r="D282" s="33">
        <v>11</v>
      </c>
      <c r="E282" s="36" t="s">
        <v>362</v>
      </c>
    </row>
    <row r="283" spans="1:5" x14ac:dyDescent="0.2">
      <c r="A283" s="17" t="str">
        <f t="shared" si="5"/>
        <v>INDEC-EC - 44231-11</v>
      </c>
      <c r="B283" s="36">
        <v>44231</v>
      </c>
      <c r="C283" s="36" t="s">
        <v>51</v>
      </c>
      <c r="D283" s="33">
        <v>11</v>
      </c>
      <c r="E283" s="36" t="s">
        <v>363</v>
      </c>
    </row>
    <row r="286" spans="1:5" x14ac:dyDescent="0.2">
      <c r="A286" s="28"/>
      <c r="B286" s="15" t="s">
        <v>364</v>
      </c>
      <c r="C286" s="28"/>
      <c r="D286" s="29"/>
    </row>
    <row r="287" spans="1:5" x14ac:dyDescent="0.2">
      <c r="A287" s="30"/>
      <c r="B287" s="30"/>
      <c r="C287" s="30"/>
      <c r="D287" s="33"/>
    </row>
    <row r="288" spans="1:5" x14ac:dyDescent="0.2">
      <c r="A288" s="489" t="s">
        <v>353</v>
      </c>
      <c r="B288" s="488" t="s">
        <v>48</v>
      </c>
      <c r="C288" s="488"/>
      <c r="D288" s="488"/>
      <c r="E288" s="488" t="s">
        <v>365</v>
      </c>
    </row>
    <row r="289" spans="1:7" x14ac:dyDescent="0.2">
      <c r="A289" s="489"/>
      <c r="B289" s="488" t="s">
        <v>50</v>
      </c>
      <c r="C289" s="488"/>
      <c r="D289" s="488"/>
      <c r="E289" s="488"/>
    </row>
    <row r="290" spans="1:7" x14ac:dyDescent="0.2">
      <c r="B290" s="30"/>
      <c r="C290" s="30"/>
      <c r="D290" s="33"/>
      <c r="E290" s="43"/>
    </row>
    <row r="291" spans="1:7" x14ac:dyDescent="0.2">
      <c r="A291" s="17" t="str">
        <f t="shared" ref="A291:A298" si="6">CONCATENATE("INDEC-SA - ",B291,C291,D291)</f>
        <v>INDEC-SA - 83107-1</v>
      </c>
      <c r="B291" s="30">
        <v>83107</v>
      </c>
      <c r="C291" s="30" t="s">
        <v>51</v>
      </c>
      <c r="D291" s="33">
        <v>1</v>
      </c>
      <c r="E291" s="30" t="s">
        <v>366</v>
      </c>
    </row>
    <row r="292" spans="1:7" x14ac:dyDescent="0.2">
      <c r="A292" s="17" t="str">
        <f t="shared" si="6"/>
        <v>INDEC-SA - 71240-21</v>
      </c>
      <c r="B292" s="30">
        <v>71240</v>
      </c>
      <c r="C292" s="30" t="s">
        <v>51</v>
      </c>
      <c r="D292" s="33">
        <v>21</v>
      </c>
      <c r="E292" s="30" t="s">
        <v>367</v>
      </c>
    </row>
    <row r="293" spans="1:7" x14ac:dyDescent="0.2">
      <c r="A293" s="17" t="str">
        <f t="shared" si="6"/>
        <v>INDEC-SA - 71240-31</v>
      </c>
      <c r="B293" s="30">
        <v>71240</v>
      </c>
      <c r="C293" s="30" t="s">
        <v>51</v>
      </c>
      <c r="D293" s="33">
        <v>31</v>
      </c>
      <c r="E293" s="30" t="s">
        <v>368</v>
      </c>
    </row>
    <row r="294" spans="1:7" x14ac:dyDescent="0.2">
      <c r="A294" s="17" t="str">
        <f t="shared" si="6"/>
        <v>INDEC-SA - 71240-11</v>
      </c>
      <c r="B294" s="30">
        <v>71240</v>
      </c>
      <c r="C294" s="30" t="s">
        <v>51</v>
      </c>
      <c r="D294" s="33">
        <v>11</v>
      </c>
      <c r="E294" s="30" t="s">
        <v>369</v>
      </c>
    </row>
    <row r="295" spans="1:7" x14ac:dyDescent="0.2">
      <c r="A295" s="17" t="str">
        <f t="shared" si="6"/>
        <v>INDEC-SA - 74110-11</v>
      </c>
      <c r="B295" s="30">
        <v>74110</v>
      </c>
      <c r="C295" s="30" t="s">
        <v>51</v>
      </c>
      <c r="D295" s="33">
        <v>11</v>
      </c>
      <c r="E295" s="30" t="s">
        <v>370</v>
      </c>
    </row>
    <row r="296" spans="1:7" x14ac:dyDescent="0.2">
      <c r="A296" s="17" t="str">
        <f t="shared" si="6"/>
        <v>INDEC-SA - 71233-11</v>
      </c>
      <c r="B296" s="30">
        <v>71233</v>
      </c>
      <c r="C296" s="30" t="s">
        <v>51</v>
      </c>
      <c r="D296" s="33">
        <v>11</v>
      </c>
      <c r="E296" s="30" t="s">
        <v>371</v>
      </c>
    </row>
    <row r="297" spans="1:7" x14ac:dyDescent="0.2">
      <c r="A297" s="17" t="str">
        <f t="shared" si="6"/>
        <v>INDEC-SA - 51800-11</v>
      </c>
      <c r="B297" s="30">
        <v>51800</v>
      </c>
      <c r="C297" s="30" t="s">
        <v>51</v>
      </c>
      <c r="D297" s="33">
        <v>11</v>
      </c>
      <c r="E297" s="44" t="s">
        <v>372</v>
      </c>
    </row>
    <row r="298" spans="1:7" x14ac:dyDescent="0.2">
      <c r="A298" s="17" t="str">
        <f t="shared" si="6"/>
        <v>INDEC-SA - 51800-21</v>
      </c>
      <c r="B298" s="30">
        <v>51800</v>
      </c>
      <c r="C298" s="30" t="s">
        <v>51</v>
      </c>
      <c r="D298" s="33">
        <v>21</v>
      </c>
      <c r="E298" s="30" t="s">
        <v>373</v>
      </c>
    </row>
    <row r="301" spans="1:7" x14ac:dyDescent="0.2">
      <c r="A301" s="45"/>
      <c r="B301" s="15" t="s">
        <v>513</v>
      </c>
      <c r="C301" s="45"/>
      <c r="D301" s="46"/>
      <c r="E301" s="45"/>
      <c r="F301" s="45"/>
      <c r="G301" s="45"/>
    </row>
    <row r="303" spans="1:7" x14ac:dyDescent="0.2">
      <c r="A303" s="489" t="s">
        <v>353</v>
      </c>
      <c r="B303" s="488" t="s">
        <v>48</v>
      </c>
      <c r="C303" s="488"/>
      <c r="D303" s="488"/>
      <c r="E303" s="489" t="s">
        <v>49</v>
      </c>
    </row>
    <row r="304" spans="1:7" x14ac:dyDescent="0.2">
      <c r="A304" s="489"/>
      <c r="B304" s="488" t="s">
        <v>50</v>
      </c>
      <c r="C304" s="488"/>
      <c r="D304" s="488"/>
      <c r="E304" s="489"/>
    </row>
    <row r="305" spans="1:5" x14ac:dyDescent="0.2">
      <c r="A305" s="18"/>
      <c r="B305" s="43"/>
      <c r="C305" s="43"/>
      <c r="D305" s="43"/>
      <c r="E305" s="18"/>
    </row>
    <row r="306" spans="1:5" x14ac:dyDescent="0.2">
      <c r="A306" s="17" t="str">
        <f t="shared" ref="A306:A337" si="7">CONCATENATE("INDEC-PB - ",B306,C306,D306)</f>
        <v>INDEC-PB - 42120-1</v>
      </c>
      <c r="B306" s="17">
        <v>42120</v>
      </c>
      <c r="C306" s="19" t="s">
        <v>51</v>
      </c>
      <c r="D306" s="17">
        <v>1</v>
      </c>
      <c r="E306" s="47" t="s">
        <v>374</v>
      </c>
    </row>
    <row r="307" spans="1:5" x14ac:dyDescent="0.2">
      <c r="A307" s="17" t="str">
        <f t="shared" si="7"/>
        <v>INDEC-PB - 42120-2</v>
      </c>
      <c r="B307" s="17">
        <v>42120</v>
      </c>
      <c r="C307" s="19" t="s">
        <v>51</v>
      </c>
      <c r="D307" s="17">
        <v>2</v>
      </c>
      <c r="E307" s="47" t="s">
        <v>375</v>
      </c>
    </row>
    <row r="308" spans="1:5" x14ac:dyDescent="0.2">
      <c r="A308" s="17" t="str">
        <f t="shared" si="7"/>
        <v>INDEC-PB - 37910-1</v>
      </c>
      <c r="B308" s="17">
        <v>37910</v>
      </c>
      <c r="C308" s="19" t="s">
        <v>51</v>
      </c>
      <c r="D308" s="17">
        <v>1</v>
      </c>
      <c r="E308" s="47" t="s">
        <v>376</v>
      </c>
    </row>
    <row r="309" spans="1:5" x14ac:dyDescent="0.2">
      <c r="A309" s="17" t="str">
        <f t="shared" si="7"/>
        <v>INDEC-PB - 42921-4</v>
      </c>
      <c r="B309" s="17">
        <v>42921</v>
      </c>
      <c r="C309" s="19" t="s">
        <v>51</v>
      </c>
      <c r="D309" s="17">
        <v>4</v>
      </c>
      <c r="E309" s="47" t="s">
        <v>377</v>
      </c>
    </row>
    <row r="310" spans="1:5" x14ac:dyDescent="0.2">
      <c r="A310" s="17" t="str">
        <f t="shared" si="7"/>
        <v>INDEC-PB - 44251-1</v>
      </c>
      <c r="B310" s="17">
        <v>44251</v>
      </c>
      <c r="C310" s="19" t="s">
        <v>51</v>
      </c>
      <c r="D310" s="17">
        <v>1</v>
      </c>
      <c r="E310" s="47" t="s">
        <v>378</v>
      </c>
    </row>
    <row r="311" spans="1:5" x14ac:dyDescent="0.2">
      <c r="A311" s="17" t="str">
        <f t="shared" si="7"/>
        <v>INDEC-PB - 42922-1</v>
      </c>
      <c r="B311" s="17">
        <v>42922</v>
      </c>
      <c r="C311" s="19" t="s">
        <v>51</v>
      </c>
      <c r="D311" s="17">
        <v>1</v>
      </c>
      <c r="E311" s="47" t="s">
        <v>379</v>
      </c>
    </row>
    <row r="312" spans="1:5" x14ac:dyDescent="0.2">
      <c r="A312" s="17" t="str">
        <f t="shared" si="7"/>
        <v>INDEC-PB - 33380-1</v>
      </c>
      <c r="B312" s="17">
        <v>33380</v>
      </c>
      <c r="C312" s="19" t="s">
        <v>51</v>
      </c>
      <c r="D312" s="17">
        <v>1</v>
      </c>
      <c r="E312" s="47" t="s">
        <v>380</v>
      </c>
    </row>
    <row r="313" spans="1:5" x14ac:dyDescent="0.2">
      <c r="A313" s="17" t="str">
        <f t="shared" si="7"/>
        <v>INDEC-PB - 49229-1</v>
      </c>
      <c r="B313" s="17">
        <v>49229</v>
      </c>
      <c r="C313" s="19" t="s">
        <v>51</v>
      </c>
      <c r="D313" s="17">
        <v>1</v>
      </c>
      <c r="E313" s="47" t="s">
        <v>381</v>
      </c>
    </row>
    <row r="314" spans="1:5" x14ac:dyDescent="0.2">
      <c r="A314" s="17" t="str">
        <f t="shared" si="7"/>
        <v>INDEC-PB - 46420-1</v>
      </c>
      <c r="B314" s="17">
        <v>46420</v>
      </c>
      <c r="C314" s="19" t="s">
        <v>51</v>
      </c>
      <c r="D314" s="17">
        <v>1</v>
      </c>
      <c r="E314" s="47" t="s">
        <v>382</v>
      </c>
    </row>
    <row r="315" spans="1:5" x14ac:dyDescent="0.2">
      <c r="A315" s="17" t="str">
        <f t="shared" si="7"/>
        <v>INDEC-PB - 41263-1</v>
      </c>
      <c r="B315" s="17">
        <v>41263</v>
      </c>
      <c r="C315" s="19" t="s">
        <v>51</v>
      </c>
      <c r="D315" s="17">
        <v>1</v>
      </c>
      <c r="E315" s="47" t="s">
        <v>383</v>
      </c>
    </row>
    <row r="316" spans="1:5" x14ac:dyDescent="0.2">
      <c r="A316" s="17" t="str">
        <f t="shared" si="7"/>
        <v>INDEC-PB - 41241-1</v>
      </c>
      <c r="B316" s="17">
        <v>41241</v>
      </c>
      <c r="C316" s="19" t="s">
        <v>51</v>
      </c>
      <c r="D316" s="17">
        <v>1</v>
      </c>
      <c r="E316" s="47" t="s">
        <v>384</v>
      </c>
    </row>
    <row r="317" spans="1:5" x14ac:dyDescent="0.2">
      <c r="A317" s="17" t="str">
        <f t="shared" si="7"/>
        <v>INDEC-PB - 44216-1</v>
      </c>
      <c r="B317" s="17">
        <v>44216</v>
      </c>
      <c r="C317" s="19" t="s">
        <v>51</v>
      </c>
      <c r="D317" s="17">
        <v>1</v>
      </c>
      <c r="E317" s="47" t="s">
        <v>385</v>
      </c>
    </row>
    <row r="318" spans="1:5" x14ac:dyDescent="0.2">
      <c r="A318" s="17" t="str">
        <f t="shared" si="7"/>
        <v>INDEC-PB - 15400-1</v>
      </c>
      <c r="B318" s="17">
        <v>15400</v>
      </c>
      <c r="C318" s="19" t="s">
        <v>51</v>
      </c>
      <c r="D318" s="17">
        <v>1</v>
      </c>
      <c r="E318" s="47" t="s">
        <v>386</v>
      </c>
    </row>
    <row r="319" spans="1:5" x14ac:dyDescent="0.2">
      <c r="A319" s="17" t="str">
        <f t="shared" si="7"/>
        <v>INDEC-PB - 15310-1</v>
      </c>
      <c r="B319" s="17">
        <v>15310</v>
      </c>
      <c r="C319" s="19" t="s">
        <v>51</v>
      </c>
      <c r="D319" s="17">
        <v>1</v>
      </c>
      <c r="E319" s="47" t="s">
        <v>387</v>
      </c>
    </row>
    <row r="320" spans="1:5" x14ac:dyDescent="0.2">
      <c r="A320" s="17" t="str">
        <f t="shared" si="7"/>
        <v>INDEC-PB - 37210-1</v>
      </c>
      <c r="B320" s="17">
        <v>37210</v>
      </c>
      <c r="C320" s="19" t="s">
        <v>51</v>
      </c>
      <c r="D320" s="17">
        <v>1</v>
      </c>
      <c r="E320" s="47" t="s">
        <v>388</v>
      </c>
    </row>
    <row r="321" spans="1:5" x14ac:dyDescent="0.2">
      <c r="A321" s="17" t="str">
        <f t="shared" si="7"/>
        <v>INDEC-PB - 37540-2</v>
      </c>
      <c r="B321" s="17">
        <v>37540</v>
      </c>
      <c r="C321" s="19" t="s">
        <v>51</v>
      </c>
      <c r="D321" s="17">
        <v>2</v>
      </c>
      <c r="E321" s="47" t="s">
        <v>389</v>
      </c>
    </row>
    <row r="322" spans="1:5" x14ac:dyDescent="0.2">
      <c r="A322" s="17" t="str">
        <f t="shared" si="7"/>
        <v>INDEC-PB - 49113-1</v>
      </c>
      <c r="B322" s="17">
        <v>49113</v>
      </c>
      <c r="C322" s="19" t="s">
        <v>51</v>
      </c>
      <c r="D322" s="17">
        <v>1</v>
      </c>
      <c r="E322" s="47" t="s">
        <v>390</v>
      </c>
    </row>
    <row r="323" spans="1:5" x14ac:dyDescent="0.2">
      <c r="A323" s="17" t="str">
        <f t="shared" si="7"/>
        <v>INDEC-PB - 36270-1</v>
      </c>
      <c r="B323" s="17">
        <v>36270</v>
      </c>
      <c r="C323" s="19" t="s">
        <v>51</v>
      </c>
      <c r="D323" s="17">
        <v>1</v>
      </c>
      <c r="E323" s="47" t="s">
        <v>391</v>
      </c>
    </row>
    <row r="324" spans="1:5" x14ac:dyDescent="0.2">
      <c r="A324" s="17" t="str">
        <f t="shared" si="7"/>
        <v>INDEC-PB - 46539-1</v>
      </c>
      <c r="B324" s="17">
        <v>46539</v>
      </c>
      <c r="C324" s="19" t="s">
        <v>51</v>
      </c>
      <c r="D324" s="17">
        <v>1</v>
      </c>
      <c r="E324" s="47" t="s">
        <v>392</v>
      </c>
    </row>
    <row r="325" spans="1:5" x14ac:dyDescent="0.2">
      <c r="A325" s="17" t="str">
        <f t="shared" si="7"/>
        <v>INDEC-PB - 37370-1</v>
      </c>
      <c r="B325" s="17">
        <v>37370</v>
      </c>
      <c r="C325" s="19" t="s">
        <v>51</v>
      </c>
      <c r="D325" s="17">
        <v>1</v>
      </c>
      <c r="E325" s="47" t="s">
        <v>393</v>
      </c>
    </row>
    <row r="326" spans="1:5" x14ac:dyDescent="0.2">
      <c r="A326" s="17" t="str">
        <f t="shared" si="7"/>
        <v>INDEC-PB - 35110-4</v>
      </c>
      <c r="B326" s="17">
        <v>35110</v>
      </c>
      <c r="C326" s="19" t="s">
        <v>51</v>
      </c>
      <c r="D326" s="17">
        <v>4</v>
      </c>
      <c r="E326" s="47" t="s">
        <v>394</v>
      </c>
    </row>
    <row r="327" spans="1:5" x14ac:dyDescent="0.2">
      <c r="A327" s="17" t="str">
        <f t="shared" si="7"/>
        <v>INDEC-PB - 41261-1</v>
      </c>
      <c r="B327" s="17">
        <v>41261</v>
      </c>
      <c r="C327" s="19" t="s">
        <v>51</v>
      </c>
      <c r="D327" s="17">
        <v>1</v>
      </c>
      <c r="E327" s="47" t="s">
        <v>395</v>
      </c>
    </row>
    <row r="328" spans="1:5" x14ac:dyDescent="0.2">
      <c r="A328" s="17" t="str">
        <f t="shared" si="7"/>
        <v>INDEC-PB - 36490-6</v>
      </c>
      <c r="B328" s="17">
        <v>36490</v>
      </c>
      <c r="C328" s="19" t="s">
        <v>51</v>
      </c>
      <c r="D328" s="17">
        <v>6</v>
      </c>
      <c r="E328" s="47" t="s">
        <v>396</v>
      </c>
    </row>
    <row r="329" spans="1:5" x14ac:dyDescent="0.2">
      <c r="A329" s="17" t="str">
        <f t="shared" si="7"/>
        <v>INDEC-PB - 42944-1</v>
      </c>
      <c r="B329" s="17">
        <v>42944</v>
      </c>
      <c r="C329" s="19" t="s">
        <v>51</v>
      </c>
      <c r="D329" s="17">
        <v>1</v>
      </c>
      <c r="E329" s="47" t="s">
        <v>397</v>
      </c>
    </row>
    <row r="330" spans="1:5" x14ac:dyDescent="0.2">
      <c r="A330" s="17" t="str">
        <f t="shared" si="7"/>
        <v>INDEC-PB - 42320-1</v>
      </c>
      <c r="B330" s="17">
        <v>42320</v>
      </c>
      <c r="C330" s="19" t="s">
        <v>51</v>
      </c>
      <c r="D330" s="17">
        <v>1</v>
      </c>
      <c r="E330" s="47" t="s">
        <v>398</v>
      </c>
    </row>
    <row r="331" spans="1:5" x14ac:dyDescent="0.2">
      <c r="A331" s="17" t="str">
        <f t="shared" si="7"/>
        <v>INDEC-PB - 37420-1</v>
      </c>
      <c r="B331" s="17">
        <v>37420</v>
      </c>
      <c r="C331" s="19" t="s">
        <v>51</v>
      </c>
      <c r="D331" s="17">
        <v>1</v>
      </c>
      <c r="E331" s="47" t="s">
        <v>399</v>
      </c>
    </row>
    <row r="332" spans="1:5" x14ac:dyDescent="0.2">
      <c r="A332" s="17" t="str">
        <f t="shared" si="7"/>
        <v>INDEC-PB - 49115-2</v>
      </c>
      <c r="B332" s="17">
        <v>49115</v>
      </c>
      <c r="C332" s="19" t="s">
        <v>51</v>
      </c>
      <c r="D332" s="17">
        <v>2</v>
      </c>
      <c r="E332" s="47" t="s">
        <v>400</v>
      </c>
    </row>
    <row r="333" spans="1:5" x14ac:dyDescent="0.2">
      <c r="A333" s="17" t="str">
        <f t="shared" si="7"/>
        <v>INDEC-PB - 36320-3</v>
      </c>
      <c r="B333" s="17">
        <v>36320</v>
      </c>
      <c r="C333" s="19" t="s">
        <v>51</v>
      </c>
      <c r="D333" s="17">
        <v>3</v>
      </c>
      <c r="E333" s="47" t="s">
        <v>401</v>
      </c>
    </row>
    <row r="334" spans="1:5" x14ac:dyDescent="0.2">
      <c r="A334" s="17" t="str">
        <f t="shared" si="7"/>
        <v>INDEC-PB - 36320-2</v>
      </c>
      <c r="B334" s="17">
        <v>36320</v>
      </c>
      <c r="C334" s="19" t="s">
        <v>51</v>
      </c>
      <c r="D334" s="17">
        <v>2</v>
      </c>
      <c r="E334" s="47" t="s">
        <v>402</v>
      </c>
    </row>
    <row r="335" spans="1:5" x14ac:dyDescent="0.2">
      <c r="A335" s="17" t="str">
        <f t="shared" si="7"/>
        <v>INDEC-PB - 36320-1</v>
      </c>
      <c r="B335" s="17">
        <v>36320</v>
      </c>
      <c r="C335" s="19" t="s">
        <v>51</v>
      </c>
      <c r="D335" s="17">
        <v>1</v>
      </c>
      <c r="E335" s="47" t="s">
        <v>403</v>
      </c>
    </row>
    <row r="336" spans="1:5" x14ac:dyDescent="0.2">
      <c r="A336" s="17" t="str">
        <f t="shared" si="7"/>
        <v>INDEC-PB - 46220-1</v>
      </c>
      <c r="B336" s="17">
        <v>46220</v>
      </c>
      <c r="C336" s="19" t="s">
        <v>51</v>
      </c>
      <c r="D336" s="17">
        <v>1</v>
      </c>
      <c r="E336" s="47" t="s">
        <v>404</v>
      </c>
    </row>
    <row r="337" spans="1:5" x14ac:dyDescent="0.2">
      <c r="A337" s="17" t="str">
        <f t="shared" si="7"/>
        <v>INDEC-PB - 34800-1</v>
      </c>
      <c r="B337" s="17">
        <v>34800</v>
      </c>
      <c r="C337" s="19" t="s">
        <v>51</v>
      </c>
      <c r="D337" s="17">
        <v>1</v>
      </c>
      <c r="E337" s="47" t="s">
        <v>405</v>
      </c>
    </row>
    <row r="338" spans="1:5" x14ac:dyDescent="0.2">
      <c r="A338" s="17" t="str">
        <f t="shared" ref="A338:A369" si="8">CONCATENATE("INDEC-PB - ",B338,C338,D338)</f>
        <v>INDEC-PB - 37440-1</v>
      </c>
      <c r="B338" s="17">
        <v>37440</v>
      </c>
      <c r="C338" s="19" t="s">
        <v>51</v>
      </c>
      <c r="D338" s="17">
        <v>1</v>
      </c>
      <c r="E338" s="47" t="s">
        <v>406</v>
      </c>
    </row>
    <row r="339" spans="1:5" x14ac:dyDescent="0.2">
      <c r="A339" s="17" t="str">
        <f t="shared" si="8"/>
        <v>INDEC-PB - 42992-1</v>
      </c>
      <c r="B339" s="17">
        <v>42992</v>
      </c>
      <c r="C339" s="19" t="s">
        <v>51</v>
      </c>
      <c r="D339" s="17">
        <v>1</v>
      </c>
      <c r="E339" s="47" t="s">
        <v>407</v>
      </c>
    </row>
    <row r="340" spans="1:5" x14ac:dyDescent="0.2">
      <c r="A340" s="17" t="str">
        <f t="shared" si="8"/>
        <v>INDEC-PB - 42999-2</v>
      </c>
      <c r="B340" s="17">
        <v>42999</v>
      </c>
      <c r="C340" s="19" t="s">
        <v>51</v>
      </c>
      <c r="D340" s="17">
        <v>2</v>
      </c>
      <c r="E340" s="47" t="s">
        <v>408</v>
      </c>
    </row>
    <row r="341" spans="1:5" x14ac:dyDescent="0.2">
      <c r="A341" s="17" t="str">
        <f t="shared" si="8"/>
        <v>INDEC-PB - 42944-2</v>
      </c>
      <c r="B341" s="17">
        <v>42944</v>
      </c>
      <c r="C341" s="19" t="s">
        <v>51</v>
      </c>
      <c r="D341" s="17">
        <v>2</v>
      </c>
      <c r="E341" s="47" t="s">
        <v>409</v>
      </c>
    </row>
    <row r="342" spans="1:5" x14ac:dyDescent="0.2">
      <c r="A342" s="17" t="str">
        <f t="shared" si="8"/>
        <v>INDEC-PB - 43230-1</v>
      </c>
      <c r="B342" s="17">
        <v>43230</v>
      </c>
      <c r="C342" s="19" t="s">
        <v>51</v>
      </c>
      <c r="D342" s="17">
        <v>1</v>
      </c>
      <c r="E342" s="47" t="s">
        <v>410</v>
      </c>
    </row>
    <row r="343" spans="1:5" x14ac:dyDescent="0.2">
      <c r="A343" s="17" t="str">
        <f t="shared" si="8"/>
        <v>INDEC-PB - 46340-1</v>
      </c>
      <c r="B343" s="17">
        <v>46340</v>
      </c>
      <c r="C343" s="19" t="s">
        <v>51</v>
      </c>
      <c r="D343" s="17">
        <v>1</v>
      </c>
      <c r="E343" s="47" t="s">
        <v>411</v>
      </c>
    </row>
    <row r="344" spans="1:5" x14ac:dyDescent="0.2">
      <c r="A344" s="17" t="str">
        <f t="shared" si="8"/>
        <v>INDEC-PB - 36270-2</v>
      </c>
      <c r="B344" s="17">
        <v>36270</v>
      </c>
      <c r="C344" s="19" t="s">
        <v>51</v>
      </c>
      <c r="D344" s="17">
        <v>2</v>
      </c>
      <c r="E344" s="47" t="s">
        <v>412</v>
      </c>
    </row>
    <row r="345" spans="1:5" x14ac:dyDescent="0.2">
      <c r="A345" s="17" t="str">
        <f t="shared" si="8"/>
        <v>INDEC-PB - 42190-2</v>
      </c>
      <c r="B345" s="17">
        <v>42190</v>
      </c>
      <c r="C345" s="19" t="s">
        <v>51</v>
      </c>
      <c r="D345" s="17">
        <v>2</v>
      </c>
      <c r="E345" s="47" t="s">
        <v>413</v>
      </c>
    </row>
    <row r="346" spans="1:5" x14ac:dyDescent="0.2">
      <c r="A346" s="17" t="str">
        <f t="shared" si="8"/>
        <v>INDEC-PB - 36990-2</v>
      </c>
      <c r="B346" s="17">
        <v>36990</v>
      </c>
      <c r="C346" s="19" t="s">
        <v>51</v>
      </c>
      <c r="D346" s="17">
        <v>2</v>
      </c>
      <c r="E346" s="47" t="s">
        <v>414</v>
      </c>
    </row>
    <row r="347" spans="1:5" x14ac:dyDescent="0.2">
      <c r="A347" s="17" t="str">
        <f t="shared" si="8"/>
        <v>INDEC-PB - 31600-1</v>
      </c>
      <c r="B347" s="17">
        <v>31600</v>
      </c>
      <c r="C347" s="19" t="s">
        <v>51</v>
      </c>
      <c r="D347" s="17">
        <v>1</v>
      </c>
      <c r="E347" s="47" t="s">
        <v>415</v>
      </c>
    </row>
    <row r="348" spans="1:5" x14ac:dyDescent="0.2">
      <c r="A348" s="17" t="str">
        <f t="shared" si="8"/>
        <v>INDEC-PB - 32600-1</v>
      </c>
      <c r="B348" s="17">
        <v>32600</v>
      </c>
      <c r="C348" s="19" t="s">
        <v>51</v>
      </c>
      <c r="D348" s="17">
        <v>1</v>
      </c>
      <c r="E348" s="47" t="s">
        <v>416</v>
      </c>
    </row>
    <row r="349" spans="1:5" x14ac:dyDescent="0.2">
      <c r="A349" s="17" t="str">
        <f t="shared" si="8"/>
        <v>INDEC-PB - 36111-3</v>
      </c>
      <c r="B349" s="17">
        <v>36111</v>
      </c>
      <c r="C349" s="19" t="s">
        <v>51</v>
      </c>
      <c r="D349" s="17">
        <v>3</v>
      </c>
      <c r="E349" s="47" t="s">
        <v>417</v>
      </c>
    </row>
    <row r="350" spans="1:5" x14ac:dyDescent="0.2">
      <c r="A350" s="17" t="str">
        <f t="shared" si="8"/>
        <v>INDEC-PB - 36111-2</v>
      </c>
      <c r="B350" s="17">
        <v>36111</v>
      </c>
      <c r="C350" s="19" t="s">
        <v>51</v>
      </c>
      <c r="D350" s="17">
        <v>2</v>
      </c>
      <c r="E350" s="47" t="s">
        <v>418</v>
      </c>
    </row>
    <row r="351" spans="1:5" x14ac:dyDescent="0.2">
      <c r="A351" s="17" t="str">
        <f t="shared" si="8"/>
        <v>INDEC-PB - 36111-1</v>
      </c>
      <c r="B351" s="17">
        <v>36111</v>
      </c>
      <c r="C351" s="19" t="s">
        <v>51</v>
      </c>
      <c r="D351" s="17">
        <v>1</v>
      </c>
      <c r="E351" s="47" t="s">
        <v>419</v>
      </c>
    </row>
    <row r="352" spans="1:5" x14ac:dyDescent="0.2">
      <c r="A352" s="17" t="str">
        <f t="shared" si="8"/>
        <v>INDEC-PB - 42921-1</v>
      </c>
      <c r="B352" s="17">
        <v>42921</v>
      </c>
      <c r="C352" s="19" t="s">
        <v>51</v>
      </c>
      <c r="D352" s="17">
        <v>1</v>
      </c>
      <c r="E352" s="47" t="s">
        <v>420</v>
      </c>
    </row>
    <row r="353" spans="1:5" x14ac:dyDescent="0.2">
      <c r="A353" s="17" t="str">
        <f t="shared" si="8"/>
        <v>INDEC-PB - 34800-2</v>
      </c>
      <c r="B353" s="17">
        <v>34800</v>
      </c>
      <c r="C353" s="19" t="s">
        <v>51</v>
      </c>
      <c r="D353" s="17">
        <v>2</v>
      </c>
      <c r="E353" s="47" t="s">
        <v>421</v>
      </c>
    </row>
    <row r="354" spans="1:5" x14ac:dyDescent="0.2">
      <c r="A354" s="17" t="str">
        <f t="shared" si="8"/>
        <v>INDEC-PB - 49129-1</v>
      </c>
      <c r="B354" s="17">
        <v>49129</v>
      </c>
      <c r="C354" s="19" t="s">
        <v>51</v>
      </c>
      <c r="D354" s="17">
        <v>1</v>
      </c>
      <c r="E354" s="47" t="s">
        <v>422</v>
      </c>
    </row>
    <row r="355" spans="1:5" x14ac:dyDescent="0.2">
      <c r="A355" s="17" t="str">
        <f t="shared" si="8"/>
        <v>INDEC-PB - 43220-1</v>
      </c>
      <c r="B355" s="17">
        <v>43220</v>
      </c>
      <c r="C355" s="19" t="s">
        <v>51</v>
      </c>
      <c r="D355" s="17">
        <v>1</v>
      </c>
      <c r="E355" s="47" t="s">
        <v>423</v>
      </c>
    </row>
    <row r="356" spans="1:5" x14ac:dyDescent="0.2">
      <c r="A356" s="17" t="str">
        <f t="shared" si="8"/>
        <v>INDEC-PB - 35110-1</v>
      </c>
      <c r="B356" s="17">
        <v>35110</v>
      </c>
      <c r="C356" s="19" t="s">
        <v>51</v>
      </c>
      <c r="D356" s="17">
        <v>1</v>
      </c>
      <c r="E356" s="47" t="s">
        <v>424</v>
      </c>
    </row>
    <row r="357" spans="1:5" x14ac:dyDescent="0.2">
      <c r="A357" s="17" t="str">
        <f t="shared" si="8"/>
        <v>INDEC-PB - 17100-1</v>
      </c>
      <c r="B357" s="17">
        <v>17100</v>
      </c>
      <c r="C357" s="19" t="s">
        <v>51</v>
      </c>
      <c r="D357" s="17">
        <v>1</v>
      </c>
      <c r="E357" s="47" t="s">
        <v>425</v>
      </c>
    </row>
    <row r="358" spans="1:5" x14ac:dyDescent="0.2">
      <c r="A358" s="17" t="str">
        <f t="shared" si="8"/>
        <v>INDEC-PB - 49129-3</v>
      </c>
      <c r="B358" s="17">
        <v>49129</v>
      </c>
      <c r="C358" s="19" t="s">
        <v>51</v>
      </c>
      <c r="D358" s="17">
        <v>3</v>
      </c>
      <c r="E358" s="47" t="s">
        <v>426</v>
      </c>
    </row>
    <row r="359" spans="1:5" x14ac:dyDescent="0.2">
      <c r="A359" s="17" t="str">
        <f t="shared" si="8"/>
        <v>INDEC-PB - 35110-2</v>
      </c>
      <c r="B359" s="17">
        <v>35110</v>
      </c>
      <c r="C359" s="19" t="s">
        <v>51</v>
      </c>
      <c r="D359" s="17">
        <v>2</v>
      </c>
      <c r="E359" s="47" t="s">
        <v>427</v>
      </c>
    </row>
    <row r="360" spans="1:5" x14ac:dyDescent="0.2">
      <c r="A360" s="17" t="str">
        <f t="shared" si="8"/>
        <v>INDEC-PB - 37129-1</v>
      </c>
      <c r="B360" s="17">
        <v>37129</v>
      </c>
      <c r="C360" s="19" t="s">
        <v>51</v>
      </c>
      <c r="D360" s="17">
        <v>1</v>
      </c>
      <c r="E360" s="47" t="s">
        <v>428</v>
      </c>
    </row>
    <row r="361" spans="1:5" x14ac:dyDescent="0.2">
      <c r="A361" s="17" t="str">
        <f t="shared" si="8"/>
        <v>INDEC-PB - 36490-4</v>
      </c>
      <c r="B361" s="17">
        <v>36490</v>
      </c>
      <c r="C361" s="19" t="s">
        <v>51</v>
      </c>
      <c r="D361" s="17">
        <v>4</v>
      </c>
      <c r="E361" s="47" t="s">
        <v>429</v>
      </c>
    </row>
    <row r="362" spans="1:5" x14ac:dyDescent="0.2">
      <c r="A362" s="17" t="str">
        <f t="shared" si="8"/>
        <v>INDEC-PB - 33370-1</v>
      </c>
      <c r="B362" s="17">
        <v>33370</v>
      </c>
      <c r="C362" s="19" t="s">
        <v>51</v>
      </c>
      <c r="D362" s="17">
        <v>1</v>
      </c>
      <c r="E362" s="47" t="s">
        <v>430</v>
      </c>
    </row>
    <row r="363" spans="1:5" x14ac:dyDescent="0.2">
      <c r="A363" s="17" t="str">
        <f t="shared" si="8"/>
        <v>INDEC-PB - 12020-1</v>
      </c>
      <c r="B363" s="17">
        <v>12020</v>
      </c>
      <c r="C363" s="19" t="s">
        <v>51</v>
      </c>
      <c r="D363" s="17">
        <v>1</v>
      </c>
      <c r="E363" s="47" t="s">
        <v>431</v>
      </c>
    </row>
    <row r="364" spans="1:5" x14ac:dyDescent="0.2">
      <c r="A364" s="17" t="str">
        <f t="shared" si="8"/>
        <v>INDEC-PB - 33360-1</v>
      </c>
      <c r="B364" s="17">
        <v>33360</v>
      </c>
      <c r="C364" s="19" t="s">
        <v>51</v>
      </c>
      <c r="D364" s="17">
        <v>1</v>
      </c>
      <c r="E364" s="47" t="s">
        <v>432</v>
      </c>
    </row>
    <row r="365" spans="1:5" x14ac:dyDescent="0.2">
      <c r="A365" s="17" t="str">
        <f t="shared" si="8"/>
        <v>INDEC-PB - 33410-1</v>
      </c>
      <c r="B365" s="17">
        <v>33410</v>
      </c>
      <c r="C365" s="19" t="s">
        <v>51</v>
      </c>
      <c r="D365" s="17">
        <v>1</v>
      </c>
      <c r="E365" s="47" t="s">
        <v>433</v>
      </c>
    </row>
    <row r="366" spans="1:5" x14ac:dyDescent="0.2">
      <c r="A366" s="17" t="str">
        <f t="shared" si="8"/>
        <v>INDEC-PB - 42911-1</v>
      </c>
      <c r="B366" s="17">
        <v>42911</v>
      </c>
      <c r="C366" s="19" t="s">
        <v>51</v>
      </c>
      <c r="D366" s="17">
        <v>1</v>
      </c>
      <c r="E366" s="47" t="s">
        <v>434</v>
      </c>
    </row>
    <row r="367" spans="1:5" x14ac:dyDescent="0.2">
      <c r="A367" s="17" t="str">
        <f t="shared" si="8"/>
        <v>INDEC-PB - 46113-1</v>
      </c>
      <c r="B367" s="17">
        <v>46113</v>
      </c>
      <c r="C367" s="19" t="s">
        <v>51</v>
      </c>
      <c r="D367" s="17">
        <v>1</v>
      </c>
      <c r="E367" s="47" t="s">
        <v>435</v>
      </c>
    </row>
    <row r="368" spans="1:5" x14ac:dyDescent="0.2">
      <c r="A368" s="17" t="str">
        <f t="shared" si="8"/>
        <v>INDEC-PB - 42921-2</v>
      </c>
      <c r="B368" s="17">
        <v>42921</v>
      </c>
      <c r="C368" s="19" t="s">
        <v>51</v>
      </c>
      <c r="D368" s="17">
        <v>2</v>
      </c>
      <c r="E368" s="47" t="s">
        <v>436</v>
      </c>
    </row>
    <row r="369" spans="1:5" x14ac:dyDescent="0.2">
      <c r="A369" s="17" t="str">
        <f t="shared" si="8"/>
        <v>INDEC-PB - 37990-1</v>
      </c>
      <c r="B369" s="17">
        <v>37990</v>
      </c>
      <c r="C369" s="19" t="s">
        <v>51</v>
      </c>
      <c r="D369" s="17">
        <v>1</v>
      </c>
      <c r="E369" s="47" t="s">
        <v>437</v>
      </c>
    </row>
    <row r="370" spans="1:5" x14ac:dyDescent="0.2">
      <c r="A370" s="17" t="str">
        <f t="shared" ref="A370:A401" si="9">CONCATENATE("INDEC-PB - ",B370,C370,D370)</f>
        <v>INDEC-PB - 41242-1</v>
      </c>
      <c r="B370" s="17">
        <v>41242</v>
      </c>
      <c r="C370" s="19" t="s">
        <v>51</v>
      </c>
      <c r="D370" s="17">
        <v>1</v>
      </c>
      <c r="E370" s="47" t="s">
        <v>438</v>
      </c>
    </row>
    <row r="371" spans="1:5" x14ac:dyDescent="0.2">
      <c r="A371" s="17" t="str">
        <f t="shared" si="9"/>
        <v>INDEC-PB - 37510-1</v>
      </c>
      <c r="B371" s="17">
        <v>37510</v>
      </c>
      <c r="C371" s="19" t="s">
        <v>51</v>
      </c>
      <c r="D371" s="17">
        <v>1</v>
      </c>
      <c r="E371" s="47" t="s">
        <v>439</v>
      </c>
    </row>
    <row r="372" spans="1:5" x14ac:dyDescent="0.2">
      <c r="A372" s="17" t="str">
        <f t="shared" si="9"/>
        <v>INDEC-PB - 44440-1</v>
      </c>
      <c r="B372" s="17">
        <v>44440</v>
      </c>
      <c r="C372" s="19" t="s">
        <v>51</v>
      </c>
      <c r="D372" s="17">
        <v>1</v>
      </c>
      <c r="E372" s="47" t="s">
        <v>440</v>
      </c>
    </row>
    <row r="373" spans="1:5" x14ac:dyDescent="0.2">
      <c r="A373" s="17" t="str">
        <f t="shared" si="9"/>
        <v>INDEC-PB - 35110-5</v>
      </c>
      <c r="B373" s="17">
        <v>35110</v>
      </c>
      <c r="C373" s="19" t="s">
        <v>51</v>
      </c>
      <c r="D373" s="17">
        <v>5</v>
      </c>
      <c r="E373" s="47" t="s">
        <v>441</v>
      </c>
    </row>
    <row r="374" spans="1:5" x14ac:dyDescent="0.2">
      <c r="A374" s="17" t="str">
        <f t="shared" si="9"/>
        <v>INDEC-PB - 46212-1</v>
      </c>
      <c r="B374" s="17">
        <v>46212</v>
      </c>
      <c r="C374" s="19" t="s">
        <v>51</v>
      </c>
      <c r="D374" s="17">
        <v>1</v>
      </c>
      <c r="E374" s="47" t="s">
        <v>442</v>
      </c>
    </row>
    <row r="375" spans="1:5" x14ac:dyDescent="0.2">
      <c r="A375" s="17" t="str">
        <f t="shared" si="9"/>
        <v>INDEC-PB - 33340-1</v>
      </c>
      <c r="B375" s="17">
        <v>33340</v>
      </c>
      <c r="C375" s="19" t="s">
        <v>51</v>
      </c>
      <c r="D375" s="17">
        <v>1</v>
      </c>
      <c r="E375" s="47" t="s">
        <v>443</v>
      </c>
    </row>
    <row r="376" spans="1:5" x14ac:dyDescent="0.2">
      <c r="A376" s="17" t="str">
        <f t="shared" si="9"/>
        <v>INDEC-PB - 37350-1</v>
      </c>
      <c r="B376" s="17">
        <v>37350</v>
      </c>
      <c r="C376" s="19" t="s">
        <v>51</v>
      </c>
      <c r="D376" s="17">
        <v>1</v>
      </c>
      <c r="E376" s="47" t="s">
        <v>444</v>
      </c>
    </row>
    <row r="377" spans="1:5" x14ac:dyDescent="0.2">
      <c r="A377" s="17" t="str">
        <f t="shared" si="9"/>
        <v>INDEC-PB - 37320-1</v>
      </c>
      <c r="B377" s="17">
        <v>37320</v>
      </c>
      <c r="C377" s="19" t="s">
        <v>51</v>
      </c>
      <c r="D377" s="17">
        <v>1</v>
      </c>
      <c r="E377" s="47" t="s">
        <v>445</v>
      </c>
    </row>
    <row r="378" spans="1:5" x14ac:dyDescent="0.2">
      <c r="A378" s="17" t="str">
        <f t="shared" si="9"/>
        <v>INDEC-PB - 41532-11</v>
      </c>
      <c r="B378" s="17">
        <v>41532</v>
      </c>
      <c r="C378" s="19" t="s">
        <v>51</v>
      </c>
      <c r="D378" s="17">
        <v>11</v>
      </c>
      <c r="E378" s="47" t="s">
        <v>446</v>
      </c>
    </row>
    <row r="379" spans="1:5" x14ac:dyDescent="0.2">
      <c r="A379" s="17" t="str">
        <f t="shared" si="9"/>
        <v>INDEC-PB - 41532-1</v>
      </c>
      <c r="B379" s="17">
        <v>41532</v>
      </c>
      <c r="C379" s="19" t="s">
        <v>51</v>
      </c>
      <c r="D379" s="17">
        <v>1</v>
      </c>
      <c r="E379" s="47" t="s">
        <v>447</v>
      </c>
    </row>
    <row r="380" spans="1:5" x14ac:dyDescent="0.2">
      <c r="A380" s="17" t="str">
        <f t="shared" si="9"/>
        <v>INDEC-PB - 31430-1</v>
      </c>
      <c r="B380" s="17">
        <v>31430</v>
      </c>
      <c r="C380" s="19" t="s">
        <v>51</v>
      </c>
      <c r="D380" s="17">
        <v>1</v>
      </c>
      <c r="E380" s="47" t="s">
        <v>448</v>
      </c>
    </row>
    <row r="381" spans="1:5" x14ac:dyDescent="0.2">
      <c r="A381" s="17" t="str">
        <f t="shared" si="9"/>
        <v>INDEC-PB - 31100-1</v>
      </c>
      <c r="B381" s="17">
        <v>31100</v>
      </c>
      <c r="C381" s="19" t="s">
        <v>51</v>
      </c>
      <c r="D381" s="17">
        <v>1</v>
      </c>
      <c r="E381" s="47" t="s">
        <v>449</v>
      </c>
    </row>
    <row r="382" spans="1:5" x14ac:dyDescent="0.2">
      <c r="A382" s="17" t="str">
        <f t="shared" si="9"/>
        <v>INDEC-PB - 31420-1</v>
      </c>
      <c r="B382" s="17">
        <v>31420</v>
      </c>
      <c r="C382" s="19" t="s">
        <v>51</v>
      </c>
      <c r="D382" s="17">
        <v>1</v>
      </c>
      <c r="E382" s="47" t="s">
        <v>450</v>
      </c>
    </row>
    <row r="383" spans="1:5" x14ac:dyDescent="0.2">
      <c r="A383" s="17" t="str">
        <f t="shared" si="9"/>
        <v>INDEC-PB - 31420-2</v>
      </c>
      <c r="B383" s="17">
        <v>31420</v>
      </c>
      <c r="C383" s="19" t="s">
        <v>51</v>
      </c>
      <c r="D383" s="17">
        <v>2</v>
      </c>
      <c r="E383" s="47" t="s">
        <v>451</v>
      </c>
    </row>
    <row r="384" spans="1:5" x14ac:dyDescent="0.2">
      <c r="A384" s="17" t="str">
        <f t="shared" si="9"/>
        <v>INDEC-PB - 44222-1</v>
      </c>
      <c r="B384" s="17">
        <v>44222</v>
      </c>
      <c r="C384" s="19" t="s">
        <v>51</v>
      </c>
      <c r="D384" s="17">
        <v>1</v>
      </c>
      <c r="E384" s="47" t="s">
        <v>452</v>
      </c>
    </row>
    <row r="385" spans="1:5" x14ac:dyDescent="0.2">
      <c r="A385" s="17" t="str">
        <f t="shared" si="9"/>
        <v>INDEC-PB - 44427-1</v>
      </c>
      <c r="B385" s="17">
        <v>44427</v>
      </c>
      <c r="C385" s="19" t="s">
        <v>51</v>
      </c>
      <c r="D385" s="17">
        <v>1</v>
      </c>
      <c r="E385" s="47" t="s">
        <v>453</v>
      </c>
    </row>
    <row r="386" spans="1:5" x14ac:dyDescent="0.2">
      <c r="A386" s="17" t="str">
        <f t="shared" si="9"/>
        <v>INDEC-PB - 44430-1</v>
      </c>
      <c r="B386" s="17">
        <v>44430</v>
      </c>
      <c r="C386" s="19" t="s">
        <v>51</v>
      </c>
      <c r="D386" s="17">
        <v>1</v>
      </c>
      <c r="E386" s="47" t="s">
        <v>454</v>
      </c>
    </row>
    <row r="387" spans="1:5" x14ac:dyDescent="0.2">
      <c r="A387" s="17" t="str">
        <f t="shared" si="9"/>
        <v>INDEC-PB - 37930-1</v>
      </c>
      <c r="B387" s="17">
        <v>37930</v>
      </c>
      <c r="C387" s="19" t="s">
        <v>51</v>
      </c>
      <c r="D387" s="17">
        <v>1</v>
      </c>
      <c r="E387" s="47" t="s">
        <v>455</v>
      </c>
    </row>
    <row r="388" spans="1:5" x14ac:dyDescent="0.2">
      <c r="A388" s="17" t="str">
        <f t="shared" si="9"/>
        <v>INDEC-PB - 37330-1</v>
      </c>
      <c r="B388" s="17">
        <v>37330</v>
      </c>
      <c r="C388" s="19" t="s">
        <v>51</v>
      </c>
      <c r="D388" s="17">
        <v>1</v>
      </c>
      <c r="E388" s="47" t="s">
        <v>456</v>
      </c>
    </row>
    <row r="389" spans="1:5" x14ac:dyDescent="0.2">
      <c r="A389" s="17" t="str">
        <f t="shared" si="9"/>
        <v>INDEC-PB - 37540-1</v>
      </c>
      <c r="B389" s="17">
        <v>37540</v>
      </c>
      <c r="C389" s="19" t="s">
        <v>51</v>
      </c>
      <c r="D389" s="17">
        <v>1</v>
      </c>
      <c r="E389" s="47" t="s">
        <v>457</v>
      </c>
    </row>
    <row r="390" spans="1:5" x14ac:dyDescent="0.2">
      <c r="A390" s="17" t="str">
        <f t="shared" si="9"/>
        <v>INDEC-PB - 43121-1</v>
      </c>
      <c r="B390" s="17">
        <v>43121</v>
      </c>
      <c r="C390" s="19" t="s">
        <v>51</v>
      </c>
      <c r="D390" s="17">
        <v>1</v>
      </c>
      <c r="E390" s="47" t="s">
        <v>458</v>
      </c>
    </row>
    <row r="391" spans="1:5" x14ac:dyDescent="0.2">
      <c r="A391" s="17" t="str">
        <f t="shared" si="9"/>
        <v>INDEC-PB - 46112-1</v>
      </c>
      <c r="B391" s="17">
        <v>46112</v>
      </c>
      <c r="C391" s="19" t="s">
        <v>51</v>
      </c>
      <c r="D391" s="17">
        <v>1</v>
      </c>
      <c r="E391" s="47" t="s">
        <v>459</v>
      </c>
    </row>
    <row r="392" spans="1:5" x14ac:dyDescent="0.2">
      <c r="A392" s="17" t="str">
        <f t="shared" si="9"/>
        <v>INDEC-PB - 43122-1</v>
      </c>
      <c r="B392" s="17">
        <v>43122</v>
      </c>
      <c r="C392" s="19" t="s">
        <v>51</v>
      </c>
      <c r="D392" s="17">
        <v>1</v>
      </c>
      <c r="E392" s="47" t="s">
        <v>460</v>
      </c>
    </row>
    <row r="393" spans="1:5" x14ac:dyDescent="0.2">
      <c r="A393" s="17" t="str">
        <f t="shared" si="9"/>
        <v>INDEC-PB - 49911-1</v>
      </c>
      <c r="B393" s="17">
        <v>49911</v>
      </c>
      <c r="C393" s="19" t="s">
        <v>51</v>
      </c>
      <c r="D393" s="17">
        <v>1</v>
      </c>
      <c r="E393" s="47" t="s">
        <v>461</v>
      </c>
    </row>
    <row r="394" spans="1:5" x14ac:dyDescent="0.2">
      <c r="A394" s="17" t="str">
        <f t="shared" si="9"/>
        <v>INDEC-PB - 33310-1</v>
      </c>
      <c r="B394" s="17">
        <v>33310</v>
      </c>
      <c r="C394" s="19" t="s">
        <v>51</v>
      </c>
      <c r="D394" s="17">
        <v>1</v>
      </c>
      <c r="E394" s="47" t="s">
        <v>462</v>
      </c>
    </row>
    <row r="395" spans="1:5" x14ac:dyDescent="0.2">
      <c r="A395" s="17" t="str">
        <f t="shared" si="9"/>
        <v>INDEC-PB - 32129-1</v>
      </c>
      <c r="B395" s="17">
        <v>32129</v>
      </c>
      <c r="C395" s="19" t="s">
        <v>51</v>
      </c>
      <c r="D395" s="17">
        <v>1</v>
      </c>
      <c r="E395" s="47" t="s">
        <v>463</v>
      </c>
    </row>
    <row r="396" spans="1:5" x14ac:dyDescent="0.2">
      <c r="A396" s="17" t="str">
        <f t="shared" si="9"/>
        <v>INDEC-PB - 37990-2</v>
      </c>
      <c r="B396" s="17">
        <v>37990</v>
      </c>
      <c r="C396" s="19" t="s">
        <v>51</v>
      </c>
      <c r="D396" s="17">
        <v>2</v>
      </c>
      <c r="E396" s="47" t="s">
        <v>464</v>
      </c>
    </row>
    <row r="397" spans="1:5" x14ac:dyDescent="0.2">
      <c r="A397" s="17" t="str">
        <f t="shared" si="9"/>
        <v>INDEC-PB - 41251-1</v>
      </c>
      <c r="B397" s="17">
        <v>41251</v>
      </c>
      <c r="C397" s="19" t="s">
        <v>51</v>
      </c>
      <c r="D397" s="17">
        <v>1</v>
      </c>
      <c r="E397" s="47" t="s">
        <v>465</v>
      </c>
    </row>
    <row r="398" spans="1:5" x14ac:dyDescent="0.2">
      <c r="A398" s="17" t="str">
        <f t="shared" si="9"/>
        <v>INDEC-PB - 12010-1</v>
      </c>
      <c r="B398" s="17">
        <v>12010</v>
      </c>
      <c r="C398" s="19" t="s">
        <v>51</v>
      </c>
      <c r="D398" s="17">
        <v>1</v>
      </c>
      <c r="E398" s="47" t="s">
        <v>466</v>
      </c>
    </row>
    <row r="399" spans="1:5" x14ac:dyDescent="0.2">
      <c r="A399" s="17" t="str">
        <f t="shared" si="9"/>
        <v>INDEC-PB - 15320-1</v>
      </c>
      <c r="B399" s="17">
        <v>15320</v>
      </c>
      <c r="C399" s="19" t="s">
        <v>51</v>
      </c>
      <c r="D399" s="17">
        <v>1</v>
      </c>
      <c r="E399" s="47" t="s">
        <v>467</v>
      </c>
    </row>
    <row r="400" spans="1:5" x14ac:dyDescent="0.2">
      <c r="A400" s="17" t="str">
        <f t="shared" si="9"/>
        <v>INDEC-PB - 41116-1</v>
      </c>
      <c r="B400" s="17">
        <v>41116</v>
      </c>
      <c r="C400" s="19" t="s">
        <v>51</v>
      </c>
      <c r="D400" s="17">
        <v>1</v>
      </c>
      <c r="E400" s="47" t="s">
        <v>468</v>
      </c>
    </row>
    <row r="401" spans="1:5" x14ac:dyDescent="0.2">
      <c r="A401" s="17" t="str">
        <f t="shared" si="9"/>
        <v>INDEC-PB - 42999-1</v>
      </c>
      <c r="B401" s="17">
        <v>42999</v>
      </c>
      <c r="C401" s="19" t="s">
        <v>51</v>
      </c>
      <c r="D401" s="17">
        <v>1</v>
      </c>
      <c r="E401" s="47" t="s">
        <v>469</v>
      </c>
    </row>
    <row r="402" spans="1:5" x14ac:dyDescent="0.2">
      <c r="A402" s="17" t="str">
        <f t="shared" ref="A402:A425" si="10">CONCATENATE("INDEC-PB - ",B402,C402,D402)</f>
        <v>INDEC-PB - 35110-3</v>
      </c>
      <c r="B402" s="17">
        <v>35110</v>
      </c>
      <c r="C402" s="19" t="s">
        <v>51</v>
      </c>
      <c r="D402" s="17">
        <v>3</v>
      </c>
      <c r="E402" s="47" t="s">
        <v>470</v>
      </c>
    </row>
    <row r="403" spans="1:5" x14ac:dyDescent="0.2">
      <c r="A403" s="17" t="str">
        <f t="shared" si="10"/>
        <v>INDEC-PB - 34740-6</v>
      </c>
      <c r="B403" s="17">
        <v>34740</v>
      </c>
      <c r="C403" s="19" t="s">
        <v>51</v>
      </c>
      <c r="D403" s="17">
        <v>6</v>
      </c>
      <c r="E403" s="47" t="s">
        <v>471</v>
      </c>
    </row>
    <row r="404" spans="1:5" x14ac:dyDescent="0.2">
      <c r="A404" s="17" t="str">
        <f t="shared" si="10"/>
        <v>INDEC-PB - 34730-1</v>
      </c>
      <c r="B404" s="17">
        <v>34730</v>
      </c>
      <c r="C404" s="19" t="s">
        <v>51</v>
      </c>
      <c r="D404" s="17">
        <v>1</v>
      </c>
      <c r="E404" s="47" t="s">
        <v>472</v>
      </c>
    </row>
    <row r="405" spans="1:5" x14ac:dyDescent="0.2">
      <c r="A405" s="17" t="str">
        <f t="shared" si="10"/>
        <v>INDEC-PB - 34720-1</v>
      </c>
      <c r="B405" s="17">
        <v>34720</v>
      </c>
      <c r="C405" s="19" t="s">
        <v>51</v>
      </c>
      <c r="D405" s="17">
        <v>1</v>
      </c>
      <c r="E405" s="47" t="s">
        <v>473</v>
      </c>
    </row>
    <row r="406" spans="1:5" x14ac:dyDescent="0.2">
      <c r="A406" s="17" t="str">
        <f t="shared" si="10"/>
        <v>INDEC-PB - 34710-1</v>
      </c>
      <c r="B406" s="17">
        <v>34710</v>
      </c>
      <c r="C406" s="19" t="s">
        <v>51</v>
      </c>
      <c r="D406" s="17">
        <v>1</v>
      </c>
      <c r="E406" s="47" t="s">
        <v>474</v>
      </c>
    </row>
    <row r="407" spans="1:5" x14ac:dyDescent="0.2">
      <c r="A407" s="17" t="str">
        <f t="shared" si="10"/>
        <v>INDEC-PB - 41530-1</v>
      </c>
      <c r="B407" s="17">
        <v>41530</v>
      </c>
      <c r="C407" s="19" t="s">
        <v>51</v>
      </c>
      <c r="D407" s="17">
        <v>1</v>
      </c>
      <c r="E407" s="47" t="s">
        <v>475</v>
      </c>
    </row>
    <row r="408" spans="1:5" x14ac:dyDescent="0.2">
      <c r="A408" s="17" t="str">
        <f t="shared" si="10"/>
        <v>INDEC-PB - 41510-1</v>
      </c>
      <c r="B408" s="17">
        <v>41510</v>
      </c>
      <c r="C408" s="19" t="s">
        <v>51</v>
      </c>
      <c r="D408" s="17">
        <v>1</v>
      </c>
      <c r="E408" s="47" t="s">
        <v>476</v>
      </c>
    </row>
    <row r="409" spans="1:5" x14ac:dyDescent="0.2">
      <c r="A409" s="17" t="str">
        <f t="shared" si="10"/>
        <v>INDEC-PB - 31600-2</v>
      </c>
      <c r="B409" s="17">
        <v>31600</v>
      </c>
      <c r="C409" s="19" t="s">
        <v>51</v>
      </c>
      <c r="D409" s="17">
        <v>2</v>
      </c>
      <c r="E409" s="47" t="s">
        <v>477</v>
      </c>
    </row>
    <row r="410" spans="1:5" x14ac:dyDescent="0.2">
      <c r="A410" s="17" t="str">
        <f t="shared" si="10"/>
        <v>INDEC-PB - 49129-2</v>
      </c>
      <c r="B410" s="17">
        <v>49129</v>
      </c>
      <c r="C410" s="19" t="s">
        <v>51</v>
      </c>
      <c r="D410" s="17">
        <v>2</v>
      </c>
      <c r="E410" s="47" t="s">
        <v>478</v>
      </c>
    </row>
    <row r="411" spans="1:5" x14ac:dyDescent="0.2">
      <c r="A411" s="17" t="str">
        <f t="shared" si="10"/>
        <v>INDEC-PB - 34740-1</v>
      </c>
      <c r="B411" s="17">
        <v>34740</v>
      </c>
      <c r="C411" s="19" t="s">
        <v>51</v>
      </c>
      <c r="D411" s="17">
        <v>1</v>
      </c>
      <c r="E411" s="47" t="s">
        <v>479</v>
      </c>
    </row>
    <row r="412" spans="1:5" x14ac:dyDescent="0.2">
      <c r="A412" s="17" t="str">
        <f t="shared" si="10"/>
        <v>INDEC-PB - 43310-1</v>
      </c>
      <c r="B412" s="17">
        <v>43310</v>
      </c>
      <c r="C412" s="19" t="s">
        <v>51</v>
      </c>
      <c r="D412" s="17">
        <v>1</v>
      </c>
      <c r="E412" s="47" t="s">
        <v>480</v>
      </c>
    </row>
    <row r="413" spans="1:5" x14ac:dyDescent="0.2">
      <c r="A413" s="17" t="str">
        <f t="shared" si="10"/>
        <v>INDEC-PB - 44240-1</v>
      </c>
      <c r="B413" s="17">
        <v>44240</v>
      </c>
      <c r="C413" s="19" t="s">
        <v>51</v>
      </c>
      <c r="D413" s="17">
        <v>1</v>
      </c>
      <c r="E413" s="47" t="s">
        <v>481</v>
      </c>
    </row>
    <row r="414" spans="1:5" x14ac:dyDescent="0.2">
      <c r="A414" s="17" t="str">
        <f t="shared" si="10"/>
        <v>INDEC-PB - 33500-1</v>
      </c>
      <c r="B414" s="17">
        <v>33500</v>
      </c>
      <c r="C414" s="19" t="s">
        <v>51</v>
      </c>
      <c r="D414" s="17">
        <v>1</v>
      </c>
      <c r="E414" s="47" t="s">
        <v>482</v>
      </c>
    </row>
    <row r="415" spans="1:5" x14ac:dyDescent="0.2">
      <c r="A415" s="17" t="str">
        <f t="shared" si="10"/>
        <v>INDEC-PB - 44214-1</v>
      </c>
      <c r="B415" s="17">
        <v>44214</v>
      </c>
      <c r="C415" s="19" t="s">
        <v>51</v>
      </c>
      <c r="D415" s="17">
        <v>1</v>
      </c>
      <c r="E415" s="47" t="s">
        <v>483</v>
      </c>
    </row>
    <row r="416" spans="1:5" x14ac:dyDescent="0.2">
      <c r="A416" s="17" t="str">
        <f t="shared" si="10"/>
        <v>INDEC-PB - 37350-2</v>
      </c>
      <c r="B416" s="17">
        <v>37350</v>
      </c>
      <c r="C416" s="19" t="s">
        <v>51</v>
      </c>
      <c r="D416" s="17">
        <v>2</v>
      </c>
      <c r="E416" s="47" t="s">
        <v>484</v>
      </c>
    </row>
    <row r="417" spans="1:5" x14ac:dyDescent="0.2">
      <c r="A417" s="17" t="str">
        <f t="shared" si="10"/>
        <v>INDEC-PB - 42943-1</v>
      </c>
      <c r="B417" s="17">
        <v>42943</v>
      </c>
      <c r="C417" s="19" t="s">
        <v>51</v>
      </c>
      <c r="D417" s="17">
        <v>1</v>
      </c>
      <c r="E417" s="47" t="s">
        <v>485</v>
      </c>
    </row>
    <row r="418" spans="1:5" x14ac:dyDescent="0.2">
      <c r="A418" s="17" t="str">
        <f t="shared" si="10"/>
        <v>INDEC-PB - 36990-1</v>
      </c>
      <c r="B418" s="17">
        <v>36990</v>
      </c>
      <c r="C418" s="19" t="s">
        <v>51</v>
      </c>
      <c r="D418" s="17">
        <v>1</v>
      </c>
      <c r="E418" s="47" t="s">
        <v>486</v>
      </c>
    </row>
    <row r="419" spans="1:5" x14ac:dyDescent="0.2">
      <c r="A419" s="17" t="str">
        <f t="shared" si="10"/>
        <v>INDEC-PB - 46121-1</v>
      </c>
      <c r="B419" s="17">
        <v>46121</v>
      </c>
      <c r="C419" s="19" t="s">
        <v>51</v>
      </c>
      <c r="D419" s="17">
        <v>1</v>
      </c>
      <c r="E419" s="47" t="s">
        <v>487</v>
      </c>
    </row>
    <row r="420" spans="1:5" x14ac:dyDescent="0.2">
      <c r="A420" s="17" t="str">
        <f t="shared" si="10"/>
        <v>INDEC-PB - 49115-1</v>
      </c>
      <c r="B420" s="17">
        <v>49115</v>
      </c>
      <c r="C420" s="19" t="s">
        <v>51</v>
      </c>
      <c r="D420" s="17">
        <v>1</v>
      </c>
      <c r="E420" s="47" t="s">
        <v>488</v>
      </c>
    </row>
    <row r="421" spans="1:5" x14ac:dyDescent="0.2">
      <c r="A421" s="17" t="str">
        <f t="shared" si="10"/>
        <v>INDEC-PB - 37113-1</v>
      </c>
      <c r="B421" s="17">
        <v>37113</v>
      </c>
      <c r="C421" s="19" t="s">
        <v>51</v>
      </c>
      <c r="D421" s="17">
        <v>1</v>
      </c>
      <c r="E421" s="47" t="s">
        <v>489</v>
      </c>
    </row>
    <row r="422" spans="1:5" x14ac:dyDescent="0.2">
      <c r="A422" s="17" t="str">
        <f t="shared" si="10"/>
        <v>INDEC-PB - 37199-3</v>
      </c>
      <c r="B422" s="17">
        <v>37199</v>
      </c>
      <c r="C422" s="19" t="s">
        <v>51</v>
      </c>
      <c r="D422" s="17">
        <v>3</v>
      </c>
      <c r="E422" s="47" t="s">
        <v>490</v>
      </c>
    </row>
    <row r="423" spans="1:5" x14ac:dyDescent="0.2">
      <c r="A423" s="17" t="str">
        <f t="shared" si="10"/>
        <v>INDEC-PB - 37199-1</v>
      </c>
      <c r="B423" s="17">
        <v>37199</v>
      </c>
      <c r="C423" s="19" t="s">
        <v>51</v>
      </c>
      <c r="D423" s="17">
        <v>1</v>
      </c>
      <c r="E423" s="47" t="s">
        <v>491</v>
      </c>
    </row>
    <row r="424" spans="1:5" x14ac:dyDescent="0.2">
      <c r="A424" s="17" t="str">
        <f t="shared" si="10"/>
        <v>INDEC-PB - 37199-2</v>
      </c>
      <c r="B424" s="17">
        <v>37199</v>
      </c>
      <c r="C424" s="19" t="s">
        <v>51</v>
      </c>
      <c r="D424" s="17">
        <v>2</v>
      </c>
      <c r="E424" s="47" t="s">
        <v>492</v>
      </c>
    </row>
    <row r="425" spans="1:5" x14ac:dyDescent="0.2">
      <c r="A425" s="17" t="str">
        <f t="shared" si="10"/>
        <v>INDEC-PB - 15200-1</v>
      </c>
      <c r="B425" s="17">
        <v>15200</v>
      </c>
      <c r="C425" s="19" t="s">
        <v>51</v>
      </c>
      <c r="D425" s="17">
        <v>1</v>
      </c>
      <c r="E425" s="47" t="s">
        <v>493</v>
      </c>
    </row>
    <row r="426" spans="1:5" x14ac:dyDescent="0.2">
      <c r="A426" s="48"/>
      <c r="E426" s="49"/>
    </row>
    <row r="427" spans="1:5" x14ac:dyDescent="0.2">
      <c r="A427" s="50"/>
      <c r="E427" s="49" t="s">
        <v>494</v>
      </c>
    </row>
    <row r="428" spans="1:5" x14ac:dyDescent="0.2">
      <c r="A428" s="17" t="str">
        <f t="shared" ref="A428:A445" si="11">CONCATENATE("INDEC-PB - ",B428,C428,D428)</f>
        <v>INDEC-PB - 94920-1</v>
      </c>
      <c r="B428" s="19">
        <v>94920</v>
      </c>
      <c r="C428" s="19" t="s">
        <v>51</v>
      </c>
      <c r="D428" s="17">
        <v>1</v>
      </c>
      <c r="E428" s="47" t="s">
        <v>495</v>
      </c>
    </row>
    <row r="429" spans="1:5" x14ac:dyDescent="0.2">
      <c r="A429" s="17" t="str">
        <f t="shared" si="11"/>
        <v>INDEC-PB - 91223-1</v>
      </c>
      <c r="B429" s="19">
        <v>91223</v>
      </c>
      <c r="C429" s="19" t="s">
        <v>51</v>
      </c>
      <c r="D429" s="17">
        <v>1</v>
      </c>
      <c r="E429" s="47" t="s">
        <v>496</v>
      </c>
    </row>
    <row r="430" spans="1:5" x14ac:dyDescent="0.2">
      <c r="A430" s="17" t="str">
        <f t="shared" si="11"/>
        <v>INDEC-PB - 91211-11</v>
      </c>
      <c r="B430" s="19">
        <v>91211</v>
      </c>
      <c r="C430" s="19" t="s">
        <v>51</v>
      </c>
      <c r="D430" s="17">
        <v>11</v>
      </c>
      <c r="E430" s="47" t="s">
        <v>497</v>
      </c>
    </row>
    <row r="431" spans="1:5" x14ac:dyDescent="0.2">
      <c r="A431" s="17" t="str">
        <f t="shared" si="11"/>
        <v>INDEC-PB - 91211-1</v>
      </c>
      <c r="B431" s="19">
        <v>91211</v>
      </c>
      <c r="C431" s="19" t="s">
        <v>51</v>
      </c>
      <c r="D431" s="17">
        <v>1</v>
      </c>
      <c r="E431" s="47" t="s">
        <v>498</v>
      </c>
    </row>
    <row r="432" spans="1:5" x14ac:dyDescent="0.2">
      <c r="A432" s="17" t="str">
        <f t="shared" si="11"/>
        <v>INDEC-PB - 91511-1</v>
      </c>
      <c r="B432" s="19">
        <v>91511</v>
      </c>
      <c r="C432" s="19" t="s">
        <v>51</v>
      </c>
      <c r="D432" s="17">
        <v>1</v>
      </c>
      <c r="E432" s="47" t="s">
        <v>499</v>
      </c>
    </row>
    <row r="433" spans="1:5" x14ac:dyDescent="0.2">
      <c r="A433" s="17" t="str">
        <f t="shared" si="11"/>
        <v>INDEC-PB - 91547-1</v>
      </c>
      <c r="B433" s="19">
        <v>91547</v>
      </c>
      <c r="C433" s="19" t="s">
        <v>51</v>
      </c>
      <c r="D433" s="17">
        <v>1</v>
      </c>
      <c r="E433" s="47" t="s">
        <v>500</v>
      </c>
    </row>
    <row r="434" spans="1:5" x14ac:dyDescent="0.2">
      <c r="A434" s="17" t="str">
        <f t="shared" si="11"/>
        <v>INDEC-PB - 81100-1</v>
      </c>
      <c r="B434" s="19">
        <v>81100</v>
      </c>
      <c r="C434" s="19" t="s">
        <v>51</v>
      </c>
      <c r="D434" s="17">
        <v>1</v>
      </c>
      <c r="E434" s="47" t="s">
        <v>501</v>
      </c>
    </row>
    <row r="435" spans="1:5" x14ac:dyDescent="0.2">
      <c r="A435" s="17" t="str">
        <f t="shared" si="11"/>
        <v>INDEC-PB - 91601-2</v>
      </c>
      <c r="B435" s="19">
        <v>91601</v>
      </c>
      <c r="C435" s="19" t="s">
        <v>51</v>
      </c>
      <c r="D435" s="17">
        <v>2</v>
      </c>
      <c r="E435" s="47" t="s">
        <v>502</v>
      </c>
    </row>
    <row r="436" spans="1:5" x14ac:dyDescent="0.2">
      <c r="A436" s="17" t="str">
        <f t="shared" si="11"/>
        <v>INDEC-PB - 94214-1</v>
      </c>
      <c r="B436" s="19">
        <v>94214</v>
      </c>
      <c r="C436" s="19" t="s">
        <v>51</v>
      </c>
      <c r="D436" s="17">
        <v>1</v>
      </c>
      <c r="E436" s="47" t="s">
        <v>503</v>
      </c>
    </row>
    <row r="437" spans="1:5" x14ac:dyDescent="0.2">
      <c r="A437" s="17" t="str">
        <f t="shared" si="11"/>
        <v>INDEC-PB - 94216-1</v>
      </c>
      <c r="B437" s="19">
        <v>94216</v>
      </c>
      <c r="C437" s="19" t="s">
        <v>51</v>
      </c>
      <c r="D437" s="17">
        <v>1</v>
      </c>
      <c r="E437" s="47" t="s">
        <v>504</v>
      </c>
    </row>
    <row r="438" spans="1:5" x14ac:dyDescent="0.2">
      <c r="A438" s="17" t="str">
        <f t="shared" si="11"/>
        <v>INDEC-PB - 93310-2</v>
      </c>
      <c r="B438" s="19">
        <v>93310</v>
      </c>
      <c r="C438" s="19" t="s">
        <v>51</v>
      </c>
      <c r="D438" s="17">
        <v>2</v>
      </c>
      <c r="E438" s="47" t="s">
        <v>505</v>
      </c>
    </row>
    <row r="439" spans="1:5" x14ac:dyDescent="0.2">
      <c r="A439" s="17" t="str">
        <f t="shared" si="11"/>
        <v>INDEC-PB - 82129-1</v>
      </c>
      <c r="B439" s="19">
        <v>82129</v>
      </c>
      <c r="C439" s="19" t="s">
        <v>51</v>
      </c>
      <c r="D439" s="17">
        <v>1</v>
      </c>
      <c r="E439" s="47" t="s">
        <v>506</v>
      </c>
    </row>
    <row r="440" spans="1:5" x14ac:dyDescent="0.2">
      <c r="A440" s="17" t="str">
        <f t="shared" si="11"/>
        <v>INDEC-PB - 91251-1</v>
      </c>
      <c r="B440" s="19">
        <v>91251</v>
      </c>
      <c r="C440" s="19" t="s">
        <v>51</v>
      </c>
      <c r="D440" s="17">
        <v>1</v>
      </c>
      <c r="E440" s="47" t="s">
        <v>507</v>
      </c>
    </row>
    <row r="441" spans="1:5" x14ac:dyDescent="0.2">
      <c r="A441" s="17" t="str">
        <f t="shared" si="11"/>
        <v>INDEC-PB - 93310-1</v>
      </c>
      <c r="B441" s="19">
        <v>93310</v>
      </c>
      <c r="C441" s="19" t="s">
        <v>51</v>
      </c>
      <c r="D441" s="17">
        <v>1</v>
      </c>
      <c r="E441" s="47" t="s">
        <v>508</v>
      </c>
    </row>
    <row r="442" spans="1:5" x14ac:dyDescent="0.2">
      <c r="A442" s="17" t="str">
        <f t="shared" si="11"/>
        <v>INDEC-PB - 84710-1</v>
      </c>
      <c r="B442" s="19">
        <v>84710</v>
      </c>
      <c r="C442" s="19" t="s">
        <v>51</v>
      </c>
      <c r="D442" s="17">
        <v>1</v>
      </c>
      <c r="E442" s="47" t="s">
        <v>509</v>
      </c>
    </row>
    <row r="443" spans="1:5" x14ac:dyDescent="0.2">
      <c r="A443" s="17" t="str">
        <f t="shared" si="11"/>
        <v>INDEC-PB - 84740-1</v>
      </c>
      <c r="B443" s="19">
        <v>84740</v>
      </c>
      <c r="C443" s="19" t="s">
        <v>51</v>
      </c>
      <c r="D443" s="17">
        <v>1</v>
      </c>
      <c r="E443" s="47" t="s">
        <v>510</v>
      </c>
    </row>
    <row r="444" spans="1:5" x14ac:dyDescent="0.2">
      <c r="A444" s="17" t="str">
        <f t="shared" si="11"/>
        <v>INDEC-PB - 84230-1</v>
      </c>
      <c r="B444" s="19">
        <v>84230</v>
      </c>
      <c r="C444" s="19" t="s">
        <v>51</v>
      </c>
      <c r="D444" s="17">
        <v>1</v>
      </c>
      <c r="E444" s="47" t="s">
        <v>511</v>
      </c>
    </row>
    <row r="445" spans="1:5" x14ac:dyDescent="0.2">
      <c r="A445" s="17" t="str">
        <f t="shared" si="11"/>
        <v>INDEC-PB - 85490-1</v>
      </c>
      <c r="B445" s="19">
        <v>85490</v>
      </c>
      <c r="C445" s="19" t="s">
        <v>51</v>
      </c>
      <c r="D445" s="17">
        <v>1</v>
      </c>
      <c r="E445" s="47" t="s">
        <v>512</v>
      </c>
    </row>
    <row r="448" spans="1:5" x14ac:dyDescent="0.2">
      <c r="A448" s="47"/>
      <c r="B448" s="15" t="s">
        <v>514</v>
      </c>
      <c r="C448" s="51"/>
      <c r="D448" s="52"/>
    </row>
    <row r="449" spans="1:5" x14ac:dyDescent="0.2">
      <c r="A449" s="47"/>
      <c r="B449" s="25"/>
      <c r="C449" s="51"/>
      <c r="D449" s="52"/>
    </row>
    <row r="450" spans="1:5" ht="12.75" customHeight="1" x14ac:dyDescent="0.2">
      <c r="A450" s="489" t="s">
        <v>353</v>
      </c>
      <c r="B450" s="488" t="s">
        <v>515</v>
      </c>
      <c r="C450" s="488"/>
      <c r="D450" s="488"/>
      <c r="E450" s="489" t="s">
        <v>49</v>
      </c>
    </row>
    <row r="451" spans="1:5" ht="12" customHeight="1" x14ac:dyDescent="0.2">
      <c r="A451" s="489"/>
      <c r="B451" s="488" t="s">
        <v>516</v>
      </c>
      <c r="C451" s="488"/>
      <c r="D451" s="488"/>
      <c r="E451" s="489"/>
    </row>
    <row r="452" spans="1:5" x14ac:dyDescent="0.2">
      <c r="B452" s="24"/>
      <c r="C452" s="52"/>
      <c r="D452" s="52"/>
      <c r="E452" s="53"/>
    </row>
    <row r="453" spans="1:5" x14ac:dyDescent="0.2">
      <c r="B453" s="24"/>
      <c r="C453" s="52"/>
      <c r="D453" s="52"/>
      <c r="E453" s="49" t="s">
        <v>517</v>
      </c>
    </row>
    <row r="454" spans="1:5" x14ac:dyDescent="0.2">
      <c r="A454" s="17" t="str">
        <f t="shared" ref="A454:A474" si="12">CONCATENATE("INDEC-PB - ",B454,C454,D454)</f>
        <v>INDEC-PB - 2811-1</v>
      </c>
      <c r="B454" s="50">
        <v>2811</v>
      </c>
      <c r="C454" s="30" t="s">
        <v>51</v>
      </c>
      <c r="D454" s="17">
        <v>1</v>
      </c>
      <c r="E454" s="37" t="s">
        <v>518</v>
      </c>
    </row>
    <row r="455" spans="1:5" x14ac:dyDescent="0.2">
      <c r="A455" s="17" t="str">
        <f t="shared" si="12"/>
        <v>INDEC-PB - 2710-1</v>
      </c>
      <c r="B455" s="50">
        <v>2710</v>
      </c>
      <c r="C455" s="30" t="s">
        <v>51</v>
      </c>
      <c r="D455" s="17">
        <v>1</v>
      </c>
      <c r="E455" s="37" t="s">
        <v>519</v>
      </c>
    </row>
    <row r="456" spans="1:5" x14ac:dyDescent="0.2">
      <c r="A456" s="17" t="str">
        <f t="shared" si="12"/>
        <v>INDEC-PB - 2922-1</v>
      </c>
      <c r="B456" s="50">
        <v>2922</v>
      </c>
      <c r="C456" s="30" t="s">
        <v>51</v>
      </c>
      <c r="D456" s="17">
        <v>1</v>
      </c>
      <c r="E456" s="37" t="s">
        <v>520</v>
      </c>
    </row>
    <row r="457" spans="1:5" x14ac:dyDescent="0.2">
      <c r="A457" s="17" t="str">
        <f t="shared" si="12"/>
        <v>INDEC-PB - 2691-</v>
      </c>
      <c r="B457" s="50">
        <v>2691</v>
      </c>
      <c r="C457" s="30" t="s">
        <v>51</v>
      </c>
      <c r="E457" s="37" t="s">
        <v>521</v>
      </c>
    </row>
    <row r="458" spans="1:5" x14ac:dyDescent="0.2">
      <c r="A458" s="17" t="str">
        <f t="shared" si="12"/>
        <v>INDEC-PB - 2695-</v>
      </c>
      <c r="B458" s="50">
        <v>2695</v>
      </c>
      <c r="C458" s="30" t="s">
        <v>51</v>
      </c>
      <c r="E458" s="37" t="s">
        <v>522</v>
      </c>
    </row>
    <row r="459" spans="1:5" x14ac:dyDescent="0.2">
      <c r="A459" s="17" t="str">
        <f t="shared" si="12"/>
        <v>INDEC-PB - 3410-2</v>
      </c>
      <c r="B459" s="50">
        <v>3410</v>
      </c>
      <c r="C459" s="30" t="s">
        <v>51</v>
      </c>
      <c r="D459" s="17">
        <v>2</v>
      </c>
      <c r="E459" s="37" t="s">
        <v>523</v>
      </c>
    </row>
    <row r="460" spans="1:5" x14ac:dyDescent="0.2">
      <c r="A460" s="17" t="str">
        <f t="shared" si="12"/>
        <v>INDEC-PB - 2520-1</v>
      </c>
      <c r="B460" s="50">
        <v>2520</v>
      </c>
      <c r="C460" s="30" t="s">
        <v>51</v>
      </c>
      <c r="D460" s="17">
        <v>1</v>
      </c>
      <c r="E460" s="47" t="s">
        <v>524</v>
      </c>
    </row>
    <row r="461" spans="1:5" x14ac:dyDescent="0.2">
      <c r="A461" s="17" t="str">
        <f t="shared" si="12"/>
        <v>INDEC-PB - 2413-3</v>
      </c>
      <c r="B461" s="50">
        <v>2413</v>
      </c>
      <c r="C461" s="30" t="s">
        <v>51</v>
      </c>
      <c r="D461" s="17">
        <v>3</v>
      </c>
      <c r="E461" s="47" t="s">
        <v>525</v>
      </c>
    </row>
    <row r="462" spans="1:5" x14ac:dyDescent="0.2">
      <c r="A462" s="17" t="str">
        <f t="shared" si="12"/>
        <v>INDEC-PB - 2519-1</v>
      </c>
      <c r="B462" s="50">
        <v>2519</v>
      </c>
      <c r="C462" s="30" t="s">
        <v>51</v>
      </c>
      <c r="D462" s="17">
        <v>1</v>
      </c>
      <c r="E462" s="47" t="s">
        <v>526</v>
      </c>
    </row>
    <row r="463" spans="1:5" x14ac:dyDescent="0.2">
      <c r="A463" s="17" t="str">
        <f t="shared" si="12"/>
        <v>INDEC-PB - 2520-3</v>
      </c>
      <c r="B463" s="50">
        <v>2520</v>
      </c>
      <c r="C463" s="30" t="s">
        <v>51</v>
      </c>
      <c r="D463" s="17">
        <v>3</v>
      </c>
      <c r="E463" s="47" t="s">
        <v>527</v>
      </c>
    </row>
    <row r="464" spans="1:5" x14ac:dyDescent="0.2">
      <c r="A464" s="17" t="str">
        <f t="shared" si="12"/>
        <v>INDEC-PB - 2022-1</v>
      </c>
      <c r="B464" s="50">
        <v>2022</v>
      </c>
      <c r="C464" s="30" t="s">
        <v>51</v>
      </c>
      <c r="D464" s="17">
        <v>1</v>
      </c>
      <c r="E464" s="47" t="s">
        <v>528</v>
      </c>
    </row>
    <row r="465" spans="1:5" x14ac:dyDescent="0.2">
      <c r="A465" s="17" t="str">
        <f t="shared" si="12"/>
        <v>INDEC-PB - 2511-1</v>
      </c>
      <c r="B465" s="50">
        <v>2511</v>
      </c>
      <c r="C465" s="30" t="s">
        <v>51</v>
      </c>
      <c r="D465" s="17">
        <v>1</v>
      </c>
      <c r="E465" s="47" t="s">
        <v>529</v>
      </c>
    </row>
    <row r="466" spans="1:5" x14ac:dyDescent="0.2">
      <c r="A466" s="17" t="str">
        <f t="shared" si="12"/>
        <v>INDEC-PB - 2899-</v>
      </c>
      <c r="B466" s="50">
        <v>2899</v>
      </c>
      <c r="C466" s="30" t="s">
        <v>51</v>
      </c>
      <c r="E466" s="47" t="s">
        <v>530</v>
      </c>
    </row>
    <row r="467" spans="1:5" x14ac:dyDescent="0.2">
      <c r="A467" s="17" t="str">
        <f t="shared" si="12"/>
        <v>INDEC-PB - 3110-1</v>
      </c>
      <c r="B467" s="50">
        <v>3110</v>
      </c>
      <c r="C467" s="30" t="s">
        <v>51</v>
      </c>
      <c r="D467" s="17">
        <v>1</v>
      </c>
      <c r="E467" s="47" t="s">
        <v>531</v>
      </c>
    </row>
    <row r="468" spans="1:5" x14ac:dyDescent="0.2">
      <c r="A468" s="17" t="str">
        <f t="shared" si="12"/>
        <v>INDEC-PB - 2320-1</v>
      </c>
      <c r="B468" s="50">
        <v>2320</v>
      </c>
      <c r="C468" s="30" t="s">
        <v>51</v>
      </c>
      <c r="D468" s="17">
        <v>1</v>
      </c>
      <c r="E468" s="47" t="s">
        <v>532</v>
      </c>
    </row>
    <row r="469" spans="1:5" x14ac:dyDescent="0.2">
      <c r="A469" s="17" t="str">
        <f t="shared" si="12"/>
        <v>INDEC-PB - 2924-1</v>
      </c>
      <c r="B469" s="50">
        <v>2924</v>
      </c>
      <c r="C469" s="30" t="s">
        <v>51</v>
      </c>
      <c r="D469" s="17">
        <v>1</v>
      </c>
      <c r="E469" s="47" t="s">
        <v>533</v>
      </c>
    </row>
    <row r="470" spans="1:5" x14ac:dyDescent="0.2">
      <c r="A470" s="17" t="str">
        <f t="shared" si="12"/>
        <v>INDEC-PB - 2692-1</v>
      </c>
      <c r="B470" s="50">
        <v>2692</v>
      </c>
      <c r="C470" s="30" t="s">
        <v>51</v>
      </c>
      <c r="D470" s="17">
        <v>1</v>
      </c>
      <c r="E470" s="47" t="s">
        <v>534</v>
      </c>
    </row>
    <row r="471" spans="1:5" x14ac:dyDescent="0.2">
      <c r="A471" s="17" t="str">
        <f t="shared" si="12"/>
        <v>INDEC-PB - 3410-</v>
      </c>
      <c r="B471" s="50">
        <v>3410</v>
      </c>
      <c r="C471" s="30" t="s">
        <v>51</v>
      </c>
      <c r="E471" s="47" t="s">
        <v>535</v>
      </c>
    </row>
    <row r="472" spans="1:5" x14ac:dyDescent="0.2">
      <c r="A472" s="17" t="str">
        <f t="shared" si="12"/>
        <v>INDEC-PB - 2413-1</v>
      </c>
      <c r="B472" s="50">
        <v>2413</v>
      </c>
      <c r="C472" s="30" t="s">
        <v>51</v>
      </c>
      <c r="D472" s="17">
        <v>1</v>
      </c>
      <c r="E472" s="47" t="s">
        <v>536</v>
      </c>
    </row>
    <row r="473" spans="1:5" x14ac:dyDescent="0.2">
      <c r="A473" s="17" t="str">
        <f t="shared" si="12"/>
        <v>INDEC-PB - 291-</v>
      </c>
      <c r="B473" s="50">
        <v>291</v>
      </c>
      <c r="C473" s="30" t="s">
        <v>51</v>
      </c>
      <c r="E473" s="23" t="s">
        <v>537</v>
      </c>
    </row>
    <row r="474" spans="1:5" x14ac:dyDescent="0.2">
      <c r="A474" s="17" t="str">
        <f t="shared" si="12"/>
        <v>INDEC-PB - 2610-1</v>
      </c>
      <c r="B474" s="50">
        <v>2610</v>
      </c>
      <c r="C474" s="30" t="s">
        <v>51</v>
      </c>
      <c r="D474" s="17">
        <v>1</v>
      </c>
      <c r="E474" s="37" t="s">
        <v>538</v>
      </c>
    </row>
    <row r="475" spans="1:5" x14ac:dyDescent="0.2">
      <c r="A475" s="52"/>
      <c r="B475" s="54"/>
      <c r="C475" s="51"/>
      <c r="E475" s="37"/>
    </row>
    <row r="476" spans="1:5" x14ac:dyDescent="0.2">
      <c r="A476" s="52"/>
      <c r="B476" s="54"/>
      <c r="C476" s="51"/>
      <c r="E476" s="49" t="s">
        <v>494</v>
      </c>
    </row>
    <row r="477" spans="1:5" x14ac:dyDescent="0.2">
      <c r="A477" s="17" t="str">
        <f t="shared" ref="A477:A482" si="13">CONCATENATE("INDEC-PB - ",B477,C477,D477)</f>
        <v>INDEC-PB - 2710-1</v>
      </c>
      <c r="B477" s="55">
        <v>2710</v>
      </c>
      <c r="C477" s="30" t="s">
        <v>51</v>
      </c>
      <c r="D477" s="55">
        <v>1</v>
      </c>
      <c r="E477" s="23" t="s">
        <v>539</v>
      </c>
    </row>
    <row r="478" spans="1:5" x14ac:dyDescent="0.2">
      <c r="A478" s="17" t="str">
        <f t="shared" si="13"/>
        <v>INDEC-PB - 2720-1</v>
      </c>
      <c r="B478" s="55">
        <v>2720</v>
      </c>
      <c r="C478" s="30" t="s">
        <v>51</v>
      </c>
      <c r="D478" s="55">
        <v>1</v>
      </c>
      <c r="E478" s="37" t="s">
        <v>540</v>
      </c>
    </row>
    <row r="479" spans="1:5" x14ac:dyDescent="0.2">
      <c r="A479" s="17" t="str">
        <f t="shared" si="13"/>
        <v>INDEC-PB - 2922-1</v>
      </c>
      <c r="B479" s="52">
        <v>2922</v>
      </c>
      <c r="C479" s="30" t="s">
        <v>51</v>
      </c>
      <c r="D479" s="52">
        <v>1</v>
      </c>
      <c r="E479" s="37" t="s">
        <v>541</v>
      </c>
    </row>
    <row r="480" spans="1:5" x14ac:dyDescent="0.2">
      <c r="A480" s="17" t="str">
        <f t="shared" si="13"/>
        <v>INDEC-PB - 2913-1</v>
      </c>
      <c r="B480" s="52">
        <v>2913</v>
      </c>
      <c r="C480" s="30" t="s">
        <v>51</v>
      </c>
      <c r="D480" s="52">
        <v>1</v>
      </c>
      <c r="E480" s="37" t="s">
        <v>542</v>
      </c>
    </row>
    <row r="481" spans="1:7" x14ac:dyDescent="0.2">
      <c r="A481" s="17" t="str">
        <f t="shared" si="13"/>
        <v>INDEC-PB - 2413-1</v>
      </c>
      <c r="B481" s="52">
        <v>2413</v>
      </c>
      <c r="C481" s="30" t="s">
        <v>51</v>
      </c>
      <c r="D481" s="52">
        <v>1</v>
      </c>
      <c r="E481" s="37" t="s">
        <v>543</v>
      </c>
    </row>
    <row r="482" spans="1:7" x14ac:dyDescent="0.2">
      <c r="A482" s="17" t="str">
        <f t="shared" si="13"/>
        <v>INDEC-PB - 2411-1</v>
      </c>
      <c r="B482" s="52">
        <v>2411</v>
      </c>
      <c r="C482" s="30" t="s">
        <v>51</v>
      </c>
      <c r="D482" s="52">
        <v>1</v>
      </c>
      <c r="E482" s="37" t="s">
        <v>544</v>
      </c>
    </row>
    <row r="485" spans="1:7" x14ac:dyDescent="0.2">
      <c r="A485" s="56"/>
      <c r="B485" s="15" t="s">
        <v>580</v>
      </c>
      <c r="C485" s="56"/>
      <c r="D485" s="57"/>
    </row>
    <row r="487" spans="1:7" ht="11.25" customHeight="1" x14ac:dyDescent="0.2">
      <c r="A487" s="43"/>
      <c r="B487" s="488" t="s">
        <v>267</v>
      </c>
      <c r="C487" s="43"/>
      <c r="D487" s="43"/>
      <c r="E487" s="488" t="s">
        <v>268</v>
      </c>
      <c r="F487" s="488" t="s">
        <v>269</v>
      </c>
      <c r="G487" s="488" t="s">
        <v>270</v>
      </c>
    </row>
    <row r="488" spans="1:7" x14ac:dyDescent="0.2">
      <c r="A488" s="43"/>
      <c r="B488" s="488"/>
      <c r="C488" s="43"/>
      <c r="D488" s="43"/>
      <c r="E488" s="488"/>
      <c r="F488" s="488" t="s">
        <v>271</v>
      </c>
      <c r="G488" s="488"/>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272</v>
      </c>
      <c r="C490" s="33"/>
      <c r="D490" s="33"/>
      <c r="E490" s="30" t="s">
        <v>273</v>
      </c>
      <c r="F490" s="33" t="s">
        <v>274</v>
      </c>
      <c r="G490" s="30" t="s">
        <v>275</v>
      </c>
    </row>
    <row r="491" spans="1:7" x14ac:dyDescent="0.2">
      <c r="A491" s="33" t="str">
        <f t="shared" si="14"/>
        <v>INDEC-DCTO - Inciso b)</v>
      </c>
      <c r="B491" s="33" t="s">
        <v>276</v>
      </c>
      <c r="C491" s="33"/>
      <c r="D491" s="33"/>
      <c r="E491" s="30" t="s">
        <v>277</v>
      </c>
      <c r="F491" s="33" t="s">
        <v>278</v>
      </c>
      <c r="G491" s="30" t="s">
        <v>279</v>
      </c>
    </row>
    <row r="492" spans="1:7" x14ac:dyDescent="0.2">
      <c r="A492" s="33" t="str">
        <f t="shared" si="14"/>
        <v>INDEC-DCTO - Inciso d)</v>
      </c>
      <c r="B492" s="33" t="s">
        <v>280</v>
      </c>
      <c r="C492" s="33"/>
      <c r="D492" s="33"/>
      <c r="E492" s="30" t="s">
        <v>281</v>
      </c>
      <c r="F492" s="33" t="s">
        <v>278</v>
      </c>
      <c r="G492" s="30" t="s">
        <v>282</v>
      </c>
    </row>
    <row r="493" spans="1:7" x14ac:dyDescent="0.2">
      <c r="A493" s="33" t="str">
        <f t="shared" si="14"/>
        <v>INDEC-DCTO - Inciso f)</v>
      </c>
      <c r="B493" s="33" t="s">
        <v>283</v>
      </c>
      <c r="C493" s="33"/>
      <c r="D493" s="33"/>
      <c r="E493" s="30" t="s">
        <v>284</v>
      </c>
      <c r="F493" s="33" t="s">
        <v>285</v>
      </c>
      <c r="G493" s="30" t="s">
        <v>286</v>
      </c>
    </row>
    <row r="494" spans="1:7" x14ac:dyDescent="0.2">
      <c r="A494" s="33" t="str">
        <f t="shared" si="14"/>
        <v>INDEC-DCTO - Inciso g)</v>
      </c>
      <c r="B494" s="33" t="s">
        <v>287</v>
      </c>
      <c r="C494" s="33"/>
      <c r="D494" s="33"/>
      <c r="E494" s="30" t="s">
        <v>288</v>
      </c>
      <c r="F494" s="33" t="s">
        <v>278</v>
      </c>
      <c r="G494" s="30" t="s">
        <v>289</v>
      </c>
    </row>
    <row r="495" spans="1:7" x14ac:dyDescent="0.2">
      <c r="A495" s="33" t="str">
        <f t="shared" si="14"/>
        <v>INDEC-DCTO - Inciso h)</v>
      </c>
      <c r="B495" s="33" t="s">
        <v>290</v>
      </c>
      <c r="C495" s="33"/>
      <c r="D495" s="33"/>
      <c r="E495" s="30" t="s">
        <v>291</v>
      </c>
      <c r="F495" s="33" t="s">
        <v>292</v>
      </c>
      <c r="G495" s="30" t="s">
        <v>293</v>
      </c>
    </row>
    <row r="496" spans="1:7" x14ac:dyDescent="0.2">
      <c r="A496" s="33" t="str">
        <f t="shared" si="14"/>
        <v>INDEC-DCTO - Inciso p)</v>
      </c>
      <c r="B496" s="33" t="s">
        <v>294</v>
      </c>
      <c r="C496" s="33"/>
      <c r="D496" s="33"/>
      <c r="E496" s="30" t="s">
        <v>295</v>
      </c>
      <c r="F496" s="33" t="s">
        <v>274</v>
      </c>
      <c r="G496" s="30" t="s">
        <v>296</v>
      </c>
    </row>
    <row r="497" spans="1:7" x14ac:dyDescent="0.2">
      <c r="A497" s="33" t="str">
        <f t="shared" si="14"/>
        <v>INDEC-DCTO - Inciso r)</v>
      </c>
      <c r="B497" s="33" t="s">
        <v>297</v>
      </c>
      <c r="C497" s="33"/>
      <c r="D497" s="33"/>
      <c r="E497" s="30" t="s">
        <v>298</v>
      </c>
      <c r="F497" s="33" t="s">
        <v>278</v>
      </c>
      <c r="G497" s="30" t="s">
        <v>299</v>
      </c>
    </row>
    <row r="498" spans="1:7" x14ac:dyDescent="0.2">
      <c r="A498" s="33" t="str">
        <f t="shared" si="14"/>
        <v>INDEC-DCTO - Inciso s)</v>
      </c>
      <c r="B498" s="33" t="s">
        <v>300</v>
      </c>
      <c r="C498" s="33"/>
      <c r="D498" s="33"/>
      <c r="E498" s="30" t="s">
        <v>301</v>
      </c>
      <c r="F498" s="33" t="s">
        <v>292</v>
      </c>
      <c r="G498" s="30" t="s">
        <v>171</v>
      </c>
    </row>
    <row r="499" spans="1:7" x14ac:dyDescent="0.2">
      <c r="A499" s="33" t="str">
        <f t="shared" si="14"/>
        <v>INDEC-DCTO - Inciso u)</v>
      </c>
      <c r="B499" s="33" t="s">
        <v>302</v>
      </c>
      <c r="C499" s="33"/>
      <c r="D499" s="33"/>
      <c r="E499" s="30" t="s">
        <v>303</v>
      </c>
      <c r="F499" s="33">
        <v>4324041</v>
      </c>
      <c r="G499" s="30" t="s">
        <v>194</v>
      </c>
    </row>
    <row r="500" spans="1:7" x14ac:dyDescent="0.2">
      <c r="A500" s="33" t="str">
        <f t="shared" si="14"/>
        <v>INDEC-DCTO - Inciso v)</v>
      </c>
      <c r="B500" s="33" t="s">
        <v>304</v>
      </c>
      <c r="C500" s="33"/>
      <c r="D500" s="33"/>
      <c r="E500" s="30" t="s">
        <v>305</v>
      </c>
      <c r="F500" s="33">
        <v>4322032</v>
      </c>
      <c r="G500" s="30" t="s">
        <v>139</v>
      </c>
    </row>
    <row r="501" spans="1:7" x14ac:dyDescent="0.2">
      <c r="A501" s="33"/>
      <c r="B501" s="33"/>
      <c r="C501" s="33"/>
      <c r="D501" s="33"/>
      <c r="E501" s="30"/>
      <c r="F501" s="33"/>
      <c r="G501" s="30"/>
    </row>
    <row r="502" spans="1:7" x14ac:dyDescent="0.2">
      <c r="A502" s="33" t="str">
        <f>CONCATENATE("INDEC-DCTO - Inciso ",B502)</f>
        <v>INDEC-DCTO - Inciso c)</v>
      </c>
      <c r="B502" s="33" t="s">
        <v>306</v>
      </c>
      <c r="C502" s="33"/>
      <c r="D502" s="33"/>
      <c r="E502" s="30" t="s">
        <v>307</v>
      </c>
      <c r="F502" s="33"/>
      <c r="G502" s="30" t="s">
        <v>581</v>
      </c>
    </row>
    <row r="503" spans="1:7" x14ac:dyDescent="0.2">
      <c r="A503" s="33" t="str">
        <f>CONCATENATE("INDEC-DCTO - Inciso ",B503)</f>
        <v>INDEC-DCTO - Inciso m)</v>
      </c>
      <c r="B503" s="33" t="s">
        <v>308</v>
      </c>
      <c r="C503" s="33"/>
      <c r="D503" s="33"/>
      <c r="E503" s="30" t="s">
        <v>309</v>
      </c>
      <c r="F503" s="33"/>
      <c r="G503" s="30" t="s">
        <v>582</v>
      </c>
    </row>
    <row r="504" spans="1:7" x14ac:dyDescent="0.2">
      <c r="A504" s="33" t="str">
        <f>CONCATENATE("INDEC-DCTO - Inciso ",B504)</f>
        <v>INDEC-DCTO - Inciso n)</v>
      </c>
      <c r="B504" s="33" t="s">
        <v>310</v>
      </c>
      <c r="C504" s="33"/>
      <c r="D504" s="33"/>
      <c r="E504" s="30" t="s">
        <v>311</v>
      </c>
      <c r="F504" s="33"/>
      <c r="G504" s="30" t="s">
        <v>583</v>
      </c>
    </row>
    <row r="505" spans="1:7" x14ac:dyDescent="0.2">
      <c r="A505" s="33" t="str">
        <f>CONCATENATE("INDEC-DCTO - Inciso ",B505)</f>
        <v>INDEC-DCTO - Inciso q)</v>
      </c>
      <c r="B505" s="33" t="s">
        <v>312</v>
      </c>
      <c r="C505" s="33"/>
      <c r="D505" s="33"/>
      <c r="E505" s="30" t="s">
        <v>313</v>
      </c>
      <c r="F505" s="33"/>
      <c r="G505" s="30" t="s">
        <v>584</v>
      </c>
    </row>
    <row r="508" spans="1:7" x14ac:dyDescent="0.2">
      <c r="B508" s="15" t="s">
        <v>585</v>
      </c>
    </row>
    <row r="511" spans="1:7" ht="11.25" customHeight="1" x14ac:dyDescent="0.2">
      <c r="A511" s="43"/>
      <c r="B511" s="488" t="s">
        <v>267</v>
      </c>
      <c r="C511" s="43"/>
      <c r="D511" s="43"/>
      <c r="E511" s="488" t="s">
        <v>268</v>
      </c>
      <c r="F511" s="488" t="s">
        <v>269</v>
      </c>
      <c r="G511" s="488" t="s">
        <v>270</v>
      </c>
    </row>
    <row r="512" spans="1:7" x14ac:dyDescent="0.2">
      <c r="A512" s="43"/>
      <c r="B512" s="488"/>
      <c r="C512" s="43"/>
      <c r="D512" s="43"/>
      <c r="E512" s="488"/>
      <c r="F512" s="488" t="s">
        <v>271</v>
      </c>
      <c r="G512" s="488"/>
    </row>
    <row r="513" spans="1:7" x14ac:dyDescent="0.2">
      <c r="A513" s="37"/>
      <c r="B513" s="37"/>
      <c r="C513" s="37"/>
      <c r="D513" s="38"/>
      <c r="E513" s="37"/>
      <c r="F513" s="37"/>
      <c r="G513" s="37"/>
    </row>
    <row r="514" spans="1:7" x14ac:dyDescent="0.2">
      <c r="A514" s="37"/>
      <c r="B514" s="37"/>
      <c r="C514" s="37"/>
      <c r="D514" s="38"/>
      <c r="E514" s="25" t="s">
        <v>517</v>
      </c>
      <c r="F514" s="37"/>
      <c r="G514" s="37"/>
    </row>
    <row r="515" spans="1:7" x14ac:dyDescent="0.2">
      <c r="A515" s="33" t="str">
        <f>CONCATENATE("INDEC-DCTO - Inciso ",B515)</f>
        <v>INDEC-DCTO - Inciso e)</v>
      </c>
      <c r="B515" s="17" t="s">
        <v>574</v>
      </c>
      <c r="C515" s="38"/>
      <c r="D515" s="38"/>
      <c r="E515" s="37" t="s">
        <v>556</v>
      </c>
      <c r="F515" s="38" t="s">
        <v>557</v>
      </c>
      <c r="G515" s="37" t="s">
        <v>558</v>
      </c>
    </row>
    <row r="516" spans="1:7" x14ac:dyDescent="0.2">
      <c r="A516" s="33" t="str">
        <f>CONCATENATE("INDEC-DCTO - Inciso ",B516)</f>
        <v>INDEC-DCTO - Inciso i)</v>
      </c>
      <c r="B516" s="17" t="s">
        <v>575</v>
      </c>
      <c r="C516" s="38"/>
      <c r="D516" s="38"/>
      <c r="E516" s="37" t="s">
        <v>559</v>
      </c>
      <c r="F516" s="38" t="s">
        <v>560</v>
      </c>
      <c r="G516" s="37" t="s">
        <v>561</v>
      </c>
    </row>
    <row r="517" spans="1:7" x14ac:dyDescent="0.2">
      <c r="A517" s="33" t="str">
        <f>CONCATENATE("INDEC-DCTO - Inciso ",B517)</f>
        <v>INDEC-DCTO - Inciso k)</v>
      </c>
      <c r="B517" s="17" t="s">
        <v>576</v>
      </c>
      <c r="C517" s="38"/>
      <c r="D517" s="38"/>
      <c r="E517" s="37" t="s">
        <v>562</v>
      </c>
      <c r="F517" s="38" t="s">
        <v>563</v>
      </c>
      <c r="G517" s="37" t="s">
        <v>564</v>
      </c>
    </row>
    <row r="518" spans="1:7" x14ac:dyDescent="0.2">
      <c r="A518" s="33" t="str">
        <f>CONCATENATE("INDEC-DCTO - Inciso ",B518)</f>
        <v>INDEC-DCTO - Inciso t)</v>
      </c>
      <c r="B518" s="17" t="s">
        <v>577</v>
      </c>
      <c r="C518" s="38"/>
      <c r="D518" s="38"/>
      <c r="E518" s="37" t="s">
        <v>565</v>
      </c>
      <c r="F518" s="38" t="s">
        <v>566</v>
      </c>
      <c r="G518" s="37" t="s">
        <v>567</v>
      </c>
    </row>
    <row r="519" spans="1:7" x14ac:dyDescent="0.2">
      <c r="A519" s="33" t="str">
        <f>CONCATENATE("INDEC-DCTO - Inciso ",B519)</f>
        <v>INDEC-DCTO - Inciso w)</v>
      </c>
      <c r="B519" s="17" t="s">
        <v>578</v>
      </c>
      <c r="C519" s="38"/>
      <c r="D519" s="38"/>
      <c r="E519" s="37" t="s">
        <v>568</v>
      </c>
      <c r="F519" s="38" t="s">
        <v>569</v>
      </c>
      <c r="G519" s="37" t="s">
        <v>570</v>
      </c>
    </row>
    <row r="520" spans="1:7" x14ac:dyDescent="0.2">
      <c r="A520" s="37"/>
      <c r="B520" s="17"/>
      <c r="C520" s="37"/>
      <c r="D520" s="38"/>
      <c r="E520" s="37"/>
      <c r="F520" s="38"/>
      <c r="G520" s="37"/>
    </row>
    <row r="521" spans="1:7" x14ac:dyDescent="0.2">
      <c r="A521" s="37"/>
      <c r="B521" s="17"/>
      <c r="C521" s="37"/>
      <c r="D521" s="38"/>
      <c r="E521" s="25" t="s">
        <v>494</v>
      </c>
      <c r="F521" s="38"/>
      <c r="G521" s="37"/>
    </row>
    <row r="522" spans="1:7" x14ac:dyDescent="0.2">
      <c r="A522" s="33" t="str">
        <f>CONCATENATE("INDEC-DCTO - Inciso ",B522)</f>
        <v>INDEC-DCTO - Inciso j)</v>
      </c>
      <c r="B522" s="17" t="s">
        <v>579</v>
      </c>
      <c r="C522" s="38"/>
      <c r="D522" s="38"/>
      <c r="E522" s="37" t="s">
        <v>571</v>
      </c>
      <c r="F522" s="38" t="s">
        <v>572</v>
      </c>
      <c r="G522" s="37" t="s">
        <v>573</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314</v>
      </c>
      <c r="C528" s="28"/>
      <c r="D528" s="29"/>
    </row>
    <row r="529" spans="1:5" x14ac:dyDescent="0.2">
      <c r="A529" s="30"/>
      <c r="B529" s="30"/>
      <c r="C529" s="30"/>
      <c r="D529" s="33"/>
    </row>
    <row r="530" spans="1:5" x14ac:dyDescent="0.2">
      <c r="A530" s="489" t="s">
        <v>353</v>
      </c>
      <c r="B530" s="488" t="s">
        <v>48</v>
      </c>
      <c r="C530" s="488"/>
      <c r="D530" s="488"/>
      <c r="E530" s="489" t="s">
        <v>49</v>
      </c>
    </row>
    <row r="531" spans="1:5" x14ac:dyDescent="0.2">
      <c r="A531" s="489"/>
      <c r="B531" s="488" t="s">
        <v>50</v>
      </c>
      <c r="C531" s="488"/>
      <c r="D531" s="488"/>
      <c r="E531" s="489"/>
    </row>
    <row r="532" spans="1:5" x14ac:dyDescent="0.2">
      <c r="A532" s="17" t="str">
        <f t="shared" ref="A532:A553" si="15">CONCATENATE("INDEC-GG ",B532,C532,D532)</f>
        <v>INDEC-GG 18000-1</v>
      </c>
      <c r="B532" s="36">
        <v>18000</v>
      </c>
      <c r="C532" s="36" t="s">
        <v>51</v>
      </c>
      <c r="D532" s="33">
        <v>1</v>
      </c>
      <c r="E532" s="36" t="s">
        <v>315</v>
      </c>
    </row>
    <row r="533" spans="1:5" x14ac:dyDescent="0.2">
      <c r="A533" s="17" t="str">
        <f t="shared" si="15"/>
        <v>INDEC-GG 83107-1</v>
      </c>
      <c r="B533" s="36">
        <v>83107</v>
      </c>
      <c r="C533" s="36" t="s">
        <v>51</v>
      </c>
      <c r="D533" s="33">
        <v>1</v>
      </c>
      <c r="E533" s="36" t="s">
        <v>316</v>
      </c>
    </row>
    <row r="534" spans="1:5" x14ac:dyDescent="0.2">
      <c r="A534" s="17" t="str">
        <f t="shared" si="15"/>
        <v>INDEC-GG 71240-11</v>
      </c>
      <c r="B534" s="36">
        <v>71240</v>
      </c>
      <c r="C534" s="36" t="s">
        <v>51</v>
      </c>
      <c r="D534" s="33">
        <v>11</v>
      </c>
      <c r="E534" s="32" t="s">
        <v>317</v>
      </c>
    </row>
    <row r="535" spans="1:5" x14ac:dyDescent="0.2">
      <c r="A535" s="17" t="str">
        <f t="shared" si="15"/>
        <v>INDEC-GG 71233-11</v>
      </c>
      <c r="B535" s="36">
        <v>71233</v>
      </c>
      <c r="C535" s="36" t="s">
        <v>51</v>
      </c>
      <c r="D535" s="33">
        <v>11</v>
      </c>
      <c r="E535" s="32" t="s">
        <v>318</v>
      </c>
    </row>
    <row r="536" spans="1:5" x14ac:dyDescent="0.2">
      <c r="A536" s="17" t="str">
        <f t="shared" si="15"/>
        <v>INDEC-GG 51800-11</v>
      </c>
      <c r="B536" s="36">
        <v>51800</v>
      </c>
      <c r="C536" s="36" t="s">
        <v>51</v>
      </c>
      <c r="D536" s="33">
        <v>11</v>
      </c>
      <c r="E536" s="32" t="s">
        <v>319</v>
      </c>
    </row>
    <row r="537" spans="1:5" x14ac:dyDescent="0.2">
      <c r="A537" s="17" t="str">
        <f t="shared" si="15"/>
        <v>INDEC-GG 51800-21</v>
      </c>
      <c r="B537" s="36">
        <v>51800</v>
      </c>
      <c r="C537" s="36" t="s">
        <v>51</v>
      </c>
      <c r="D537" s="33">
        <v>21</v>
      </c>
      <c r="E537" s="36" t="s">
        <v>320</v>
      </c>
    </row>
    <row r="538" spans="1:5" x14ac:dyDescent="0.2">
      <c r="A538" s="17" t="str">
        <f t="shared" si="15"/>
        <v>INDEC-GG 74110-11</v>
      </c>
      <c r="B538" s="36">
        <v>74110</v>
      </c>
      <c r="C538" s="36" t="s">
        <v>51</v>
      </c>
      <c r="D538" s="33">
        <v>11</v>
      </c>
      <c r="E538" s="32" t="s">
        <v>321</v>
      </c>
    </row>
    <row r="539" spans="1:5" x14ac:dyDescent="0.2">
      <c r="A539" s="17" t="str">
        <f t="shared" si="15"/>
        <v>INDEC-GG 51560-31</v>
      </c>
      <c r="B539" s="36">
        <v>51560</v>
      </c>
      <c r="C539" s="36" t="s">
        <v>51</v>
      </c>
      <c r="D539" s="33">
        <v>31</v>
      </c>
      <c r="E539" s="36" t="s">
        <v>322</v>
      </c>
    </row>
    <row r="540" spans="1:5" x14ac:dyDescent="0.2">
      <c r="A540" s="17" t="str">
        <f t="shared" si="15"/>
        <v>INDEC-GG 53111-1</v>
      </c>
      <c r="B540" s="36">
        <v>53111</v>
      </c>
      <c r="C540" s="36" t="s">
        <v>51</v>
      </c>
      <c r="D540" s="33">
        <v>1</v>
      </c>
      <c r="E540" s="32" t="s">
        <v>323</v>
      </c>
    </row>
    <row r="541" spans="1:5" x14ac:dyDescent="0.2">
      <c r="A541" s="17" t="str">
        <f t="shared" si="15"/>
        <v>INDEC-GG 54400-1</v>
      </c>
      <c r="B541" s="36">
        <v>54400</v>
      </c>
      <c r="C541" s="36" t="s">
        <v>51</v>
      </c>
      <c r="D541" s="33">
        <v>1</v>
      </c>
      <c r="E541" s="32" t="s">
        <v>324</v>
      </c>
    </row>
    <row r="542" spans="1:5" x14ac:dyDescent="0.2">
      <c r="A542" s="17" t="str">
        <f t="shared" si="15"/>
        <v>INDEC-GG 18000-21</v>
      </c>
      <c r="B542" s="36">
        <v>18000</v>
      </c>
      <c r="C542" s="36" t="s">
        <v>51</v>
      </c>
      <c r="D542" s="33">
        <v>21</v>
      </c>
      <c r="E542" s="32" t="s">
        <v>325</v>
      </c>
    </row>
    <row r="543" spans="1:5" x14ac:dyDescent="0.2">
      <c r="A543" s="17" t="str">
        <f t="shared" si="15"/>
        <v>INDEC-GG 18000-22</v>
      </c>
      <c r="B543" s="36">
        <v>18000</v>
      </c>
      <c r="C543" s="36" t="s">
        <v>51</v>
      </c>
      <c r="D543" s="33">
        <v>22</v>
      </c>
      <c r="E543" s="32" t="s">
        <v>326</v>
      </c>
    </row>
    <row r="544" spans="1:5" x14ac:dyDescent="0.2">
      <c r="A544" s="17" t="str">
        <f t="shared" si="15"/>
        <v>INDEC-GG 88700-2</v>
      </c>
      <c r="B544" s="36">
        <v>88700</v>
      </c>
      <c r="C544" s="36" t="s">
        <v>51</v>
      </c>
      <c r="D544" s="33">
        <v>2</v>
      </c>
      <c r="E544" s="32" t="s">
        <v>327</v>
      </c>
    </row>
    <row r="545" spans="1:5" x14ac:dyDescent="0.2">
      <c r="A545" s="17" t="str">
        <f t="shared" si="15"/>
        <v>INDEC-GG 88700-31</v>
      </c>
      <c r="B545" s="36">
        <v>88700</v>
      </c>
      <c r="C545" s="36" t="s">
        <v>51</v>
      </c>
      <c r="D545" s="33">
        <v>31</v>
      </c>
      <c r="E545" s="36" t="s">
        <v>328</v>
      </c>
    </row>
    <row r="546" spans="1:5" x14ac:dyDescent="0.2">
      <c r="A546" s="17" t="str">
        <f t="shared" si="15"/>
        <v>INDEC-GG DEP-EQ</v>
      </c>
      <c r="B546" s="36" t="s">
        <v>1136</v>
      </c>
      <c r="C546" s="36"/>
      <c r="D546" s="33"/>
      <c r="E546" s="36" t="s">
        <v>329</v>
      </c>
    </row>
    <row r="547" spans="1:5" x14ac:dyDescent="0.2">
      <c r="A547" s="17" t="str">
        <f t="shared" si="15"/>
        <v>INDEC-GG 88700-1</v>
      </c>
      <c r="B547" s="36">
        <v>88700</v>
      </c>
      <c r="C547" s="36" t="s">
        <v>51</v>
      </c>
      <c r="D547" s="33">
        <v>1</v>
      </c>
      <c r="E547" s="36" t="s">
        <v>330</v>
      </c>
    </row>
    <row r="548" spans="1:5" x14ac:dyDescent="0.2">
      <c r="A548" s="17" t="str">
        <f t="shared" si="15"/>
        <v>INDEC-GG 31210-11</v>
      </c>
      <c r="B548" s="36">
        <v>31210</v>
      </c>
      <c r="C548" s="36" t="s">
        <v>51</v>
      </c>
      <c r="D548" s="33">
        <v>11</v>
      </c>
      <c r="E548" s="36" t="s">
        <v>331</v>
      </c>
    </row>
    <row r="549" spans="1:5" x14ac:dyDescent="0.2">
      <c r="A549" s="17" t="str">
        <f t="shared" si="15"/>
        <v>INDEC-GG 81295-1</v>
      </c>
      <c r="B549" s="36">
        <v>81295</v>
      </c>
      <c r="C549" s="36" t="s">
        <v>51</v>
      </c>
      <c r="D549" s="33">
        <v>1</v>
      </c>
      <c r="E549" s="36" t="s">
        <v>332</v>
      </c>
    </row>
    <row r="550" spans="1:5" x14ac:dyDescent="0.2">
      <c r="A550" s="17" t="str">
        <f t="shared" si="15"/>
        <v>INDEC-GG 81297-1</v>
      </c>
      <c r="B550" s="36">
        <v>81297</v>
      </c>
      <c r="C550" s="36" t="s">
        <v>51</v>
      </c>
      <c r="D550" s="33">
        <v>1</v>
      </c>
      <c r="E550" s="32" t="s">
        <v>333</v>
      </c>
    </row>
    <row r="551" spans="1:5" x14ac:dyDescent="0.2">
      <c r="A551" s="17" t="str">
        <f t="shared" si="15"/>
        <v>INDEC-GG 51560-21</v>
      </c>
      <c r="B551" s="36">
        <v>51560</v>
      </c>
      <c r="C551" s="36" t="s">
        <v>51</v>
      </c>
      <c r="D551" s="33">
        <v>21</v>
      </c>
      <c r="E551" s="36" t="s">
        <v>334</v>
      </c>
    </row>
    <row r="552" spans="1:5" x14ac:dyDescent="0.2">
      <c r="A552" s="17" t="str">
        <f t="shared" si="15"/>
        <v>INDEC-GG 31100-11</v>
      </c>
      <c r="B552" s="36">
        <v>31100</v>
      </c>
      <c r="C552" s="36" t="s">
        <v>51</v>
      </c>
      <c r="D552" s="33">
        <v>11</v>
      </c>
      <c r="E552" s="36" t="s">
        <v>335</v>
      </c>
    </row>
    <row r="553" spans="1:5" x14ac:dyDescent="0.2">
      <c r="A553" s="17" t="str">
        <f t="shared" si="15"/>
        <v>INDEC-GG 53211-11</v>
      </c>
      <c r="B553" s="36">
        <v>53211</v>
      </c>
      <c r="C553" s="36" t="s">
        <v>51</v>
      </c>
      <c r="D553" s="33">
        <v>11</v>
      </c>
      <c r="E553" s="32" t="s">
        <v>336</v>
      </c>
    </row>
    <row r="556" spans="1:5" x14ac:dyDescent="0.2">
      <c r="B556" s="15" t="s">
        <v>734</v>
      </c>
    </row>
    <row r="557" spans="1:5" x14ac:dyDescent="0.2">
      <c r="B557" s="15" t="s">
        <v>735</v>
      </c>
    </row>
    <row r="559" spans="1:5" x14ac:dyDescent="0.2">
      <c r="A559" s="17" t="str">
        <f t="shared" ref="A559:A590" si="16">CONCATENATE("DNV-T I - ",B559)</f>
        <v>DNV-T I - 1</v>
      </c>
      <c r="B559" s="19">
        <v>1</v>
      </c>
      <c r="E559" s="19" t="s">
        <v>273</v>
      </c>
    </row>
    <row r="560" spans="1:5" x14ac:dyDescent="0.2">
      <c r="A560" s="17" t="str">
        <f t="shared" si="16"/>
        <v>DNV-T I - 2</v>
      </c>
      <c r="B560" s="19">
        <v>2</v>
      </c>
      <c r="E560" s="19" t="s">
        <v>736</v>
      </c>
    </row>
    <row r="561" spans="1:5" x14ac:dyDescent="0.2">
      <c r="A561" s="17" t="str">
        <f t="shared" si="16"/>
        <v>DNV-T I - 3</v>
      </c>
      <c r="B561" s="19">
        <v>3</v>
      </c>
      <c r="E561" s="19" t="s">
        <v>737</v>
      </c>
    </row>
    <row r="562" spans="1:5" x14ac:dyDescent="0.2">
      <c r="A562" s="17" t="str">
        <f t="shared" si="16"/>
        <v>DNV-T I - 4</v>
      </c>
      <c r="B562" s="19">
        <v>4</v>
      </c>
      <c r="E562" s="19" t="s">
        <v>738</v>
      </c>
    </row>
    <row r="563" spans="1:5" x14ac:dyDescent="0.2">
      <c r="A563" s="17" t="str">
        <f t="shared" si="16"/>
        <v>DNV-T I - 5</v>
      </c>
      <c r="B563" s="19">
        <v>5</v>
      </c>
      <c r="E563" s="19" t="s">
        <v>739</v>
      </c>
    </row>
    <row r="564" spans="1:5" x14ac:dyDescent="0.2">
      <c r="A564" s="17" t="str">
        <f t="shared" si="16"/>
        <v>DNV-T I - 6</v>
      </c>
      <c r="B564" s="19">
        <v>6</v>
      </c>
      <c r="E564" s="19" t="s">
        <v>740</v>
      </c>
    </row>
    <row r="565" spans="1:5" x14ac:dyDescent="0.2">
      <c r="A565" s="17" t="str">
        <f t="shared" si="16"/>
        <v>DNV-T I - 7</v>
      </c>
      <c r="B565" s="19">
        <v>7</v>
      </c>
      <c r="E565" s="19" t="s">
        <v>741</v>
      </c>
    </row>
    <row r="566" spans="1:5" x14ac:dyDescent="0.2">
      <c r="A566" s="17" t="str">
        <f t="shared" si="16"/>
        <v>DNV-T I - 8</v>
      </c>
      <c r="B566" s="19">
        <v>8</v>
      </c>
      <c r="E566" s="19" t="s">
        <v>742</v>
      </c>
    </row>
    <row r="567" spans="1:5" x14ac:dyDescent="0.2">
      <c r="A567" s="17" t="str">
        <f t="shared" si="16"/>
        <v>DNV-T I - 9</v>
      </c>
      <c r="B567" s="19">
        <v>9</v>
      </c>
      <c r="E567" s="19" t="s">
        <v>743</v>
      </c>
    </row>
    <row r="568" spans="1:5" x14ac:dyDescent="0.2">
      <c r="A568" s="17" t="str">
        <f t="shared" si="16"/>
        <v>DNV-T I - 10</v>
      </c>
      <c r="B568" s="19">
        <v>10</v>
      </c>
      <c r="E568" s="19" t="s">
        <v>744</v>
      </c>
    </row>
    <row r="569" spans="1:5" x14ac:dyDescent="0.2">
      <c r="A569" s="17" t="str">
        <f t="shared" si="16"/>
        <v>DNV-T I - 11</v>
      </c>
      <c r="B569" s="19">
        <v>11</v>
      </c>
      <c r="E569" s="19" t="s">
        <v>745</v>
      </c>
    </row>
    <row r="570" spans="1:5" x14ac:dyDescent="0.2">
      <c r="A570" s="17" t="str">
        <f t="shared" si="16"/>
        <v>DNV-T I - 12</v>
      </c>
      <c r="B570" s="19">
        <v>12</v>
      </c>
      <c r="E570" s="19" t="s">
        <v>746</v>
      </c>
    </row>
    <row r="571" spans="1:5" x14ac:dyDescent="0.2">
      <c r="A571" s="17" t="str">
        <f t="shared" si="16"/>
        <v>DNV-T I - 13</v>
      </c>
      <c r="B571" s="19">
        <v>13</v>
      </c>
      <c r="E571" s="19" t="s">
        <v>747</v>
      </c>
    </row>
    <row r="572" spans="1:5" x14ac:dyDescent="0.2">
      <c r="A572" s="17" t="str">
        <f t="shared" si="16"/>
        <v>DNV-T I - 14</v>
      </c>
      <c r="B572" s="19">
        <v>14</v>
      </c>
      <c r="E572" s="19" t="s">
        <v>748</v>
      </c>
    </row>
    <row r="573" spans="1:5" x14ac:dyDescent="0.2">
      <c r="A573" s="17" t="str">
        <f t="shared" si="16"/>
        <v>DNV-T I - 15</v>
      </c>
      <c r="B573" s="19">
        <v>15</v>
      </c>
      <c r="E573" s="19" t="s">
        <v>749</v>
      </c>
    </row>
    <row r="574" spans="1:5" x14ac:dyDescent="0.2">
      <c r="A574" s="17" t="str">
        <f t="shared" si="16"/>
        <v>DNV-T I - 16</v>
      </c>
      <c r="B574" s="19">
        <v>16</v>
      </c>
      <c r="E574" s="19" t="s">
        <v>750</v>
      </c>
    </row>
    <row r="575" spans="1:5" x14ac:dyDescent="0.2">
      <c r="A575" s="17" t="str">
        <f t="shared" si="16"/>
        <v>DNV-T I - 17</v>
      </c>
      <c r="B575" s="19">
        <v>17</v>
      </c>
      <c r="E575" s="19" t="s">
        <v>751</v>
      </c>
    </row>
    <row r="576" spans="1:5" x14ac:dyDescent="0.2">
      <c r="A576" s="17" t="str">
        <f t="shared" si="16"/>
        <v>DNV-T I - 18</v>
      </c>
      <c r="B576" s="19">
        <v>18</v>
      </c>
      <c r="E576" s="19" t="s">
        <v>752</v>
      </c>
    </row>
    <row r="577" spans="1:5" x14ac:dyDescent="0.2">
      <c r="A577" s="17" t="str">
        <f t="shared" si="16"/>
        <v>DNV-T I - 19</v>
      </c>
      <c r="B577" s="19">
        <v>19</v>
      </c>
      <c r="E577" s="19" t="s">
        <v>753</v>
      </c>
    </row>
    <row r="578" spans="1:5" x14ac:dyDescent="0.2">
      <c r="A578" s="17" t="str">
        <f t="shared" si="16"/>
        <v>DNV-T I - 20</v>
      </c>
      <c r="B578" s="19">
        <v>20</v>
      </c>
      <c r="E578" s="19" t="s">
        <v>754</v>
      </c>
    </row>
    <row r="579" spans="1:5" x14ac:dyDescent="0.2">
      <c r="A579" s="17" t="str">
        <f t="shared" si="16"/>
        <v>DNV-T I - 21</v>
      </c>
      <c r="B579" s="19">
        <v>21</v>
      </c>
      <c r="E579" s="19" t="s">
        <v>755</v>
      </c>
    </row>
    <row r="580" spans="1:5" x14ac:dyDescent="0.2">
      <c r="A580" s="17" t="str">
        <f t="shared" si="16"/>
        <v>DNV-T I - 22</v>
      </c>
      <c r="B580" s="19">
        <v>22</v>
      </c>
      <c r="E580" s="19" t="s">
        <v>756</v>
      </c>
    </row>
    <row r="581" spans="1:5" x14ac:dyDescent="0.2">
      <c r="A581" s="17" t="str">
        <f t="shared" si="16"/>
        <v>DNV-T I - 23</v>
      </c>
      <c r="B581" s="19">
        <v>23</v>
      </c>
      <c r="E581" s="19" t="s">
        <v>757</v>
      </c>
    </row>
    <row r="582" spans="1:5" x14ac:dyDescent="0.2">
      <c r="A582" s="17" t="str">
        <f t="shared" si="16"/>
        <v>DNV-T I - 24</v>
      </c>
      <c r="B582" s="19">
        <v>24</v>
      </c>
      <c r="E582" s="19" t="s">
        <v>758</v>
      </c>
    </row>
    <row r="583" spans="1:5" x14ac:dyDescent="0.2">
      <c r="A583" s="17" t="str">
        <f t="shared" si="16"/>
        <v>DNV-T I - 25</v>
      </c>
      <c r="B583" s="19">
        <v>25</v>
      </c>
      <c r="E583" s="19" t="s">
        <v>759</v>
      </c>
    </row>
    <row r="584" spans="1:5" x14ac:dyDescent="0.2">
      <c r="A584" s="17" t="str">
        <f t="shared" si="16"/>
        <v>DNV-T I - 26</v>
      </c>
      <c r="B584" s="19">
        <v>26</v>
      </c>
      <c r="E584" s="19" t="s">
        <v>760</v>
      </c>
    </row>
    <row r="585" spans="1:5" x14ac:dyDescent="0.2">
      <c r="A585" s="17" t="str">
        <f t="shared" si="16"/>
        <v>DNV-T I - 27</v>
      </c>
      <c r="B585" s="19">
        <v>27</v>
      </c>
      <c r="E585" s="19" t="s">
        <v>761</v>
      </c>
    </row>
    <row r="586" spans="1:5" x14ac:dyDescent="0.2">
      <c r="A586" s="17" t="str">
        <f t="shared" si="16"/>
        <v>DNV-T I - 28</v>
      </c>
      <c r="B586" s="19">
        <v>28</v>
      </c>
      <c r="E586" s="19" t="s">
        <v>762</v>
      </c>
    </row>
    <row r="587" spans="1:5" x14ac:dyDescent="0.2">
      <c r="A587" s="17" t="str">
        <f t="shared" si="16"/>
        <v>DNV-T I - 29</v>
      </c>
      <c r="B587" s="19">
        <v>29</v>
      </c>
      <c r="E587" s="19" t="s">
        <v>763</v>
      </c>
    </row>
    <row r="588" spans="1:5" x14ac:dyDescent="0.2">
      <c r="A588" s="17" t="str">
        <f t="shared" si="16"/>
        <v>DNV-T I - 30</v>
      </c>
      <c r="B588" s="19">
        <v>30</v>
      </c>
      <c r="E588" s="19" t="s">
        <v>764</v>
      </c>
    </row>
    <row r="589" spans="1:5" x14ac:dyDescent="0.2">
      <c r="A589" s="17" t="str">
        <f t="shared" si="16"/>
        <v>DNV-T I - 31</v>
      </c>
      <c r="B589" s="19">
        <v>31</v>
      </c>
      <c r="E589" s="19" t="s">
        <v>765</v>
      </c>
    </row>
    <row r="590" spans="1:5" x14ac:dyDescent="0.2">
      <c r="A590" s="17" t="str">
        <f t="shared" si="16"/>
        <v>DNV-T I - 32</v>
      </c>
      <c r="B590" s="19">
        <v>32</v>
      </c>
      <c r="E590" s="19" t="s">
        <v>766</v>
      </c>
    </row>
    <row r="591" spans="1:5" x14ac:dyDescent="0.2">
      <c r="A591" s="17" t="str">
        <f t="shared" ref="A591:A622" si="17">CONCATENATE("DNV-T I - ",B591)</f>
        <v>DNV-T I - 33</v>
      </c>
      <c r="B591" s="19">
        <v>33</v>
      </c>
      <c r="E591" s="19" t="s">
        <v>767</v>
      </c>
    </row>
    <row r="592" spans="1:5" x14ac:dyDescent="0.2">
      <c r="A592" s="17" t="str">
        <f t="shared" si="17"/>
        <v>DNV-T I - 34</v>
      </c>
      <c r="B592" s="19">
        <v>34</v>
      </c>
      <c r="E592" s="19" t="s">
        <v>768</v>
      </c>
    </row>
    <row r="593" spans="1:5" x14ac:dyDescent="0.2">
      <c r="A593" s="17" t="str">
        <f t="shared" si="17"/>
        <v>DNV-T I - 35</v>
      </c>
      <c r="B593" s="19">
        <v>35</v>
      </c>
      <c r="E593" s="19" t="s">
        <v>769</v>
      </c>
    </row>
    <row r="594" spans="1:5" x14ac:dyDescent="0.2">
      <c r="A594" s="17" t="str">
        <f t="shared" si="17"/>
        <v>DNV-T I - 36</v>
      </c>
      <c r="B594" s="19">
        <v>36</v>
      </c>
      <c r="E594" s="19" t="s">
        <v>770</v>
      </c>
    </row>
    <row r="595" spans="1:5" x14ac:dyDescent="0.2">
      <c r="A595" s="17" t="str">
        <f t="shared" si="17"/>
        <v>DNV-T I - 37</v>
      </c>
      <c r="B595" s="19">
        <v>37</v>
      </c>
      <c r="E595" s="19" t="s">
        <v>771</v>
      </c>
    </row>
    <row r="596" spans="1:5" x14ac:dyDescent="0.2">
      <c r="A596" s="17" t="str">
        <f t="shared" si="17"/>
        <v>DNV-T I - 38</v>
      </c>
      <c r="B596" s="19">
        <v>38</v>
      </c>
      <c r="E596" s="19" t="s">
        <v>772</v>
      </c>
    </row>
    <row r="597" spans="1:5" x14ac:dyDescent="0.2">
      <c r="A597" s="17" t="str">
        <f t="shared" si="17"/>
        <v>DNV-T I - 39</v>
      </c>
      <c r="B597" s="19">
        <v>39</v>
      </c>
      <c r="E597" s="19" t="s">
        <v>773</v>
      </c>
    </row>
    <row r="598" spans="1:5" x14ac:dyDescent="0.2">
      <c r="A598" s="17" t="str">
        <f t="shared" si="17"/>
        <v>DNV-T I - 40</v>
      </c>
      <c r="B598" s="19">
        <v>40</v>
      </c>
      <c r="E598" s="19" t="s">
        <v>774</v>
      </c>
    </row>
    <row r="599" spans="1:5" x14ac:dyDescent="0.2">
      <c r="A599" s="17" t="str">
        <f t="shared" si="17"/>
        <v>DNV-T I - 41</v>
      </c>
      <c r="B599" s="19">
        <v>41</v>
      </c>
      <c r="E599" s="19" t="s">
        <v>775</v>
      </c>
    </row>
    <row r="600" spans="1:5" x14ac:dyDescent="0.2">
      <c r="A600" s="17" t="str">
        <f t="shared" si="17"/>
        <v>DNV-T I - 42</v>
      </c>
      <c r="B600" s="19">
        <v>42</v>
      </c>
      <c r="E600" s="19" t="s">
        <v>776</v>
      </c>
    </row>
    <row r="601" spans="1:5" x14ac:dyDescent="0.2">
      <c r="A601" s="17" t="str">
        <f t="shared" si="17"/>
        <v>DNV-T I - 43</v>
      </c>
      <c r="B601" s="19">
        <v>43</v>
      </c>
      <c r="E601" s="19" t="s">
        <v>777</v>
      </c>
    </row>
    <row r="602" spans="1:5" x14ac:dyDescent="0.2">
      <c r="A602" s="17" t="str">
        <f t="shared" si="17"/>
        <v>DNV-T I - 44</v>
      </c>
      <c r="B602" s="19">
        <v>44</v>
      </c>
      <c r="E602" s="19" t="s">
        <v>778</v>
      </c>
    </row>
    <row r="603" spans="1:5" x14ac:dyDescent="0.2">
      <c r="A603" s="17" t="str">
        <f t="shared" si="17"/>
        <v>DNV-T I - 45</v>
      </c>
      <c r="B603" s="19">
        <v>45</v>
      </c>
      <c r="E603" s="19" t="s">
        <v>779</v>
      </c>
    </row>
    <row r="604" spans="1:5" x14ac:dyDescent="0.2">
      <c r="A604" s="17" t="str">
        <f t="shared" si="17"/>
        <v>DNV-T I - 46</v>
      </c>
      <c r="B604" s="19">
        <v>46</v>
      </c>
      <c r="E604" s="19" t="s">
        <v>780</v>
      </c>
    </row>
    <row r="605" spans="1:5" x14ac:dyDescent="0.2">
      <c r="A605" s="17" t="str">
        <f t="shared" si="17"/>
        <v>DNV-T I - 47</v>
      </c>
      <c r="B605" s="19">
        <v>47</v>
      </c>
      <c r="E605" s="19" t="s">
        <v>781</v>
      </c>
    </row>
    <row r="606" spans="1:5" x14ac:dyDescent="0.2">
      <c r="A606" s="17" t="str">
        <f t="shared" si="17"/>
        <v>DNV-T I - 48</v>
      </c>
      <c r="B606" s="19">
        <v>48</v>
      </c>
      <c r="E606" s="19" t="s">
        <v>782</v>
      </c>
    </row>
    <row r="607" spans="1:5" x14ac:dyDescent="0.2">
      <c r="A607" s="17" t="str">
        <f t="shared" si="17"/>
        <v>DNV-T I - 49</v>
      </c>
      <c r="B607" s="19">
        <v>49</v>
      </c>
      <c r="E607" s="19" t="s">
        <v>783</v>
      </c>
    </row>
    <row r="608" spans="1:5" x14ac:dyDescent="0.2">
      <c r="A608" s="17" t="str">
        <f t="shared" si="17"/>
        <v>DNV-T I - 50</v>
      </c>
      <c r="B608" s="19">
        <v>50</v>
      </c>
      <c r="E608" s="19" t="s">
        <v>784</v>
      </c>
    </row>
    <row r="609" spans="1:5" x14ac:dyDescent="0.2">
      <c r="A609" s="17" t="str">
        <f t="shared" si="17"/>
        <v>DNV-T I - 51</v>
      </c>
      <c r="B609" s="19">
        <v>51</v>
      </c>
      <c r="E609" s="19" t="s">
        <v>785</v>
      </c>
    </row>
    <row r="610" spans="1:5" x14ac:dyDescent="0.2">
      <c r="A610" s="17" t="str">
        <f t="shared" si="17"/>
        <v>DNV-T I - 52</v>
      </c>
      <c r="B610" s="19">
        <v>52</v>
      </c>
      <c r="E610" s="19" t="s">
        <v>786</v>
      </c>
    </row>
    <row r="611" spans="1:5" x14ac:dyDescent="0.2">
      <c r="A611" s="17" t="str">
        <f t="shared" si="17"/>
        <v>DNV-T I - 53</v>
      </c>
      <c r="B611" s="19">
        <v>53</v>
      </c>
      <c r="E611" s="19" t="s">
        <v>787</v>
      </c>
    </row>
    <row r="612" spans="1:5" x14ac:dyDescent="0.2">
      <c r="A612" s="17" t="str">
        <f t="shared" si="17"/>
        <v>DNV-T I - 54</v>
      </c>
      <c r="B612" s="19">
        <v>54</v>
      </c>
      <c r="E612" s="19" t="s">
        <v>788</v>
      </c>
    </row>
    <row r="613" spans="1:5" x14ac:dyDescent="0.2">
      <c r="A613" s="17" t="str">
        <f t="shared" si="17"/>
        <v>DNV-T I - 55</v>
      </c>
      <c r="B613" s="19">
        <v>55</v>
      </c>
      <c r="E613" s="19" t="s">
        <v>789</v>
      </c>
    </row>
    <row r="614" spans="1:5" x14ac:dyDescent="0.2">
      <c r="A614" s="17" t="str">
        <f t="shared" si="17"/>
        <v>DNV-T I - 56</v>
      </c>
      <c r="B614" s="19">
        <v>56</v>
      </c>
      <c r="E614" s="19" t="s">
        <v>790</v>
      </c>
    </row>
    <row r="615" spans="1:5" x14ac:dyDescent="0.2">
      <c r="A615" s="17" t="str">
        <f t="shared" si="17"/>
        <v>DNV-T I - 57</v>
      </c>
      <c r="B615" s="19">
        <v>57</v>
      </c>
      <c r="E615" s="19" t="s">
        <v>791</v>
      </c>
    </row>
    <row r="616" spans="1:5" x14ac:dyDescent="0.2">
      <c r="A616" s="17" t="str">
        <f t="shared" si="17"/>
        <v>DNV-T I - 58</v>
      </c>
      <c r="B616" s="19">
        <v>58</v>
      </c>
      <c r="E616" s="19" t="s">
        <v>792</v>
      </c>
    </row>
    <row r="617" spans="1:5" x14ac:dyDescent="0.2">
      <c r="A617" s="17" t="str">
        <f t="shared" si="17"/>
        <v>DNV-T I - 59</v>
      </c>
      <c r="B617" s="19">
        <v>59</v>
      </c>
      <c r="E617" s="19" t="s">
        <v>793</v>
      </c>
    </row>
    <row r="618" spans="1:5" x14ac:dyDescent="0.2">
      <c r="A618" s="17" t="str">
        <f t="shared" si="17"/>
        <v>DNV-T I - 60</v>
      </c>
      <c r="B618" s="19">
        <v>60</v>
      </c>
      <c r="E618" s="19" t="s">
        <v>794</v>
      </c>
    </row>
    <row r="619" spans="1:5" x14ac:dyDescent="0.2">
      <c r="A619" s="17" t="str">
        <f t="shared" si="17"/>
        <v>DNV-T I - 61</v>
      </c>
      <c r="B619" s="19">
        <v>61</v>
      </c>
      <c r="E619" s="19" t="s">
        <v>795</v>
      </c>
    </row>
    <row r="620" spans="1:5" x14ac:dyDescent="0.2">
      <c r="A620" s="17" t="str">
        <f t="shared" si="17"/>
        <v>DNV-T I - 62</v>
      </c>
      <c r="B620" s="19">
        <v>62</v>
      </c>
      <c r="E620" s="19" t="s">
        <v>796</v>
      </c>
    </row>
    <row r="621" spans="1:5" x14ac:dyDescent="0.2">
      <c r="A621" s="17" t="str">
        <f t="shared" si="17"/>
        <v>DNV-T I - 63</v>
      </c>
      <c r="B621" s="19">
        <v>63</v>
      </c>
      <c r="E621" s="19" t="s">
        <v>797</v>
      </c>
    </row>
    <row r="622" spans="1:5" x14ac:dyDescent="0.2">
      <c r="A622" s="17" t="str">
        <f t="shared" si="17"/>
        <v>DNV-T I - 64</v>
      </c>
      <c r="B622" s="19">
        <v>64</v>
      </c>
      <c r="E622" s="19" t="s">
        <v>798</v>
      </c>
    </row>
    <row r="623" spans="1:5" x14ac:dyDescent="0.2">
      <c r="A623" s="17" t="str">
        <f t="shared" ref="A623:A654" si="18">CONCATENATE("DNV-T I - ",B623)</f>
        <v>DNV-T I - 65</v>
      </c>
      <c r="B623" s="19">
        <v>65</v>
      </c>
      <c r="E623" s="19" t="s">
        <v>799</v>
      </c>
    </row>
    <row r="624" spans="1:5" x14ac:dyDescent="0.2">
      <c r="A624" s="17" t="str">
        <f t="shared" si="18"/>
        <v>DNV-T I - 66</v>
      </c>
      <c r="B624" s="19">
        <v>66</v>
      </c>
      <c r="E624" s="19" t="s">
        <v>800</v>
      </c>
    </row>
    <row r="625" spans="1:5" x14ac:dyDescent="0.2">
      <c r="A625" s="17" t="str">
        <f t="shared" si="18"/>
        <v>DNV-T I - 67</v>
      </c>
      <c r="B625" s="19">
        <v>67</v>
      </c>
      <c r="E625" s="19" t="s">
        <v>801</v>
      </c>
    </row>
    <row r="626" spans="1:5" x14ac:dyDescent="0.2">
      <c r="A626" s="17" t="str">
        <f t="shared" si="18"/>
        <v>DNV-T I - 68</v>
      </c>
      <c r="B626" s="19">
        <v>68</v>
      </c>
      <c r="E626" s="19" t="s">
        <v>802</v>
      </c>
    </row>
    <row r="627" spans="1:5" x14ac:dyDescent="0.2">
      <c r="A627" s="17" t="str">
        <f t="shared" si="18"/>
        <v>DNV-T I - 69</v>
      </c>
      <c r="B627" s="19">
        <v>69</v>
      </c>
      <c r="E627" s="19" t="s">
        <v>803</v>
      </c>
    </row>
    <row r="628" spans="1:5" x14ac:dyDescent="0.2">
      <c r="A628" s="17" t="str">
        <f t="shared" si="18"/>
        <v>DNV-T I - 70</v>
      </c>
      <c r="B628" s="19">
        <v>70</v>
      </c>
      <c r="E628" s="19" t="s">
        <v>804</v>
      </c>
    </row>
    <row r="629" spans="1:5" x14ac:dyDescent="0.2">
      <c r="A629" s="17" t="str">
        <f t="shared" si="18"/>
        <v>DNV-T I - 71</v>
      </c>
      <c r="B629" s="19">
        <v>71</v>
      </c>
      <c r="E629" s="19" t="s">
        <v>805</v>
      </c>
    </row>
    <row r="630" spans="1:5" x14ac:dyDescent="0.2">
      <c r="A630" s="17" t="str">
        <f t="shared" si="18"/>
        <v>DNV-T I - 72</v>
      </c>
      <c r="B630" s="19">
        <v>72</v>
      </c>
      <c r="E630" s="19" t="s">
        <v>806</v>
      </c>
    </row>
    <row r="631" spans="1:5" x14ac:dyDescent="0.2">
      <c r="A631" s="17" t="str">
        <f t="shared" si="18"/>
        <v>DNV-T I - 73</v>
      </c>
      <c r="B631" s="19">
        <v>73</v>
      </c>
      <c r="E631" s="19" t="s">
        <v>807</v>
      </c>
    </row>
    <row r="632" spans="1:5" x14ac:dyDescent="0.2">
      <c r="A632" s="17" t="str">
        <f t="shared" si="18"/>
        <v>DNV-T I - 74</v>
      </c>
      <c r="B632" s="19">
        <v>74</v>
      </c>
      <c r="E632" s="19" t="s">
        <v>808</v>
      </c>
    </row>
    <row r="633" spans="1:5" x14ac:dyDescent="0.2">
      <c r="A633" s="17" t="str">
        <f t="shared" si="18"/>
        <v>DNV-T I - 75</v>
      </c>
      <c r="B633" s="19">
        <v>75</v>
      </c>
      <c r="E633" s="19" t="s">
        <v>809</v>
      </c>
    </row>
    <row r="634" spans="1:5" ht="11.25" customHeight="1" x14ac:dyDescent="0.2">
      <c r="A634" s="17" t="str">
        <f t="shared" si="18"/>
        <v>DNV-T I - 76</v>
      </c>
      <c r="B634" s="19">
        <v>76</v>
      </c>
      <c r="E634" s="19" t="s">
        <v>810</v>
      </c>
    </row>
    <row r="635" spans="1:5" ht="11.25" customHeight="1" x14ac:dyDescent="0.2">
      <c r="A635" s="17" t="str">
        <f t="shared" si="18"/>
        <v xml:space="preserve">DNV-T I - </v>
      </c>
    </row>
    <row r="636" spans="1:5" x14ac:dyDescent="0.2">
      <c r="A636" s="17" t="str">
        <f t="shared" si="18"/>
        <v>DNV-T I - 77</v>
      </c>
      <c r="B636" s="19">
        <v>77</v>
      </c>
      <c r="E636" s="19" t="s">
        <v>811</v>
      </c>
    </row>
    <row r="637" spans="1:5" x14ac:dyDescent="0.2">
      <c r="A637" s="17" t="str">
        <f t="shared" si="18"/>
        <v>DNV-T I - 78</v>
      </c>
      <c r="B637" s="19">
        <v>78</v>
      </c>
      <c r="E637" s="19" t="s">
        <v>812</v>
      </c>
    </row>
    <row r="638" spans="1:5" x14ac:dyDescent="0.2">
      <c r="A638" s="17" t="str">
        <f t="shared" si="18"/>
        <v>DNV-T I - 79</v>
      </c>
      <c r="B638" s="19">
        <v>79</v>
      </c>
      <c r="E638" s="19" t="s">
        <v>813</v>
      </c>
    </row>
    <row r="639" spans="1:5" x14ac:dyDescent="0.2">
      <c r="A639" s="17" t="str">
        <f t="shared" si="18"/>
        <v>DNV-T I - 80</v>
      </c>
      <c r="B639" s="19">
        <v>80</v>
      </c>
      <c r="E639" s="19" t="s">
        <v>814</v>
      </c>
    </row>
    <row r="640" spans="1:5" x14ac:dyDescent="0.2">
      <c r="A640" s="17" t="str">
        <f t="shared" si="18"/>
        <v>DNV-T I - 81</v>
      </c>
      <c r="B640" s="19">
        <v>81</v>
      </c>
      <c r="E640" s="19" t="s">
        <v>815</v>
      </c>
    </row>
    <row r="641" spans="1:5" x14ac:dyDescent="0.2">
      <c r="A641" s="17" t="str">
        <f t="shared" si="18"/>
        <v>DNV-T I - 82</v>
      </c>
      <c r="B641" s="19">
        <v>82</v>
      </c>
      <c r="E641" s="19" t="s">
        <v>816</v>
      </c>
    </row>
    <row r="642" spans="1:5" x14ac:dyDescent="0.2">
      <c r="A642" s="17" t="str">
        <f t="shared" si="18"/>
        <v>DNV-T I - 83</v>
      </c>
      <c r="B642" s="19">
        <v>83</v>
      </c>
      <c r="E642" s="19" t="s">
        <v>817</v>
      </c>
    </row>
    <row r="643" spans="1:5" ht="11.25" customHeight="1" x14ac:dyDescent="0.2">
      <c r="A643" s="17" t="str">
        <f t="shared" si="18"/>
        <v>DNV-T I - 84</v>
      </c>
      <c r="B643" s="19">
        <v>84</v>
      </c>
      <c r="E643" s="19" t="s">
        <v>818</v>
      </c>
    </row>
    <row r="644" spans="1:5" ht="11.25" customHeight="1" x14ac:dyDescent="0.2">
      <c r="A644" s="17" t="str">
        <f t="shared" si="18"/>
        <v xml:space="preserve">DNV-T I - </v>
      </c>
    </row>
    <row r="645" spans="1:5" ht="11.25" customHeight="1" x14ac:dyDescent="0.2">
      <c r="A645" s="17" t="str">
        <f t="shared" si="18"/>
        <v>DNV-T I - 85</v>
      </c>
      <c r="B645" s="19">
        <v>85</v>
      </c>
      <c r="E645" s="19" t="s">
        <v>819</v>
      </c>
    </row>
    <row r="646" spans="1:5" ht="11.25" customHeight="1" x14ac:dyDescent="0.2">
      <c r="A646" s="17" t="str">
        <f t="shared" si="18"/>
        <v xml:space="preserve">DNV-T I - </v>
      </c>
    </row>
    <row r="647" spans="1:5" x14ac:dyDescent="0.2">
      <c r="A647" s="17" t="str">
        <f t="shared" si="18"/>
        <v>DNV-T I - 86</v>
      </c>
      <c r="B647" s="19">
        <v>86</v>
      </c>
      <c r="E647" s="19" t="s">
        <v>820</v>
      </c>
    </row>
    <row r="648" spans="1:5" x14ac:dyDescent="0.2">
      <c r="A648" s="17" t="str">
        <f t="shared" si="18"/>
        <v>DNV-T I - 86.1</v>
      </c>
      <c r="B648" s="19" t="s">
        <v>821</v>
      </c>
      <c r="E648" s="19" t="s">
        <v>822</v>
      </c>
    </row>
    <row r="649" spans="1:5" x14ac:dyDescent="0.2">
      <c r="A649" s="17" t="str">
        <f t="shared" si="18"/>
        <v>DNV-T I - 86.1.1</v>
      </c>
      <c r="B649" s="19" t="s">
        <v>823</v>
      </c>
      <c r="E649" s="19" t="s">
        <v>824</v>
      </c>
    </row>
    <row r="650" spans="1:5" x14ac:dyDescent="0.2">
      <c r="A650" s="17" t="str">
        <f t="shared" si="18"/>
        <v>DNV-T I - 86.1.2</v>
      </c>
      <c r="B650" s="19" t="s">
        <v>825</v>
      </c>
      <c r="E650" s="19" t="s">
        <v>826</v>
      </c>
    </row>
    <row r="651" spans="1:5" x14ac:dyDescent="0.2">
      <c r="A651" s="17" t="str">
        <f t="shared" si="18"/>
        <v>DNV-T I - 86.1.3</v>
      </c>
      <c r="B651" s="19" t="s">
        <v>827</v>
      </c>
      <c r="E651" s="19" t="s">
        <v>828</v>
      </c>
    </row>
    <row r="652" spans="1:5" x14ac:dyDescent="0.2">
      <c r="A652" s="17" t="str">
        <f t="shared" si="18"/>
        <v>DNV-T I - 86.1.4</v>
      </c>
      <c r="B652" s="19" t="s">
        <v>829</v>
      </c>
      <c r="E652" s="19" t="s">
        <v>830</v>
      </c>
    </row>
    <row r="653" spans="1:5" x14ac:dyDescent="0.2">
      <c r="A653" s="17" t="str">
        <f t="shared" si="18"/>
        <v>DNV-T I - 86.1.5</v>
      </c>
      <c r="B653" s="19" t="s">
        <v>831</v>
      </c>
      <c r="E653" s="19" t="s">
        <v>832</v>
      </c>
    </row>
    <row r="654" spans="1:5" x14ac:dyDescent="0.2">
      <c r="A654" s="17" t="str">
        <f t="shared" si="18"/>
        <v>DNV-T I - 86.2</v>
      </c>
      <c r="B654" s="19" t="s">
        <v>833</v>
      </c>
      <c r="E654" s="19" t="s">
        <v>834</v>
      </c>
    </row>
    <row r="655" spans="1:5" x14ac:dyDescent="0.2">
      <c r="A655" s="17" t="str">
        <f t="shared" ref="A655:A679" si="19">CONCATENATE("DNV-T I - ",B655)</f>
        <v>DNV-T I - 86.2.1</v>
      </c>
      <c r="B655" s="19" t="s">
        <v>835</v>
      </c>
      <c r="E655" s="19" t="s">
        <v>824</v>
      </c>
    </row>
    <row r="656" spans="1:5" x14ac:dyDescent="0.2">
      <c r="A656" s="17" t="str">
        <f t="shared" si="19"/>
        <v>DNV-T I - 86.2.2</v>
      </c>
      <c r="B656" s="19" t="s">
        <v>836</v>
      </c>
      <c r="E656" s="19" t="s">
        <v>837</v>
      </c>
    </row>
    <row r="657" spans="1:5" x14ac:dyDescent="0.2">
      <c r="A657" s="17" t="str">
        <f t="shared" si="19"/>
        <v>DNV-T I - 86.2.3</v>
      </c>
      <c r="B657" s="19" t="s">
        <v>838</v>
      </c>
      <c r="E657" s="19" t="s">
        <v>826</v>
      </c>
    </row>
    <row r="658" spans="1:5" x14ac:dyDescent="0.2">
      <c r="A658" s="17" t="str">
        <f t="shared" si="19"/>
        <v>DNV-T I - 86.2.4</v>
      </c>
      <c r="B658" s="19" t="s">
        <v>839</v>
      </c>
      <c r="E658" s="19" t="s">
        <v>828</v>
      </c>
    </row>
    <row r="659" spans="1:5" x14ac:dyDescent="0.2">
      <c r="A659" s="17" t="str">
        <f t="shared" si="19"/>
        <v>DNV-T I - 86.2.5</v>
      </c>
      <c r="B659" s="19" t="s">
        <v>840</v>
      </c>
      <c r="E659" s="19" t="s">
        <v>830</v>
      </c>
    </row>
    <row r="660" spans="1:5" x14ac:dyDescent="0.2">
      <c r="A660" s="17" t="str">
        <f t="shared" si="19"/>
        <v>DNV-T I - 86.2.6</v>
      </c>
      <c r="B660" s="19" t="s">
        <v>841</v>
      </c>
      <c r="E660" s="19" t="s">
        <v>832</v>
      </c>
    </row>
    <row r="661" spans="1:5" x14ac:dyDescent="0.2">
      <c r="A661" s="17" t="str">
        <f t="shared" si="19"/>
        <v>DNV-T I - 87</v>
      </c>
      <c r="B661" s="19">
        <v>87</v>
      </c>
      <c r="E661" s="19" t="s">
        <v>842</v>
      </c>
    </row>
    <row r="662" spans="1:5" x14ac:dyDescent="0.2">
      <c r="A662" s="17" t="str">
        <f t="shared" si="19"/>
        <v>DNV-T I - 88</v>
      </c>
      <c r="B662" s="19">
        <v>88</v>
      </c>
      <c r="E662" s="19" t="s">
        <v>843</v>
      </c>
    </row>
    <row r="663" spans="1:5" x14ac:dyDescent="0.2">
      <c r="A663" s="17" t="str">
        <f t="shared" si="19"/>
        <v>DNV-T I - 89</v>
      </c>
      <c r="B663" s="19">
        <v>89</v>
      </c>
      <c r="E663" s="19" t="s">
        <v>844</v>
      </c>
    </row>
    <row r="664" spans="1:5" x14ac:dyDescent="0.2">
      <c r="A664" s="17" t="str">
        <f t="shared" si="19"/>
        <v>DNV-T I - 90</v>
      </c>
      <c r="B664" s="19">
        <v>90</v>
      </c>
      <c r="E664" s="19" t="s">
        <v>845</v>
      </c>
    </row>
    <row r="665" spans="1:5" x14ac:dyDescent="0.2">
      <c r="A665" s="17" t="str">
        <f t="shared" si="19"/>
        <v>DNV-T I - 91</v>
      </c>
      <c r="B665" s="19">
        <v>91</v>
      </c>
      <c r="E665" s="19" t="s">
        <v>846</v>
      </c>
    </row>
    <row r="666" spans="1:5" x14ac:dyDescent="0.2">
      <c r="A666" s="17" t="str">
        <f t="shared" si="19"/>
        <v>DNV-T I - 92</v>
      </c>
      <c r="B666" s="19">
        <v>92</v>
      </c>
      <c r="E666" s="19" t="s">
        <v>847</v>
      </c>
    </row>
    <row r="667" spans="1:5" x14ac:dyDescent="0.2">
      <c r="A667" s="17" t="str">
        <f t="shared" si="19"/>
        <v>DNV-T I - 93</v>
      </c>
      <c r="B667" s="19">
        <v>93</v>
      </c>
      <c r="E667" s="19" t="s">
        <v>848</v>
      </c>
    </row>
    <row r="668" spans="1:5" x14ac:dyDescent="0.2">
      <c r="A668" s="17" t="str">
        <f t="shared" si="19"/>
        <v>DNV-T I - 94</v>
      </c>
      <c r="B668" s="19">
        <v>94</v>
      </c>
      <c r="E668" s="19" t="s">
        <v>849</v>
      </c>
    </row>
    <row r="669" spans="1:5" x14ac:dyDescent="0.2">
      <c r="A669" s="17" t="str">
        <f t="shared" si="19"/>
        <v>DNV-T I - 95</v>
      </c>
      <c r="B669" s="19">
        <v>95</v>
      </c>
      <c r="E669" s="19" t="s">
        <v>850</v>
      </c>
    </row>
    <row r="670" spans="1:5" x14ac:dyDescent="0.2">
      <c r="A670" s="17" t="str">
        <f t="shared" si="19"/>
        <v>DNV-T I - 96</v>
      </c>
      <c r="B670" s="19">
        <v>96</v>
      </c>
      <c r="E670" s="19" t="s">
        <v>851</v>
      </c>
    </row>
    <row r="671" spans="1:5" x14ac:dyDescent="0.2">
      <c r="A671" s="17" t="str">
        <f t="shared" si="19"/>
        <v>DNV-T I - 97</v>
      </c>
      <c r="B671" s="19">
        <v>97</v>
      </c>
      <c r="E671" s="19" t="s">
        <v>852</v>
      </c>
    </row>
    <row r="672" spans="1:5" x14ac:dyDescent="0.2">
      <c r="A672" s="17" t="str">
        <f t="shared" si="19"/>
        <v>DNV-T I - 98</v>
      </c>
      <c r="B672" s="19">
        <v>98</v>
      </c>
      <c r="E672" s="19" t="s">
        <v>853</v>
      </c>
    </row>
    <row r="673" spans="1:7" x14ac:dyDescent="0.2">
      <c r="A673" s="17" t="str">
        <f t="shared" si="19"/>
        <v>DNV-T I - 99</v>
      </c>
      <c r="B673" s="19">
        <v>99</v>
      </c>
      <c r="E673" s="19" t="s">
        <v>854</v>
      </c>
    </row>
    <row r="674" spans="1:7" x14ac:dyDescent="0.2">
      <c r="A674" s="17" t="str">
        <f t="shared" si="19"/>
        <v>DNV-T I - 100</v>
      </c>
      <c r="B674" s="19">
        <v>100</v>
      </c>
      <c r="E674" s="19" t="s">
        <v>855</v>
      </c>
    </row>
    <row r="675" spans="1:7" x14ac:dyDescent="0.2">
      <c r="A675" s="17" t="str">
        <f t="shared" si="19"/>
        <v>DNV-T I - 101</v>
      </c>
      <c r="B675" s="19">
        <v>101</v>
      </c>
      <c r="E675" s="19" t="s">
        <v>856</v>
      </c>
    </row>
    <row r="676" spans="1:7" x14ac:dyDescent="0.2">
      <c r="A676" s="17" t="str">
        <f t="shared" si="19"/>
        <v>DNV-T I - 102</v>
      </c>
      <c r="B676" s="19">
        <v>102</v>
      </c>
      <c r="E676" s="19" t="s">
        <v>857</v>
      </c>
    </row>
    <row r="677" spans="1:7" x14ac:dyDescent="0.2">
      <c r="A677" s="17" t="str">
        <f t="shared" si="19"/>
        <v>DNV-T I - 103</v>
      </c>
      <c r="B677" s="19">
        <v>103</v>
      </c>
      <c r="E677" s="19" t="s">
        <v>858</v>
      </c>
    </row>
    <row r="678" spans="1:7" x14ac:dyDescent="0.2">
      <c r="A678" s="17" t="str">
        <f t="shared" si="19"/>
        <v>DNV-T I - 104</v>
      </c>
      <c r="B678" s="19">
        <v>104</v>
      </c>
      <c r="E678" s="19" t="s">
        <v>859</v>
      </c>
    </row>
    <row r="679" spans="1:7" x14ac:dyDescent="0.2">
      <c r="A679" s="17" t="str">
        <f t="shared" si="19"/>
        <v>DNV-T I - 105</v>
      </c>
      <c r="B679" s="19">
        <v>105</v>
      </c>
      <c r="E679" s="19" t="s">
        <v>860</v>
      </c>
    </row>
    <row r="681" spans="1:7" ht="12.75" x14ac:dyDescent="0.2">
      <c r="A681" s="59"/>
      <c r="B681" s="15" t="s">
        <v>861</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862</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863</v>
      </c>
    </row>
    <row r="761" spans="1:5" x14ac:dyDescent="0.2">
      <c r="B761" s="19" t="s">
        <v>48</v>
      </c>
      <c r="C761" s="19" t="s">
        <v>864</v>
      </c>
    </row>
    <row r="762" spans="1:5" x14ac:dyDescent="0.2">
      <c r="A762" s="17" t="str">
        <f>CONCATENATE("IIEE-SJ - ",B762)</f>
        <v>IIEE-SJ - 1</v>
      </c>
      <c r="B762" s="19">
        <v>1</v>
      </c>
      <c r="E762" s="19" t="s">
        <v>865</v>
      </c>
    </row>
    <row r="763" spans="1:5" x14ac:dyDescent="0.2">
      <c r="A763" s="17" t="str">
        <f>CONCATENATE("IIEE-SJ - ",B763)</f>
        <v>IIEE-SJ - 101000</v>
      </c>
      <c r="B763" s="19">
        <v>101000</v>
      </c>
      <c r="E763" s="19" t="s">
        <v>731</v>
      </c>
    </row>
    <row r="764" spans="1:5" x14ac:dyDescent="0.2">
      <c r="A764" s="17" t="str">
        <f>CONCATENATE("IIEE-SJ - ",B764)</f>
        <v>IIEE-SJ - 102000</v>
      </c>
      <c r="B764" s="19">
        <v>102000</v>
      </c>
      <c r="E764" s="19" t="s">
        <v>732</v>
      </c>
    </row>
    <row r="765" spans="1:5" x14ac:dyDescent="0.2">
      <c r="A765" s="17" t="str">
        <f>CONCATENATE("IIEE-SJ - ",B765)</f>
        <v>IIEE-SJ - 103000</v>
      </c>
      <c r="B765" s="19">
        <v>103000</v>
      </c>
      <c r="E765" s="19" t="s">
        <v>733</v>
      </c>
    </row>
    <row r="766" spans="1:5" x14ac:dyDescent="0.2">
      <c r="A766" s="17"/>
    </row>
    <row r="767" spans="1:5" x14ac:dyDescent="0.2">
      <c r="A767" s="17" t="str">
        <f>CONCATENATE("IIEE-SJ - ",B767)</f>
        <v>IIEE-SJ - 2</v>
      </c>
      <c r="B767" s="19">
        <v>2</v>
      </c>
      <c r="E767" s="19" t="s">
        <v>866</v>
      </c>
    </row>
    <row r="768" spans="1:5" x14ac:dyDescent="0.2">
      <c r="A768" s="17"/>
    </row>
    <row r="769" spans="1:5" x14ac:dyDescent="0.2">
      <c r="A769" s="17" t="str">
        <f>CONCATENATE("IIEE-SJ - ",B769)</f>
        <v>IIEE-SJ - 201</v>
      </c>
      <c r="B769" s="19">
        <v>201</v>
      </c>
      <c r="E769" s="19" t="s">
        <v>867</v>
      </c>
    </row>
    <row r="770" spans="1:5" x14ac:dyDescent="0.2">
      <c r="A770" s="17" t="str">
        <f>CONCATENATE("IIEE-SJ - ",B770)</f>
        <v>IIEE-SJ - 201001</v>
      </c>
      <c r="B770" s="19">
        <v>201001</v>
      </c>
      <c r="E770" s="19" t="s">
        <v>589</v>
      </c>
    </row>
    <row r="771" spans="1:5" x14ac:dyDescent="0.2">
      <c r="A771" s="17" t="str">
        <f>CONCATENATE("IIEE-SJ - ",B771)</f>
        <v>IIEE-SJ - 201002</v>
      </c>
      <c r="B771" s="19">
        <v>201002</v>
      </c>
      <c r="E771" s="19" t="s">
        <v>590</v>
      </c>
    </row>
    <row r="772" spans="1:5" x14ac:dyDescent="0.2">
      <c r="A772" s="17" t="str">
        <f>CONCATENATE("IIEE-SJ - ",B772)</f>
        <v>IIEE-SJ - 201003</v>
      </c>
      <c r="B772" s="19">
        <v>201003</v>
      </c>
      <c r="E772" s="19" t="s">
        <v>591</v>
      </c>
    </row>
    <row r="773" spans="1:5" x14ac:dyDescent="0.2">
      <c r="A773" s="17" t="str">
        <f>CONCATENATE("IIEE-SJ - ",B773)</f>
        <v>IIEE-SJ - 201004</v>
      </c>
      <c r="B773" s="19">
        <v>201004</v>
      </c>
      <c r="E773" s="19" t="s">
        <v>717</v>
      </c>
    </row>
    <row r="774" spans="1:5" x14ac:dyDescent="0.2">
      <c r="A774" s="17"/>
    </row>
    <row r="775" spans="1:5" x14ac:dyDescent="0.2">
      <c r="A775" s="17" t="str">
        <f>CONCATENATE("IIEE-SJ - ",B775)</f>
        <v>IIEE-SJ - 202</v>
      </c>
      <c r="B775" s="19">
        <v>202</v>
      </c>
      <c r="E775" s="19" t="s">
        <v>868</v>
      </c>
    </row>
    <row r="776" spans="1:5" x14ac:dyDescent="0.2">
      <c r="A776" s="17" t="str">
        <f>CONCATENATE("IIEE-SJ - ",B776)</f>
        <v>IIEE-SJ - 202001</v>
      </c>
      <c r="B776" s="19">
        <v>202001</v>
      </c>
      <c r="E776" s="19" t="s">
        <v>592</v>
      </c>
    </row>
    <row r="777" spans="1:5" x14ac:dyDescent="0.2">
      <c r="A777" s="17" t="str">
        <f>CONCATENATE("IIEE-SJ - ",B777)</f>
        <v>IIEE-SJ - 202002</v>
      </c>
      <c r="B777" s="19">
        <v>202002</v>
      </c>
      <c r="E777" s="19" t="s">
        <v>593</v>
      </c>
    </row>
    <row r="778" spans="1:5" x14ac:dyDescent="0.2">
      <c r="A778" s="17" t="str">
        <f>CONCATENATE("IIEE-SJ - ",B778)</f>
        <v>IIEE-SJ - 202003</v>
      </c>
      <c r="B778" s="19">
        <v>202003</v>
      </c>
      <c r="E778" s="19" t="s">
        <v>594</v>
      </c>
    </row>
    <row r="779" spans="1:5" x14ac:dyDescent="0.2">
      <c r="A779" s="17" t="str">
        <f>CONCATENATE("IIEE-SJ - ",B779)</f>
        <v>IIEE-SJ - 202004</v>
      </c>
      <c r="B779" s="19">
        <v>202004</v>
      </c>
      <c r="E779" s="19" t="s">
        <v>687</v>
      </c>
    </row>
    <row r="780" spans="1:5" x14ac:dyDescent="0.2">
      <c r="A780" s="17"/>
    </row>
    <row r="781" spans="1:5" x14ac:dyDescent="0.2">
      <c r="A781" s="17" t="str">
        <f>CONCATENATE("IIEE-SJ - ",B781)</f>
        <v>IIEE-SJ - 203</v>
      </c>
      <c r="B781" s="19">
        <v>203</v>
      </c>
      <c r="E781" s="19" t="s">
        <v>869</v>
      </c>
    </row>
    <row r="782" spans="1:5" x14ac:dyDescent="0.2">
      <c r="A782" s="17" t="str">
        <f>CONCATENATE("IIEE-SJ - ",B782)</f>
        <v>IIEE-SJ - 203001</v>
      </c>
      <c r="B782" s="19">
        <v>203001</v>
      </c>
      <c r="E782" s="19" t="s">
        <v>870</v>
      </c>
    </row>
    <row r="783" spans="1:5" x14ac:dyDescent="0.2">
      <c r="A783" s="17" t="str">
        <f>CONCATENATE("IIEE-SJ - ",B783)</f>
        <v>IIEE-SJ - 203002</v>
      </c>
      <c r="B783" s="19">
        <v>203002</v>
      </c>
      <c r="E783" s="19" t="s">
        <v>720</v>
      </c>
    </row>
    <row r="784" spans="1:5" x14ac:dyDescent="0.2">
      <c r="A784" s="17"/>
    </row>
    <row r="785" spans="1:5" x14ac:dyDescent="0.2">
      <c r="A785" s="17" t="str">
        <f t="shared" ref="A785:A790" si="22">CONCATENATE("IIEE-SJ - ",B785)</f>
        <v>IIEE-SJ - 204</v>
      </c>
      <c r="B785" s="19">
        <v>204</v>
      </c>
      <c r="E785" s="19" t="s">
        <v>871</v>
      </c>
    </row>
    <row r="786" spans="1:5" ht="12" x14ac:dyDescent="0.2">
      <c r="A786" s="17" t="str">
        <f t="shared" si="22"/>
        <v>IIEE-SJ - 204001</v>
      </c>
      <c r="B786" s="19">
        <v>204001</v>
      </c>
      <c r="E786" s="61" t="s">
        <v>872</v>
      </c>
    </row>
    <row r="787" spans="1:5" ht="12" x14ac:dyDescent="0.2">
      <c r="A787" s="17" t="str">
        <f t="shared" si="22"/>
        <v>IIEE-SJ - 204002</v>
      </c>
      <c r="B787" s="19">
        <v>204002</v>
      </c>
      <c r="E787" s="61" t="s">
        <v>873</v>
      </c>
    </row>
    <row r="788" spans="1:5" ht="12" x14ac:dyDescent="0.2">
      <c r="A788" s="17" t="str">
        <f t="shared" si="22"/>
        <v>IIEE-SJ - 204003</v>
      </c>
      <c r="B788" s="19">
        <v>204003</v>
      </c>
      <c r="E788" s="61" t="s">
        <v>874</v>
      </c>
    </row>
    <row r="789" spans="1:5" x14ac:dyDescent="0.2">
      <c r="A789" s="17" t="str">
        <f t="shared" si="22"/>
        <v>IIEE-SJ - 204004</v>
      </c>
      <c r="B789" s="19">
        <v>204004</v>
      </c>
      <c r="E789" s="19" t="s">
        <v>697</v>
      </c>
    </row>
    <row r="790" spans="1:5" x14ac:dyDescent="0.2">
      <c r="A790" s="17" t="str">
        <f t="shared" si="22"/>
        <v>IIEE-SJ - 204005</v>
      </c>
      <c r="B790" s="19">
        <v>204005</v>
      </c>
      <c r="E790" s="19" t="s">
        <v>698</v>
      </c>
    </row>
    <row r="791" spans="1:5" x14ac:dyDescent="0.2">
      <c r="A791" s="17"/>
    </row>
    <row r="792" spans="1:5" x14ac:dyDescent="0.2">
      <c r="A792" s="17" t="str">
        <f t="shared" ref="A792:A797" si="23">CONCATENATE("IIEE-SJ - ",B792)</f>
        <v>IIEE-SJ - 205</v>
      </c>
      <c r="B792" s="19">
        <v>205</v>
      </c>
      <c r="E792" s="19" t="s">
        <v>875</v>
      </c>
    </row>
    <row r="793" spans="1:5" x14ac:dyDescent="0.2">
      <c r="A793" s="17" t="str">
        <f t="shared" si="23"/>
        <v>IIEE-SJ - 205001</v>
      </c>
      <c r="B793" s="19">
        <v>205001</v>
      </c>
      <c r="E793" s="19" t="s">
        <v>876</v>
      </c>
    </row>
    <row r="794" spans="1:5" x14ac:dyDescent="0.2">
      <c r="A794" s="17" t="str">
        <f t="shared" si="23"/>
        <v>IIEE-SJ - 205002</v>
      </c>
      <c r="B794" s="19">
        <v>205002</v>
      </c>
      <c r="E794" s="19" t="s">
        <v>877</v>
      </c>
    </row>
    <row r="795" spans="1:5" x14ac:dyDescent="0.2">
      <c r="A795" s="17" t="str">
        <f t="shared" si="23"/>
        <v>IIEE-SJ - 205003</v>
      </c>
      <c r="B795" s="19">
        <v>205003</v>
      </c>
      <c r="E795" s="19" t="s">
        <v>695</v>
      </c>
    </row>
    <row r="796" spans="1:5" x14ac:dyDescent="0.2">
      <c r="A796" s="17" t="str">
        <f t="shared" si="23"/>
        <v>IIEE-SJ - 205004</v>
      </c>
      <c r="B796" s="19">
        <v>205004</v>
      </c>
      <c r="E796" s="19" t="s">
        <v>696</v>
      </c>
    </row>
    <row r="797" spans="1:5" x14ac:dyDescent="0.2">
      <c r="A797" s="17" t="str">
        <f t="shared" si="23"/>
        <v>IIEE-SJ - 205005</v>
      </c>
      <c r="B797" s="19">
        <v>205005</v>
      </c>
      <c r="E797" s="19" t="s">
        <v>694</v>
      </c>
    </row>
    <row r="798" spans="1:5" x14ac:dyDescent="0.2">
      <c r="A798" s="17"/>
    </row>
    <row r="799" spans="1:5" x14ac:dyDescent="0.2">
      <c r="A799" s="17" t="str">
        <f>CONCATENATE("IIEE-SJ - ",B799)</f>
        <v>IIEE-SJ - 206</v>
      </c>
      <c r="B799" s="19">
        <v>206</v>
      </c>
      <c r="E799" s="19" t="s">
        <v>878</v>
      </c>
    </row>
    <row r="800" spans="1:5" x14ac:dyDescent="0.2">
      <c r="A800" s="17" t="str">
        <f>CONCATENATE("IIEE-SJ - ",B800)</f>
        <v>IIEE-SJ - 206001</v>
      </c>
      <c r="B800" s="19">
        <v>206001</v>
      </c>
      <c r="E800" s="19" t="s">
        <v>879</v>
      </c>
    </row>
    <row r="801" spans="1:5" x14ac:dyDescent="0.2">
      <c r="A801" s="17" t="str">
        <f>CONCATENATE("IIEE-SJ - ",B801)</f>
        <v>IIEE-SJ - 206002</v>
      </c>
      <c r="B801" s="19">
        <v>206002</v>
      </c>
      <c r="E801" s="19" t="s">
        <v>595</v>
      </c>
    </row>
    <row r="802" spans="1:5" x14ac:dyDescent="0.2">
      <c r="A802" s="17" t="str">
        <f>CONCATENATE("IIEE-SJ - ",B802)</f>
        <v>IIEE-SJ - 206003</v>
      </c>
      <c r="B802" s="19">
        <v>206003</v>
      </c>
      <c r="E802" s="19" t="s">
        <v>688</v>
      </c>
    </row>
    <row r="803" spans="1:5" x14ac:dyDescent="0.2">
      <c r="A803" s="17" t="str">
        <f>CONCATENATE("IIEE-SJ - ",B803)</f>
        <v>IIEE-SJ - 206004</v>
      </c>
      <c r="B803" s="19">
        <v>206004</v>
      </c>
      <c r="E803" s="19" t="s">
        <v>689</v>
      </c>
    </row>
    <row r="804" spans="1:5" x14ac:dyDescent="0.2">
      <c r="A804" s="17"/>
    </row>
    <row r="805" spans="1:5" x14ac:dyDescent="0.2">
      <c r="A805" s="17" t="str">
        <f>CONCATENATE("IIEE-SJ - ",B805)</f>
        <v>IIEE-SJ - 207</v>
      </c>
      <c r="B805" s="19">
        <v>207</v>
      </c>
      <c r="E805" s="19" t="s">
        <v>880</v>
      </c>
    </row>
    <row r="806" spans="1:5" x14ac:dyDescent="0.2">
      <c r="A806" s="17" t="str">
        <f>CONCATENATE("IIEE-SJ - ",B806)</f>
        <v>IIEE-SJ - 207001</v>
      </c>
      <c r="B806" s="19">
        <v>207001</v>
      </c>
      <c r="E806" s="19" t="s">
        <v>596</v>
      </c>
    </row>
    <row r="807" spans="1:5" x14ac:dyDescent="0.2">
      <c r="A807" s="17" t="str">
        <f>CONCATENATE("IIEE-SJ - ",B807)</f>
        <v>IIEE-SJ - 207002</v>
      </c>
      <c r="B807" s="19">
        <v>207002</v>
      </c>
      <c r="E807" s="19" t="s">
        <v>881</v>
      </c>
    </row>
    <row r="808" spans="1:5" x14ac:dyDescent="0.2">
      <c r="A808" s="17" t="str">
        <f>CONCATENATE("IIEE-SJ - ",B808)</f>
        <v>IIEE-SJ - 207003</v>
      </c>
      <c r="B808" s="19">
        <v>207003</v>
      </c>
      <c r="E808" s="19" t="s">
        <v>690</v>
      </c>
    </row>
    <row r="809" spans="1:5" x14ac:dyDescent="0.2">
      <c r="A809" s="17" t="str">
        <f>CONCATENATE("IIEE-SJ - ",B809)</f>
        <v>IIEE-SJ - 207004</v>
      </c>
      <c r="B809" s="19">
        <v>207004</v>
      </c>
      <c r="E809" s="19" t="s">
        <v>693</v>
      </c>
    </row>
    <row r="810" spans="1:5" x14ac:dyDescent="0.2">
      <c r="A810" s="17"/>
    </row>
    <row r="811" spans="1:5" x14ac:dyDescent="0.2">
      <c r="A811" s="17" t="str">
        <f>CONCATENATE("IIEE-SJ - ",B811)</f>
        <v>IIEE-SJ - 208</v>
      </c>
      <c r="B811" s="19">
        <v>208</v>
      </c>
      <c r="E811" s="19" t="s">
        <v>882</v>
      </c>
    </row>
    <row r="812" spans="1:5" x14ac:dyDescent="0.2">
      <c r="A812" s="17" t="str">
        <f>CONCATENATE("IIEE-SJ - ",B812)</f>
        <v>IIEE-SJ - 208001</v>
      </c>
      <c r="B812" s="19">
        <v>208001</v>
      </c>
      <c r="E812" s="19" t="s">
        <v>597</v>
      </c>
    </row>
    <row r="813" spans="1:5" x14ac:dyDescent="0.2">
      <c r="A813" s="17" t="str">
        <f>CONCATENATE("IIEE-SJ - ",B813)</f>
        <v>IIEE-SJ - 208001</v>
      </c>
      <c r="B813" s="19">
        <v>208001</v>
      </c>
      <c r="E813" s="19" t="s">
        <v>883</v>
      </c>
    </row>
    <row r="814" spans="1:5" x14ac:dyDescent="0.2">
      <c r="A814" s="17"/>
    </row>
    <row r="815" spans="1:5" x14ac:dyDescent="0.2">
      <c r="A815" s="17" t="str">
        <f t="shared" ref="A815:A823" si="24">CONCATENATE("IIEE-SJ - ",B815)</f>
        <v>IIEE-SJ - 209</v>
      </c>
      <c r="B815" s="19">
        <v>209</v>
      </c>
      <c r="E815" s="19" t="s">
        <v>884</v>
      </c>
    </row>
    <row r="816" spans="1:5" x14ac:dyDescent="0.2">
      <c r="A816" s="17" t="str">
        <f t="shared" si="24"/>
        <v>IIEE-SJ - 209001</v>
      </c>
      <c r="B816" s="19">
        <v>209001</v>
      </c>
      <c r="E816" s="19" t="s">
        <v>598</v>
      </c>
    </row>
    <row r="817" spans="1:5" x14ac:dyDescent="0.2">
      <c r="A817" s="17" t="str">
        <f t="shared" si="24"/>
        <v>IIEE-SJ - 209002</v>
      </c>
      <c r="B817" s="19">
        <v>209002</v>
      </c>
      <c r="E817" s="19" t="s">
        <v>599</v>
      </c>
    </row>
    <row r="818" spans="1:5" x14ac:dyDescent="0.2">
      <c r="A818" s="17" t="str">
        <f t="shared" si="24"/>
        <v>IIEE-SJ - 209003</v>
      </c>
      <c r="B818" s="19">
        <v>209003</v>
      </c>
      <c r="E818" s="19" t="s">
        <v>600</v>
      </c>
    </row>
    <row r="819" spans="1:5" x14ac:dyDescent="0.2">
      <c r="A819" s="17" t="str">
        <f t="shared" si="24"/>
        <v>IIEE-SJ - 209004</v>
      </c>
      <c r="B819" s="19">
        <v>209004</v>
      </c>
      <c r="E819" s="19" t="s">
        <v>601</v>
      </c>
    </row>
    <row r="820" spans="1:5" x14ac:dyDescent="0.2">
      <c r="A820" s="17" t="str">
        <f t="shared" si="24"/>
        <v>IIEE-SJ - 209005</v>
      </c>
      <c r="B820" s="19">
        <v>209005</v>
      </c>
      <c r="E820" s="19" t="s">
        <v>702</v>
      </c>
    </row>
    <row r="821" spans="1:5" x14ac:dyDescent="0.2">
      <c r="A821" s="17" t="str">
        <f t="shared" si="24"/>
        <v>IIEE-SJ - 209006</v>
      </c>
      <c r="B821" s="19">
        <v>209006</v>
      </c>
      <c r="E821" s="19" t="s">
        <v>703</v>
      </c>
    </row>
    <row r="822" spans="1:5" x14ac:dyDescent="0.2">
      <c r="A822" s="17" t="str">
        <f t="shared" si="24"/>
        <v>IIEE-SJ - 209007</v>
      </c>
      <c r="B822" s="19">
        <v>209007</v>
      </c>
      <c r="E822" s="19" t="s">
        <v>704</v>
      </c>
    </row>
    <row r="823" spans="1:5" x14ac:dyDescent="0.2">
      <c r="A823" s="17" t="str">
        <f t="shared" si="24"/>
        <v>IIEE-SJ - 209008</v>
      </c>
      <c r="B823" s="19">
        <v>209008</v>
      </c>
      <c r="E823" s="19" t="s">
        <v>705</v>
      </c>
    </row>
    <row r="824" spans="1:5" x14ac:dyDescent="0.2">
      <c r="A824" s="17"/>
    </row>
    <row r="825" spans="1:5" x14ac:dyDescent="0.2">
      <c r="A825" s="17" t="str">
        <f t="shared" ref="A825:A833" si="25">CONCATENATE("IIEE-SJ - ",B825)</f>
        <v>IIEE-SJ - 210</v>
      </c>
      <c r="B825" s="19">
        <v>210</v>
      </c>
      <c r="E825" s="19" t="s">
        <v>885</v>
      </c>
    </row>
    <row r="826" spans="1:5" x14ac:dyDescent="0.2">
      <c r="A826" s="17" t="str">
        <f t="shared" si="25"/>
        <v>IIEE-SJ - 210001</v>
      </c>
      <c r="B826" s="19">
        <v>210001</v>
      </c>
      <c r="E826" s="19" t="s">
        <v>602</v>
      </c>
    </row>
    <row r="827" spans="1:5" x14ac:dyDescent="0.2">
      <c r="A827" s="17" t="str">
        <f t="shared" si="25"/>
        <v>IIEE-SJ - 210002</v>
      </c>
      <c r="B827" s="19">
        <v>210002</v>
      </c>
      <c r="E827" s="19" t="s">
        <v>603</v>
      </c>
    </row>
    <row r="828" spans="1:5" x14ac:dyDescent="0.2">
      <c r="A828" s="17" t="str">
        <f t="shared" si="25"/>
        <v>IIEE-SJ - 210003</v>
      </c>
      <c r="B828" s="19">
        <v>210003</v>
      </c>
      <c r="E828" s="19" t="s">
        <v>604</v>
      </c>
    </row>
    <row r="829" spans="1:5" x14ac:dyDescent="0.2">
      <c r="A829" s="17" t="str">
        <f t="shared" si="25"/>
        <v>IIEE-SJ - 210004</v>
      </c>
      <c r="B829" s="19">
        <v>210004</v>
      </c>
      <c r="E829" s="19" t="s">
        <v>605</v>
      </c>
    </row>
    <row r="830" spans="1:5" x14ac:dyDescent="0.2">
      <c r="A830" s="17" t="str">
        <f t="shared" si="25"/>
        <v>IIEE-SJ - 210005</v>
      </c>
      <c r="B830" s="19">
        <v>210005</v>
      </c>
      <c r="E830" s="19" t="s">
        <v>606</v>
      </c>
    </row>
    <row r="831" spans="1:5" x14ac:dyDescent="0.2">
      <c r="A831" s="17" t="str">
        <f t="shared" si="25"/>
        <v>IIEE-SJ - 210006</v>
      </c>
      <c r="B831" s="19">
        <v>210006</v>
      </c>
      <c r="E831" s="19" t="s">
        <v>607</v>
      </c>
    </row>
    <row r="832" spans="1:5" x14ac:dyDescent="0.2">
      <c r="A832" s="17" t="str">
        <f t="shared" si="25"/>
        <v>IIEE-SJ - 210007</v>
      </c>
      <c r="B832" s="19">
        <v>210007</v>
      </c>
      <c r="E832" s="19" t="s">
        <v>608</v>
      </c>
    </row>
    <row r="833" spans="1:5" x14ac:dyDescent="0.2">
      <c r="A833" s="17" t="str">
        <f t="shared" si="25"/>
        <v>IIEE-SJ - 210008</v>
      </c>
      <c r="B833" s="19">
        <v>210008</v>
      </c>
      <c r="E833" s="19" t="s">
        <v>609</v>
      </c>
    </row>
    <row r="834" spans="1:5" x14ac:dyDescent="0.2">
      <c r="A834" s="17"/>
    </row>
    <row r="835" spans="1:5" x14ac:dyDescent="0.2">
      <c r="A835" s="17" t="str">
        <f t="shared" ref="A835:A844" si="26">CONCATENATE("IIEE-SJ - ",B835)</f>
        <v>IIEE-SJ - 211</v>
      </c>
      <c r="B835" s="19">
        <v>211</v>
      </c>
      <c r="E835" s="19" t="s">
        <v>886</v>
      </c>
    </row>
    <row r="836" spans="1:5" x14ac:dyDescent="0.2">
      <c r="A836" s="17" t="str">
        <f t="shared" si="26"/>
        <v>IIEE-SJ - 211001</v>
      </c>
      <c r="B836" s="19">
        <v>211001</v>
      </c>
      <c r="E836" s="19" t="s">
        <v>610</v>
      </c>
    </row>
    <row r="837" spans="1:5" x14ac:dyDescent="0.2">
      <c r="A837" s="17" t="str">
        <f t="shared" si="26"/>
        <v>IIEE-SJ - 211002</v>
      </c>
      <c r="B837" s="19">
        <v>211002</v>
      </c>
      <c r="E837" s="19" t="s">
        <v>611</v>
      </c>
    </row>
    <row r="838" spans="1:5" x14ac:dyDescent="0.2">
      <c r="A838" s="17" t="str">
        <f t="shared" si="26"/>
        <v>IIEE-SJ - 211003</v>
      </c>
      <c r="B838" s="19">
        <v>211003</v>
      </c>
      <c r="E838" s="19" t="s">
        <v>612</v>
      </c>
    </row>
    <row r="839" spans="1:5" x14ac:dyDescent="0.2">
      <c r="A839" s="17" t="str">
        <f t="shared" si="26"/>
        <v>IIEE-SJ - 211004</v>
      </c>
      <c r="B839" s="19">
        <v>211004</v>
      </c>
      <c r="E839" s="19" t="s">
        <v>613</v>
      </c>
    </row>
    <row r="840" spans="1:5" x14ac:dyDescent="0.2">
      <c r="A840" s="17" t="str">
        <f t="shared" si="26"/>
        <v>IIEE-SJ - 211005</v>
      </c>
      <c r="B840" s="19">
        <v>211005</v>
      </c>
      <c r="E840" s="19" t="s">
        <v>614</v>
      </c>
    </row>
    <row r="841" spans="1:5" x14ac:dyDescent="0.2">
      <c r="A841" s="17" t="str">
        <f t="shared" si="26"/>
        <v>IIEE-SJ - 211006</v>
      </c>
      <c r="B841" s="19">
        <v>211006</v>
      </c>
      <c r="E841" s="19" t="s">
        <v>718</v>
      </c>
    </row>
    <row r="842" spans="1:5" x14ac:dyDescent="0.2">
      <c r="A842" s="17" t="str">
        <f t="shared" si="26"/>
        <v>IIEE-SJ - 211007</v>
      </c>
      <c r="B842" s="19">
        <v>211007</v>
      </c>
      <c r="E842" s="19" t="s">
        <v>719</v>
      </c>
    </row>
    <row r="843" spans="1:5" x14ac:dyDescent="0.2">
      <c r="A843" s="17" t="str">
        <f t="shared" si="26"/>
        <v>IIEE-SJ - 211008</v>
      </c>
      <c r="B843" s="19">
        <v>211008</v>
      </c>
      <c r="E843" s="19" t="s">
        <v>887</v>
      </c>
    </row>
    <row r="844" spans="1:5" x14ac:dyDescent="0.2">
      <c r="A844" s="17" t="str">
        <f t="shared" si="26"/>
        <v>IIEE-SJ - 211009</v>
      </c>
      <c r="B844" s="19">
        <v>211009</v>
      </c>
      <c r="E844" s="19" t="s">
        <v>888</v>
      </c>
    </row>
    <row r="845" spans="1:5" x14ac:dyDescent="0.2">
      <c r="A845" s="17"/>
    </row>
    <row r="846" spans="1:5" x14ac:dyDescent="0.2">
      <c r="A846" s="17" t="str">
        <f>CONCATENATE("IIEE-SJ - ",B846)</f>
        <v>IIEE-SJ - 212</v>
      </c>
      <c r="B846" s="19">
        <v>212</v>
      </c>
      <c r="E846" s="19" t="s">
        <v>889</v>
      </c>
    </row>
    <row r="847" spans="1:5" x14ac:dyDescent="0.2">
      <c r="A847" s="17" t="str">
        <f>CONCATENATE("IIEE-SJ - ",B847)</f>
        <v>IIEE-SJ - 212001</v>
      </c>
      <c r="B847" s="19">
        <v>212001</v>
      </c>
      <c r="E847" s="19" t="s">
        <v>615</v>
      </c>
    </row>
    <row r="848" spans="1:5" x14ac:dyDescent="0.2">
      <c r="A848" s="17" t="str">
        <f>CONCATENATE("IIEE-SJ - ",B848)</f>
        <v>IIEE-SJ - 212002</v>
      </c>
      <c r="B848" s="19">
        <v>212002</v>
      </c>
      <c r="E848" s="19" t="s">
        <v>616</v>
      </c>
    </row>
    <row r="849" spans="1:5" x14ac:dyDescent="0.2">
      <c r="A849" s="17" t="str">
        <f>CONCATENATE("IIEE-SJ - ",B849)</f>
        <v>IIEE-SJ - 212003</v>
      </c>
      <c r="B849" s="19">
        <v>212003</v>
      </c>
      <c r="E849" s="19" t="s">
        <v>617</v>
      </c>
    </row>
    <row r="850" spans="1:5" x14ac:dyDescent="0.2">
      <c r="A850" s="17" t="str">
        <f>CONCATENATE("IIEE-SJ - ",B850)</f>
        <v>IIEE-SJ - 212004</v>
      </c>
      <c r="B850" s="19">
        <v>212004</v>
      </c>
      <c r="E850" s="19" t="s">
        <v>618</v>
      </c>
    </row>
    <row r="851" spans="1:5" x14ac:dyDescent="0.2">
      <c r="A851" s="17"/>
    </row>
    <row r="852" spans="1:5" x14ac:dyDescent="0.2">
      <c r="A852" s="17" t="str">
        <f t="shared" ref="A852:A860" si="27">CONCATENATE("IIEE-SJ - ",B852)</f>
        <v>IIEE-SJ - 213</v>
      </c>
      <c r="B852" s="19">
        <v>213</v>
      </c>
      <c r="E852" s="19" t="s">
        <v>890</v>
      </c>
    </row>
    <row r="853" spans="1:5" x14ac:dyDescent="0.2">
      <c r="A853" s="17" t="str">
        <f t="shared" si="27"/>
        <v>IIEE-SJ - 213001</v>
      </c>
      <c r="B853" s="19">
        <v>213001</v>
      </c>
      <c r="E853" s="19" t="s">
        <v>619</v>
      </c>
    </row>
    <row r="854" spans="1:5" x14ac:dyDescent="0.2">
      <c r="A854" s="17" t="str">
        <f t="shared" si="27"/>
        <v>IIEE-SJ - 213002</v>
      </c>
      <c r="B854" s="19">
        <v>213002</v>
      </c>
      <c r="E854" s="19" t="s">
        <v>620</v>
      </c>
    </row>
    <row r="855" spans="1:5" x14ac:dyDescent="0.2">
      <c r="A855" s="17" t="str">
        <f t="shared" si="27"/>
        <v>IIEE-SJ - 213003</v>
      </c>
      <c r="B855" s="19">
        <v>213003</v>
      </c>
      <c r="E855" s="19" t="s">
        <v>621</v>
      </c>
    </row>
    <row r="856" spans="1:5" x14ac:dyDescent="0.2">
      <c r="A856" s="17" t="str">
        <f t="shared" si="27"/>
        <v>IIEE-SJ - 213004</v>
      </c>
      <c r="B856" s="19">
        <v>213004</v>
      </c>
      <c r="E856" s="19" t="s">
        <v>622</v>
      </c>
    </row>
    <row r="857" spans="1:5" x14ac:dyDescent="0.2">
      <c r="A857" s="17" t="str">
        <f t="shared" si="27"/>
        <v>IIEE-SJ - 213005</v>
      </c>
      <c r="B857" s="19">
        <v>213005</v>
      </c>
      <c r="E857" s="19" t="s">
        <v>623</v>
      </c>
    </row>
    <row r="858" spans="1:5" x14ac:dyDescent="0.2">
      <c r="A858" s="17" t="str">
        <f t="shared" si="27"/>
        <v>IIEE-SJ - 213006</v>
      </c>
      <c r="B858" s="19">
        <v>213006</v>
      </c>
      <c r="E858" s="19" t="s">
        <v>624</v>
      </c>
    </row>
    <row r="859" spans="1:5" x14ac:dyDescent="0.2">
      <c r="A859" s="17" t="str">
        <f t="shared" si="27"/>
        <v>IIEE-SJ - 213007</v>
      </c>
      <c r="B859" s="19">
        <v>213007</v>
      </c>
      <c r="E859" s="19" t="s">
        <v>625</v>
      </c>
    </row>
    <row r="860" spans="1:5" x14ac:dyDescent="0.2">
      <c r="A860" s="17" t="str">
        <f t="shared" si="27"/>
        <v>IIEE-SJ - 213008</v>
      </c>
      <c r="B860" s="19">
        <v>213008</v>
      </c>
      <c r="E860" s="19" t="s">
        <v>626</v>
      </c>
    </row>
    <row r="861" spans="1:5" x14ac:dyDescent="0.2">
      <c r="A861" s="17"/>
    </row>
    <row r="862" spans="1:5" x14ac:dyDescent="0.2">
      <c r="A862" s="17" t="str">
        <f t="shared" ref="A862:A868" si="28">CONCATENATE("IIEE-SJ - ",B862)</f>
        <v>IIEE-SJ - 214</v>
      </c>
      <c r="B862" s="19">
        <v>214</v>
      </c>
      <c r="E862" s="19" t="s">
        <v>891</v>
      </c>
    </row>
    <row r="863" spans="1:5" x14ac:dyDescent="0.2">
      <c r="A863" s="17" t="str">
        <f t="shared" si="28"/>
        <v>IIEE-SJ - 214001</v>
      </c>
      <c r="B863" s="19">
        <v>214001</v>
      </c>
      <c r="E863" s="19" t="s">
        <v>627</v>
      </c>
    </row>
    <row r="864" spans="1:5" x14ac:dyDescent="0.2">
      <c r="A864" s="17" t="str">
        <f t="shared" si="28"/>
        <v>IIEE-SJ - 214002</v>
      </c>
      <c r="B864" s="19">
        <v>214002</v>
      </c>
      <c r="E864" s="19" t="s">
        <v>628</v>
      </c>
    </row>
    <row r="865" spans="1:5" x14ac:dyDescent="0.2">
      <c r="A865" s="17" t="str">
        <f t="shared" si="28"/>
        <v>IIEE-SJ - 214003</v>
      </c>
      <c r="B865" s="19">
        <v>214003</v>
      </c>
      <c r="E865" s="19" t="s">
        <v>629</v>
      </c>
    </row>
    <row r="866" spans="1:5" x14ac:dyDescent="0.2">
      <c r="A866" s="17" t="str">
        <f t="shared" si="28"/>
        <v>IIEE-SJ - 214004</v>
      </c>
      <c r="B866" s="19">
        <v>214004</v>
      </c>
      <c r="E866" s="19" t="s">
        <v>630</v>
      </c>
    </row>
    <row r="867" spans="1:5" x14ac:dyDescent="0.2">
      <c r="A867" s="17" t="str">
        <f t="shared" si="28"/>
        <v>IIEE-SJ - 214005</v>
      </c>
      <c r="B867" s="19">
        <v>214005</v>
      </c>
      <c r="E867" s="19" t="s">
        <v>631</v>
      </c>
    </row>
    <row r="868" spans="1:5" x14ac:dyDescent="0.2">
      <c r="A868" s="17" t="str">
        <f t="shared" si="28"/>
        <v>IIEE-SJ - 214006</v>
      </c>
      <c r="B868" s="19">
        <v>214006</v>
      </c>
      <c r="E868" s="19" t="s">
        <v>632</v>
      </c>
    </row>
    <row r="869" spans="1:5" x14ac:dyDescent="0.2">
      <c r="A869" s="17"/>
    </row>
    <row r="870" spans="1:5" x14ac:dyDescent="0.2">
      <c r="A870" s="17" t="str">
        <f t="shared" ref="A870:A876" si="29">CONCATENATE("IIEE-SJ - ",B870)</f>
        <v>IIEE-SJ - 215</v>
      </c>
      <c r="B870" s="19">
        <v>215</v>
      </c>
      <c r="E870" s="19" t="s">
        <v>892</v>
      </c>
    </row>
    <row r="871" spans="1:5" x14ac:dyDescent="0.2">
      <c r="A871" s="17" t="str">
        <f t="shared" si="29"/>
        <v>IIEE-SJ - 215001</v>
      </c>
      <c r="B871" s="19">
        <v>215001</v>
      </c>
      <c r="E871" s="19" t="s">
        <v>633</v>
      </c>
    </row>
    <row r="872" spans="1:5" x14ac:dyDescent="0.2">
      <c r="A872" s="17" t="str">
        <f t="shared" si="29"/>
        <v>IIEE-SJ - 215002</v>
      </c>
      <c r="B872" s="19">
        <v>215002</v>
      </c>
      <c r="E872" s="19" t="s">
        <v>634</v>
      </c>
    </row>
    <row r="873" spans="1:5" x14ac:dyDescent="0.2">
      <c r="A873" s="17" t="str">
        <f t="shared" si="29"/>
        <v>IIEE-SJ - 215003</v>
      </c>
      <c r="B873" s="19">
        <v>215003</v>
      </c>
      <c r="E873" s="19" t="s">
        <v>635</v>
      </c>
    </row>
    <row r="874" spans="1:5" x14ac:dyDescent="0.2">
      <c r="A874" s="17" t="str">
        <f t="shared" si="29"/>
        <v>IIEE-SJ - 215004</v>
      </c>
      <c r="B874" s="19">
        <v>215004</v>
      </c>
      <c r="E874" s="19" t="s">
        <v>636</v>
      </c>
    </row>
    <row r="875" spans="1:5" x14ac:dyDescent="0.2">
      <c r="A875" s="17" t="str">
        <f t="shared" si="29"/>
        <v>IIEE-SJ - 215005</v>
      </c>
      <c r="B875" s="19">
        <v>215005</v>
      </c>
      <c r="E875" s="19" t="s">
        <v>637</v>
      </c>
    </row>
    <row r="876" spans="1:5" x14ac:dyDescent="0.2">
      <c r="A876" s="17" t="str">
        <f t="shared" si="29"/>
        <v>IIEE-SJ - 215006</v>
      </c>
      <c r="B876" s="19">
        <v>215006</v>
      </c>
      <c r="E876" s="19" t="s">
        <v>638</v>
      </c>
    </row>
    <row r="877" spans="1:5" x14ac:dyDescent="0.2">
      <c r="A877" s="17"/>
    </row>
    <row r="878" spans="1:5" x14ac:dyDescent="0.2">
      <c r="A878" s="17" t="str">
        <f t="shared" ref="A878:A883" si="30">CONCATENATE("IIEE-SJ - ",B878)</f>
        <v>IIEE-SJ - 216</v>
      </c>
      <c r="B878" s="19">
        <v>216</v>
      </c>
      <c r="E878" s="19" t="s">
        <v>893</v>
      </c>
    </row>
    <row r="879" spans="1:5" x14ac:dyDescent="0.2">
      <c r="A879" s="17" t="str">
        <f t="shared" si="30"/>
        <v>IIEE-SJ - 216001</v>
      </c>
      <c r="B879" s="19">
        <v>216001</v>
      </c>
      <c r="E879" s="19" t="s">
        <v>639</v>
      </c>
    </row>
    <row r="880" spans="1:5" x14ac:dyDescent="0.2">
      <c r="A880" s="17" t="str">
        <f t="shared" si="30"/>
        <v>IIEE-SJ - 216002</v>
      </c>
      <c r="B880" s="19">
        <v>216002</v>
      </c>
      <c r="E880" s="19" t="s">
        <v>640</v>
      </c>
    </row>
    <row r="881" spans="1:5" x14ac:dyDescent="0.2">
      <c r="A881" s="17" t="str">
        <f t="shared" si="30"/>
        <v>IIEE-SJ - 216003</v>
      </c>
      <c r="B881" s="19">
        <v>216003</v>
      </c>
      <c r="E881" s="19" t="s">
        <v>641</v>
      </c>
    </row>
    <row r="882" spans="1:5" x14ac:dyDescent="0.2">
      <c r="A882" s="17" t="str">
        <f t="shared" si="30"/>
        <v>IIEE-SJ - 216004</v>
      </c>
      <c r="B882" s="19">
        <v>216004</v>
      </c>
      <c r="E882" s="19" t="s">
        <v>642</v>
      </c>
    </row>
    <row r="883" spans="1:5" x14ac:dyDescent="0.2">
      <c r="A883" s="17" t="str">
        <f t="shared" si="30"/>
        <v>IIEE-SJ - 216005</v>
      </c>
      <c r="B883" s="19">
        <v>216005</v>
      </c>
      <c r="E883" s="19" t="s">
        <v>643</v>
      </c>
    </row>
    <row r="884" spans="1:5" x14ac:dyDescent="0.2">
      <c r="A884" s="17"/>
    </row>
    <row r="885" spans="1:5" x14ac:dyDescent="0.2">
      <c r="A885" s="17" t="str">
        <f>CONCATENATE("IIEE-SJ - ",B885)</f>
        <v>IIEE-SJ - 217</v>
      </c>
      <c r="B885" s="19">
        <v>217</v>
      </c>
      <c r="E885" s="19" t="s">
        <v>894</v>
      </c>
    </row>
    <row r="886" spans="1:5" x14ac:dyDescent="0.2">
      <c r="A886" s="17" t="str">
        <f>CONCATENATE("IIEE-SJ - ",B886)</f>
        <v>IIEE-SJ - 217001</v>
      </c>
      <c r="B886" s="19">
        <v>217001</v>
      </c>
      <c r="E886" s="19" t="s">
        <v>644</v>
      </c>
    </row>
    <row r="887" spans="1:5" x14ac:dyDescent="0.2">
      <c r="A887" s="17" t="str">
        <f>CONCATENATE("IIEE-SJ - ",B887)</f>
        <v>IIEE-SJ - 217002</v>
      </c>
      <c r="B887" s="19">
        <v>217002</v>
      </c>
      <c r="E887" s="19" t="s">
        <v>645</v>
      </c>
    </row>
    <row r="888" spans="1:5" x14ac:dyDescent="0.2">
      <c r="A888" s="17"/>
    </row>
    <row r="889" spans="1:5" x14ac:dyDescent="0.2">
      <c r="A889" s="17" t="str">
        <f>CONCATENATE("IIEE-SJ - ",B889)</f>
        <v>IIEE-SJ - 218</v>
      </c>
      <c r="B889" s="19">
        <v>218</v>
      </c>
      <c r="E889" s="19" t="s">
        <v>842</v>
      </c>
    </row>
    <row r="890" spans="1:5" x14ac:dyDescent="0.2">
      <c r="A890" s="17" t="str">
        <f>CONCATENATE("IIEE-SJ - ",B890)</f>
        <v>IIEE-SJ - 218001</v>
      </c>
      <c r="B890" s="19">
        <v>218001</v>
      </c>
      <c r="E890" s="19" t="s">
        <v>646</v>
      </c>
    </row>
    <row r="891" spans="1:5" x14ac:dyDescent="0.2">
      <c r="A891" s="17" t="str">
        <f>CONCATENATE("IIEE-SJ - ",B891)</f>
        <v>IIEE-SJ - 218002</v>
      </c>
      <c r="B891" s="19">
        <v>218002</v>
      </c>
      <c r="E891" s="19" t="s">
        <v>647</v>
      </c>
    </row>
    <row r="892" spans="1:5" x14ac:dyDescent="0.2">
      <c r="A892" s="17" t="str">
        <f>CONCATENATE("IIEE-SJ - ",B892)</f>
        <v>IIEE-SJ - 218003</v>
      </c>
      <c r="B892" s="19">
        <v>218003</v>
      </c>
      <c r="E892" s="19" t="s">
        <v>648</v>
      </c>
    </row>
    <row r="893" spans="1:5" x14ac:dyDescent="0.2">
      <c r="A893" s="17"/>
    </row>
    <row r="894" spans="1:5" x14ac:dyDescent="0.2">
      <c r="A894" s="17" t="str">
        <f t="shared" ref="A894:A899" si="31">CONCATENATE("IIEE-SJ - ",B894)</f>
        <v>IIEE-SJ - 219</v>
      </c>
      <c r="B894" s="19">
        <v>219</v>
      </c>
      <c r="E894" s="19" t="s">
        <v>895</v>
      </c>
    </row>
    <row r="895" spans="1:5" x14ac:dyDescent="0.2">
      <c r="A895" s="17" t="str">
        <f t="shared" si="31"/>
        <v>IIEE-SJ - 219001</v>
      </c>
      <c r="B895" s="19">
        <v>219001</v>
      </c>
      <c r="E895" s="19" t="s">
        <v>896</v>
      </c>
    </row>
    <row r="896" spans="1:5" x14ac:dyDescent="0.2">
      <c r="A896" s="17" t="str">
        <f t="shared" si="31"/>
        <v>IIEE-SJ - 219002</v>
      </c>
      <c r="B896" s="19">
        <v>219002</v>
      </c>
      <c r="E896" s="19" t="s">
        <v>897</v>
      </c>
    </row>
    <row r="897" spans="1:5" x14ac:dyDescent="0.2">
      <c r="A897" s="17" t="str">
        <f t="shared" si="31"/>
        <v>IIEE-SJ - 219003</v>
      </c>
      <c r="B897" s="19">
        <v>219003</v>
      </c>
      <c r="E897" s="19" t="s">
        <v>898</v>
      </c>
    </row>
    <row r="898" spans="1:5" x14ac:dyDescent="0.2">
      <c r="A898" s="17" t="str">
        <f t="shared" si="31"/>
        <v>IIEE-SJ - 219004</v>
      </c>
      <c r="B898" s="19">
        <v>219004</v>
      </c>
      <c r="E898" s="19" t="s">
        <v>899</v>
      </c>
    </row>
    <row r="899" spans="1:5" x14ac:dyDescent="0.2">
      <c r="A899" s="17" t="str">
        <f t="shared" si="31"/>
        <v>IIEE-SJ - 219005</v>
      </c>
      <c r="B899" s="19">
        <v>219005</v>
      </c>
      <c r="E899" s="19" t="s">
        <v>900</v>
      </c>
    </row>
    <row r="900" spans="1:5" x14ac:dyDescent="0.2">
      <c r="A900" s="17"/>
    </row>
    <row r="901" spans="1:5" x14ac:dyDescent="0.2">
      <c r="A901" s="17" t="str">
        <f t="shared" ref="A901:A907" si="32">CONCATENATE("IIEE-SJ - ",B901)</f>
        <v>IIEE-SJ - 220</v>
      </c>
      <c r="B901" s="19">
        <v>220</v>
      </c>
      <c r="E901" s="19" t="s">
        <v>901</v>
      </c>
    </row>
    <row r="902" spans="1:5" x14ac:dyDescent="0.2">
      <c r="A902" s="17" t="str">
        <f t="shared" si="32"/>
        <v>IIEE-SJ - 220001</v>
      </c>
      <c r="B902" s="19">
        <v>220001</v>
      </c>
      <c r="E902" s="19" t="s">
        <v>649</v>
      </c>
    </row>
    <row r="903" spans="1:5" x14ac:dyDescent="0.2">
      <c r="A903" s="17" t="str">
        <f t="shared" si="32"/>
        <v>IIEE-SJ - 220002</v>
      </c>
      <c r="B903" s="19">
        <v>220002</v>
      </c>
      <c r="E903" s="19" t="s">
        <v>650</v>
      </c>
    </row>
    <row r="904" spans="1:5" x14ac:dyDescent="0.2">
      <c r="A904" s="17" t="str">
        <f t="shared" si="32"/>
        <v>IIEE-SJ - 220003</v>
      </c>
      <c r="B904" s="19">
        <v>220003</v>
      </c>
      <c r="E904" s="19" t="s">
        <v>651</v>
      </c>
    </row>
    <row r="905" spans="1:5" x14ac:dyDescent="0.2">
      <c r="A905" s="17" t="str">
        <f t="shared" si="32"/>
        <v>IIEE-SJ - 220004</v>
      </c>
      <c r="B905" s="19">
        <v>220004</v>
      </c>
      <c r="E905" s="19" t="s">
        <v>652</v>
      </c>
    </row>
    <row r="906" spans="1:5" x14ac:dyDescent="0.2">
      <c r="A906" s="17" t="str">
        <f t="shared" si="32"/>
        <v>IIEE-SJ - 220005</v>
      </c>
      <c r="B906" s="19">
        <v>220005</v>
      </c>
      <c r="E906" s="19" t="s">
        <v>653</v>
      </c>
    </row>
    <row r="907" spans="1:5" x14ac:dyDescent="0.2">
      <c r="A907" s="17" t="str">
        <f t="shared" si="32"/>
        <v>IIEE-SJ - 220006</v>
      </c>
      <c r="B907" s="19">
        <v>220006</v>
      </c>
      <c r="E907" s="19" t="s">
        <v>654</v>
      </c>
    </row>
    <row r="908" spans="1:5" x14ac:dyDescent="0.2">
      <c r="A908" s="17"/>
    </row>
    <row r="909" spans="1:5" x14ac:dyDescent="0.2">
      <c r="A909" s="17" t="str">
        <f t="shared" ref="A909:A915" si="33">CONCATENATE("IIEE-SJ - ",B909)</f>
        <v>IIEE-SJ - 221</v>
      </c>
      <c r="B909" s="19">
        <v>221</v>
      </c>
      <c r="E909" s="19" t="s">
        <v>902</v>
      </c>
    </row>
    <row r="910" spans="1:5" x14ac:dyDescent="0.2">
      <c r="A910" s="17" t="str">
        <f t="shared" si="33"/>
        <v>IIEE-SJ - 221001</v>
      </c>
      <c r="B910" s="19">
        <v>221001</v>
      </c>
      <c r="E910" s="19" t="s">
        <v>655</v>
      </c>
    </row>
    <row r="911" spans="1:5" x14ac:dyDescent="0.2">
      <c r="A911" s="17" t="str">
        <f t="shared" si="33"/>
        <v>IIEE-SJ - 221002</v>
      </c>
      <c r="B911" s="19">
        <v>221002</v>
      </c>
      <c r="E911" s="19" t="s">
        <v>656</v>
      </c>
    </row>
    <row r="912" spans="1:5" x14ac:dyDescent="0.2">
      <c r="A912" s="17" t="str">
        <f t="shared" si="33"/>
        <v>IIEE-SJ - 221003</v>
      </c>
      <c r="B912" s="19">
        <v>221003</v>
      </c>
      <c r="E912" s="19" t="s">
        <v>657</v>
      </c>
    </row>
    <row r="913" spans="1:5" x14ac:dyDescent="0.2">
      <c r="A913" s="17" t="str">
        <f t="shared" si="33"/>
        <v>IIEE-SJ - 221004</v>
      </c>
      <c r="B913" s="19">
        <v>221004</v>
      </c>
      <c r="E913" s="19" t="s">
        <v>658</v>
      </c>
    </row>
    <row r="914" spans="1:5" x14ac:dyDescent="0.2">
      <c r="A914" s="17" t="str">
        <f t="shared" si="33"/>
        <v>IIEE-SJ - 221005</v>
      </c>
      <c r="B914" s="19">
        <v>221005</v>
      </c>
      <c r="E914" s="19" t="s">
        <v>659</v>
      </c>
    </row>
    <row r="915" spans="1:5" x14ac:dyDescent="0.2">
      <c r="A915" s="17" t="str">
        <f t="shared" si="33"/>
        <v>IIEE-SJ - 221006</v>
      </c>
      <c r="B915" s="19">
        <v>221006</v>
      </c>
      <c r="E915" s="19" t="s">
        <v>660</v>
      </c>
    </row>
    <row r="916" spans="1:5" x14ac:dyDescent="0.2">
      <c r="A916" s="17"/>
    </row>
    <row r="917" spans="1:5" x14ac:dyDescent="0.2">
      <c r="A917" s="17" t="str">
        <f t="shared" ref="A917:A933" si="34">CONCATENATE("IIEE-SJ - ",B917)</f>
        <v>IIEE-SJ - 222</v>
      </c>
      <c r="B917" s="19">
        <v>222</v>
      </c>
      <c r="E917" s="19" t="s">
        <v>903</v>
      </c>
    </row>
    <row r="918" spans="1:5" x14ac:dyDescent="0.2">
      <c r="A918" s="17" t="str">
        <f t="shared" si="34"/>
        <v>IIEE-SJ - 222001</v>
      </c>
      <c r="B918" s="19">
        <v>222001</v>
      </c>
      <c r="E918" s="19" t="s">
        <v>661</v>
      </c>
    </row>
    <row r="919" spans="1:5" x14ac:dyDescent="0.2">
      <c r="A919" s="17" t="str">
        <f t="shared" si="34"/>
        <v>IIEE-SJ - 222002</v>
      </c>
      <c r="B919" s="19">
        <v>222002</v>
      </c>
      <c r="E919" s="19" t="s">
        <v>662</v>
      </c>
    </row>
    <row r="920" spans="1:5" x14ac:dyDescent="0.2">
      <c r="A920" s="17" t="str">
        <f t="shared" si="34"/>
        <v>IIEE-SJ - 222003</v>
      </c>
      <c r="B920" s="19">
        <v>222003</v>
      </c>
      <c r="E920" s="19" t="s">
        <v>663</v>
      </c>
    </row>
    <row r="921" spans="1:5" x14ac:dyDescent="0.2">
      <c r="A921" s="17" t="str">
        <f t="shared" si="34"/>
        <v>IIEE-SJ - 222004</v>
      </c>
      <c r="B921" s="19">
        <v>222004</v>
      </c>
      <c r="E921" s="19" t="s">
        <v>664</v>
      </c>
    </row>
    <row r="922" spans="1:5" x14ac:dyDescent="0.2">
      <c r="A922" s="17" t="str">
        <f t="shared" si="34"/>
        <v>IIEE-SJ - 222005</v>
      </c>
      <c r="B922" s="19">
        <v>222005</v>
      </c>
      <c r="E922" s="19" t="s">
        <v>665</v>
      </c>
    </row>
    <row r="923" spans="1:5" x14ac:dyDescent="0.2">
      <c r="A923" s="17" t="str">
        <f t="shared" si="34"/>
        <v>IIEE-SJ - 222006</v>
      </c>
      <c r="B923" s="19">
        <v>222006</v>
      </c>
      <c r="E923" s="19" t="s">
        <v>666</v>
      </c>
    </row>
    <row r="924" spans="1:5" x14ac:dyDescent="0.2">
      <c r="A924" s="17" t="str">
        <f t="shared" si="34"/>
        <v>IIEE-SJ - 222007</v>
      </c>
      <c r="B924" s="19">
        <v>222007</v>
      </c>
      <c r="E924" s="19" t="s">
        <v>667</v>
      </c>
    </row>
    <row r="925" spans="1:5" x14ac:dyDescent="0.2">
      <c r="A925" s="17" t="str">
        <f t="shared" si="34"/>
        <v>IIEE-SJ - 222008</v>
      </c>
      <c r="B925" s="19">
        <v>222008</v>
      </c>
      <c r="E925" s="19" t="s">
        <v>668</v>
      </c>
    </row>
    <row r="926" spans="1:5" x14ac:dyDescent="0.2">
      <c r="A926" s="17" t="str">
        <f t="shared" si="34"/>
        <v>IIEE-SJ - 222009</v>
      </c>
      <c r="B926" s="19">
        <v>222009</v>
      </c>
      <c r="E926" s="19" t="s">
        <v>669</v>
      </c>
    </row>
    <row r="927" spans="1:5" x14ac:dyDescent="0.2">
      <c r="A927" s="17" t="str">
        <f t="shared" si="34"/>
        <v>IIEE-SJ - 222010</v>
      </c>
      <c r="B927" s="19">
        <v>222010</v>
      </c>
      <c r="E927" s="19" t="s">
        <v>670</v>
      </c>
    </row>
    <row r="928" spans="1:5" x14ac:dyDescent="0.2">
      <c r="A928" s="17" t="str">
        <f t="shared" si="34"/>
        <v>IIEE-SJ - 222011</v>
      </c>
      <c r="B928" s="19">
        <v>222011</v>
      </c>
      <c r="E928" s="19" t="s">
        <v>671</v>
      </c>
    </row>
    <row r="929" spans="1:5" x14ac:dyDescent="0.2">
      <c r="A929" s="17" t="str">
        <f t="shared" si="34"/>
        <v>IIEE-SJ - 222012</v>
      </c>
      <c r="B929" s="19">
        <v>222012</v>
      </c>
      <c r="E929" s="19" t="s">
        <v>672</v>
      </c>
    </row>
    <row r="930" spans="1:5" x14ac:dyDescent="0.2">
      <c r="A930" s="17" t="str">
        <f t="shared" si="34"/>
        <v>IIEE-SJ - 222013</v>
      </c>
      <c r="B930" s="19">
        <v>222013</v>
      </c>
      <c r="E930" s="19" t="s">
        <v>673</v>
      </c>
    </row>
    <row r="931" spans="1:5" x14ac:dyDescent="0.2">
      <c r="A931" s="17" t="str">
        <f t="shared" si="34"/>
        <v>IIEE-SJ - 222014</v>
      </c>
      <c r="B931" s="19">
        <v>222014</v>
      </c>
      <c r="E931" s="19" t="s">
        <v>674</v>
      </c>
    </row>
    <row r="932" spans="1:5" x14ac:dyDescent="0.2">
      <c r="A932" s="17" t="str">
        <f t="shared" si="34"/>
        <v>IIEE-SJ - 222015</v>
      </c>
      <c r="B932" s="19">
        <v>222015</v>
      </c>
      <c r="E932" s="19" t="s">
        <v>675</v>
      </c>
    </row>
    <row r="933" spans="1:5" x14ac:dyDescent="0.2">
      <c r="A933" s="17" t="str">
        <f t="shared" si="34"/>
        <v>IIEE-SJ - 222016</v>
      </c>
      <c r="B933" s="19">
        <v>222016</v>
      </c>
      <c r="E933" s="19" t="s">
        <v>676</v>
      </c>
    </row>
    <row r="934" spans="1:5" x14ac:dyDescent="0.2">
      <c r="A934" s="17"/>
    </row>
    <row r="935" spans="1:5" x14ac:dyDescent="0.2">
      <c r="A935" s="17" t="str">
        <f t="shared" ref="A935:A945" si="35">CONCATENATE("IIEE-SJ - ",B935)</f>
        <v>IIEE-SJ - 223</v>
      </c>
      <c r="B935" s="19">
        <v>223</v>
      </c>
      <c r="E935" s="19" t="s">
        <v>904</v>
      </c>
    </row>
    <row r="936" spans="1:5" x14ac:dyDescent="0.2">
      <c r="A936" s="17" t="str">
        <f t="shared" si="35"/>
        <v>IIEE-SJ - 223001</v>
      </c>
      <c r="B936" s="19">
        <v>223001</v>
      </c>
      <c r="E936" s="19" t="s">
        <v>677</v>
      </c>
    </row>
    <row r="937" spans="1:5" x14ac:dyDescent="0.2">
      <c r="A937" s="17" t="str">
        <f t="shared" si="35"/>
        <v>IIEE-SJ - 223002</v>
      </c>
      <c r="B937" s="19">
        <v>223002</v>
      </c>
      <c r="E937" s="19" t="s">
        <v>678</v>
      </c>
    </row>
    <row r="938" spans="1:5" x14ac:dyDescent="0.2">
      <c r="A938" s="17" t="str">
        <f t="shared" si="35"/>
        <v>IIEE-SJ - 223003</v>
      </c>
      <c r="B938" s="19">
        <v>223003</v>
      </c>
      <c r="E938" s="19" t="s">
        <v>679</v>
      </c>
    </row>
    <row r="939" spans="1:5" x14ac:dyDescent="0.2">
      <c r="A939" s="17" t="str">
        <f t="shared" si="35"/>
        <v>IIEE-SJ - 223004</v>
      </c>
      <c r="B939" s="19">
        <v>223004</v>
      </c>
      <c r="E939" s="19" t="s">
        <v>680</v>
      </c>
    </row>
    <row r="940" spans="1:5" x14ac:dyDescent="0.2">
      <c r="A940" s="17" t="str">
        <f t="shared" si="35"/>
        <v>IIEE-SJ - 223005</v>
      </c>
      <c r="B940" s="19">
        <v>223005</v>
      </c>
      <c r="E940" s="19" t="s">
        <v>681</v>
      </c>
    </row>
    <row r="941" spans="1:5" x14ac:dyDescent="0.2">
      <c r="A941" s="17" t="str">
        <f t="shared" si="35"/>
        <v>IIEE-SJ - 223006</v>
      </c>
      <c r="B941" s="19">
        <v>223006</v>
      </c>
      <c r="E941" s="19" t="s">
        <v>682</v>
      </c>
    </row>
    <row r="942" spans="1:5" x14ac:dyDescent="0.2">
      <c r="A942" s="17" t="str">
        <f t="shared" si="35"/>
        <v>IIEE-SJ - 223007</v>
      </c>
      <c r="B942" s="19">
        <v>223007</v>
      </c>
      <c r="E942" s="19" t="s">
        <v>683</v>
      </c>
    </row>
    <row r="943" spans="1:5" x14ac:dyDescent="0.2">
      <c r="A943" s="17" t="str">
        <f t="shared" si="35"/>
        <v>IIEE-SJ - 223008</v>
      </c>
      <c r="B943" s="19">
        <v>223008</v>
      </c>
      <c r="E943" s="19" t="s">
        <v>684</v>
      </c>
    </row>
    <row r="944" spans="1:5" x14ac:dyDescent="0.2">
      <c r="A944" s="17" t="str">
        <f t="shared" si="35"/>
        <v>IIEE-SJ - 223009</v>
      </c>
      <c r="B944" s="19">
        <v>223009</v>
      </c>
      <c r="E944" s="19" t="s">
        <v>685</v>
      </c>
    </row>
    <row r="945" spans="1:5" x14ac:dyDescent="0.2">
      <c r="A945" s="17" t="str">
        <f t="shared" si="35"/>
        <v>IIEE-SJ - 223010</v>
      </c>
      <c r="B945" s="19">
        <v>223010</v>
      </c>
      <c r="E945" s="19" t="s">
        <v>686</v>
      </c>
    </row>
    <row r="946" spans="1:5" x14ac:dyDescent="0.2">
      <c r="A946" s="17"/>
    </row>
    <row r="947" spans="1:5" x14ac:dyDescent="0.2">
      <c r="A947" s="17" t="str">
        <f>CONCATENATE("IIEE-SJ - ",B947)</f>
        <v>IIEE-SJ - 224</v>
      </c>
      <c r="B947" s="19">
        <v>224</v>
      </c>
      <c r="E947" s="19" t="s">
        <v>307</v>
      </c>
    </row>
    <row r="948" spans="1:5" x14ac:dyDescent="0.2">
      <c r="A948" s="17" t="str">
        <f>CONCATENATE("IIEE-SJ - ",B948)</f>
        <v>IIEE-SJ - 224001</v>
      </c>
      <c r="B948" s="19">
        <v>224001</v>
      </c>
      <c r="E948" s="19" t="s">
        <v>691</v>
      </c>
    </row>
    <row r="949" spans="1:5" x14ac:dyDescent="0.2">
      <c r="A949" s="17" t="str">
        <f>CONCATENATE("IIEE-SJ - ",B949)</f>
        <v>IIEE-SJ - 224002</v>
      </c>
      <c r="B949" s="19">
        <v>224002</v>
      </c>
      <c r="E949" s="19" t="s">
        <v>692</v>
      </c>
    </row>
    <row r="950" spans="1:5" x14ac:dyDescent="0.2">
      <c r="A950" s="17"/>
    </row>
    <row r="951" spans="1:5" x14ac:dyDescent="0.2">
      <c r="A951" s="17" t="str">
        <f>CONCATENATE("IIEE-SJ - ",B951)</f>
        <v>IIEE-SJ - 225</v>
      </c>
      <c r="B951" s="19">
        <v>225</v>
      </c>
      <c r="E951" s="19" t="s">
        <v>905</v>
      </c>
    </row>
    <row r="952" spans="1:5" x14ac:dyDescent="0.2">
      <c r="A952" s="17" t="str">
        <f>CONCATENATE("IIEE-SJ - ",B952)</f>
        <v>IIEE-SJ - 225001</v>
      </c>
      <c r="B952" s="19">
        <v>225001</v>
      </c>
      <c r="E952" s="19" t="s">
        <v>713</v>
      </c>
    </row>
    <row r="953" spans="1:5" x14ac:dyDescent="0.2">
      <c r="A953" s="17" t="str">
        <f>CONCATENATE("IIEE-SJ - ",B953)</f>
        <v>IIEE-SJ - 225002</v>
      </c>
      <c r="B953" s="19">
        <v>225002</v>
      </c>
      <c r="E953" s="19" t="s">
        <v>714</v>
      </c>
    </row>
    <row r="954" spans="1:5" x14ac:dyDescent="0.2">
      <c r="A954" s="17"/>
    </row>
    <row r="955" spans="1:5" x14ac:dyDescent="0.2">
      <c r="A955" s="17" t="str">
        <f t="shared" ref="A955:A960" si="36">CONCATENATE("IIEE-SJ - ",B955)</f>
        <v>IIEE-SJ - 226</v>
      </c>
      <c r="B955" s="19">
        <v>226</v>
      </c>
      <c r="E955" s="19" t="s">
        <v>906</v>
      </c>
    </row>
    <row r="956" spans="1:5" x14ac:dyDescent="0.2">
      <c r="A956" s="17" t="str">
        <f t="shared" si="36"/>
        <v>IIEE-SJ - 226001</v>
      </c>
      <c r="B956" s="19">
        <v>226001</v>
      </c>
      <c r="E956" s="19" t="s">
        <v>699</v>
      </c>
    </row>
    <row r="957" spans="1:5" x14ac:dyDescent="0.2">
      <c r="A957" s="17" t="str">
        <f t="shared" si="36"/>
        <v>IIEE-SJ - 226002</v>
      </c>
      <c r="B957" s="19">
        <v>226002</v>
      </c>
      <c r="E957" s="19" t="s">
        <v>700</v>
      </c>
    </row>
    <row r="958" spans="1:5" x14ac:dyDescent="0.2">
      <c r="A958" s="17" t="str">
        <f t="shared" si="36"/>
        <v>IIEE-SJ - 226003</v>
      </c>
      <c r="B958" s="19">
        <v>226003</v>
      </c>
      <c r="E958" s="19" t="s">
        <v>701</v>
      </c>
    </row>
    <row r="959" spans="1:5" x14ac:dyDescent="0.2">
      <c r="A959" s="17" t="str">
        <f t="shared" si="36"/>
        <v>IIEE-SJ - 226004</v>
      </c>
      <c r="B959" s="19">
        <v>226004</v>
      </c>
      <c r="E959" s="19" t="s">
        <v>715</v>
      </c>
    </row>
    <row r="960" spans="1:5" x14ac:dyDescent="0.2">
      <c r="A960" s="17" t="str">
        <f t="shared" si="36"/>
        <v>IIEE-SJ - 226005</v>
      </c>
      <c r="B960" s="19">
        <v>226005</v>
      </c>
      <c r="E960" s="19" t="s">
        <v>716</v>
      </c>
    </row>
    <row r="961" spans="1:5" x14ac:dyDescent="0.2">
      <c r="A961" s="17"/>
    </row>
    <row r="962" spans="1:5" x14ac:dyDescent="0.2">
      <c r="A962" s="17" t="str">
        <f t="shared" ref="A962:A969" si="37">CONCATENATE("IIEE-SJ - ",B962)</f>
        <v>IIEE-SJ - 227</v>
      </c>
      <c r="B962" s="19">
        <v>227</v>
      </c>
      <c r="E962" s="19" t="s">
        <v>907</v>
      </c>
    </row>
    <row r="963" spans="1:5" x14ac:dyDescent="0.2">
      <c r="A963" s="17" t="str">
        <f t="shared" si="37"/>
        <v>IIEE-SJ - 227001</v>
      </c>
      <c r="B963" s="19">
        <v>227001</v>
      </c>
      <c r="E963" s="19" t="s">
        <v>707</v>
      </c>
    </row>
    <row r="964" spans="1:5" x14ac:dyDescent="0.2">
      <c r="A964" s="17" t="str">
        <f t="shared" si="37"/>
        <v>IIEE-SJ - 227002</v>
      </c>
      <c r="B964" s="19">
        <v>227002</v>
      </c>
      <c r="E964" s="19" t="s">
        <v>708</v>
      </c>
    </row>
    <row r="965" spans="1:5" x14ac:dyDescent="0.2">
      <c r="A965" s="17" t="str">
        <f t="shared" si="37"/>
        <v>IIEE-SJ - 227003</v>
      </c>
      <c r="B965" s="19">
        <v>227003</v>
      </c>
      <c r="E965" s="19" t="s">
        <v>709</v>
      </c>
    </row>
    <row r="966" spans="1:5" x14ac:dyDescent="0.2">
      <c r="A966" s="17" t="str">
        <f t="shared" si="37"/>
        <v>IIEE-SJ - 227004</v>
      </c>
      <c r="B966" s="19">
        <v>227004</v>
      </c>
      <c r="E966" s="19" t="s">
        <v>710</v>
      </c>
    </row>
    <row r="967" spans="1:5" x14ac:dyDescent="0.2">
      <c r="A967" s="17" t="str">
        <f t="shared" si="37"/>
        <v>IIEE-SJ - 227005</v>
      </c>
      <c r="B967" s="19">
        <v>227005</v>
      </c>
      <c r="E967" s="19" t="s">
        <v>711</v>
      </c>
    </row>
    <row r="968" spans="1:5" x14ac:dyDescent="0.2">
      <c r="A968" s="17" t="str">
        <f t="shared" si="37"/>
        <v>IIEE-SJ - 227006</v>
      </c>
      <c r="B968" s="19">
        <v>227006</v>
      </c>
      <c r="E968" s="19" t="s">
        <v>712</v>
      </c>
    </row>
    <row r="969" spans="1:5" x14ac:dyDescent="0.2">
      <c r="A969" s="17" t="str">
        <f t="shared" si="37"/>
        <v>IIEE-SJ - 227007</v>
      </c>
      <c r="B969" s="19">
        <v>227007</v>
      </c>
      <c r="E969" s="19" t="s">
        <v>706</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0" customWidth="1"/>
    <col min="7" max="7" width="18.85546875" style="80" customWidth="1"/>
    <col min="8" max="8" width="46" style="84" customWidth="1"/>
    <col min="9" max="9" width="5.28515625" style="84" customWidth="1"/>
    <col min="10" max="16384" width="11.42578125" style="84"/>
  </cols>
  <sheetData>
    <row r="1" spans="1:9" ht="15" customHeight="1" thickBot="1" x14ac:dyDescent="0.25">
      <c r="A1" s="492" t="s">
        <v>1262</v>
      </c>
      <c r="B1" s="493"/>
      <c r="C1" s="493"/>
      <c r="D1" s="493"/>
      <c r="E1" s="493"/>
      <c r="G1" s="81" t="s">
        <v>908</v>
      </c>
      <c r="H1" s="82" t="s">
        <v>909</v>
      </c>
      <c r="I1" s="83"/>
    </row>
    <row r="2" spans="1:9" x14ac:dyDescent="0.2">
      <c r="A2" s="499" t="s">
        <v>353</v>
      </c>
      <c r="B2" s="290" t="s">
        <v>48</v>
      </c>
      <c r="C2" s="501" t="s">
        <v>1263</v>
      </c>
      <c r="D2" s="502"/>
      <c r="E2" s="490" t="s">
        <v>1206</v>
      </c>
      <c r="G2" s="81"/>
      <c r="H2" s="82"/>
      <c r="I2" s="83"/>
    </row>
    <row r="3" spans="1:9" x14ac:dyDescent="0.2">
      <c r="A3" s="500"/>
      <c r="B3" s="17" t="s">
        <v>50</v>
      </c>
      <c r="C3" s="503"/>
      <c r="D3" s="504"/>
      <c r="E3" s="491"/>
      <c r="F3" s="110">
        <v>1</v>
      </c>
      <c r="G3" s="86" t="str">
        <f xml:space="preserve"> CONCATENATE(G1,"-",TEXT(F3,"0000"))</f>
        <v>I-0001</v>
      </c>
      <c r="H3" s="87" t="s">
        <v>911</v>
      </c>
      <c r="I3" s="83"/>
    </row>
    <row r="4" spans="1:9" x14ac:dyDescent="0.2">
      <c r="A4" s="323"/>
      <c r="B4" s="291"/>
      <c r="C4" s="303">
        <v>1</v>
      </c>
      <c r="D4" s="305" t="s">
        <v>911</v>
      </c>
      <c r="E4" s="311"/>
      <c r="F4" s="110">
        <v>1</v>
      </c>
      <c r="G4" s="88" t="str">
        <f t="shared" ref="G4:G10" si="0">CONCATENATE($G$3,".",TEXT(F4,"0000"))</f>
        <v>I-0001.0001</v>
      </c>
      <c r="H4" s="89" t="s">
        <v>912</v>
      </c>
      <c r="I4" s="83" t="s">
        <v>5</v>
      </c>
    </row>
    <row r="5" spans="1:9" x14ac:dyDescent="0.2">
      <c r="A5" s="323"/>
      <c r="B5" s="291"/>
      <c r="C5" s="302"/>
      <c r="D5" s="306" t="s">
        <v>1267</v>
      </c>
      <c r="E5" s="311" t="s">
        <v>1261</v>
      </c>
      <c r="F5" s="110">
        <v>2</v>
      </c>
      <c r="G5" s="88" t="str">
        <f t="shared" si="0"/>
        <v>I-0001.0002</v>
      </c>
      <c r="H5" s="89" t="s">
        <v>914</v>
      </c>
      <c r="I5" s="83" t="s">
        <v>5</v>
      </c>
    </row>
    <row r="6" spans="1:9" x14ac:dyDescent="0.2">
      <c r="A6" s="323"/>
      <c r="B6" s="291"/>
      <c r="C6" s="302"/>
      <c r="D6" s="306" t="s">
        <v>1264</v>
      </c>
      <c r="E6" s="311" t="s">
        <v>1261</v>
      </c>
      <c r="F6" s="110">
        <v>3</v>
      </c>
      <c r="G6" s="88" t="str">
        <f t="shared" si="0"/>
        <v>I-0001.0003</v>
      </c>
      <c r="H6" s="89" t="s">
        <v>916</v>
      </c>
      <c r="I6" s="83" t="s">
        <v>5</v>
      </c>
    </row>
    <row r="7" spans="1:9" x14ac:dyDescent="0.2">
      <c r="A7" s="323"/>
      <c r="C7" s="302"/>
      <c r="D7" s="307" t="s">
        <v>1250</v>
      </c>
      <c r="E7" s="311" t="s">
        <v>1261</v>
      </c>
      <c r="F7" s="110">
        <v>4</v>
      </c>
      <c r="G7" s="88" t="str">
        <f t="shared" si="0"/>
        <v>I-0001.0004</v>
      </c>
      <c r="H7" s="89" t="s">
        <v>918</v>
      </c>
      <c r="I7" s="83" t="s">
        <v>7</v>
      </c>
    </row>
    <row r="8" spans="1:9" x14ac:dyDescent="0.2">
      <c r="A8" s="323"/>
      <c r="C8" s="302"/>
      <c r="D8" s="307" t="s">
        <v>1269</v>
      </c>
      <c r="E8" s="311"/>
      <c r="F8" s="110">
        <v>5</v>
      </c>
      <c r="G8" s="88" t="str">
        <f t="shared" si="0"/>
        <v>I-0001.0005</v>
      </c>
      <c r="H8" s="89" t="s">
        <v>920</v>
      </c>
      <c r="I8" s="83" t="s">
        <v>5</v>
      </c>
    </row>
    <row r="9" spans="1:9" x14ac:dyDescent="0.2">
      <c r="A9" s="323"/>
      <c r="B9" s="291"/>
      <c r="C9" s="303">
        <v>2</v>
      </c>
      <c r="D9" s="305" t="s">
        <v>1270</v>
      </c>
      <c r="E9" s="311"/>
      <c r="F9" s="110">
        <v>6</v>
      </c>
      <c r="G9" s="88" t="str">
        <f t="shared" si="0"/>
        <v>I-0001.0006</v>
      </c>
      <c r="H9" s="89" t="s">
        <v>922</v>
      </c>
      <c r="I9" s="83" t="s">
        <v>5</v>
      </c>
    </row>
    <row r="10" spans="1:9" x14ac:dyDescent="0.2">
      <c r="A10" s="323"/>
      <c r="B10" s="291"/>
      <c r="C10" s="302"/>
      <c r="D10" s="308" t="s">
        <v>1265</v>
      </c>
      <c r="E10" s="311" t="s">
        <v>6</v>
      </c>
      <c r="F10" s="110">
        <v>7</v>
      </c>
      <c r="G10" s="88" t="str">
        <f t="shared" si="0"/>
        <v>I-0001.0007</v>
      </c>
      <c r="H10" s="89" t="s">
        <v>924</v>
      </c>
      <c r="I10" s="83" t="s">
        <v>5</v>
      </c>
    </row>
    <row r="11" spans="1:9" x14ac:dyDescent="0.2">
      <c r="A11" s="323"/>
      <c r="B11" s="291"/>
      <c r="C11" s="302"/>
      <c r="D11" s="309" t="s">
        <v>1242</v>
      </c>
      <c r="E11" s="313" t="s">
        <v>729</v>
      </c>
      <c r="G11" s="83"/>
      <c r="H11" s="89"/>
      <c r="I11" s="83"/>
    </row>
    <row r="12" spans="1:9" x14ac:dyDescent="0.2">
      <c r="A12" s="323"/>
      <c r="B12" s="291"/>
      <c r="C12" s="302"/>
      <c r="D12" s="309" t="s">
        <v>1243</v>
      </c>
      <c r="E12" s="313" t="s">
        <v>729</v>
      </c>
      <c r="G12" s="83"/>
      <c r="H12" s="89"/>
      <c r="I12" s="83"/>
    </row>
    <row r="13" spans="1:9" x14ac:dyDescent="0.2">
      <c r="A13" s="323"/>
      <c r="B13" s="291"/>
      <c r="C13" s="302"/>
      <c r="D13" s="308" t="s">
        <v>1353</v>
      </c>
      <c r="E13" s="311" t="s">
        <v>729</v>
      </c>
      <c r="F13" s="85" t="s">
        <v>913</v>
      </c>
      <c r="G13" s="86" t="str">
        <f xml:space="preserve"> CONCATENATE(G1,"-",F13)</f>
        <v>I-0002</v>
      </c>
      <c r="H13" s="304" t="s">
        <v>925</v>
      </c>
      <c r="I13" s="83"/>
    </row>
    <row r="14" spans="1:9" x14ac:dyDescent="0.2">
      <c r="A14" s="323"/>
      <c r="B14" s="291"/>
      <c r="C14" s="302"/>
      <c r="D14" s="308" t="s">
        <v>1207</v>
      </c>
      <c r="E14" s="311" t="s">
        <v>729</v>
      </c>
      <c r="F14" s="85" t="s">
        <v>910</v>
      </c>
      <c r="G14" s="88" t="str">
        <f>CONCATENATE($G$13,".",F14)</f>
        <v>I-0002.0001</v>
      </c>
      <c r="H14" s="89" t="s">
        <v>926</v>
      </c>
      <c r="I14" s="83" t="s">
        <v>6</v>
      </c>
    </row>
    <row r="15" spans="1:9" x14ac:dyDescent="0.2">
      <c r="A15" s="324"/>
      <c r="B15" s="292"/>
      <c r="C15" s="293"/>
      <c r="D15" s="308" t="s">
        <v>1208</v>
      </c>
      <c r="E15" s="311" t="s">
        <v>729</v>
      </c>
      <c r="F15" s="85" t="s">
        <v>913</v>
      </c>
      <c r="G15" s="88" t="str">
        <f>CONCATENATE($G$13,".",F15)</f>
        <v>I-0002.0002</v>
      </c>
      <c r="H15" s="89" t="s">
        <v>927</v>
      </c>
      <c r="I15" s="83" t="s">
        <v>6</v>
      </c>
    </row>
    <row r="16" spans="1:9" x14ac:dyDescent="0.2">
      <c r="A16" s="325"/>
      <c r="B16" s="293"/>
      <c r="C16" s="293"/>
      <c r="D16" s="308" t="s">
        <v>1209</v>
      </c>
      <c r="E16" s="311" t="s">
        <v>729</v>
      </c>
      <c r="F16" s="85" t="s">
        <v>915</v>
      </c>
      <c r="G16" s="88" t="str">
        <f>CONCATENATE($G$13,".",F16)</f>
        <v>I-0002.0003</v>
      </c>
      <c r="H16" s="89" t="s">
        <v>928</v>
      </c>
      <c r="I16" s="83" t="s">
        <v>6</v>
      </c>
    </row>
    <row r="17" spans="1:9" x14ac:dyDescent="0.2">
      <c r="A17" s="325"/>
      <c r="B17" s="293"/>
      <c r="C17" s="293"/>
      <c r="D17" s="308" t="s">
        <v>1210</v>
      </c>
      <c r="E17" s="311" t="s">
        <v>729</v>
      </c>
      <c r="F17" s="85"/>
      <c r="G17" s="83"/>
      <c r="H17" s="89"/>
      <c r="I17" s="83"/>
    </row>
    <row r="18" spans="1:9" x14ac:dyDescent="0.2">
      <c r="A18" s="325"/>
      <c r="B18" s="293"/>
      <c r="C18" s="293"/>
      <c r="D18" s="308" t="s">
        <v>1211</v>
      </c>
      <c r="E18" s="311" t="s">
        <v>729</v>
      </c>
      <c r="F18" s="85"/>
      <c r="G18" s="83"/>
      <c r="H18" s="89"/>
      <c r="I18" s="83"/>
    </row>
    <row r="19" spans="1:9" x14ac:dyDescent="0.2">
      <c r="A19" s="325"/>
      <c r="B19" s="293"/>
      <c r="C19" s="293"/>
      <c r="D19" s="308" t="s">
        <v>1354</v>
      </c>
      <c r="E19" s="311" t="s">
        <v>729</v>
      </c>
      <c r="F19" s="85" t="s">
        <v>915</v>
      </c>
      <c r="G19" s="86" t="str">
        <f xml:space="preserve"> CONCATENATE(G1,"-",F19)</f>
        <v>I-0003</v>
      </c>
      <c r="H19" s="87" t="s">
        <v>8</v>
      </c>
      <c r="I19" s="83"/>
    </row>
    <row r="20" spans="1:9" x14ac:dyDescent="0.2">
      <c r="A20" s="325"/>
      <c r="B20" s="293"/>
      <c r="C20" s="293"/>
      <c r="D20" s="308" t="s">
        <v>1212</v>
      </c>
      <c r="E20" s="311" t="s">
        <v>729</v>
      </c>
      <c r="F20" s="85" t="s">
        <v>910</v>
      </c>
      <c r="G20" s="88" t="str">
        <f>CONCATENATE($G$19,".",F20)</f>
        <v>I-0003.0001</v>
      </c>
      <c r="H20" s="89" t="s">
        <v>929</v>
      </c>
      <c r="I20" s="83" t="s">
        <v>7</v>
      </c>
    </row>
    <row r="21" spans="1:9" x14ac:dyDescent="0.2">
      <c r="A21" s="325"/>
      <c r="B21" s="293"/>
      <c r="C21" s="293"/>
      <c r="D21" s="308" t="s">
        <v>1213</v>
      </c>
      <c r="E21" s="311" t="s">
        <v>729</v>
      </c>
      <c r="F21" s="85" t="s">
        <v>913</v>
      </c>
      <c r="G21" s="88" t="str">
        <f>CONCATENATE($G$19,".",F21)</f>
        <v>I-0003.0002</v>
      </c>
      <c r="H21" s="89" t="s">
        <v>930</v>
      </c>
      <c r="I21" s="83" t="s">
        <v>6</v>
      </c>
    </row>
    <row r="22" spans="1:9" x14ac:dyDescent="0.2">
      <c r="A22" s="325"/>
      <c r="B22" s="293"/>
      <c r="C22" s="293"/>
      <c r="D22" s="308" t="s">
        <v>1214</v>
      </c>
      <c r="E22" s="311" t="s">
        <v>729</v>
      </c>
      <c r="F22" s="85" t="s">
        <v>915</v>
      </c>
      <c r="G22" s="88" t="str">
        <f>CONCATENATE($G$19,".",F22)</f>
        <v>I-0003.0003</v>
      </c>
      <c r="H22" s="89" t="s">
        <v>931</v>
      </c>
      <c r="I22" s="83" t="s">
        <v>7</v>
      </c>
    </row>
    <row r="23" spans="1:9" x14ac:dyDescent="0.2">
      <c r="A23" s="325"/>
      <c r="B23" s="293"/>
      <c r="C23" s="293"/>
      <c r="D23" s="308" t="s">
        <v>1215</v>
      </c>
      <c r="E23" s="311" t="s">
        <v>729</v>
      </c>
      <c r="F23" s="85" t="s">
        <v>917</v>
      </c>
      <c r="G23" s="88" t="str">
        <f>CONCATENATE($G$19,".",F23)</f>
        <v>I-0003.0004</v>
      </c>
      <c r="H23" s="89" t="s">
        <v>932</v>
      </c>
      <c r="I23" s="83" t="s">
        <v>7</v>
      </c>
    </row>
    <row r="24" spans="1:9" x14ac:dyDescent="0.2">
      <c r="A24" s="325"/>
      <c r="B24" s="293"/>
      <c r="C24" s="293"/>
      <c r="D24" s="310" t="s">
        <v>1216</v>
      </c>
      <c r="E24" s="311" t="s">
        <v>6</v>
      </c>
      <c r="G24" s="83"/>
      <c r="H24" s="89"/>
      <c r="I24" s="83"/>
    </row>
    <row r="25" spans="1:9" x14ac:dyDescent="0.2">
      <c r="A25" s="325"/>
      <c r="B25" s="293"/>
      <c r="C25" s="293"/>
      <c r="D25" s="310" t="s">
        <v>1217</v>
      </c>
      <c r="E25" s="311" t="s">
        <v>6</v>
      </c>
      <c r="G25" s="83"/>
      <c r="H25" s="89"/>
      <c r="I25" s="83"/>
    </row>
    <row r="26" spans="1:9" x14ac:dyDescent="0.2">
      <c r="A26" s="325"/>
      <c r="B26" s="293"/>
      <c r="C26" s="293"/>
      <c r="D26" s="310" t="s">
        <v>1218</v>
      </c>
      <c r="E26" s="311" t="s">
        <v>6</v>
      </c>
      <c r="F26" s="85" t="s">
        <v>917</v>
      </c>
      <c r="G26" s="86" t="str">
        <f xml:space="preserve"> CONCATENATE(G1,"-",F26)</f>
        <v>I-0004</v>
      </c>
      <c r="H26" s="87" t="s">
        <v>933</v>
      </c>
      <c r="I26" s="83"/>
    </row>
    <row r="27" spans="1:9" x14ac:dyDescent="0.2">
      <c r="A27" s="325"/>
      <c r="B27" s="293"/>
      <c r="C27" s="293"/>
      <c r="D27" s="310" t="s">
        <v>1219</v>
      </c>
      <c r="E27" s="311" t="s">
        <v>6</v>
      </c>
      <c r="F27" s="85" t="s">
        <v>910</v>
      </c>
      <c r="G27" s="88" t="str">
        <f t="shared" ref="G27:G38" si="1">CONCATENATE($G$26,".",F27)</f>
        <v>I-0004.0001</v>
      </c>
      <c r="H27" s="89" t="s">
        <v>934</v>
      </c>
      <c r="I27" s="83" t="s">
        <v>6</v>
      </c>
    </row>
    <row r="28" spans="1:9" x14ac:dyDescent="0.2">
      <c r="A28" s="324"/>
      <c r="B28" s="294"/>
      <c r="C28" s="303">
        <v>3</v>
      </c>
      <c r="D28" s="305" t="s">
        <v>1266</v>
      </c>
      <c r="E28" s="314"/>
      <c r="F28" s="85" t="s">
        <v>913</v>
      </c>
      <c r="G28" s="88" t="str">
        <f t="shared" si="1"/>
        <v>I-0004.0002</v>
      </c>
      <c r="H28" s="89" t="s">
        <v>935</v>
      </c>
      <c r="I28" s="83" t="s">
        <v>6</v>
      </c>
    </row>
    <row r="29" spans="1:9" x14ac:dyDescent="0.2">
      <c r="A29" s="324"/>
      <c r="B29" s="294"/>
      <c r="C29" s="295"/>
      <c r="D29" s="306" t="s">
        <v>1222</v>
      </c>
      <c r="E29" s="311" t="s">
        <v>1113</v>
      </c>
      <c r="F29" s="85" t="s">
        <v>915</v>
      </c>
      <c r="G29" s="88" t="str">
        <f t="shared" si="1"/>
        <v>I-0004.0003</v>
      </c>
      <c r="H29" s="89" t="s">
        <v>936</v>
      </c>
      <c r="I29" s="83" t="s">
        <v>6</v>
      </c>
    </row>
    <row r="30" spans="1:9" x14ac:dyDescent="0.2">
      <c r="A30" s="324"/>
      <c r="B30" s="294"/>
      <c r="C30" s="295"/>
      <c r="D30" s="310" t="s">
        <v>1223</v>
      </c>
      <c r="E30" s="311" t="s">
        <v>1113</v>
      </c>
      <c r="F30" s="85" t="s">
        <v>917</v>
      </c>
      <c r="G30" s="88" t="str">
        <f t="shared" si="1"/>
        <v>I-0004.0004</v>
      </c>
      <c r="H30" s="89" t="s">
        <v>937</v>
      </c>
      <c r="I30" s="83" t="s">
        <v>6</v>
      </c>
    </row>
    <row r="31" spans="1:9" x14ac:dyDescent="0.2">
      <c r="A31" s="324"/>
      <c r="B31" s="293"/>
      <c r="C31" s="295"/>
      <c r="D31" s="310" t="s">
        <v>1224</v>
      </c>
      <c r="E31" s="311" t="s">
        <v>1113</v>
      </c>
      <c r="F31" s="85" t="s">
        <v>919</v>
      </c>
      <c r="G31" s="88" t="str">
        <f t="shared" si="1"/>
        <v>I-0004.0005</v>
      </c>
      <c r="H31" s="89" t="s">
        <v>938</v>
      </c>
      <c r="I31" s="83"/>
    </row>
    <row r="32" spans="1:9" x14ac:dyDescent="0.2">
      <c r="A32" s="325"/>
      <c r="B32" s="293"/>
      <c r="C32" s="293"/>
      <c r="D32" s="310" t="s">
        <v>1225</v>
      </c>
      <c r="E32" s="311" t="s">
        <v>1113</v>
      </c>
      <c r="F32" s="85" t="s">
        <v>921</v>
      </c>
      <c r="G32" s="88" t="str">
        <f t="shared" si="1"/>
        <v>I-0004.0006</v>
      </c>
      <c r="H32" s="89" t="s">
        <v>939</v>
      </c>
      <c r="I32" s="83" t="s">
        <v>6</v>
      </c>
    </row>
    <row r="33" spans="1:9" x14ac:dyDescent="0.2">
      <c r="A33" s="325"/>
      <c r="B33" s="293"/>
      <c r="C33" s="293"/>
      <c r="D33" s="310" t="s">
        <v>1226</v>
      </c>
      <c r="E33" s="311" t="s">
        <v>1113</v>
      </c>
      <c r="F33" s="85" t="s">
        <v>923</v>
      </c>
      <c r="G33" s="88" t="str">
        <f t="shared" si="1"/>
        <v>I-0004.0007</v>
      </c>
      <c r="H33" s="89" t="s">
        <v>940</v>
      </c>
      <c r="I33" s="83" t="s">
        <v>6</v>
      </c>
    </row>
    <row r="34" spans="1:9" x14ac:dyDescent="0.2">
      <c r="A34" s="325"/>
      <c r="B34" s="293"/>
      <c r="C34" s="293"/>
      <c r="D34" s="310" t="s">
        <v>1227</v>
      </c>
      <c r="E34" s="311" t="s">
        <v>1113</v>
      </c>
      <c r="F34" s="85" t="s">
        <v>941</v>
      </c>
      <c r="G34" s="88" t="str">
        <f t="shared" si="1"/>
        <v>I-0004.0008</v>
      </c>
      <c r="H34" s="89" t="s">
        <v>942</v>
      </c>
      <c r="I34" s="83" t="s">
        <v>6</v>
      </c>
    </row>
    <row r="35" spans="1:9" x14ac:dyDescent="0.2">
      <c r="A35" s="325"/>
      <c r="B35" s="293"/>
      <c r="C35" s="293"/>
      <c r="D35" s="310" t="s">
        <v>1228</v>
      </c>
      <c r="E35" s="311" t="s">
        <v>1113</v>
      </c>
      <c r="F35" s="85" t="s">
        <v>943</v>
      </c>
      <c r="G35" s="88" t="str">
        <f t="shared" si="1"/>
        <v>I-0004.0009</v>
      </c>
      <c r="H35" s="89" t="s">
        <v>944</v>
      </c>
      <c r="I35" s="83" t="s">
        <v>6</v>
      </c>
    </row>
    <row r="36" spans="1:9" x14ac:dyDescent="0.2">
      <c r="A36" s="325"/>
      <c r="B36" s="293"/>
      <c r="C36" s="293"/>
      <c r="D36" s="310" t="s">
        <v>1229</v>
      </c>
      <c r="E36" s="311" t="s">
        <v>1113</v>
      </c>
      <c r="F36" s="85" t="s">
        <v>945</v>
      </c>
      <c r="G36" s="88" t="str">
        <f t="shared" si="1"/>
        <v>I-0004.0010</v>
      </c>
      <c r="H36" s="89" t="s">
        <v>946</v>
      </c>
      <c r="I36" s="83" t="s">
        <v>6</v>
      </c>
    </row>
    <row r="37" spans="1:9" x14ac:dyDescent="0.2">
      <c r="A37" s="325"/>
      <c r="B37" s="293"/>
      <c r="C37" s="293"/>
      <c r="D37" s="310" t="s">
        <v>1230</v>
      </c>
      <c r="E37" s="311" t="s">
        <v>1113</v>
      </c>
      <c r="F37" s="85" t="s">
        <v>947</v>
      </c>
      <c r="G37" s="88" t="str">
        <f t="shared" si="1"/>
        <v>I-0004.0011</v>
      </c>
      <c r="H37" s="89" t="s">
        <v>948</v>
      </c>
      <c r="I37" s="83" t="s">
        <v>7</v>
      </c>
    </row>
    <row r="38" spans="1:9" x14ac:dyDescent="0.2">
      <c r="A38" s="325"/>
      <c r="B38" s="293"/>
      <c r="C38" s="293"/>
      <c r="D38" s="310" t="s">
        <v>1231</v>
      </c>
      <c r="E38" s="311" t="s">
        <v>1113</v>
      </c>
      <c r="F38" s="85" t="s">
        <v>949</v>
      </c>
      <c r="G38" s="88" t="str">
        <f t="shared" si="1"/>
        <v>I-0004.0012</v>
      </c>
      <c r="H38" s="89" t="s">
        <v>950</v>
      </c>
      <c r="I38" s="83" t="s">
        <v>6</v>
      </c>
    </row>
    <row r="39" spans="1:9" x14ac:dyDescent="0.2">
      <c r="A39" s="325"/>
      <c r="B39" s="293"/>
      <c r="C39" s="293"/>
      <c r="D39" s="310" t="s">
        <v>1232</v>
      </c>
      <c r="E39" s="311" t="s">
        <v>1113</v>
      </c>
      <c r="G39" s="83"/>
      <c r="H39" s="89"/>
      <c r="I39" s="83"/>
    </row>
    <row r="40" spans="1:9" x14ac:dyDescent="0.2">
      <c r="A40" s="325"/>
      <c r="B40" s="293"/>
      <c r="C40" s="293"/>
      <c r="D40" s="310" t="s">
        <v>1233</v>
      </c>
      <c r="E40" s="311" t="s">
        <v>1113</v>
      </c>
      <c r="G40" s="83"/>
      <c r="H40" s="89"/>
      <c r="I40" s="83"/>
    </row>
    <row r="41" spans="1:9" x14ac:dyDescent="0.2">
      <c r="A41" s="325"/>
      <c r="B41" s="293"/>
      <c r="C41" s="293"/>
      <c r="D41" s="310" t="s">
        <v>1234</v>
      </c>
      <c r="E41" s="311" t="s">
        <v>1113</v>
      </c>
      <c r="F41" s="85" t="s">
        <v>919</v>
      </c>
      <c r="G41" s="86" t="str">
        <f xml:space="preserve"> CONCATENATE(G1,"-",F41)</f>
        <v>I-0005</v>
      </c>
      <c r="H41" s="87" t="s">
        <v>951</v>
      </c>
      <c r="I41" s="83"/>
    </row>
    <row r="42" spans="1:9" x14ac:dyDescent="0.2">
      <c r="A42" s="325"/>
      <c r="B42" s="293"/>
      <c r="C42" s="293"/>
      <c r="D42" s="310" t="s">
        <v>1235</v>
      </c>
      <c r="E42" s="311" t="s">
        <v>1113</v>
      </c>
      <c r="F42" s="85" t="s">
        <v>910</v>
      </c>
      <c r="G42" s="88" t="str">
        <f>CONCATENATE($G$41,".",F42)</f>
        <v>I-0005.0001</v>
      </c>
      <c r="H42" s="89" t="s">
        <v>952</v>
      </c>
      <c r="I42" s="83" t="s">
        <v>7</v>
      </c>
    </row>
    <row r="43" spans="1:9" x14ac:dyDescent="0.2">
      <c r="A43" s="325"/>
      <c r="B43" s="293"/>
      <c r="C43" s="293"/>
      <c r="D43" s="310" t="s">
        <v>1236</v>
      </c>
      <c r="E43" s="311" t="s">
        <v>1113</v>
      </c>
      <c r="F43" s="85" t="s">
        <v>913</v>
      </c>
      <c r="G43" s="88" t="str">
        <f>CONCATENATE($G$41,".",F43)</f>
        <v>I-0005.0002</v>
      </c>
      <c r="H43" s="89" t="s">
        <v>953</v>
      </c>
      <c r="I43" s="83" t="s">
        <v>7</v>
      </c>
    </row>
    <row r="44" spans="1:9" x14ac:dyDescent="0.2">
      <c r="A44" s="325"/>
      <c r="B44" s="293"/>
      <c r="C44" s="293"/>
      <c r="D44" s="310" t="s">
        <v>1237</v>
      </c>
      <c r="E44" s="311" t="s">
        <v>1113</v>
      </c>
      <c r="F44" s="85" t="s">
        <v>915</v>
      </c>
      <c r="G44" s="88" t="str">
        <f>CONCATENATE($G$41,".",F44)</f>
        <v>I-0005.0003</v>
      </c>
      <c r="H44" s="89" t="s">
        <v>954</v>
      </c>
      <c r="I44" s="83" t="s">
        <v>7</v>
      </c>
    </row>
    <row r="45" spans="1:9" x14ac:dyDescent="0.2">
      <c r="A45" s="325"/>
      <c r="B45" s="293"/>
      <c r="C45" s="293"/>
      <c r="D45" s="310" t="s">
        <v>1238</v>
      </c>
      <c r="E45" s="311" t="s">
        <v>1113</v>
      </c>
      <c r="G45" s="83"/>
      <c r="H45" s="89"/>
      <c r="I45" s="83"/>
    </row>
    <row r="46" spans="1:9" x14ac:dyDescent="0.2">
      <c r="A46" s="325"/>
      <c r="B46" s="293"/>
      <c r="C46" s="293"/>
      <c r="D46" s="310" t="s">
        <v>1239</v>
      </c>
      <c r="E46" s="311" t="s">
        <v>1113</v>
      </c>
      <c r="F46" s="85" t="s">
        <v>945</v>
      </c>
      <c r="G46" s="88" t="str">
        <f>CONCATENATE($G$41,".",F46)</f>
        <v>I-0005.0010</v>
      </c>
      <c r="H46" s="89" t="s">
        <v>955</v>
      </c>
      <c r="I46" s="83" t="s">
        <v>7</v>
      </c>
    </row>
    <row r="47" spans="1:9" x14ac:dyDescent="0.2">
      <c r="A47" s="325"/>
      <c r="B47" s="293"/>
      <c r="C47" s="293"/>
      <c r="D47" s="310" t="s">
        <v>1240</v>
      </c>
      <c r="E47" s="311" t="s">
        <v>1113</v>
      </c>
      <c r="F47" s="85" t="s">
        <v>947</v>
      </c>
      <c r="G47" s="88" t="str">
        <f>CONCATENATE($G$41,".",F47)</f>
        <v>I-0005.0011</v>
      </c>
      <c r="H47" s="89" t="s">
        <v>956</v>
      </c>
      <c r="I47" s="83" t="s">
        <v>7</v>
      </c>
    </row>
    <row r="48" spans="1:9" x14ac:dyDescent="0.2">
      <c r="A48" s="325"/>
      <c r="B48" s="293"/>
      <c r="C48" s="293"/>
      <c r="D48" s="310" t="s">
        <v>1241</v>
      </c>
      <c r="E48" s="311" t="s">
        <v>1113</v>
      </c>
      <c r="F48" s="85" t="s">
        <v>949</v>
      </c>
      <c r="G48" s="88" t="str">
        <f>CONCATENATE($G$41,".",F48)</f>
        <v>I-0005.0012</v>
      </c>
      <c r="H48" s="89" t="s">
        <v>957</v>
      </c>
      <c r="I48" s="83" t="s">
        <v>7</v>
      </c>
    </row>
    <row r="49" spans="1:9" x14ac:dyDescent="0.2">
      <c r="A49" s="325"/>
      <c r="B49" s="293"/>
      <c r="C49" s="303">
        <v>4</v>
      </c>
      <c r="D49" s="305" t="s">
        <v>1268</v>
      </c>
      <c r="E49" s="314"/>
      <c r="G49" s="83"/>
      <c r="H49" s="89"/>
      <c r="I49" s="83"/>
    </row>
    <row r="50" spans="1:9" x14ac:dyDescent="0.2">
      <c r="A50" s="325"/>
      <c r="B50" s="293"/>
      <c r="C50" s="293"/>
      <c r="D50" s="310" t="s">
        <v>1251</v>
      </c>
      <c r="E50" s="311" t="s">
        <v>7</v>
      </c>
      <c r="F50" s="85" t="s">
        <v>958</v>
      </c>
      <c r="G50" s="88" t="str">
        <f>CONCATENATE($G$41,".",F50)</f>
        <v>I-0005.0021</v>
      </c>
      <c r="H50" s="89" t="s">
        <v>959</v>
      </c>
      <c r="I50" s="83" t="s">
        <v>7</v>
      </c>
    </row>
    <row r="51" spans="1:9" x14ac:dyDescent="0.2">
      <c r="A51" s="325"/>
      <c r="B51" s="293"/>
      <c r="C51" s="293"/>
      <c r="D51" s="310" t="s">
        <v>1252</v>
      </c>
      <c r="E51" s="311" t="s">
        <v>7</v>
      </c>
      <c r="F51" s="85" t="s">
        <v>960</v>
      </c>
      <c r="G51" s="88" t="str">
        <f>CONCATENATE($G$41,".",F51)</f>
        <v>I-0005.0022</v>
      </c>
      <c r="H51" s="89" t="s">
        <v>961</v>
      </c>
      <c r="I51" s="83" t="s">
        <v>7</v>
      </c>
    </row>
    <row r="52" spans="1:9" x14ac:dyDescent="0.2">
      <c r="A52" s="325"/>
      <c r="B52" s="293"/>
      <c r="C52" s="293"/>
      <c r="D52" s="310" t="s">
        <v>1247</v>
      </c>
      <c r="E52" s="311" t="s">
        <v>7</v>
      </c>
      <c r="G52" s="83"/>
      <c r="H52" s="89"/>
      <c r="I52" s="83"/>
    </row>
    <row r="53" spans="1:9" x14ac:dyDescent="0.2">
      <c r="A53" s="325"/>
      <c r="B53" s="293"/>
      <c r="C53" s="293"/>
      <c r="D53" s="310" t="s">
        <v>1248</v>
      </c>
      <c r="E53" s="311" t="s">
        <v>7</v>
      </c>
      <c r="G53" s="83"/>
      <c r="H53" s="89"/>
      <c r="I53" s="83"/>
    </row>
    <row r="54" spans="1:9" x14ac:dyDescent="0.2">
      <c r="A54" s="325"/>
      <c r="B54" s="293"/>
      <c r="C54" s="293"/>
      <c r="D54" s="310" t="s">
        <v>1220</v>
      </c>
      <c r="E54" s="311" t="s">
        <v>1261</v>
      </c>
      <c r="F54" s="85" t="s">
        <v>921</v>
      </c>
      <c r="G54" s="86" t="str">
        <f xml:space="preserve"> CONCATENATE(G1,"-",F54)</f>
        <v>I-0006</v>
      </c>
      <c r="H54" s="87" t="s">
        <v>962</v>
      </c>
      <c r="I54" s="83"/>
    </row>
    <row r="55" spans="1:9" x14ac:dyDescent="0.2">
      <c r="A55" s="325"/>
      <c r="B55" s="293"/>
      <c r="C55" s="293"/>
      <c r="D55" s="310" t="s">
        <v>1221</v>
      </c>
      <c r="E55" s="311" t="s">
        <v>1261</v>
      </c>
      <c r="F55" s="85" t="s">
        <v>910</v>
      </c>
      <c r="G55" s="88" t="str">
        <f t="shared" ref="G55:G62" si="2">CONCATENATE($G$54,".",F55)</f>
        <v>I-0006.0001</v>
      </c>
      <c r="H55" s="89" t="s">
        <v>963</v>
      </c>
      <c r="I55" s="83" t="s">
        <v>7</v>
      </c>
    </row>
    <row r="56" spans="1:9" x14ac:dyDescent="0.2">
      <c r="A56" s="325"/>
      <c r="B56" s="293"/>
      <c r="C56" s="293"/>
      <c r="D56" s="310" t="s">
        <v>1244</v>
      </c>
      <c r="E56" s="311" t="s">
        <v>1261</v>
      </c>
      <c r="F56" s="85" t="s">
        <v>913</v>
      </c>
      <c r="G56" s="88" t="str">
        <f t="shared" si="2"/>
        <v>I-0006.0002</v>
      </c>
      <c r="H56" s="89" t="s">
        <v>964</v>
      </c>
      <c r="I56" s="83" t="s">
        <v>7</v>
      </c>
    </row>
    <row r="57" spans="1:9" x14ac:dyDescent="0.2">
      <c r="A57" s="325"/>
      <c r="B57" s="293"/>
      <c r="C57" s="293"/>
      <c r="D57" s="310" t="s">
        <v>1245</v>
      </c>
      <c r="E57" s="311" t="s">
        <v>1261</v>
      </c>
      <c r="F57" s="85" t="s">
        <v>915</v>
      </c>
      <c r="G57" s="88" t="str">
        <f t="shared" si="2"/>
        <v>I-0006.0003</v>
      </c>
      <c r="H57" s="89" t="s">
        <v>965</v>
      </c>
      <c r="I57" s="83" t="s">
        <v>7</v>
      </c>
    </row>
    <row r="58" spans="1:9" x14ac:dyDescent="0.2">
      <c r="A58" s="325"/>
      <c r="B58" s="293"/>
      <c r="C58" s="293"/>
      <c r="D58" s="310" t="s">
        <v>1246</v>
      </c>
      <c r="E58" s="311" t="s">
        <v>1261</v>
      </c>
      <c r="F58" s="85" t="s">
        <v>917</v>
      </c>
      <c r="G58" s="88" t="str">
        <f t="shared" si="2"/>
        <v>I-0006.0004</v>
      </c>
      <c r="H58" s="89" t="s">
        <v>966</v>
      </c>
      <c r="I58" s="83" t="s">
        <v>7</v>
      </c>
    </row>
    <row r="59" spans="1:9" x14ac:dyDescent="0.2">
      <c r="A59" s="325"/>
      <c r="B59" s="293"/>
      <c r="C59" s="293"/>
      <c r="D59" s="310" t="s">
        <v>1253</v>
      </c>
      <c r="E59" s="311" t="s">
        <v>1113</v>
      </c>
      <c r="F59" s="85" t="s">
        <v>919</v>
      </c>
      <c r="G59" s="88" t="str">
        <f t="shared" si="2"/>
        <v>I-0006.0005</v>
      </c>
      <c r="H59" s="89" t="s">
        <v>967</v>
      </c>
      <c r="I59" s="83" t="s">
        <v>7</v>
      </c>
    </row>
    <row r="60" spans="1:9" x14ac:dyDescent="0.2">
      <c r="A60" s="325"/>
      <c r="B60" s="293"/>
      <c r="C60" s="293"/>
      <c r="D60" s="310" t="s">
        <v>1273</v>
      </c>
      <c r="E60" s="311"/>
      <c r="F60" s="85" t="s">
        <v>921</v>
      </c>
      <c r="G60" s="88" t="str">
        <f t="shared" si="2"/>
        <v>I-0006.0006</v>
      </c>
      <c r="H60" s="89" t="s">
        <v>968</v>
      </c>
      <c r="I60" s="83" t="s">
        <v>7</v>
      </c>
    </row>
    <row r="61" spans="1:9" x14ac:dyDescent="0.2">
      <c r="A61" s="325"/>
      <c r="B61" s="293"/>
      <c r="C61" s="303">
        <v>5</v>
      </c>
      <c r="D61" s="305" t="s">
        <v>1260</v>
      </c>
      <c r="E61" s="314"/>
      <c r="F61" s="85" t="s">
        <v>923</v>
      </c>
      <c r="G61" s="88" t="str">
        <f t="shared" si="2"/>
        <v>I-0006.0007</v>
      </c>
      <c r="H61" s="89" t="s">
        <v>969</v>
      </c>
      <c r="I61" s="83" t="s">
        <v>7</v>
      </c>
    </row>
    <row r="62" spans="1:9" x14ac:dyDescent="0.2">
      <c r="A62" s="325"/>
      <c r="B62" s="293"/>
      <c r="C62" s="293"/>
      <c r="D62" s="310" t="s">
        <v>1271</v>
      </c>
      <c r="E62" s="311" t="s">
        <v>5</v>
      </c>
      <c r="F62" s="85" t="s">
        <v>941</v>
      </c>
      <c r="G62" s="88" t="str">
        <f t="shared" si="2"/>
        <v>I-0006.0008</v>
      </c>
      <c r="H62" s="89" t="s">
        <v>970</v>
      </c>
      <c r="I62" s="83" t="s">
        <v>7</v>
      </c>
    </row>
    <row r="63" spans="1:9" x14ac:dyDescent="0.2">
      <c r="A63" s="325"/>
      <c r="B63" s="293"/>
      <c r="C63" s="293"/>
      <c r="D63" s="310" t="s">
        <v>1254</v>
      </c>
      <c r="E63" s="311" t="s">
        <v>5</v>
      </c>
      <c r="F63" s="85"/>
      <c r="G63" s="83"/>
      <c r="H63" s="89"/>
      <c r="I63" s="83"/>
    </row>
    <row r="64" spans="1:9" x14ac:dyDescent="0.2">
      <c r="A64" s="325"/>
      <c r="B64" s="293"/>
      <c r="C64" s="293"/>
      <c r="D64" s="310" t="s">
        <v>1249</v>
      </c>
      <c r="E64" s="311" t="s">
        <v>5</v>
      </c>
      <c r="G64" s="83"/>
      <c r="H64" s="89"/>
      <c r="I64" s="83"/>
    </row>
    <row r="65" spans="1:9" ht="15.75" thickBot="1" x14ac:dyDescent="0.25">
      <c r="A65" s="494" t="s">
        <v>1272</v>
      </c>
      <c r="B65" s="495"/>
      <c r="C65" s="496"/>
      <c r="D65" s="496"/>
      <c r="E65" s="497"/>
      <c r="F65" s="85" t="s">
        <v>945</v>
      </c>
      <c r="G65" s="88" t="str">
        <f>CONCATENATE($G$54,".",F65)</f>
        <v>I-0006.0010</v>
      </c>
      <c r="H65" s="89" t="s">
        <v>971</v>
      </c>
      <c r="I65" s="83" t="s">
        <v>7</v>
      </c>
    </row>
    <row r="66" spans="1:9" x14ac:dyDescent="0.2">
      <c r="A66" s="498" t="s">
        <v>353</v>
      </c>
      <c r="B66" s="291" t="s">
        <v>48</v>
      </c>
      <c r="C66" s="498" t="s">
        <v>1263</v>
      </c>
      <c r="D66" s="498"/>
      <c r="E66" s="490" t="s">
        <v>1206</v>
      </c>
      <c r="F66" s="85" t="s">
        <v>947</v>
      </c>
      <c r="G66" s="88" t="str">
        <f>CONCATENATE($G$54,".",F66)</f>
        <v>I-0006.0011</v>
      </c>
      <c r="H66" s="89" t="s">
        <v>972</v>
      </c>
      <c r="I66" s="83" t="s">
        <v>7</v>
      </c>
    </row>
    <row r="67" spans="1:9" x14ac:dyDescent="0.2">
      <c r="A67" s="498"/>
      <c r="B67" s="291" t="s">
        <v>1255</v>
      </c>
      <c r="C67" s="498"/>
      <c r="D67" s="498"/>
      <c r="E67" s="491"/>
      <c r="F67" s="85"/>
      <c r="G67" s="83"/>
      <c r="H67" s="89"/>
      <c r="I67" s="83"/>
    </row>
    <row r="68" spans="1:9" x14ac:dyDescent="0.2">
      <c r="A68" s="320"/>
      <c r="B68" s="292"/>
      <c r="C68" s="303">
        <v>1</v>
      </c>
      <c r="D68" s="305" t="s">
        <v>911</v>
      </c>
      <c r="E68" s="293"/>
      <c r="F68" s="85" t="s">
        <v>973</v>
      </c>
      <c r="G68" s="88" t="str">
        <f>CONCATENATE($G$54,".",F68)</f>
        <v>I-0006.0020</v>
      </c>
      <c r="H68" s="89" t="s">
        <v>974</v>
      </c>
      <c r="I68" s="83" t="s">
        <v>7</v>
      </c>
    </row>
    <row r="69" spans="1:9" ht="24" x14ac:dyDescent="0.2">
      <c r="A69" s="320"/>
      <c r="B69" s="292"/>
      <c r="C69" s="302"/>
      <c r="D69" s="306" t="s">
        <v>1274</v>
      </c>
      <c r="E69" s="311" t="s">
        <v>5</v>
      </c>
      <c r="F69" s="85" t="s">
        <v>958</v>
      </c>
      <c r="G69" s="88" t="str">
        <f>CONCATENATE($G$54,".",F69)</f>
        <v>I-0006.0021</v>
      </c>
      <c r="H69" s="89" t="s">
        <v>975</v>
      </c>
      <c r="I69" s="83" t="s">
        <v>7</v>
      </c>
    </row>
    <row r="70" spans="1:9" x14ac:dyDescent="0.2">
      <c r="A70" s="320"/>
      <c r="B70" s="292"/>
      <c r="C70" s="302"/>
      <c r="D70" s="306" t="s">
        <v>1264</v>
      </c>
      <c r="E70" s="311" t="s">
        <v>5</v>
      </c>
      <c r="F70" s="85"/>
      <c r="G70" s="83"/>
      <c r="H70" s="89"/>
      <c r="I70" s="83"/>
    </row>
    <row r="71" spans="1:9" x14ac:dyDescent="0.2">
      <c r="A71" s="320"/>
      <c r="B71" s="292"/>
      <c r="C71" s="302"/>
      <c r="D71" s="307" t="s">
        <v>1250</v>
      </c>
      <c r="E71" s="311" t="s">
        <v>5</v>
      </c>
      <c r="F71" s="85"/>
      <c r="G71" s="83"/>
      <c r="H71" s="89"/>
      <c r="I71" s="83"/>
    </row>
    <row r="72" spans="1:9" x14ac:dyDescent="0.2">
      <c r="A72" s="320"/>
      <c r="B72" s="292"/>
      <c r="C72" s="302"/>
      <c r="D72" s="307" t="s">
        <v>1269</v>
      </c>
      <c r="E72" s="311" t="s">
        <v>5</v>
      </c>
      <c r="F72" s="85" t="s">
        <v>923</v>
      </c>
      <c r="G72" s="86" t="str">
        <f xml:space="preserve"> CONCATENATE("I-",F72)</f>
        <v>I-0007</v>
      </c>
      <c r="H72" s="87" t="s">
        <v>976</v>
      </c>
      <c r="I72" s="83"/>
    </row>
    <row r="73" spans="1:9" ht="25.5" customHeight="1" x14ac:dyDescent="0.2">
      <c r="A73" s="320"/>
      <c r="B73" s="292"/>
      <c r="C73" s="303">
        <v>2</v>
      </c>
      <c r="D73" s="305" t="s">
        <v>1355</v>
      </c>
      <c r="E73" s="115"/>
      <c r="F73" s="85" t="s">
        <v>910</v>
      </c>
      <c r="G73" s="88" t="str">
        <f>CONCATENATE($G$72,".",F73)</f>
        <v>I-0007.0001</v>
      </c>
      <c r="H73" s="89" t="s">
        <v>977</v>
      </c>
      <c r="I73" s="83" t="s">
        <v>7</v>
      </c>
    </row>
    <row r="74" spans="1:9" x14ac:dyDescent="0.2">
      <c r="A74" s="320"/>
      <c r="B74" s="292"/>
      <c r="C74" s="312"/>
      <c r="D74" s="308" t="s">
        <v>1332</v>
      </c>
      <c r="E74" s="115" t="s">
        <v>6</v>
      </c>
      <c r="F74" s="85" t="s">
        <v>913</v>
      </c>
      <c r="G74" s="88" t="str">
        <f>CONCATENATE($G$72,".",F74)</f>
        <v>I-0007.0002</v>
      </c>
      <c r="H74" s="89" t="s">
        <v>730</v>
      </c>
      <c r="I74" s="83" t="s">
        <v>7</v>
      </c>
    </row>
    <row r="75" spans="1:9" x14ac:dyDescent="0.2">
      <c r="A75" s="320"/>
      <c r="B75" s="292"/>
      <c r="C75" s="312"/>
      <c r="D75" s="327" t="s">
        <v>1356</v>
      </c>
      <c r="E75" s="115"/>
      <c r="F75" s="85" t="s">
        <v>915</v>
      </c>
      <c r="G75" s="88" t="str">
        <f>CONCATENATE($G$72,".",F75)</f>
        <v>I-0007.0003</v>
      </c>
      <c r="H75" s="89" t="s">
        <v>978</v>
      </c>
      <c r="I75" s="83" t="s">
        <v>7</v>
      </c>
    </row>
    <row r="76" spans="1:9" x14ac:dyDescent="0.2">
      <c r="A76" s="320"/>
      <c r="B76" s="292"/>
      <c r="C76" s="312"/>
      <c r="D76" s="327" t="s">
        <v>1357</v>
      </c>
      <c r="E76" s="115"/>
      <c r="F76" s="85" t="s">
        <v>917</v>
      </c>
      <c r="G76" s="88" t="str">
        <f>CONCATENATE($G$72,".",F76)</f>
        <v>I-0007.0004</v>
      </c>
      <c r="H76" s="89" t="s">
        <v>979</v>
      </c>
      <c r="I76" s="83" t="s">
        <v>7</v>
      </c>
    </row>
    <row r="77" spans="1:9" x14ac:dyDescent="0.2">
      <c r="A77" s="320"/>
      <c r="B77" s="292"/>
      <c r="C77" s="312"/>
      <c r="D77" s="327" t="s">
        <v>1358</v>
      </c>
      <c r="E77" s="115"/>
      <c r="F77" s="85"/>
      <c r="G77" s="83"/>
      <c r="H77" s="89"/>
      <c r="I77" s="83"/>
    </row>
    <row r="78" spans="1:9" x14ac:dyDescent="0.2">
      <c r="A78" s="320"/>
      <c r="B78" s="292"/>
      <c r="C78" s="312"/>
      <c r="D78" s="327" t="s">
        <v>1359</v>
      </c>
      <c r="E78" s="115" t="s">
        <v>729</v>
      </c>
      <c r="F78" s="85"/>
      <c r="G78" s="83"/>
      <c r="H78" s="89"/>
      <c r="I78" s="83"/>
    </row>
    <row r="79" spans="1:9" x14ac:dyDescent="0.2">
      <c r="A79" s="320"/>
      <c r="B79" s="292"/>
      <c r="C79" s="312"/>
      <c r="D79" s="309" t="s">
        <v>1216</v>
      </c>
      <c r="E79" s="115" t="s">
        <v>729</v>
      </c>
      <c r="F79" s="85" t="s">
        <v>941</v>
      </c>
      <c r="G79" s="86" t="str">
        <f xml:space="preserve"> CONCATENATE("I-",F79)</f>
        <v>I-0008</v>
      </c>
      <c r="H79" s="87" t="s">
        <v>980</v>
      </c>
      <c r="I79" s="83"/>
    </row>
    <row r="80" spans="1:9" x14ac:dyDescent="0.2">
      <c r="A80" s="320"/>
      <c r="B80" s="292"/>
      <c r="C80" s="312"/>
      <c r="D80" s="309" t="s">
        <v>1217</v>
      </c>
      <c r="E80" s="115" t="s">
        <v>729</v>
      </c>
      <c r="F80" s="85" t="s">
        <v>910</v>
      </c>
      <c r="G80" s="88" t="str">
        <f>CONCATENATE($G$79,".",F80)</f>
        <v>I-0008.0001</v>
      </c>
      <c r="H80" s="89" t="s">
        <v>981</v>
      </c>
      <c r="I80" s="83" t="s">
        <v>7</v>
      </c>
    </row>
    <row r="81" spans="1:9" x14ac:dyDescent="0.2">
      <c r="A81" s="320"/>
      <c r="B81" s="292"/>
      <c r="C81" s="312"/>
      <c r="D81" s="309" t="s">
        <v>1327</v>
      </c>
      <c r="E81" s="115" t="s">
        <v>729</v>
      </c>
      <c r="F81" s="85" t="s">
        <v>913</v>
      </c>
      <c r="G81" s="88" t="str">
        <f>CONCATENATE($G$79,".",F81)</f>
        <v>I-0008.0002</v>
      </c>
      <c r="H81" s="89" t="s">
        <v>982</v>
      </c>
      <c r="I81" s="83" t="s">
        <v>7</v>
      </c>
    </row>
    <row r="82" spans="1:9" ht="15" customHeight="1" x14ac:dyDescent="0.2">
      <c r="A82" s="320"/>
      <c r="B82" s="292"/>
      <c r="C82" s="312"/>
      <c r="D82" s="309" t="s">
        <v>1327</v>
      </c>
      <c r="E82" s="115" t="s">
        <v>729</v>
      </c>
      <c r="F82" s="85" t="s">
        <v>915</v>
      </c>
      <c r="G82" s="88" t="str">
        <f>CONCATENATE($G$79,".",F82)</f>
        <v>I-0008.0003</v>
      </c>
      <c r="H82" s="89" t="s">
        <v>983</v>
      </c>
      <c r="I82" s="83" t="s">
        <v>7</v>
      </c>
    </row>
    <row r="83" spans="1:9" x14ac:dyDescent="0.2">
      <c r="A83" s="320"/>
      <c r="B83" s="318"/>
      <c r="C83" s="318"/>
      <c r="D83" s="309" t="s">
        <v>1298</v>
      </c>
      <c r="E83" s="115"/>
      <c r="F83" s="85" t="s">
        <v>917</v>
      </c>
      <c r="G83" s="88" t="str">
        <f>CONCATENATE($G$79,".",F83)</f>
        <v>I-0008.0004</v>
      </c>
      <c r="H83" s="89" t="s">
        <v>984</v>
      </c>
      <c r="I83" s="83" t="s">
        <v>7</v>
      </c>
    </row>
    <row r="84" spans="1:9" ht="24" x14ac:dyDescent="0.2">
      <c r="A84" s="320"/>
      <c r="B84" s="293"/>
      <c r="C84" s="293"/>
      <c r="D84" s="327" t="s">
        <v>1331</v>
      </c>
      <c r="E84" s="115" t="s">
        <v>729</v>
      </c>
      <c r="G84" s="83"/>
      <c r="H84" s="89"/>
      <c r="I84" s="83"/>
    </row>
    <row r="85" spans="1:9" x14ac:dyDescent="0.2">
      <c r="A85" s="320"/>
      <c r="B85" s="318"/>
      <c r="C85" s="318"/>
      <c r="D85" s="309" t="s">
        <v>1352</v>
      </c>
      <c r="E85" s="115" t="s">
        <v>5</v>
      </c>
      <c r="G85" s="83"/>
      <c r="H85" s="89"/>
      <c r="I85" s="83"/>
    </row>
    <row r="86" spans="1:9" x14ac:dyDescent="0.2">
      <c r="A86" s="320"/>
      <c r="B86" s="318"/>
      <c r="C86" s="318"/>
      <c r="D86" s="328" t="s">
        <v>1335</v>
      </c>
      <c r="E86" s="115" t="s">
        <v>5</v>
      </c>
      <c r="F86" s="85" t="s">
        <v>943</v>
      </c>
      <c r="G86" s="86" t="str">
        <f xml:space="preserve"> CONCATENATE("I-",F86)</f>
        <v>I-0009</v>
      </c>
      <c r="H86" s="87" t="s">
        <v>985</v>
      </c>
      <c r="I86" s="83"/>
    </row>
    <row r="87" spans="1:9" x14ac:dyDescent="0.2">
      <c r="A87" s="321"/>
      <c r="B87" s="293"/>
      <c r="C87" s="319"/>
      <c r="D87" s="328" t="s">
        <v>1329</v>
      </c>
      <c r="E87" s="115"/>
      <c r="F87" s="85" t="s">
        <v>910</v>
      </c>
      <c r="G87" s="88" t="str">
        <f>CONCATENATE($G$86,".",F87)</f>
        <v>I-0009.0001</v>
      </c>
      <c r="H87" s="89" t="s">
        <v>986</v>
      </c>
      <c r="I87" s="83" t="s">
        <v>7</v>
      </c>
    </row>
    <row r="88" spans="1:9" x14ac:dyDescent="0.2">
      <c r="A88" s="322"/>
      <c r="B88" s="293"/>
      <c r="C88" s="292"/>
      <c r="D88" s="309" t="s">
        <v>1279</v>
      </c>
      <c r="E88" s="115" t="s">
        <v>6</v>
      </c>
      <c r="F88" s="85" t="s">
        <v>913</v>
      </c>
      <c r="G88" s="88" t="str">
        <f>CONCATENATE($G$86,".",F88)</f>
        <v>I-0009.0002</v>
      </c>
      <c r="H88" s="89" t="s">
        <v>987</v>
      </c>
      <c r="I88" s="83" t="s">
        <v>7</v>
      </c>
    </row>
    <row r="89" spans="1:9" x14ac:dyDescent="0.2">
      <c r="A89" s="322"/>
      <c r="B89" s="293"/>
      <c r="C89" s="303">
        <v>3</v>
      </c>
      <c r="D89" s="305" t="s">
        <v>1266</v>
      </c>
      <c r="E89" s="115"/>
      <c r="G89" s="83"/>
      <c r="H89" s="89"/>
      <c r="I89" s="83"/>
    </row>
    <row r="90" spans="1:9" x14ac:dyDescent="0.2">
      <c r="A90" s="320"/>
      <c r="B90" s="292"/>
      <c r="C90" s="292"/>
      <c r="D90" s="308" t="s">
        <v>1282</v>
      </c>
      <c r="E90" s="115" t="s">
        <v>1113</v>
      </c>
      <c r="G90" s="83"/>
      <c r="H90" s="89"/>
      <c r="I90" s="83"/>
    </row>
    <row r="91" spans="1:9" x14ac:dyDescent="0.2">
      <c r="A91" s="320"/>
      <c r="B91" s="292"/>
      <c r="C91" s="292"/>
      <c r="D91" s="308" t="s">
        <v>1283</v>
      </c>
      <c r="E91" s="115" t="s">
        <v>1113</v>
      </c>
      <c r="F91" s="85" t="s">
        <v>945</v>
      </c>
      <c r="G91" s="86" t="str">
        <f xml:space="preserve"> CONCATENATE("I-",F91)</f>
        <v>I-0010</v>
      </c>
      <c r="H91" s="87" t="s">
        <v>988</v>
      </c>
      <c r="I91" s="83"/>
    </row>
    <row r="92" spans="1:9" x14ac:dyDescent="0.2">
      <c r="A92" s="320"/>
      <c r="B92" s="292"/>
      <c r="C92" s="292"/>
      <c r="D92" s="308" t="s">
        <v>1284</v>
      </c>
      <c r="E92" s="115" t="s">
        <v>1113</v>
      </c>
      <c r="F92" s="85" t="s">
        <v>910</v>
      </c>
      <c r="G92" s="88" t="str">
        <f t="shared" ref="G92:G98" si="3">CONCATENATE($G$91,".",F92)</f>
        <v>I-0010.0001</v>
      </c>
      <c r="H92" s="89" t="s">
        <v>989</v>
      </c>
      <c r="I92" s="83" t="s">
        <v>7</v>
      </c>
    </row>
    <row r="93" spans="1:9" x14ac:dyDescent="0.2">
      <c r="A93" s="320"/>
      <c r="B93" s="292"/>
      <c r="C93" s="292"/>
      <c r="D93" s="308" t="s">
        <v>1285</v>
      </c>
      <c r="E93" s="115" t="s">
        <v>1113</v>
      </c>
      <c r="F93" s="85" t="s">
        <v>913</v>
      </c>
      <c r="G93" s="88" t="str">
        <f t="shared" si="3"/>
        <v>I-0010.0002</v>
      </c>
      <c r="H93" s="89" t="s">
        <v>990</v>
      </c>
      <c r="I93" s="83" t="s">
        <v>7</v>
      </c>
    </row>
    <row r="94" spans="1:9" x14ac:dyDescent="0.2">
      <c r="A94" s="320"/>
      <c r="B94" s="292"/>
      <c r="C94" s="292"/>
      <c r="D94" s="308" t="s">
        <v>1286</v>
      </c>
      <c r="E94" s="115" t="s">
        <v>1113</v>
      </c>
      <c r="F94" s="85" t="s">
        <v>915</v>
      </c>
      <c r="G94" s="88" t="str">
        <f t="shared" si="3"/>
        <v>I-0010.0003</v>
      </c>
      <c r="H94" s="89" t="s">
        <v>991</v>
      </c>
      <c r="I94" s="83" t="s">
        <v>7</v>
      </c>
    </row>
    <row r="95" spans="1:9" x14ac:dyDescent="0.2">
      <c r="A95" s="320"/>
      <c r="B95" s="292"/>
      <c r="C95" s="292"/>
      <c r="D95" s="308" t="s">
        <v>1287</v>
      </c>
      <c r="E95" s="115" t="s">
        <v>1113</v>
      </c>
      <c r="F95" s="85" t="s">
        <v>917</v>
      </c>
      <c r="G95" s="88" t="str">
        <f t="shared" si="3"/>
        <v>I-0010.0004</v>
      </c>
      <c r="H95" s="89" t="s">
        <v>992</v>
      </c>
      <c r="I95" s="83" t="s">
        <v>7</v>
      </c>
    </row>
    <row r="96" spans="1:9" x14ac:dyDescent="0.2">
      <c r="A96" s="320"/>
      <c r="B96" s="292"/>
      <c r="C96" s="292"/>
      <c r="D96" s="308" t="s">
        <v>1288</v>
      </c>
      <c r="E96" s="115" t="s">
        <v>1113</v>
      </c>
      <c r="F96" s="85" t="s">
        <v>919</v>
      </c>
      <c r="G96" s="88" t="str">
        <f t="shared" si="3"/>
        <v>I-0010.0005</v>
      </c>
      <c r="H96" s="89" t="s">
        <v>993</v>
      </c>
      <c r="I96" s="83" t="s">
        <v>7</v>
      </c>
    </row>
    <row r="97" spans="1:9" x14ac:dyDescent="0.2">
      <c r="A97" s="320"/>
      <c r="B97" s="292"/>
      <c r="C97" s="292"/>
      <c r="D97" s="308" t="s">
        <v>1289</v>
      </c>
      <c r="E97" s="115" t="s">
        <v>1113</v>
      </c>
      <c r="F97" s="85" t="s">
        <v>921</v>
      </c>
      <c r="G97" s="88" t="str">
        <f t="shared" si="3"/>
        <v>I-0010.0006</v>
      </c>
      <c r="H97" s="89" t="s">
        <v>994</v>
      </c>
      <c r="I97" s="83" t="s">
        <v>7</v>
      </c>
    </row>
    <row r="98" spans="1:9" x14ac:dyDescent="0.2">
      <c r="A98" s="320"/>
      <c r="B98" s="292"/>
      <c r="C98" s="292"/>
      <c r="D98" s="308" t="s">
        <v>1333</v>
      </c>
      <c r="E98" s="115" t="s">
        <v>1113</v>
      </c>
      <c r="F98" s="85" t="s">
        <v>923</v>
      </c>
      <c r="G98" s="88" t="str">
        <f t="shared" si="3"/>
        <v>I-0010.0007</v>
      </c>
      <c r="H98" s="89" t="s">
        <v>995</v>
      </c>
      <c r="I98" s="83" t="s">
        <v>7</v>
      </c>
    </row>
    <row r="99" spans="1:9" x14ac:dyDescent="0.2">
      <c r="A99" s="320"/>
      <c r="B99" s="292"/>
      <c r="C99" s="292"/>
      <c r="D99" s="308" t="s">
        <v>1334</v>
      </c>
      <c r="E99" s="115" t="s">
        <v>1113</v>
      </c>
      <c r="G99" s="83"/>
      <c r="H99" s="89"/>
      <c r="I99" s="83"/>
    </row>
    <row r="100" spans="1:9" x14ac:dyDescent="0.2">
      <c r="A100" s="320"/>
      <c r="B100" s="292"/>
      <c r="C100" s="292"/>
      <c r="D100" s="308" t="s">
        <v>1290</v>
      </c>
      <c r="E100" s="115" t="s">
        <v>1113</v>
      </c>
      <c r="G100" s="83"/>
      <c r="H100" s="89"/>
      <c r="I100" s="83"/>
    </row>
    <row r="101" spans="1:9" x14ac:dyDescent="0.2">
      <c r="A101" s="320"/>
      <c r="B101" s="292"/>
      <c r="C101" s="292"/>
      <c r="D101" s="308" t="s">
        <v>1291</v>
      </c>
      <c r="E101" s="115" t="s">
        <v>1113</v>
      </c>
      <c r="F101" s="85" t="s">
        <v>947</v>
      </c>
      <c r="G101" s="86" t="str">
        <f xml:space="preserve"> CONCATENATE("I-",F101)</f>
        <v>I-0011</v>
      </c>
      <c r="H101" s="87" t="s">
        <v>9</v>
      </c>
      <c r="I101" s="83"/>
    </row>
    <row r="102" spans="1:9" x14ac:dyDescent="0.2">
      <c r="A102" s="320"/>
      <c r="B102" s="292"/>
      <c r="C102" s="292"/>
      <c r="D102" s="308" t="s">
        <v>1292</v>
      </c>
      <c r="E102" s="115" t="s">
        <v>1113</v>
      </c>
      <c r="F102" s="85" t="s">
        <v>910</v>
      </c>
      <c r="G102" s="88" t="str">
        <f>CONCATENATE($G$101,".",F102)</f>
        <v>I-0011.0001</v>
      </c>
      <c r="H102" s="89" t="s">
        <v>996</v>
      </c>
      <c r="I102" s="83" t="s">
        <v>7</v>
      </c>
    </row>
    <row r="103" spans="1:9" x14ac:dyDescent="0.2">
      <c r="A103" s="320"/>
      <c r="B103" s="292"/>
      <c r="C103" s="292"/>
      <c r="D103" s="308" t="s">
        <v>1293</v>
      </c>
      <c r="E103" s="115" t="s">
        <v>1113</v>
      </c>
      <c r="F103" s="85" t="s">
        <v>913</v>
      </c>
      <c r="G103" s="88" t="str">
        <f>CONCATENATE($G$101,".",F103)</f>
        <v>I-0011.0002</v>
      </c>
      <c r="H103" s="89" t="s">
        <v>997</v>
      </c>
      <c r="I103" s="83" t="s">
        <v>7</v>
      </c>
    </row>
    <row r="104" spans="1:9" x14ac:dyDescent="0.2">
      <c r="A104" s="320"/>
      <c r="B104" s="292"/>
      <c r="C104" s="292"/>
      <c r="D104" s="308" t="s">
        <v>1294</v>
      </c>
      <c r="E104" s="115" t="s">
        <v>1113</v>
      </c>
      <c r="F104" s="85" t="s">
        <v>915</v>
      </c>
      <c r="G104" s="88" t="str">
        <f>CONCATENATE($G$101,".",F104)</f>
        <v>I-0011.0003</v>
      </c>
      <c r="H104" s="89" t="s">
        <v>998</v>
      </c>
      <c r="I104" s="83" t="s">
        <v>7</v>
      </c>
    </row>
    <row r="105" spans="1:9" x14ac:dyDescent="0.2">
      <c r="A105" s="320"/>
      <c r="B105" s="292"/>
      <c r="C105" s="292"/>
      <c r="D105" s="308" t="s">
        <v>1295</v>
      </c>
      <c r="E105" s="115" t="s">
        <v>1113</v>
      </c>
      <c r="F105" s="85" t="s">
        <v>917</v>
      </c>
      <c r="G105" s="88" t="str">
        <f>CONCATENATE($G$101,".",F105)</f>
        <v>I-0011.0004</v>
      </c>
      <c r="H105" s="89" t="s">
        <v>999</v>
      </c>
      <c r="I105" s="83" t="s">
        <v>7</v>
      </c>
    </row>
    <row r="106" spans="1:9" x14ac:dyDescent="0.2">
      <c r="A106" s="320"/>
      <c r="B106" s="292"/>
      <c r="C106" s="303">
        <v>4</v>
      </c>
      <c r="D106" s="305" t="s">
        <v>1268</v>
      </c>
      <c r="E106" s="115"/>
      <c r="F106" s="85" t="s">
        <v>919</v>
      </c>
      <c r="G106" s="88" t="str">
        <f>CONCATENATE($G$101,".",F106)</f>
        <v>I-0011.0005</v>
      </c>
      <c r="H106" s="89" t="s">
        <v>1000</v>
      </c>
      <c r="I106" s="83" t="s">
        <v>7</v>
      </c>
    </row>
    <row r="107" spans="1:9" x14ac:dyDescent="0.2">
      <c r="A107" s="321"/>
      <c r="B107" s="292"/>
      <c r="C107" s="292"/>
      <c r="D107" s="308" t="s">
        <v>1251</v>
      </c>
      <c r="E107" s="115" t="s">
        <v>7</v>
      </c>
      <c r="G107" s="83"/>
      <c r="H107" s="89"/>
      <c r="I107" s="83"/>
    </row>
    <row r="108" spans="1:9" x14ac:dyDescent="0.2">
      <c r="A108" s="321"/>
      <c r="B108" s="292"/>
      <c r="C108" s="292"/>
      <c r="D108" s="308" t="s">
        <v>1252</v>
      </c>
      <c r="E108" s="115" t="s">
        <v>7</v>
      </c>
      <c r="G108" s="83"/>
      <c r="H108" s="89"/>
      <c r="I108" s="83"/>
    </row>
    <row r="109" spans="1:9" x14ac:dyDescent="0.2">
      <c r="A109" s="321"/>
      <c r="B109" s="292"/>
      <c r="C109" s="292"/>
      <c r="D109" s="308" t="s">
        <v>1275</v>
      </c>
      <c r="E109" s="115" t="s">
        <v>7</v>
      </c>
      <c r="F109" s="85" t="s">
        <v>949</v>
      </c>
      <c r="G109" s="86" t="str">
        <f xml:space="preserve"> CONCATENATE("I-",F109)</f>
        <v>I-0012</v>
      </c>
      <c r="H109" s="87" t="s">
        <v>1001</v>
      </c>
      <c r="I109" s="83"/>
    </row>
    <row r="110" spans="1:9" x14ac:dyDescent="0.2">
      <c r="A110" s="321"/>
      <c r="B110" s="293"/>
      <c r="C110" s="292"/>
      <c r="D110" s="308" t="s">
        <v>1276</v>
      </c>
      <c r="E110" s="115" t="s">
        <v>7</v>
      </c>
      <c r="F110" s="85" t="s">
        <v>910</v>
      </c>
      <c r="G110" s="88" t="str">
        <f t="shared" ref="G110:G115" si="4">CONCATENATE($G$109,".",F110)</f>
        <v>I-0012.0001</v>
      </c>
      <c r="H110" s="89" t="s">
        <v>1002</v>
      </c>
      <c r="I110" s="83" t="s">
        <v>7</v>
      </c>
    </row>
    <row r="111" spans="1:9" x14ac:dyDescent="0.2">
      <c r="A111" s="321"/>
      <c r="B111" s="293"/>
      <c r="C111" s="292"/>
      <c r="D111" s="308" t="s">
        <v>1277</v>
      </c>
      <c r="E111" s="115" t="s">
        <v>7</v>
      </c>
      <c r="F111" s="85" t="s">
        <v>913</v>
      </c>
      <c r="G111" s="88" t="str">
        <f t="shared" si="4"/>
        <v>I-0012.0002</v>
      </c>
      <c r="H111" s="89" t="s">
        <v>1003</v>
      </c>
      <c r="I111" s="83" t="s">
        <v>7</v>
      </c>
    </row>
    <row r="112" spans="1:9" x14ac:dyDescent="0.2">
      <c r="A112" s="321"/>
      <c r="B112" s="293"/>
      <c r="C112" s="292"/>
      <c r="D112" s="308" t="s">
        <v>1278</v>
      </c>
      <c r="E112" s="115" t="s">
        <v>7</v>
      </c>
      <c r="F112" s="85" t="s">
        <v>915</v>
      </c>
      <c r="G112" s="88" t="str">
        <f t="shared" si="4"/>
        <v>I-0012.0003</v>
      </c>
      <c r="H112" s="89" t="s">
        <v>1004</v>
      </c>
      <c r="I112" s="83" t="s">
        <v>7</v>
      </c>
    </row>
    <row r="113" spans="1:9" x14ac:dyDescent="0.2">
      <c r="A113" s="321"/>
      <c r="B113" s="293"/>
      <c r="C113" s="292"/>
      <c r="D113" s="308" t="s">
        <v>1337</v>
      </c>
      <c r="E113" s="115"/>
      <c r="F113" s="85" t="s">
        <v>917</v>
      </c>
      <c r="G113" s="88" t="str">
        <f t="shared" si="4"/>
        <v>I-0012.0004</v>
      </c>
      <c r="H113" s="89" t="s">
        <v>1005</v>
      </c>
      <c r="I113" s="83" t="s">
        <v>7</v>
      </c>
    </row>
    <row r="114" spans="1:9" x14ac:dyDescent="0.2">
      <c r="A114" s="321"/>
      <c r="B114" s="293"/>
      <c r="C114" s="292"/>
      <c r="D114" s="308" t="s">
        <v>1280</v>
      </c>
      <c r="E114" s="115" t="s">
        <v>5</v>
      </c>
      <c r="F114" s="85" t="s">
        <v>919</v>
      </c>
      <c r="G114" s="88" t="str">
        <f t="shared" si="4"/>
        <v>I-0012.0005</v>
      </c>
      <c r="H114" s="89" t="s">
        <v>1006</v>
      </c>
      <c r="I114" s="83" t="s">
        <v>7</v>
      </c>
    </row>
    <row r="115" spans="1:9" x14ac:dyDescent="0.2">
      <c r="A115" s="321"/>
      <c r="B115" s="293"/>
      <c r="C115" s="292"/>
      <c r="D115" s="308" t="s">
        <v>1281</v>
      </c>
      <c r="E115" s="115" t="s">
        <v>5</v>
      </c>
      <c r="F115" s="85" t="s">
        <v>921</v>
      </c>
      <c r="G115" s="88" t="str">
        <f t="shared" si="4"/>
        <v>I-0012.0006</v>
      </c>
      <c r="H115" s="89" t="s">
        <v>1007</v>
      </c>
      <c r="I115" s="83" t="s">
        <v>7</v>
      </c>
    </row>
    <row r="116" spans="1:9" x14ac:dyDescent="0.2">
      <c r="A116" s="321"/>
      <c r="B116" s="293"/>
      <c r="C116" s="292"/>
      <c r="D116" s="308" t="s">
        <v>1296</v>
      </c>
      <c r="E116" s="115" t="s">
        <v>5</v>
      </c>
      <c r="G116" s="90"/>
      <c r="H116" s="90"/>
      <c r="I116" s="83"/>
    </row>
    <row r="117" spans="1:9" ht="15" customHeight="1" x14ac:dyDescent="0.2">
      <c r="A117" s="321"/>
      <c r="B117" s="293"/>
      <c r="C117" s="292"/>
      <c r="D117" s="308" t="s">
        <v>1297</v>
      </c>
      <c r="E117" s="115" t="s">
        <v>5</v>
      </c>
      <c r="G117" s="83"/>
      <c r="H117" s="89"/>
      <c r="I117" s="83"/>
    </row>
    <row r="118" spans="1:9" x14ac:dyDescent="0.2">
      <c r="A118" s="321"/>
      <c r="B118" s="293"/>
      <c r="C118" s="292"/>
      <c r="D118" s="315" t="s">
        <v>1336</v>
      </c>
      <c r="E118" s="115" t="s">
        <v>5</v>
      </c>
      <c r="F118" s="85" t="s">
        <v>1008</v>
      </c>
      <c r="G118" s="86" t="str">
        <f xml:space="preserve"> CONCATENATE("I-",F118)</f>
        <v>I-0013</v>
      </c>
      <c r="H118" s="87" t="s">
        <v>1009</v>
      </c>
      <c r="I118" s="83"/>
    </row>
    <row r="119" spans="1:9" x14ac:dyDescent="0.2">
      <c r="A119" s="321"/>
      <c r="B119" s="293"/>
      <c r="C119" s="303">
        <v>5</v>
      </c>
      <c r="D119" s="305" t="s">
        <v>1260</v>
      </c>
      <c r="E119" s="115"/>
      <c r="F119" s="85" t="s">
        <v>910</v>
      </c>
      <c r="G119" s="88" t="str">
        <f t="shared" ref="G119:G126" si="5">CONCATENATE($G$118,".",F119)</f>
        <v>I-0013.0001</v>
      </c>
      <c r="H119" s="89" t="s">
        <v>1010</v>
      </c>
      <c r="I119" s="83" t="s">
        <v>7</v>
      </c>
    </row>
    <row r="120" spans="1:9" x14ac:dyDescent="0.2">
      <c r="A120" s="321"/>
      <c r="B120" s="293"/>
      <c r="C120" s="292"/>
      <c r="D120" s="308" t="s">
        <v>1330</v>
      </c>
      <c r="E120" s="115" t="s">
        <v>5</v>
      </c>
      <c r="F120" s="85" t="s">
        <v>913</v>
      </c>
      <c r="G120" s="88" t="str">
        <f t="shared" si="5"/>
        <v>I-0013.0002</v>
      </c>
      <c r="H120" s="89" t="s">
        <v>1011</v>
      </c>
      <c r="I120" s="83" t="s">
        <v>7</v>
      </c>
    </row>
    <row r="121" spans="1:9" ht="15" customHeight="1" x14ac:dyDescent="0.2">
      <c r="A121" s="321"/>
      <c r="B121" s="293"/>
      <c r="C121" s="292"/>
      <c r="D121" s="308" t="s">
        <v>1328</v>
      </c>
      <c r="E121" s="115" t="s">
        <v>1113</v>
      </c>
      <c r="F121" s="85" t="s">
        <v>915</v>
      </c>
      <c r="G121" s="88" t="str">
        <f t="shared" si="5"/>
        <v>I-0013.0003</v>
      </c>
      <c r="H121" s="89" t="s">
        <v>1012</v>
      </c>
      <c r="I121" s="83" t="s">
        <v>7</v>
      </c>
    </row>
    <row r="122" spans="1:9" x14ac:dyDescent="0.2">
      <c r="A122" s="321"/>
      <c r="B122" s="293"/>
      <c r="C122" s="292"/>
      <c r="D122" s="308" t="s">
        <v>1299</v>
      </c>
      <c r="E122" s="115" t="s">
        <v>5</v>
      </c>
      <c r="F122" s="85" t="s">
        <v>917</v>
      </c>
      <c r="G122" s="88" t="str">
        <f t="shared" si="5"/>
        <v>I-0013.0004</v>
      </c>
      <c r="H122" s="89" t="s">
        <v>1013</v>
      </c>
      <c r="I122" s="83" t="s">
        <v>7</v>
      </c>
    </row>
    <row r="123" spans="1:9" x14ac:dyDescent="0.2">
      <c r="A123" s="320"/>
      <c r="B123" s="292"/>
      <c r="C123" s="292"/>
      <c r="D123" s="308" t="s">
        <v>1249</v>
      </c>
      <c r="E123" s="115" t="s">
        <v>5</v>
      </c>
      <c r="F123" s="85" t="s">
        <v>919</v>
      </c>
      <c r="G123" s="88" t="str">
        <f t="shared" si="5"/>
        <v>I-0013.0005</v>
      </c>
      <c r="H123" s="89" t="s">
        <v>1014</v>
      </c>
      <c r="I123" s="83" t="s">
        <v>7</v>
      </c>
    </row>
    <row r="124" spans="1:9" ht="15.75" thickBot="1" x14ac:dyDescent="0.25">
      <c r="A124" s="505" t="s">
        <v>1300</v>
      </c>
      <c r="B124" s="506"/>
      <c r="C124" s="506"/>
      <c r="D124" s="506"/>
      <c r="E124" s="507"/>
      <c r="F124" s="85" t="s">
        <v>921</v>
      </c>
      <c r="G124" s="88" t="str">
        <f t="shared" si="5"/>
        <v>I-0013.0006</v>
      </c>
      <c r="H124" s="89" t="s">
        <v>1015</v>
      </c>
      <c r="I124" s="83" t="s">
        <v>7</v>
      </c>
    </row>
    <row r="125" spans="1:9" x14ac:dyDescent="0.2">
      <c r="A125" s="498" t="s">
        <v>353</v>
      </c>
      <c r="B125" s="291" t="s">
        <v>48</v>
      </c>
      <c r="C125" s="498" t="s">
        <v>1263</v>
      </c>
      <c r="D125" s="498"/>
      <c r="E125" s="490" t="s">
        <v>1206</v>
      </c>
      <c r="F125" s="85" t="s">
        <v>923</v>
      </c>
      <c r="G125" s="88" t="str">
        <f t="shared" si="5"/>
        <v>I-0013.0007</v>
      </c>
      <c r="H125" s="89" t="s">
        <v>1016</v>
      </c>
      <c r="I125" s="83" t="s">
        <v>7</v>
      </c>
    </row>
    <row r="126" spans="1:9" x14ac:dyDescent="0.2">
      <c r="A126" s="498"/>
      <c r="B126" s="291" t="s">
        <v>1255</v>
      </c>
      <c r="C126" s="498"/>
      <c r="D126" s="498"/>
      <c r="E126" s="491"/>
      <c r="F126" s="85" t="s">
        <v>941</v>
      </c>
      <c r="G126" s="88" t="str">
        <f t="shared" si="5"/>
        <v>I-0013.0008</v>
      </c>
      <c r="H126" s="89" t="s">
        <v>1017</v>
      </c>
      <c r="I126" s="83" t="s">
        <v>7</v>
      </c>
    </row>
    <row r="127" spans="1:9" x14ac:dyDescent="0.2">
      <c r="A127" s="326"/>
      <c r="B127" s="292"/>
      <c r="C127" s="303">
        <v>1</v>
      </c>
      <c r="D127" s="305" t="s">
        <v>911</v>
      </c>
      <c r="E127" s="293"/>
      <c r="F127" s="85"/>
      <c r="G127" s="88"/>
      <c r="H127" s="89"/>
      <c r="I127" s="83"/>
    </row>
    <row r="128" spans="1:9" x14ac:dyDescent="0.2">
      <c r="A128" s="326"/>
      <c r="B128" s="292"/>
      <c r="C128" s="302"/>
      <c r="D128" s="306" t="s">
        <v>1339</v>
      </c>
      <c r="E128" s="311" t="s">
        <v>5</v>
      </c>
      <c r="F128" s="85" t="s">
        <v>945</v>
      </c>
      <c r="G128" s="88" t="str">
        <f>CONCATENATE($G$118,".",F128)</f>
        <v>I-0013.0010</v>
      </c>
      <c r="H128" s="89" t="s">
        <v>1018</v>
      </c>
      <c r="I128" s="83" t="s">
        <v>7</v>
      </c>
    </row>
    <row r="129" spans="1:9" x14ac:dyDescent="0.2">
      <c r="A129" s="326"/>
      <c r="B129" s="292"/>
      <c r="C129" s="302"/>
      <c r="D129" s="306" t="s">
        <v>1264</v>
      </c>
      <c r="E129" s="311" t="s">
        <v>5</v>
      </c>
      <c r="F129" s="85" t="s">
        <v>947</v>
      </c>
      <c r="G129" s="88" t="str">
        <f>CONCATENATE($G$118,".",F129)</f>
        <v>I-0013.0011</v>
      </c>
      <c r="H129" s="89" t="s">
        <v>1019</v>
      </c>
      <c r="I129" s="83" t="s">
        <v>7</v>
      </c>
    </row>
    <row r="130" spans="1:9" ht="15" customHeight="1" x14ac:dyDescent="0.2">
      <c r="A130" s="326"/>
      <c r="B130" s="292"/>
      <c r="C130" s="302"/>
      <c r="D130" s="307" t="s">
        <v>1250</v>
      </c>
      <c r="E130" s="311" t="s">
        <v>5</v>
      </c>
      <c r="F130" s="85" t="s">
        <v>949</v>
      </c>
      <c r="G130" s="88" t="str">
        <f>CONCATENATE($G$118,".",F130)</f>
        <v>I-0013.0012</v>
      </c>
      <c r="H130" s="89" t="s">
        <v>1020</v>
      </c>
      <c r="I130" s="83" t="s">
        <v>7</v>
      </c>
    </row>
    <row r="131" spans="1:9" x14ac:dyDescent="0.2">
      <c r="A131" s="326"/>
      <c r="B131" s="292"/>
      <c r="C131" s="302"/>
      <c r="D131" s="307" t="s">
        <v>1269</v>
      </c>
      <c r="E131" s="311" t="s">
        <v>5</v>
      </c>
      <c r="F131" s="85" t="s">
        <v>1008</v>
      </c>
      <c r="G131" s="88" t="str">
        <f>CONCATENATE($G$118,".",F131)</f>
        <v>I-0013.0013</v>
      </c>
      <c r="H131" s="89" t="s">
        <v>1021</v>
      </c>
      <c r="I131" s="83" t="s">
        <v>7</v>
      </c>
    </row>
    <row r="132" spans="1:9" x14ac:dyDescent="0.2">
      <c r="A132" s="326"/>
      <c r="B132" s="292"/>
      <c r="C132" s="303">
        <v>2</v>
      </c>
      <c r="D132" s="305" t="s">
        <v>1338</v>
      </c>
      <c r="E132" s="115"/>
      <c r="G132" s="83"/>
      <c r="H132" s="89"/>
      <c r="I132" s="83"/>
    </row>
    <row r="133" spans="1:9" x14ac:dyDescent="0.2">
      <c r="A133" s="326"/>
      <c r="B133" s="292"/>
      <c r="C133" s="312"/>
      <c r="D133" s="292" t="s">
        <v>1304</v>
      </c>
      <c r="E133" s="311" t="s">
        <v>5</v>
      </c>
      <c r="G133" s="83"/>
      <c r="H133" s="89"/>
      <c r="I133" s="83"/>
    </row>
    <row r="134" spans="1:9" x14ac:dyDescent="0.2">
      <c r="A134" s="326"/>
      <c r="B134" s="292"/>
      <c r="C134" s="312"/>
      <c r="D134" s="292" t="s">
        <v>1305</v>
      </c>
      <c r="E134" s="311" t="s">
        <v>5</v>
      </c>
      <c r="F134" s="85" t="s">
        <v>1022</v>
      </c>
      <c r="G134" s="86" t="str">
        <f xml:space="preserve"> CONCATENATE("I-",F134)</f>
        <v>I-0014</v>
      </c>
      <c r="H134" s="87" t="s">
        <v>1023</v>
      </c>
      <c r="I134" s="83"/>
    </row>
    <row r="135" spans="1:9" x14ac:dyDescent="0.2">
      <c r="A135" s="326"/>
      <c r="B135" s="292"/>
      <c r="C135" s="312"/>
      <c r="D135" s="292" t="s">
        <v>1306</v>
      </c>
      <c r="E135" s="311" t="s">
        <v>5</v>
      </c>
      <c r="F135" s="85" t="s">
        <v>910</v>
      </c>
      <c r="G135" s="88" t="str">
        <f>CONCATENATE($G$134,".",F135)</f>
        <v>I-0014.0001</v>
      </c>
      <c r="H135" s="89" t="s">
        <v>1024</v>
      </c>
      <c r="I135" s="83" t="s">
        <v>7</v>
      </c>
    </row>
    <row r="136" spans="1:9" x14ac:dyDescent="0.2">
      <c r="A136" s="326"/>
      <c r="B136" s="292"/>
      <c r="C136" s="312"/>
      <c r="D136" s="292" t="s">
        <v>1344</v>
      </c>
      <c r="E136" s="311" t="s">
        <v>5</v>
      </c>
      <c r="F136" s="85" t="s">
        <v>913</v>
      </c>
      <c r="G136" s="88" t="str">
        <f>CONCATENATE($G$134,".",F136)</f>
        <v>I-0014.0002</v>
      </c>
      <c r="H136" s="89" t="s">
        <v>1025</v>
      </c>
      <c r="I136" s="83" t="s">
        <v>7</v>
      </c>
    </row>
    <row r="137" spans="1:9" x14ac:dyDescent="0.2">
      <c r="A137" s="326"/>
      <c r="B137" s="292"/>
      <c r="C137" s="312"/>
      <c r="D137" s="298" t="s">
        <v>1347</v>
      </c>
      <c r="E137" s="311" t="s">
        <v>5</v>
      </c>
      <c r="G137" s="91"/>
      <c r="H137" s="89"/>
      <c r="I137" s="83"/>
    </row>
    <row r="138" spans="1:9" x14ac:dyDescent="0.2">
      <c r="A138" s="326"/>
      <c r="B138" s="292"/>
      <c r="C138" s="312"/>
      <c r="D138" s="317" t="s">
        <v>1347</v>
      </c>
      <c r="E138" s="311" t="s">
        <v>5</v>
      </c>
      <c r="G138" s="90"/>
      <c r="H138" s="90"/>
      <c r="I138" s="83"/>
    </row>
    <row r="139" spans="1:9" x14ac:dyDescent="0.2">
      <c r="A139" s="326"/>
      <c r="B139" s="292"/>
      <c r="C139" s="312"/>
      <c r="D139" s="292" t="s">
        <v>1302</v>
      </c>
      <c r="E139" s="311" t="s">
        <v>5</v>
      </c>
      <c r="F139" s="85" t="s">
        <v>1026</v>
      </c>
      <c r="G139" s="86" t="str">
        <f xml:space="preserve"> CONCATENATE("I-",F139)</f>
        <v>I-0015</v>
      </c>
      <c r="H139" s="87" t="s">
        <v>1027</v>
      </c>
      <c r="I139" s="83"/>
    </row>
    <row r="140" spans="1:9" x14ac:dyDescent="0.2">
      <c r="A140" s="326"/>
      <c r="B140" s="292"/>
      <c r="C140" s="312"/>
      <c r="D140" s="292" t="s">
        <v>1303</v>
      </c>
      <c r="E140" s="311" t="s">
        <v>5</v>
      </c>
      <c r="F140" s="85" t="s">
        <v>910</v>
      </c>
      <c r="G140" s="88" t="str">
        <f>CONCATENATE($G$139,".",F140)</f>
        <v>I-0015.0001</v>
      </c>
      <c r="H140" s="89" t="s">
        <v>1028</v>
      </c>
      <c r="I140" s="83" t="s">
        <v>7</v>
      </c>
    </row>
    <row r="141" spans="1:9" x14ac:dyDescent="0.2">
      <c r="A141" s="326"/>
      <c r="B141" s="292" t="s">
        <v>1340</v>
      </c>
      <c r="C141" s="312"/>
      <c r="D141" s="298" t="s">
        <v>1308</v>
      </c>
      <c r="E141" s="311" t="s">
        <v>5</v>
      </c>
      <c r="F141" s="85" t="s">
        <v>913</v>
      </c>
      <c r="G141" s="88" t="str">
        <f>CONCATENATE($G$139,".",F141)</f>
        <v>I-0015.0002</v>
      </c>
      <c r="H141" s="89" t="s">
        <v>1029</v>
      </c>
      <c r="I141" s="83" t="s">
        <v>7</v>
      </c>
    </row>
    <row r="142" spans="1:9" x14ac:dyDescent="0.2">
      <c r="A142" s="326"/>
      <c r="B142" s="292"/>
      <c r="C142" s="312"/>
      <c r="D142" s="292" t="s">
        <v>1313</v>
      </c>
      <c r="E142" s="311" t="s">
        <v>5</v>
      </c>
      <c r="F142" s="85" t="s">
        <v>915</v>
      </c>
      <c r="G142" s="88" t="str">
        <f>CONCATENATE($G$139,".",F142)</f>
        <v>I-0015.0003</v>
      </c>
      <c r="H142" s="89" t="s">
        <v>1030</v>
      </c>
      <c r="I142" s="83" t="s">
        <v>7</v>
      </c>
    </row>
    <row r="143" spans="1:9" x14ac:dyDescent="0.2">
      <c r="A143" s="326"/>
      <c r="B143" s="292"/>
      <c r="C143" s="303">
        <v>3</v>
      </c>
      <c r="D143" s="305" t="s">
        <v>1341</v>
      </c>
      <c r="E143" s="115"/>
      <c r="F143" s="85"/>
      <c r="G143" s="88"/>
      <c r="H143" s="90"/>
      <c r="I143" s="83"/>
    </row>
    <row r="144" spans="1:9" x14ac:dyDescent="0.2">
      <c r="A144" s="326"/>
      <c r="B144" s="292"/>
      <c r="C144" s="299"/>
      <c r="D144" s="298" t="s">
        <v>1301</v>
      </c>
      <c r="E144" s="293"/>
      <c r="F144" s="85" t="s">
        <v>945</v>
      </c>
      <c r="G144" s="88" t="str">
        <f>CONCATENATE($G$139,".",F144)</f>
        <v>I-0015.0010</v>
      </c>
      <c r="H144" s="89" t="s">
        <v>1031</v>
      </c>
      <c r="I144" s="83" t="s">
        <v>7</v>
      </c>
    </row>
    <row r="145" spans="1:9" x14ac:dyDescent="0.2">
      <c r="A145" s="326"/>
      <c r="B145" s="292"/>
      <c r="C145" s="292"/>
      <c r="D145" s="292" t="s">
        <v>1309</v>
      </c>
      <c r="E145" s="311" t="s">
        <v>5</v>
      </c>
      <c r="F145" s="85" t="s">
        <v>947</v>
      </c>
      <c r="G145" s="88" t="str">
        <f>CONCATENATE($G$139,".",F145)</f>
        <v>I-0015.0011</v>
      </c>
      <c r="H145" s="89" t="s">
        <v>1032</v>
      </c>
      <c r="I145" s="83" t="s">
        <v>7</v>
      </c>
    </row>
    <row r="146" spans="1:9" x14ac:dyDescent="0.2">
      <c r="A146" s="326"/>
      <c r="B146" s="292"/>
      <c r="C146" s="292"/>
      <c r="D146" s="292" t="s">
        <v>1342</v>
      </c>
      <c r="E146" s="311" t="s">
        <v>5</v>
      </c>
      <c r="G146" s="88"/>
      <c r="H146" s="89"/>
      <c r="I146" s="83"/>
    </row>
    <row r="147" spans="1:9" x14ac:dyDescent="0.2">
      <c r="A147" s="326"/>
      <c r="B147" s="292"/>
      <c r="C147" s="299"/>
      <c r="D147" s="298" t="s">
        <v>1310</v>
      </c>
      <c r="E147" s="311" t="s">
        <v>5</v>
      </c>
      <c r="F147" s="85" t="s">
        <v>973</v>
      </c>
      <c r="G147" s="88" t="str">
        <f>CONCATENATE($G$139,".",F147)</f>
        <v>I-0015.0020</v>
      </c>
      <c r="H147" s="89" t="s">
        <v>1033</v>
      </c>
      <c r="I147" s="83" t="s">
        <v>7</v>
      </c>
    </row>
    <row r="148" spans="1:9" ht="15" customHeight="1" x14ac:dyDescent="0.2">
      <c r="A148" s="326"/>
      <c r="B148" s="292"/>
      <c r="C148" s="303">
        <v>4</v>
      </c>
      <c r="D148" s="305" t="s">
        <v>1268</v>
      </c>
      <c r="E148" s="293"/>
      <c r="F148" s="85" t="s">
        <v>958</v>
      </c>
      <c r="G148" s="88" t="str">
        <f>CONCATENATE($G$139,".",F148)</f>
        <v>I-0015.0021</v>
      </c>
      <c r="H148" s="89" t="s">
        <v>1034</v>
      </c>
      <c r="I148" s="83" t="s">
        <v>7</v>
      </c>
    </row>
    <row r="149" spans="1:9" x14ac:dyDescent="0.2">
      <c r="A149" s="326"/>
      <c r="B149" s="292"/>
      <c r="C149" s="292"/>
      <c r="D149" s="292" t="s">
        <v>1312</v>
      </c>
      <c r="E149" s="311" t="s">
        <v>5</v>
      </c>
      <c r="F149" s="85" t="s">
        <v>960</v>
      </c>
      <c r="G149" s="88" t="str">
        <f>CONCATENATE($G$139,".",F149)</f>
        <v>I-0015.0022</v>
      </c>
      <c r="H149" s="89" t="s">
        <v>1035</v>
      </c>
      <c r="I149" s="83" t="s">
        <v>7</v>
      </c>
    </row>
    <row r="150" spans="1:9" x14ac:dyDescent="0.2">
      <c r="A150" s="326"/>
      <c r="B150" s="292"/>
      <c r="C150" s="292"/>
      <c r="D150" s="317" t="s">
        <v>1345</v>
      </c>
      <c r="E150" s="311" t="s">
        <v>5</v>
      </c>
      <c r="G150" s="88"/>
      <c r="H150" s="89"/>
      <c r="I150" s="86"/>
    </row>
    <row r="151" spans="1:9" x14ac:dyDescent="0.2">
      <c r="A151" s="326"/>
      <c r="B151" s="292"/>
      <c r="C151" s="292"/>
      <c r="D151" s="298" t="s">
        <v>1346</v>
      </c>
      <c r="E151" s="311" t="s">
        <v>5</v>
      </c>
      <c r="F151" s="85" t="s">
        <v>1036</v>
      </c>
      <c r="G151" s="88" t="str">
        <f>CONCATENATE($G$139,".",F151)</f>
        <v>I-0015.0030</v>
      </c>
      <c r="H151" s="89" t="s">
        <v>1037</v>
      </c>
      <c r="I151" s="83" t="s">
        <v>7</v>
      </c>
    </row>
    <row r="152" spans="1:9" x14ac:dyDescent="0.2">
      <c r="A152" s="326"/>
      <c r="B152" s="292"/>
      <c r="C152" s="292"/>
      <c r="D152" s="292" t="s">
        <v>1307</v>
      </c>
      <c r="E152" s="311" t="s">
        <v>5</v>
      </c>
      <c r="G152" s="83"/>
      <c r="H152" s="89"/>
      <c r="I152" s="83"/>
    </row>
    <row r="153" spans="1:9" x14ac:dyDescent="0.2">
      <c r="A153" s="326"/>
      <c r="B153" s="292"/>
      <c r="C153" s="303">
        <v>5</v>
      </c>
      <c r="D153" s="305" t="s">
        <v>1260</v>
      </c>
      <c r="E153" s="293"/>
      <c r="G153" s="83"/>
      <c r="H153" s="89"/>
      <c r="I153" s="83"/>
    </row>
    <row r="154" spans="1:9" x14ac:dyDescent="0.2">
      <c r="A154" s="326"/>
      <c r="B154" s="292"/>
      <c r="C154" s="292"/>
      <c r="D154" s="292" t="s">
        <v>1343</v>
      </c>
      <c r="E154" s="311" t="s">
        <v>5</v>
      </c>
      <c r="F154" s="85" t="s">
        <v>1038</v>
      </c>
      <c r="G154" s="86" t="str">
        <f xml:space="preserve"> CONCATENATE("I-",F154)</f>
        <v>I-0016</v>
      </c>
      <c r="H154" s="87" t="s">
        <v>1039</v>
      </c>
      <c r="I154" s="83"/>
    </row>
    <row r="155" spans="1:9" x14ac:dyDescent="0.2">
      <c r="A155" s="326"/>
      <c r="B155" s="292"/>
      <c r="C155" s="316"/>
      <c r="D155" s="292" t="s">
        <v>1249</v>
      </c>
      <c r="E155" s="311" t="s">
        <v>5</v>
      </c>
      <c r="F155" s="85" t="s">
        <v>910</v>
      </c>
      <c r="G155" s="88" t="str">
        <f>CONCATENATE($G$154,".",F155)</f>
        <v>I-0016.0001</v>
      </c>
      <c r="H155" s="89" t="s">
        <v>1040</v>
      </c>
      <c r="I155" s="83" t="s">
        <v>7</v>
      </c>
    </row>
    <row r="156" spans="1:9" ht="15.75" thickBot="1" x14ac:dyDescent="0.25">
      <c r="A156" s="508" t="s">
        <v>1348</v>
      </c>
      <c r="B156" s="508"/>
      <c r="C156" s="508"/>
      <c r="D156" s="508"/>
      <c r="E156" s="508"/>
      <c r="F156" s="85" t="s">
        <v>913</v>
      </c>
      <c r="G156" s="88" t="str">
        <f>CONCATENATE($G$154,".",F156)</f>
        <v>I-0016.0002</v>
      </c>
      <c r="H156" s="89" t="s">
        <v>1041</v>
      </c>
      <c r="I156" s="83" t="s">
        <v>7</v>
      </c>
    </row>
    <row r="157" spans="1:9" ht="15" customHeight="1" x14ac:dyDescent="0.2">
      <c r="A157" s="498" t="s">
        <v>353</v>
      </c>
      <c r="B157" s="291" t="s">
        <v>48</v>
      </c>
      <c r="C157" s="498" t="s">
        <v>1263</v>
      </c>
      <c r="D157" s="498"/>
      <c r="E157" s="490" t="s">
        <v>1206</v>
      </c>
      <c r="F157" s="85" t="s">
        <v>915</v>
      </c>
      <c r="G157" s="88" t="str">
        <f>CONCATENATE($G$154,".",F157)</f>
        <v>I-0016.0003</v>
      </c>
      <c r="H157" s="89" t="s">
        <v>1042</v>
      </c>
      <c r="I157" s="83" t="s">
        <v>7</v>
      </c>
    </row>
    <row r="158" spans="1:9" x14ac:dyDescent="0.2">
      <c r="A158" s="498"/>
      <c r="B158" s="291" t="s">
        <v>1255</v>
      </c>
      <c r="C158" s="498"/>
      <c r="D158" s="498"/>
      <c r="E158" s="491"/>
      <c r="F158" s="85" t="s">
        <v>917</v>
      </c>
      <c r="G158" s="88" t="str">
        <f>CONCATENATE($G$154,".",F158)</f>
        <v>I-0016.0004</v>
      </c>
      <c r="H158" s="89" t="s">
        <v>1043</v>
      </c>
      <c r="I158" s="83" t="s">
        <v>7</v>
      </c>
    </row>
    <row r="159" spans="1:9" ht="15" customHeight="1" x14ac:dyDescent="0.2">
      <c r="A159" s="326"/>
      <c r="B159" s="292"/>
      <c r="C159" s="303">
        <v>1</v>
      </c>
      <c r="D159" s="305" t="s">
        <v>911</v>
      </c>
      <c r="E159" s="293"/>
      <c r="F159" s="85"/>
      <c r="G159" s="88"/>
      <c r="H159" s="89"/>
      <c r="I159" s="83"/>
    </row>
    <row r="160" spans="1:9" ht="24" x14ac:dyDescent="0.2">
      <c r="A160" s="326"/>
      <c r="B160" s="292"/>
      <c r="C160" s="302"/>
      <c r="D160" s="306" t="s">
        <v>1350</v>
      </c>
      <c r="E160" s="311" t="s">
        <v>5</v>
      </c>
      <c r="F160" s="85" t="s">
        <v>945</v>
      </c>
      <c r="G160" s="88" t="str">
        <f>CONCATENATE($G$154,".",F160)</f>
        <v>I-0016.0010</v>
      </c>
      <c r="H160" s="89" t="s">
        <v>1044</v>
      </c>
      <c r="I160" s="83" t="s">
        <v>7</v>
      </c>
    </row>
    <row r="161" spans="1:9" x14ac:dyDescent="0.2">
      <c r="A161" s="326"/>
      <c r="B161" s="292"/>
      <c r="C161" s="302"/>
      <c r="D161" s="306" t="s">
        <v>1264</v>
      </c>
      <c r="E161" s="311" t="s">
        <v>5</v>
      </c>
      <c r="F161" s="85" t="s">
        <v>947</v>
      </c>
      <c r="G161" s="88" t="str">
        <f>CONCATENATE($G$154,".",F161)</f>
        <v>I-0016.0011</v>
      </c>
      <c r="H161" s="89" t="s">
        <v>1045</v>
      </c>
      <c r="I161" s="83" t="s">
        <v>7</v>
      </c>
    </row>
    <row r="162" spans="1:9" x14ac:dyDescent="0.2">
      <c r="A162" s="326"/>
      <c r="B162" s="292"/>
      <c r="C162" s="302"/>
      <c r="D162" s="307" t="s">
        <v>1250</v>
      </c>
      <c r="E162" s="311" t="s">
        <v>5</v>
      </c>
      <c r="F162" s="85" t="s">
        <v>949</v>
      </c>
      <c r="G162" s="88" t="str">
        <f>CONCATENATE($G$154,".",F162)</f>
        <v>I-0016.0012</v>
      </c>
      <c r="H162" s="89" t="s">
        <v>1046</v>
      </c>
      <c r="I162" s="83" t="s">
        <v>7</v>
      </c>
    </row>
    <row r="163" spans="1:9" x14ac:dyDescent="0.2">
      <c r="A163" s="326"/>
      <c r="B163" s="292"/>
      <c r="C163" s="302"/>
      <c r="D163" s="307" t="s">
        <v>1269</v>
      </c>
      <c r="E163" s="311" t="s">
        <v>5</v>
      </c>
      <c r="F163" s="85" t="s">
        <v>1008</v>
      </c>
      <c r="G163" s="88" t="str">
        <f>CONCATENATE($G$154,".",F163)</f>
        <v>I-0016.0013</v>
      </c>
      <c r="H163" s="89" t="s">
        <v>1047</v>
      </c>
      <c r="I163" s="83" t="s">
        <v>7</v>
      </c>
    </row>
    <row r="164" spans="1:9" x14ac:dyDescent="0.2">
      <c r="A164" s="326"/>
      <c r="B164" s="292"/>
      <c r="C164" s="303">
        <v>2</v>
      </c>
      <c r="D164" s="305" t="s">
        <v>1349</v>
      </c>
      <c r="E164" s="115"/>
      <c r="F164" s="84"/>
      <c r="G164" s="83"/>
      <c r="H164" s="89"/>
      <c r="I164" s="83"/>
    </row>
    <row r="165" spans="1:9" x14ac:dyDescent="0.2">
      <c r="A165" s="326"/>
      <c r="B165" s="292"/>
      <c r="C165" s="312"/>
      <c r="D165" s="292" t="s">
        <v>1317</v>
      </c>
      <c r="E165" s="311" t="s">
        <v>5</v>
      </c>
      <c r="G165" s="83"/>
      <c r="H165" s="89"/>
      <c r="I165" s="83"/>
    </row>
    <row r="166" spans="1:9" x14ac:dyDescent="0.2">
      <c r="A166" s="326"/>
      <c r="B166" s="292"/>
      <c r="C166" s="312"/>
      <c r="D166" s="292" t="s">
        <v>1318</v>
      </c>
      <c r="E166" s="311" t="s">
        <v>5</v>
      </c>
      <c r="F166" s="85" t="s">
        <v>1048</v>
      </c>
      <c r="G166" s="86" t="str">
        <f xml:space="preserve"> CONCATENATE("I-",F166)</f>
        <v>I-0017</v>
      </c>
      <c r="H166" s="87" t="s">
        <v>1049</v>
      </c>
      <c r="I166" s="83"/>
    </row>
    <row r="167" spans="1:9" x14ac:dyDescent="0.2">
      <c r="A167" s="326"/>
      <c r="B167" s="292"/>
      <c r="C167" s="312"/>
      <c r="D167" s="292" t="s">
        <v>1319</v>
      </c>
      <c r="E167" s="311" t="s">
        <v>5</v>
      </c>
      <c r="F167" s="85" t="s">
        <v>910</v>
      </c>
      <c r="G167" s="88" t="str">
        <f t="shared" ref="G167:G175" si="6">CONCATENATE($G$166,".",F167)</f>
        <v>I-0017.0001</v>
      </c>
      <c r="H167" s="89" t="s">
        <v>1050</v>
      </c>
      <c r="I167" s="83" t="s">
        <v>5</v>
      </c>
    </row>
    <row r="168" spans="1:9" x14ac:dyDescent="0.2">
      <c r="A168" s="326"/>
      <c r="B168" s="292"/>
      <c r="C168" s="312"/>
      <c r="D168" s="292" t="s">
        <v>1314</v>
      </c>
      <c r="E168" s="311" t="s">
        <v>5</v>
      </c>
      <c r="F168" s="85" t="s">
        <v>913</v>
      </c>
      <c r="G168" s="88" t="str">
        <f t="shared" si="6"/>
        <v>I-0017.0002</v>
      </c>
      <c r="H168" s="89" t="s">
        <v>1051</v>
      </c>
      <c r="I168" s="83" t="s">
        <v>5</v>
      </c>
    </row>
    <row r="169" spans="1:9" x14ac:dyDescent="0.2">
      <c r="A169" s="326"/>
      <c r="B169" s="292"/>
      <c r="C169" s="312"/>
      <c r="D169" s="292" t="s">
        <v>1315</v>
      </c>
      <c r="E169" s="311" t="s">
        <v>5</v>
      </c>
      <c r="F169" s="85" t="s">
        <v>915</v>
      </c>
      <c r="G169" s="88" t="str">
        <f t="shared" si="6"/>
        <v>I-0017.0003</v>
      </c>
      <c r="H169" s="89" t="s">
        <v>1052</v>
      </c>
      <c r="I169" s="83" t="s">
        <v>5</v>
      </c>
    </row>
    <row r="170" spans="1:9" x14ac:dyDescent="0.2">
      <c r="A170" s="326"/>
      <c r="B170" s="292"/>
      <c r="C170" s="312"/>
      <c r="D170" s="292" t="s">
        <v>1316</v>
      </c>
      <c r="E170" s="311" t="s">
        <v>5</v>
      </c>
      <c r="F170" s="85" t="s">
        <v>917</v>
      </c>
      <c r="G170" s="88" t="str">
        <f t="shared" si="6"/>
        <v>I-0017.0004</v>
      </c>
      <c r="H170" s="89" t="s">
        <v>1053</v>
      </c>
      <c r="I170" s="83" t="s">
        <v>1113</v>
      </c>
    </row>
    <row r="171" spans="1:9" x14ac:dyDescent="0.2">
      <c r="A171" s="326"/>
      <c r="B171" s="292"/>
      <c r="C171" s="292"/>
      <c r="D171" s="292" t="s">
        <v>1313</v>
      </c>
      <c r="E171" s="311" t="s">
        <v>5</v>
      </c>
      <c r="F171" s="85" t="s">
        <v>919</v>
      </c>
      <c r="G171" s="88" t="str">
        <f t="shared" si="6"/>
        <v>I-0017.0005</v>
      </c>
      <c r="H171" s="89" t="s">
        <v>1054</v>
      </c>
      <c r="I171" s="83" t="s">
        <v>1113</v>
      </c>
    </row>
    <row r="172" spans="1:9" x14ac:dyDescent="0.2">
      <c r="A172" s="326"/>
      <c r="B172" s="292"/>
      <c r="C172" s="303">
        <v>3</v>
      </c>
      <c r="D172" s="305" t="s">
        <v>1341</v>
      </c>
      <c r="E172" s="115"/>
      <c r="F172" s="85" t="s">
        <v>921</v>
      </c>
      <c r="G172" s="88" t="str">
        <f t="shared" si="6"/>
        <v>I-0017.0006</v>
      </c>
      <c r="H172" s="89" t="s">
        <v>1055</v>
      </c>
      <c r="I172" s="83" t="s">
        <v>7</v>
      </c>
    </row>
    <row r="173" spans="1:9" x14ac:dyDescent="0.2">
      <c r="A173" s="326"/>
      <c r="B173" s="292"/>
      <c r="C173" s="292"/>
      <c r="D173" s="292" t="s">
        <v>1309</v>
      </c>
      <c r="E173" s="311" t="s">
        <v>5</v>
      </c>
      <c r="F173" s="85" t="s">
        <v>923</v>
      </c>
      <c r="G173" s="88" t="str">
        <f t="shared" si="6"/>
        <v>I-0017.0007</v>
      </c>
      <c r="H173" s="89" t="s">
        <v>1056</v>
      </c>
      <c r="I173" s="83" t="s">
        <v>7</v>
      </c>
    </row>
    <row r="174" spans="1:9" x14ac:dyDescent="0.2">
      <c r="A174" s="326"/>
      <c r="B174" s="292"/>
      <c r="C174" s="292"/>
      <c r="D174" s="293"/>
      <c r="E174" s="293"/>
      <c r="F174" s="85" t="s">
        <v>941</v>
      </c>
      <c r="G174" s="88" t="str">
        <f t="shared" si="6"/>
        <v>I-0017.0008</v>
      </c>
      <c r="H174" s="89" t="s">
        <v>1057</v>
      </c>
      <c r="I174" s="83" t="s">
        <v>7</v>
      </c>
    </row>
    <row r="175" spans="1:9" x14ac:dyDescent="0.2">
      <c r="A175" s="326"/>
      <c r="B175" s="292"/>
      <c r="C175" s="303">
        <v>4</v>
      </c>
      <c r="D175" s="305" t="s">
        <v>1268</v>
      </c>
      <c r="E175" s="293"/>
      <c r="F175" s="85" t="s">
        <v>943</v>
      </c>
      <c r="G175" s="88" t="str">
        <f t="shared" si="6"/>
        <v>I-0017.0009</v>
      </c>
      <c r="H175" s="89" t="s">
        <v>1058</v>
      </c>
      <c r="I175" s="83" t="s">
        <v>5</v>
      </c>
    </row>
    <row r="176" spans="1:9" x14ac:dyDescent="0.2">
      <c r="A176" s="326"/>
      <c r="B176" s="292"/>
      <c r="C176" s="292"/>
      <c r="D176" s="292" t="s">
        <v>1311</v>
      </c>
      <c r="E176" s="311" t="s">
        <v>5</v>
      </c>
      <c r="G176" s="83"/>
      <c r="H176" s="89"/>
      <c r="I176" s="86"/>
    </row>
    <row r="177" spans="1:9" x14ac:dyDescent="0.2">
      <c r="A177" s="326"/>
      <c r="B177" s="292"/>
      <c r="C177" s="292"/>
      <c r="D177" s="292" t="s">
        <v>1321</v>
      </c>
      <c r="E177" s="311" t="s">
        <v>5</v>
      </c>
      <c r="G177" s="83"/>
      <c r="H177" s="89"/>
      <c r="I177" s="83"/>
    </row>
    <row r="178" spans="1:9" x14ac:dyDescent="0.2">
      <c r="A178" s="326"/>
      <c r="B178" s="292"/>
      <c r="C178" s="292"/>
      <c r="D178" s="292" t="s">
        <v>1320</v>
      </c>
      <c r="E178" s="311" t="s">
        <v>5</v>
      </c>
      <c r="F178" s="85" t="s">
        <v>1059</v>
      </c>
      <c r="G178" s="86" t="str">
        <f xml:space="preserve"> CONCATENATE("I-",F178)</f>
        <v>I-0018</v>
      </c>
      <c r="H178" s="87" t="s">
        <v>1060</v>
      </c>
      <c r="I178" s="86"/>
    </row>
    <row r="179" spans="1:9" x14ac:dyDescent="0.2">
      <c r="A179" s="326"/>
      <c r="B179" s="292"/>
      <c r="C179" s="303">
        <v>5</v>
      </c>
      <c r="D179" s="305" t="s">
        <v>1260</v>
      </c>
      <c r="E179" s="293"/>
      <c r="F179" s="85" t="s">
        <v>910</v>
      </c>
      <c r="G179" s="88" t="str">
        <f>CONCATENATE($G$178,".",F179)</f>
        <v>I-0018.0001</v>
      </c>
      <c r="H179" s="89" t="s">
        <v>1061</v>
      </c>
      <c r="I179" s="83" t="s">
        <v>5</v>
      </c>
    </row>
    <row r="180" spans="1:9" x14ac:dyDescent="0.2">
      <c r="A180" s="326"/>
      <c r="B180" s="292"/>
      <c r="C180" s="292"/>
      <c r="D180" s="292" t="s">
        <v>1351</v>
      </c>
      <c r="E180" s="311" t="s">
        <v>5</v>
      </c>
      <c r="F180" s="85" t="s">
        <v>913</v>
      </c>
      <c r="G180" s="88" t="str">
        <f>CONCATENATE($G$178,".",F180)</f>
        <v>I-0018.0002</v>
      </c>
      <c r="H180" s="89" t="s">
        <v>1062</v>
      </c>
      <c r="I180" s="83" t="s">
        <v>5</v>
      </c>
    </row>
    <row r="181" spans="1:9" x14ac:dyDescent="0.2">
      <c r="A181" s="326"/>
      <c r="B181" s="292"/>
      <c r="C181" s="292"/>
      <c r="D181" s="292" t="s">
        <v>1249</v>
      </c>
      <c r="E181" s="311" t="s">
        <v>5</v>
      </c>
      <c r="F181" s="85" t="s">
        <v>915</v>
      </c>
      <c r="G181" s="88" t="str">
        <f>CONCATENATE($G$178,".",F181)</f>
        <v>I-0018.0003</v>
      </c>
      <c r="H181" s="89" t="s">
        <v>1063</v>
      </c>
      <c r="I181" s="83" t="s">
        <v>5</v>
      </c>
    </row>
    <row r="182" spans="1:9" x14ac:dyDescent="0.2">
      <c r="F182" s="85" t="s">
        <v>917</v>
      </c>
      <c r="G182" s="88" t="str">
        <f>CONCATENATE($G$178,".",F182)</f>
        <v>I-0018.0004</v>
      </c>
      <c r="H182" s="89" t="s">
        <v>1064</v>
      </c>
      <c r="I182" s="83" t="s">
        <v>5</v>
      </c>
    </row>
    <row r="183" spans="1:9" x14ac:dyDescent="0.2">
      <c r="F183" s="85" t="s">
        <v>919</v>
      </c>
      <c r="G183" s="88" t="str">
        <f>CONCATENATE($G$178,".",F183)</f>
        <v>I-0018.0005</v>
      </c>
      <c r="H183" s="89" t="s">
        <v>1065</v>
      </c>
      <c r="I183" s="83" t="s">
        <v>729</v>
      </c>
    </row>
    <row r="184" spans="1:9" x14ac:dyDescent="0.2">
      <c r="G184" s="83"/>
      <c r="H184" s="79"/>
      <c r="I184" s="83"/>
    </row>
    <row r="185" spans="1:9" x14ac:dyDescent="0.2">
      <c r="G185" s="83"/>
      <c r="H185" s="89"/>
      <c r="I185" s="83"/>
    </row>
    <row r="186" spans="1:9" x14ac:dyDescent="0.2">
      <c r="F186" s="85" t="s">
        <v>1066</v>
      </c>
      <c r="G186" s="86" t="str">
        <f xml:space="preserve"> CONCATENATE("I-",F186)</f>
        <v>I-0019</v>
      </c>
      <c r="H186" s="87" t="s">
        <v>1067</v>
      </c>
      <c r="I186" s="83"/>
    </row>
    <row r="187" spans="1:9" x14ac:dyDescent="0.2">
      <c r="F187" s="85" t="s">
        <v>910</v>
      </c>
      <c r="G187" s="88" t="str">
        <f t="shared" ref="G187:G192" si="7">CONCATENATE($G$186,".",F187)</f>
        <v>I-0019.0001</v>
      </c>
      <c r="H187" s="89" t="s">
        <v>347</v>
      </c>
      <c r="I187" s="83" t="s">
        <v>5</v>
      </c>
    </row>
    <row r="188" spans="1:9" x14ac:dyDescent="0.2">
      <c r="F188" s="85" t="s">
        <v>913</v>
      </c>
      <c r="G188" s="88" t="str">
        <f t="shared" si="7"/>
        <v>I-0019.0002</v>
      </c>
      <c r="H188" s="89" t="s">
        <v>1322</v>
      </c>
      <c r="I188" s="83" t="s">
        <v>5</v>
      </c>
    </row>
    <row r="189" spans="1:9" x14ac:dyDescent="0.2">
      <c r="F189" s="85" t="s">
        <v>915</v>
      </c>
      <c r="G189" s="88" t="str">
        <f t="shared" si="7"/>
        <v>I-0019.0003</v>
      </c>
      <c r="H189" s="89" t="s">
        <v>1068</v>
      </c>
      <c r="I189" s="92" t="s">
        <v>5</v>
      </c>
    </row>
    <row r="190" spans="1:9" x14ac:dyDescent="0.2">
      <c r="F190" s="85" t="s">
        <v>917</v>
      </c>
      <c r="G190" s="88" t="str">
        <f t="shared" si="7"/>
        <v>I-0019.0004</v>
      </c>
      <c r="H190" s="89" t="s">
        <v>1323</v>
      </c>
      <c r="I190" s="92" t="s">
        <v>5</v>
      </c>
    </row>
    <row r="191" spans="1:9" x14ac:dyDescent="0.2">
      <c r="F191" s="85" t="s">
        <v>919</v>
      </c>
      <c r="G191" s="88" t="str">
        <f t="shared" si="7"/>
        <v>I-0019.0005</v>
      </c>
      <c r="H191" s="89" t="s">
        <v>1069</v>
      </c>
      <c r="I191" s="92" t="s">
        <v>5</v>
      </c>
    </row>
    <row r="192" spans="1:9" x14ac:dyDescent="0.2">
      <c r="F192" s="85" t="s">
        <v>921</v>
      </c>
      <c r="G192" s="88" t="str">
        <f t="shared" si="7"/>
        <v>I-0019.0006</v>
      </c>
      <c r="H192" s="89" t="s">
        <v>1070</v>
      </c>
      <c r="I192" s="92" t="s">
        <v>5</v>
      </c>
    </row>
    <row r="193" spans="6:9" x14ac:dyDescent="0.2">
      <c r="F193" s="85"/>
      <c r="G193" s="83"/>
      <c r="H193" s="89"/>
      <c r="I193" s="92"/>
    </row>
    <row r="194" spans="6:9" x14ac:dyDescent="0.2">
      <c r="F194" s="85"/>
      <c r="G194" s="83"/>
      <c r="H194" s="89"/>
      <c r="I194" s="92"/>
    </row>
    <row r="195" spans="6:9" x14ac:dyDescent="0.2">
      <c r="F195" s="85"/>
      <c r="G195" s="83"/>
      <c r="I195" s="86"/>
    </row>
    <row r="196" spans="6:9" x14ac:dyDescent="0.2">
      <c r="F196" s="85" t="s">
        <v>945</v>
      </c>
      <c r="G196" s="88" t="str">
        <f>CONCATENATE($G$186,".",F196)</f>
        <v>I-0019.0010</v>
      </c>
      <c r="H196" s="89" t="s">
        <v>1071</v>
      </c>
      <c r="I196" s="92" t="s">
        <v>5</v>
      </c>
    </row>
    <row r="197" spans="6:9" x14ac:dyDescent="0.2">
      <c r="F197" s="85" t="s">
        <v>947</v>
      </c>
      <c r="G197" s="88" t="str">
        <f>CONCATENATE($G$186,".",F197)</f>
        <v>I-0019.0011</v>
      </c>
      <c r="H197" s="89" t="s">
        <v>1072</v>
      </c>
      <c r="I197" s="92" t="s">
        <v>5</v>
      </c>
    </row>
    <row r="198" spans="6:9" x14ac:dyDescent="0.2">
      <c r="F198" s="85" t="s">
        <v>949</v>
      </c>
      <c r="G198" s="88" t="str">
        <f>CONCATENATE($G$186,".",F198)</f>
        <v>I-0019.0012</v>
      </c>
      <c r="H198" s="89" t="s">
        <v>1073</v>
      </c>
      <c r="I198" s="92" t="s">
        <v>5</v>
      </c>
    </row>
    <row r="199" spans="6:9" x14ac:dyDescent="0.2">
      <c r="F199" s="85" t="s">
        <v>1008</v>
      </c>
      <c r="G199" s="88" t="str">
        <f>CONCATENATE($G$186,".",F199)</f>
        <v>I-0019.0013</v>
      </c>
      <c r="H199" s="89" t="s">
        <v>1074</v>
      </c>
      <c r="I199" s="92" t="s">
        <v>5</v>
      </c>
    </row>
    <row r="200" spans="6:9" x14ac:dyDescent="0.2">
      <c r="F200" s="85" t="s">
        <v>1022</v>
      </c>
      <c r="G200" s="88" t="str">
        <f>CONCATENATE($G$186,".",F200)</f>
        <v>I-0019.0014</v>
      </c>
      <c r="H200" s="89" t="s">
        <v>1075</v>
      </c>
      <c r="I200" s="92" t="s">
        <v>5</v>
      </c>
    </row>
    <row r="201" spans="6:9" x14ac:dyDescent="0.2">
      <c r="F201" s="84"/>
      <c r="G201" s="83"/>
      <c r="H201" s="89"/>
      <c r="I201" s="86"/>
    </row>
    <row r="202" spans="6:9" x14ac:dyDescent="0.2">
      <c r="F202" s="85" t="s">
        <v>973</v>
      </c>
      <c r="G202" s="88" t="str">
        <f>CONCATENATE($G$186,".",F202)</f>
        <v>I-0019.0020</v>
      </c>
      <c r="H202" s="89" t="s">
        <v>350</v>
      </c>
      <c r="I202" s="92" t="s">
        <v>5</v>
      </c>
    </row>
    <row r="203" spans="6:9" x14ac:dyDescent="0.2">
      <c r="F203" s="85" t="s">
        <v>958</v>
      </c>
      <c r="G203" s="88" t="str">
        <f>CONCATENATE($G$186,".",F203)</f>
        <v>I-0019.0021</v>
      </c>
      <c r="H203" s="89" t="s">
        <v>1324</v>
      </c>
      <c r="I203" s="92" t="s">
        <v>5</v>
      </c>
    </row>
    <row r="204" spans="6:9" x14ac:dyDescent="0.2">
      <c r="F204" s="85" t="s">
        <v>960</v>
      </c>
      <c r="G204" s="88" t="str">
        <f>CONCATENATE($G$186,".",F204)</f>
        <v>I-0019.0022</v>
      </c>
      <c r="H204" s="89" t="s">
        <v>1076</v>
      </c>
      <c r="I204" s="92" t="s">
        <v>5</v>
      </c>
    </row>
    <row r="205" spans="6:9" x14ac:dyDescent="0.2">
      <c r="F205" s="85"/>
      <c r="G205" s="90"/>
      <c r="H205" s="90"/>
      <c r="I205" s="86"/>
    </row>
    <row r="206" spans="6:9" x14ac:dyDescent="0.2">
      <c r="F206" s="85" t="s">
        <v>1036</v>
      </c>
      <c r="G206" s="88" t="str">
        <f>CONCATENATE($G$186,".",F206)</f>
        <v>I-0019.0030</v>
      </c>
      <c r="H206" s="89" t="s">
        <v>1077</v>
      </c>
      <c r="I206" s="92" t="s">
        <v>5</v>
      </c>
    </row>
    <row r="207" spans="6:9" x14ac:dyDescent="0.2">
      <c r="F207" s="85"/>
      <c r="G207" s="90"/>
      <c r="H207" s="90"/>
      <c r="I207" s="83"/>
    </row>
    <row r="208" spans="6:9" x14ac:dyDescent="0.2">
      <c r="F208" s="85" t="s">
        <v>1078</v>
      </c>
      <c r="G208" s="88" t="str">
        <f>CONCATENATE($G$186,".",F208)</f>
        <v>I-0019.0040</v>
      </c>
      <c r="H208" s="89" t="s">
        <v>1079</v>
      </c>
      <c r="I208" s="92" t="s">
        <v>5</v>
      </c>
    </row>
    <row r="209" spans="3:9" x14ac:dyDescent="0.2">
      <c r="F209" s="85"/>
      <c r="G209" s="83"/>
      <c r="H209" s="89"/>
      <c r="I209" s="83"/>
    </row>
    <row r="210" spans="3:9" x14ac:dyDescent="0.2">
      <c r="F210" s="85" t="s">
        <v>1080</v>
      </c>
      <c r="G210" s="88" t="str">
        <f>CONCATENATE($G$186,".",F210)</f>
        <v>I-0019.0050</v>
      </c>
      <c r="H210" s="89" t="s">
        <v>1081</v>
      </c>
      <c r="I210" s="92" t="s">
        <v>5</v>
      </c>
    </row>
    <row r="211" spans="3:9" x14ac:dyDescent="0.2">
      <c r="F211" s="85"/>
      <c r="G211" s="83"/>
      <c r="H211" s="89"/>
      <c r="I211" s="83"/>
    </row>
    <row r="212" spans="3:9" x14ac:dyDescent="0.2">
      <c r="F212" s="85" t="s">
        <v>1082</v>
      </c>
      <c r="G212" s="88" t="str">
        <f>CONCATENATE($G$186,".",F212)</f>
        <v>I-0019.0060</v>
      </c>
      <c r="H212" s="89" t="s">
        <v>1083</v>
      </c>
      <c r="I212" s="92" t="s">
        <v>5</v>
      </c>
    </row>
    <row r="213" spans="3:9" x14ac:dyDescent="0.2">
      <c r="G213" s="83"/>
      <c r="H213" s="89"/>
      <c r="I213" s="83"/>
    </row>
    <row r="214" spans="3:9" x14ac:dyDescent="0.2">
      <c r="G214" s="83"/>
      <c r="H214" s="89"/>
      <c r="I214" s="86"/>
    </row>
    <row r="215" spans="3:9" x14ac:dyDescent="0.2">
      <c r="F215" s="85" t="s">
        <v>973</v>
      </c>
      <c r="G215" s="86" t="str">
        <f xml:space="preserve"> CONCATENATE("I-",F215)</f>
        <v>I-0020</v>
      </c>
      <c r="H215" s="87" t="s">
        <v>1084</v>
      </c>
      <c r="I215" s="83"/>
    </row>
    <row r="216" spans="3:9" x14ac:dyDescent="0.2">
      <c r="F216" s="85" t="s">
        <v>910</v>
      </c>
      <c r="G216" s="88" t="str">
        <f>CONCATENATE($G$215,".",F216)</f>
        <v>I-0020.0001</v>
      </c>
      <c r="H216" s="89" t="s">
        <v>1085</v>
      </c>
      <c r="I216" s="83" t="s">
        <v>7</v>
      </c>
    </row>
    <row r="217" spans="3:9" x14ac:dyDescent="0.2">
      <c r="F217" s="85" t="s">
        <v>913</v>
      </c>
      <c r="G217" s="88" t="str">
        <f>CONCATENATE($G$215,".",F217)</f>
        <v>I-0020.0002</v>
      </c>
      <c r="H217" s="89" t="s">
        <v>1086</v>
      </c>
      <c r="I217" s="83" t="s">
        <v>5</v>
      </c>
    </row>
    <row r="218" spans="3:9" x14ac:dyDescent="0.2">
      <c r="F218" s="85" t="s">
        <v>915</v>
      </c>
      <c r="G218" s="88" t="str">
        <f>CONCATENATE($G$215,".",F218)</f>
        <v>I-0020.0003</v>
      </c>
      <c r="H218" s="89" t="s">
        <v>1325</v>
      </c>
      <c r="I218" s="83" t="s">
        <v>5</v>
      </c>
    </row>
    <row r="219" spans="3:9" x14ac:dyDescent="0.2">
      <c r="C219" s="80"/>
      <c r="F219" s="85" t="s">
        <v>917</v>
      </c>
      <c r="G219" s="88" t="str">
        <f>CONCATENATE($G$215,".",F219)</f>
        <v>I-0020.0004</v>
      </c>
      <c r="H219" s="89" t="s">
        <v>1087</v>
      </c>
      <c r="I219" s="83" t="s">
        <v>7</v>
      </c>
    </row>
    <row r="220" spans="3:9" x14ac:dyDescent="0.2">
      <c r="F220" s="85" t="s">
        <v>919</v>
      </c>
      <c r="G220" s="88" t="str">
        <f>CONCATENATE($G$215,".",F220)</f>
        <v>I-0020.0005</v>
      </c>
      <c r="H220" s="89" t="s">
        <v>1088</v>
      </c>
      <c r="I220" s="83" t="s">
        <v>1113</v>
      </c>
    </row>
    <row r="221" spans="3:9" x14ac:dyDescent="0.2">
      <c r="D221" s="80"/>
      <c r="G221" s="83"/>
      <c r="H221" s="89"/>
      <c r="I221" s="83"/>
    </row>
    <row r="222" spans="3:9" x14ac:dyDescent="0.2">
      <c r="F222" s="85" t="s">
        <v>958</v>
      </c>
      <c r="G222" s="86" t="str">
        <f xml:space="preserve"> CONCATENATE("I-",F222)</f>
        <v>I-0021</v>
      </c>
      <c r="H222" s="87" t="s">
        <v>1089</v>
      </c>
      <c r="I222" s="83"/>
    </row>
    <row r="223" spans="3:9" x14ac:dyDescent="0.2">
      <c r="F223" s="85" t="s">
        <v>910</v>
      </c>
      <c r="G223" s="88" t="str">
        <f>CONCATENATE($G$222,".",F223)</f>
        <v>I-0021.0001</v>
      </c>
      <c r="H223" s="89" t="s">
        <v>1326</v>
      </c>
      <c r="I223" s="83" t="s">
        <v>5</v>
      </c>
    </row>
    <row r="224" spans="3:9" x14ac:dyDescent="0.2">
      <c r="F224" s="85" t="s">
        <v>913</v>
      </c>
      <c r="G224" s="88" t="str">
        <f>CONCATENATE($G$222,".",F224)</f>
        <v>I-0021.0002</v>
      </c>
      <c r="H224" s="89" t="s">
        <v>1090</v>
      </c>
      <c r="I224" s="83" t="s">
        <v>5</v>
      </c>
    </row>
    <row r="225" spans="1:9" x14ac:dyDescent="0.2">
      <c r="F225" s="85"/>
      <c r="G225" s="83"/>
      <c r="H225" s="89"/>
      <c r="I225" s="83"/>
    </row>
    <row r="226" spans="1:9" x14ac:dyDescent="0.2">
      <c r="F226" s="85"/>
      <c r="G226" s="83"/>
      <c r="H226" s="89"/>
      <c r="I226" s="86"/>
    </row>
    <row r="227" spans="1:9" x14ac:dyDescent="0.2">
      <c r="F227" s="85"/>
      <c r="G227" s="83"/>
      <c r="H227" s="89"/>
      <c r="I227" s="83"/>
    </row>
    <row r="228" spans="1:9" x14ac:dyDescent="0.2">
      <c r="F228" s="85" t="s">
        <v>960</v>
      </c>
      <c r="G228" s="86" t="str">
        <f xml:space="preserve"> CONCATENATE("I-",F228)</f>
        <v>I-0022</v>
      </c>
      <c r="H228" s="87" t="s">
        <v>1091</v>
      </c>
      <c r="I228" s="86"/>
    </row>
    <row r="229" spans="1:9" x14ac:dyDescent="0.2">
      <c r="F229" s="85" t="s">
        <v>910</v>
      </c>
      <c r="G229" s="88" t="str">
        <f t="shared" ref="G229:G236" si="8">CONCATENATE($G$228,".",F229)</f>
        <v>I-0022.0001</v>
      </c>
      <c r="H229" s="89" t="s">
        <v>1092</v>
      </c>
      <c r="I229" s="83" t="s">
        <v>5</v>
      </c>
    </row>
    <row r="230" spans="1:9" x14ac:dyDescent="0.2">
      <c r="F230" s="85" t="s">
        <v>913</v>
      </c>
      <c r="G230" s="88" t="str">
        <f t="shared" si="8"/>
        <v>I-0022.0002</v>
      </c>
      <c r="H230" s="89" t="s">
        <v>1093</v>
      </c>
      <c r="I230" s="83" t="s">
        <v>5</v>
      </c>
    </row>
    <row r="231" spans="1:9" x14ac:dyDescent="0.2">
      <c r="F231" s="85" t="s">
        <v>915</v>
      </c>
      <c r="G231" s="88" t="str">
        <f t="shared" si="8"/>
        <v>I-0022.0003</v>
      </c>
      <c r="H231" s="89" t="s">
        <v>1094</v>
      </c>
      <c r="I231" s="83" t="s">
        <v>5</v>
      </c>
    </row>
    <row r="232" spans="1:9" x14ac:dyDescent="0.2">
      <c r="F232" s="85" t="s">
        <v>917</v>
      </c>
      <c r="G232" s="88" t="str">
        <f t="shared" si="8"/>
        <v>I-0022.0004</v>
      </c>
      <c r="H232" s="89" t="s">
        <v>1095</v>
      </c>
      <c r="I232" s="83" t="s">
        <v>5</v>
      </c>
    </row>
    <row r="233" spans="1:9" x14ac:dyDescent="0.2">
      <c r="F233" s="85" t="s">
        <v>919</v>
      </c>
      <c r="G233" s="88" t="str">
        <f t="shared" si="8"/>
        <v>I-0022.0005</v>
      </c>
      <c r="H233" s="89" t="s">
        <v>1096</v>
      </c>
      <c r="I233" s="83" t="s">
        <v>5</v>
      </c>
    </row>
    <row r="234" spans="1:9" x14ac:dyDescent="0.2">
      <c r="F234" s="85" t="s">
        <v>921</v>
      </c>
      <c r="G234" s="88" t="str">
        <f t="shared" si="8"/>
        <v>I-0022.0006</v>
      </c>
      <c r="H234" s="89" t="s">
        <v>1097</v>
      </c>
      <c r="I234" s="83" t="s">
        <v>5</v>
      </c>
    </row>
    <row r="235" spans="1:9" x14ac:dyDescent="0.2">
      <c r="A235" s="80"/>
      <c r="B235" s="80"/>
      <c r="F235" s="85" t="s">
        <v>923</v>
      </c>
      <c r="G235" s="88" t="str">
        <f t="shared" si="8"/>
        <v>I-0022.0007</v>
      </c>
      <c r="H235" s="89" t="s">
        <v>1098</v>
      </c>
      <c r="I235" s="83" t="s">
        <v>5</v>
      </c>
    </row>
    <row r="236" spans="1:9" x14ac:dyDescent="0.2">
      <c r="F236" s="85" t="s">
        <v>941</v>
      </c>
      <c r="G236" s="88" t="str">
        <f t="shared" si="8"/>
        <v>I-0022.0008</v>
      </c>
      <c r="H236" s="89" t="s">
        <v>1098</v>
      </c>
      <c r="I236" s="83" t="s">
        <v>5</v>
      </c>
    </row>
    <row r="237" spans="1:9" x14ac:dyDescent="0.2">
      <c r="G237" s="83"/>
      <c r="H237" s="89"/>
      <c r="I237" s="83"/>
    </row>
    <row r="238" spans="1:9" x14ac:dyDescent="0.2">
      <c r="G238" s="83"/>
      <c r="H238" s="89"/>
      <c r="I238" s="86"/>
    </row>
    <row r="239" spans="1:9" x14ac:dyDescent="0.2">
      <c r="F239" s="85" t="s">
        <v>1099</v>
      </c>
      <c r="G239" s="86" t="str">
        <f xml:space="preserve"> CONCATENATE("I-",F239)</f>
        <v>I-0023</v>
      </c>
      <c r="H239" s="87" t="s">
        <v>1100</v>
      </c>
      <c r="I239" s="83"/>
    </row>
    <row r="240" spans="1:9" x14ac:dyDescent="0.2">
      <c r="F240" s="85" t="s">
        <v>910</v>
      </c>
      <c r="G240" s="88" t="str">
        <f>CONCATENATE($G$239,".",F240)</f>
        <v>I-0023.0001</v>
      </c>
      <c r="H240" s="89" t="s">
        <v>1101</v>
      </c>
      <c r="I240" s="83" t="s">
        <v>7</v>
      </c>
    </row>
    <row r="241" spans="5:9" x14ac:dyDescent="0.2">
      <c r="F241" s="85"/>
    </row>
    <row r="242" spans="5:9" x14ac:dyDescent="0.2">
      <c r="F242" s="85"/>
    </row>
    <row r="243" spans="5:9" x14ac:dyDescent="0.2">
      <c r="E243" s="80"/>
      <c r="F243" s="85"/>
    </row>
    <row r="244" spans="5:9" x14ac:dyDescent="0.2">
      <c r="F244" s="85"/>
    </row>
    <row r="245" spans="5:9" x14ac:dyDescent="0.2">
      <c r="F245" s="85" t="s">
        <v>1102</v>
      </c>
      <c r="G245" s="86" t="str">
        <f xml:space="preserve"> CONCATENATE("I-",F245)</f>
        <v>I-0024</v>
      </c>
      <c r="H245" s="87" t="s">
        <v>1103</v>
      </c>
      <c r="I245" s="86"/>
    </row>
    <row r="246" spans="5:9" x14ac:dyDescent="0.2">
      <c r="F246" s="85" t="s">
        <v>910</v>
      </c>
      <c r="G246" s="88" t="str">
        <f>CONCATENATE($G$245,".",F246)</f>
        <v>I-0024.0001</v>
      </c>
      <c r="H246" s="89" t="s">
        <v>1104</v>
      </c>
      <c r="I246" s="83" t="s">
        <v>729</v>
      </c>
    </row>
    <row r="247" spans="5:9" x14ac:dyDescent="0.2">
      <c r="F247" s="85" t="s">
        <v>913</v>
      </c>
      <c r="G247" s="88" t="str">
        <f>CONCATENATE($G$245,".",F247)</f>
        <v>I-0024.0002</v>
      </c>
      <c r="H247" s="89" t="s">
        <v>1105</v>
      </c>
      <c r="I247" s="83" t="s">
        <v>729</v>
      </c>
    </row>
    <row r="248" spans="5:9" x14ac:dyDescent="0.2">
      <c r="F248" s="85" t="s">
        <v>915</v>
      </c>
      <c r="G248" s="88" t="str">
        <f>CONCATENATE($G$245,".",F248)</f>
        <v>I-0024.0003</v>
      </c>
      <c r="H248" s="89" t="s">
        <v>1106</v>
      </c>
      <c r="I248" s="83" t="s">
        <v>729</v>
      </c>
    </row>
    <row r="249" spans="5:9" x14ac:dyDescent="0.2">
      <c r="F249" s="85" t="s">
        <v>917</v>
      </c>
      <c r="G249" s="88" t="str">
        <f>CONCATENATE($G$245,".",F249)</f>
        <v>I-0024.0004</v>
      </c>
      <c r="H249" s="89" t="s">
        <v>1107</v>
      </c>
      <c r="I249" s="83" t="s">
        <v>729</v>
      </c>
    </row>
    <row r="250" spans="5:9" x14ac:dyDescent="0.2">
      <c r="F250" s="85"/>
      <c r="G250" s="83"/>
      <c r="H250" s="89"/>
      <c r="I250" s="83"/>
    </row>
    <row r="251" spans="5:9" x14ac:dyDescent="0.2">
      <c r="G251" s="83"/>
      <c r="H251" s="89"/>
      <c r="I251" s="83"/>
    </row>
    <row r="252" spans="5:9" x14ac:dyDescent="0.2">
      <c r="F252" s="85" t="s">
        <v>1108</v>
      </c>
      <c r="G252" s="86" t="str">
        <f xml:space="preserve"> CONCATENATE("I-",F252)</f>
        <v>I-0025</v>
      </c>
      <c r="H252" s="87" t="s">
        <v>1109</v>
      </c>
      <c r="I252" s="86"/>
    </row>
    <row r="253" spans="5:9" x14ac:dyDescent="0.2">
      <c r="F253" s="85" t="s">
        <v>910</v>
      </c>
      <c r="G253" s="88" t="str">
        <f>CONCATENATE($G$252,".",F253)</f>
        <v>I-0025.0001</v>
      </c>
      <c r="H253" s="89" t="s">
        <v>1110</v>
      </c>
      <c r="I253" s="83" t="s">
        <v>729</v>
      </c>
    </row>
    <row r="254" spans="5:9" x14ac:dyDescent="0.2">
      <c r="F254" s="85" t="s">
        <v>913</v>
      </c>
      <c r="G254" s="88" t="str">
        <f>CONCATENATE($G$252,".",F254)</f>
        <v>I-0025.0002</v>
      </c>
      <c r="H254" s="89" t="s">
        <v>1111</v>
      </c>
      <c r="I254" s="83" t="s">
        <v>7</v>
      </c>
    </row>
    <row r="255" spans="5:9" x14ac:dyDescent="0.2">
      <c r="F255" s="85" t="s">
        <v>915</v>
      </c>
      <c r="G255" s="88" t="str">
        <f>CONCATENATE($G$252,".",F255)</f>
        <v>I-0025.0003</v>
      </c>
      <c r="H255" s="89" t="s">
        <v>1055</v>
      </c>
      <c r="I255" s="83" t="s">
        <v>7</v>
      </c>
    </row>
    <row r="256" spans="5:9" x14ac:dyDescent="0.2">
      <c r="F256" s="85" t="s">
        <v>917</v>
      </c>
      <c r="G256" s="88" t="str">
        <f>CONCATENATE($G$252,".",F256)</f>
        <v>I-0025.0004</v>
      </c>
      <c r="H256" s="89" t="s">
        <v>1112</v>
      </c>
      <c r="I256" s="83" t="s">
        <v>5</v>
      </c>
    </row>
    <row r="257" spans="1:6" s="80" customFormat="1" x14ac:dyDescent="0.2">
      <c r="A257"/>
      <c r="B257"/>
      <c r="C257"/>
      <c r="D257"/>
      <c r="E257"/>
      <c r="F257" s="85"/>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workbookViewId="0">
      <selection activeCell="A20" sqref="A20"/>
    </sheetView>
  </sheetViews>
  <sheetFormatPr baseColWidth="10" defaultColWidth="11.42578125" defaultRowHeight="12.75" x14ac:dyDescent="0.2"/>
  <cols>
    <col min="1" max="1" width="148.5703125" style="189" customWidth="1"/>
    <col min="2" max="16384" width="11.42578125" style="189"/>
  </cols>
  <sheetData>
    <row r="1" spans="1:7" ht="30" customHeight="1" x14ac:dyDescent="0.2">
      <c r="A1" s="188" t="s">
        <v>1148</v>
      </c>
    </row>
    <row r="2" spans="1:7" ht="30" customHeight="1" x14ac:dyDescent="0.2">
      <c r="A2" s="188" t="s">
        <v>1185</v>
      </c>
    </row>
    <row r="3" spans="1:7" ht="150" x14ac:dyDescent="0.2">
      <c r="A3" s="190" t="s">
        <v>1186</v>
      </c>
    </row>
    <row r="4" spans="1:7" ht="30" customHeight="1" x14ac:dyDescent="0.2">
      <c r="A4" s="188" t="s">
        <v>1149</v>
      </c>
    </row>
    <row r="5" spans="1:7" ht="150" x14ac:dyDescent="0.2">
      <c r="A5" s="190" t="s">
        <v>1188</v>
      </c>
    </row>
    <row r="6" spans="1:7" ht="45" customHeight="1" x14ac:dyDescent="0.2">
      <c r="A6" s="190" t="s">
        <v>1189</v>
      </c>
      <c r="B6" s="191"/>
      <c r="C6" s="191"/>
      <c r="D6" s="191"/>
      <c r="E6" s="191"/>
      <c r="F6" s="191"/>
      <c r="G6" s="191"/>
    </row>
    <row r="7" spans="1:7" ht="30" customHeight="1" x14ac:dyDescent="0.2">
      <c r="A7" s="188" t="s">
        <v>1150</v>
      </c>
    </row>
    <row r="8" spans="1:7" ht="60" x14ac:dyDescent="0.2">
      <c r="A8" s="190" t="s">
        <v>1191</v>
      </c>
      <c r="B8" s="191"/>
      <c r="C8" s="191"/>
      <c r="D8" s="191"/>
      <c r="E8" s="191"/>
      <c r="F8" s="191"/>
      <c r="G8" s="191"/>
    </row>
    <row r="9" spans="1:7" ht="30" x14ac:dyDescent="0.2">
      <c r="A9" s="190" t="s">
        <v>1190</v>
      </c>
      <c r="B9" s="191"/>
      <c r="C9" s="191"/>
      <c r="D9" s="191"/>
      <c r="E9" s="191"/>
      <c r="F9" s="191"/>
      <c r="G9" s="191"/>
    </row>
    <row r="10" spans="1:7" ht="30" customHeight="1" x14ac:dyDescent="0.2">
      <c r="A10" s="188" t="s">
        <v>1151</v>
      </c>
    </row>
    <row r="11" spans="1:7" ht="30" x14ac:dyDescent="0.2">
      <c r="A11" s="190" t="s">
        <v>1192</v>
      </c>
      <c r="B11" s="191"/>
      <c r="C11" s="191"/>
      <c r="D11" s="191"/>
      <c r="E11" s="191"/>
      <c r="F11" s="191"/>
      <c r="G11" s="191"/>
    </row>
    <row r="12" spans="1:7" ht="75" x14ac:dyDescent="0.2">
      <c r="A12" s="190" t="s">
        <v>1193</v>
      </c>
    </row>
    <row r="13" spans="1:7" ht="45" x14ac:dyDescent="0.2">
      <c r="A13" s="190" t="s">
        <v>1194</v>
      </c>
    </row>
    <row r="14" spans="1:7" ht="166.5" x14ac:dyDescent="0.2">
      <c r="A14" s="190" t="s">
        <v>1195</v>
      </c>
    </row>
    <row r="15" spans="1:7" ht="30" customHeight="1" x14ac:dyDescent="0.2">
      <c r="A15" s="188" t="s">
        <v>1152</v>
      </c>
    </row>
    <row r="16" spans="1:7" ht="195" x14ac:dyDescent="0.2">
      <c r="A16" s="190" t="s">
        <v>1196</v>
      </c>
    </row>
    <row r="17" spans="1:7" ht="120" x14ac:dyDescent="0.2">
      <c r="A17" s="190" t="s">
        <v>1197</v>
      </c>
    </row>
    <row r="18" spans="1:7" ht="44.25" customHeight="1" x14ac:dyDescent="0.2">
      <c r="A18" s="190" t="s">
        <v>1153</v>
      </c>
    </row>
    <row r="19" spans="1:7" ht="44.25" customHeight="1" x14ac:dyDescent="0.2">
      <c r="A19" s="190" t="s">
        <v>1200</v>
      </c>
    </row>
    <row r="20" spans="1:7" ht="30.75" customHeight="1" x14ac:dyDescent="0.2">
      <c r="A20" s="188" t="s">
        <v>1154</v>
      </c>
      <c r="B20" s="191"/>
      <c r="C20" s="191"/>
      <c r="D20" s="191"/>
      <c r="E20" s="191"/>
      <c r="F20" s="191"/>
      <c r="G20" s="191"/>
    </row>
    <row r="21" spans="1:7" ht="30" x14ac:dyDescent="0.2">
      <c r="A21" s="190" t="s">
        <v>1198</v>
      </c>
    </row>
    <row r="22" spans="1:7" ht="30" x14ac:dyDescent="0.2">
      <c r="A22" s="190" t="s">
        <v>1199</v>
      </c>
    </row>
    <row r="23" spans="1:7" ht="30" customHeight="1" x14ac:dyDescent="0.2"/>
    <row r="24" spans="1:7" ht="15.75" x14ac:dyDescent="0.2">
      <c r="A24" s="188" t="s">
        <v>1155</v>
      </c>
    </row>
    <row r="25" spans="1:7" ht="45" x14ac:dyDescent="0.2">
      <c r="A25" s="190" t="s">
        <v>1156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R1945"/>
  <sheetViews>
    <sheetView showGridLines="0" showZeros="0" topLeftCell="A22" zoomScale="90" zoomScaleNormal="90" zoomScaleSheetLayoutView="90" workbookViewId="0">
      <selection activeCell="C18" sqref="C18"/>
    </sheetView>
  </sheetViews>
  <sheetFormatPr baseColWidth="10" defaultColWidth="11.42578125" defaultRowHeight="20.100000000000001" customHeight="1" x14ac:dyDescent="0.2"/>
  <cols>
    <col min="1" max="1" width="30.7109375" style="121" customWidth="1"/>
    <col min="2" max="2" width="70.7109375" style="121" customWidth="1"/>
    <col min="3" max="3" width="9.7109375" style="206" customWidth="1"/>
    <col min="4" max="4" width="14.7109375" style="121" customWidth="1"/>
    <col min="5" max="5" width="8.7109375" style="121" customWidth="1"/>
    <col min="6" max="6" width="23.85546875" style="121" customWidth="1"/>
    <col min="7" max="7" width="7.28515625" style="121" customWidth="1"/>
    <col min="8" max="8" width="62.7109375" style="121" bestFit="1" customWidth="1"/>
    <col min="9" max="9" width="14.7109375" style="121" customWidth="1"/>
    <col min="10" max="10" width="5.42578125" style="121" customWidth="1"/>
    <col min="11" max="11" width="4.42578125" style="121" customWidth="1"/>
    <col min="12" max="12" width="9.140625" style="214" customWidth="1"/>
    <col min="13" max="14" width="5.7109375" style="214" customWidth="1"/>
    <col min="15" max="16" width="7.140625" style="214" bestFit="1" customWidth="1"/>
    <col min="17" max="18" width="5.7109375" style="214" customWidth="1"/>
    <col min="19" max="16384" width="11.42578125" style="121"/>
  </cols>
  <sheetData>
    <row r="1" spans="1:18" ht="20.100000000000001" customHeight="1" x14ac:dyDescent="0.2">
      <c r="A1" s="425" t="s">
        <v>1144</v>
      </c>
      <c r="B1" s="426"/>
      <c r="C1" s="426"/>
      <c r="D1" s="427"/>
      <c r="E1" s="153"/>
      <c r="F1" s="153"/>
    </row>
    <row r="2" spans="1:18" ht="20.100000000000001" customHeight="1" x14ac:dyDescent="0.2">
      <c r="A2" s="120" t="s">
        <v>11</v>
      </c>
      <c r="B2" s="120" t="s">
        <v>1205</v>
      </c>
      <c r="C2" s="207"/>
      <c r="D2" s="120"/>
      <c r="E2" s="120"/>
      <c r="F2" s="120"/>
    </row>
    <row r="3" spans="1:18" s="172" customFormat="1" ht="20.100000000000001" customHeight="1" x14ac:dyDescent="0.2">
      <c r="A3" s="171" t="s">
        <v>12</v>
      </c>
      <c r="B3" s="173" t="s">
        <v>2128</v>
      </c>
      <c r="C3" s="208"/>
      <c r="D3" s="174"/>
      <c r="E3" s="174"/>
      <c r="F3" s="174"/>
      <c r="L3" s="77"/>
      <c r="M3" s="77"/>
      <c r="N3" s="77"/>
      <c r="O3" s="77"/>
      <c r="P3" s="77"/>
      <c r="Q3" s="77"/>
      <c r="R3" s="77"/>
    </row>
    <row r="4" spans="1:18" s="172" customFormat="1" ht="20.100000000000001" customHeight="1" x14ac:dyDescent="0.2">
      <c r="A4" s="171" t="s">
        <v>16</v>
      </c>
      <c r="B4" s="175" t="s">
        <v>2129</v>
      </c>
      <c r="C4" s="208"/>
      <c r="D4" s="174"/>
      <c r="E4" s="174"/>
      <c r="F4" s="174"/>
      <c r="L4" s="77"/>
      <c r="M4" s="77"/>
      <c r="N4" s="77"/>
      <c r="O4" s="77"/>
      <c r="P4" s="77"/>
      <c r="Q4" s="77"/>
      <c r="R4" s="77"/>
    </row>
    <row r="5" spans="1:18" s="172" customFormat="1" ht="20.100000000000001" customHeight="1" x14ac:dyDescent="0.2">
      <c r="A5" s="171" t="s">
        <v>2126</v>
      </c>
      <c r="B5" s="176"/>
      <c r="C5" s="209"/>
      <c r="L5" s="77"/>
      <c r="M5" s="77"/>
      <c r="N5" s="77"/>
      <c r="O5" s="77"/>
      <c r="P5" s="77"/>
      <c r="Q5" s="77"/>
      <c r="R5" s="77"/>
    </row>
    <row r="6" spans="1:18" s="172" customFormat="1" ht="20.100000000000001" customHeight="1" x14ac:dyDescent="0.2">
      <c r="A6" s="171" t="s">
        <v>36</v>
      </c>
      <c r="B6" s="177"/>
      <c r="C6" s="209"/>
      <c r="L6" s="77"/>
      <c r="M6" s="77"/>
      <c r="N6" s="77"/>
      <c r="O6" s="77"/>
      <c r="P6" s="77"/>
      <c r="Q6" s="77"/>
      <c r="R6" s="77"/>
    </row>
    <row r="7" spans="1:18" s="172" customFormat="1" ht="20.100000000000001" customHeight="1" x14ac:dyDescent="0.2">
      <c r="A7" s="171" t="s">
        <v>18</v>
      </c>
      <c r="B7" s="178">
        <v>80290000</v>
      </c>
      <c r="C7" s="209"/>
      <c r="L7" s="77"/>
      <c r="M7" s="77"/>
      <c r="N7" s="77"/>
      <c r="O7" s="77"/>
      <c r="P7" s="77"/>
      <c r="Q7" s="77"/>
      <c r="R7" s="77"/>
    </row>
    <row r="8" spans="1:18" s="172" customFormat="1" ht="20.100000000000001" customHeight="1" x14ac:dyDescent="0.2">
      <c r="A8" s="171" t="s">
        <v>1116</v>
      </c>
      <c r="B8" s="418"/>
      <c r="C8" s="209"/>
      <c r="L8" s="77"/>
      <c r="M8" s="77"/>
      <c r="N8" s="77"/>
      <c r="O8" s="77"/>
      <c r="P8" s="77"/>
      <c r="Q8" s="77"/>
      <c r="R8" s="77"/>
    </row>
    <row r="9" spans="1:18" s="172" customFormat="1" ht="20.100000000000001" customHeight="1" x14ac:dyDescent="0.2">
      <c r="A9" s="171" t="s">
        <v>1377</v>
      </c>
      <c r="B9" s="179"/>
      <c r="C9" s="209"/>
      <c r="L9" s="77"/>
      <c r="M9" s="77"/>
      <c r="N9" s="77"/>
      <c r="O9" s="77"/>
      <c r="P9" s="77"/>
      <c r="Q9" s="77"/>
      <c r="R9" s="77"/>
    </row>
    <row r="10" spans="1:18" s="172" customFormat="1" ht="20.100000000000001" customHeight="1" x14ac:dyDescent="0.2">
      <c r="A10" s="171" t="s">
        <v>17</v>
      </c>
      <c r="B10" s="180" t="s">
        <v>2130</v>
      </c>
      <c r="C10" s="209"/>
      <c r="L10" s="77"/>
      <c r="M10" s="77"/>
      <c r="N10" s="77"/>
      <c r="O10" s="77"/>
      <c r="P10" s="77"/>
      <c r="Q10" s="77"/>
      <c r="R10" s="77"/>
    </row>
    <row r="11" spans="1:18" s="172" customFormat="1" ht="20.100000000000001" customHeight="1" x14ac:dyDescent="0.2">
      <c r="A11" s="171"/>
      <c r="B11" s="181"/>
      <c r="C11" s="209"/>
      <c r="L11" s="77"/>
      <c r="M11" s="77"/>
      <c r="N11" s="77"/>
      <c r="O11" s="77"/>
      <c r="P11" s="77"/>
      <c r="Q11" s="77"/>
      <c r="R11" s="77"/>
    </row>
    <row r="12" spans="1:18" ht="20.100000000000001" customHeight="1" x14ac:dyDescent="0.2">
      <c r="A12" s="425" t="s">
        <v>1145</v>
      </c>
      <c r="B12" s="426"/>
      <c r="C12" s="426"/>
      <c r="D12" s="427"/>
      <c r="E12" s="153"/>
      <c r="F12" s="153"/>
    </row>
    <row r="13" spans="1:18" s="172" customFormat="1" ht="20.100000000000001" customHeight="1" x14ac:dyDescent="0.2">
      <c r="A13" s="171" t="s">
        <v>13</v>
      </c>
      <c r="B13" s="280"/>
      <c r="C13" s="209"/>
      <c r="L13" s="77"/>
      <c r="M13" s="77"/>
      <c r="N13" s="77"/>
      <c r="O13" s="77"/>
      <c r="P13" s="77"/>
      <c r="Q13" s="77"/>
      <c r="R13" s="77"/>
    </row>
    <row r="14" spans="1:18" ht="20.100000000000001" customHeight="1" x14ac:dyDescent="0.2">
      <c r="A14" s="171" t="s">
        <v>1139</v>
      </c>
      <c r="B14" s="343" t="e">
        <f>+GG_Pesos/Costo_Obra</f>
        <v>#DIV/0!</v>
      </c>
      <c r="C14" s="210"/>
      <c r="D14" s="514"/>
      <c r="E14" s="515"/>
      <c r="F14" s="201"/>
      <c r="J14" s="182"/>
    </row>
    <row r="15" spans="1:18" ht="20.100000000000001" customHeight="1" x14ac:dyDescent="0.2">
      <c r="A15" s="171" t="s">
        <v>1138</v>
      </c>
      <c r="B15" s="281"/>
      <c r="C15" s="210"/>
      <c r="D15" s="516"/>
      <c r="E15" s="517"/>
      <c r="J15" s="182"/>
    </row>
    <row r="16" spans="1:18" ht="20.100000000000001" customHeight="1" x14ac:dyDescent="0.2">
      <c r="A16" s="171" t="s">
        <v>1164</v>
      </c>
      <c r="B16" s="281"/>
      <c r="C16" s="210"/>
      <c r="D16" s="516"/>
      <c r="E16" s="517"/>
      <c r="J16" s="182"/>
    </row>
    <row r="17" spans="1:18" ht="20.100000000000001" customHeight="1" x14ac:dyDescent="0.2">
      <c r="A17" s="171" t="s">
        <v>1137</v>
      </c>
      <c r="B17" s="281"/>
      <c r="C17" s="210"/>
      <c r="D17" s="516"/>
      <c r="E17" s="517"/>
      <c r="J17" s="182"/>
    </row>
    <row r="18" spans="1:18" ht="20.100000000000001" customHeight="1" x14ac:dyDescent="0.2">
      <c r="A18" s="171" t="s">
        <v>1141</v>
      </c>
      <c r="B18" s="123"/>
      <c r="D18" s="123"/>
    </row>
    <row r="19" spans="1:18" ht="20.100000000000001" customHeight="1" x14ac:dyDescent="0.2">
      <c r="B19" s="123"/>
    </row>
    <row r="20" spans="1:18" ht="20.100000000000001" customHeight="1" x14ac:dyDescent="0.2">
      <c r="A20" s="425" t="s">
        <v>1163</v>
      </c>
      <c r="B20" s="426"/>
      <c r="C20" s="426"/>
      <c r="D20" s="427"/>
      <c r="E20" s="153"/>
      <c r="F20" s="153"/>
    </row>
    <row r="21" spans="1:18" ht="20.100000000000001" customHeight="1" x14ac:dyDescent="0.2">
      <c r="N21" s="214" t="s">
        <v>1204</v>
      </c>
      <c r="O21" s="214" t="s">
        <v>1201</v>
      </c>
      <c r="P21" s="214" t="s">
        <v>1202</v>
      </c>
      <c r="Q21" s="214" t="s">
        <v>1203</v>
      </c>
    </row>
    <row r="22" spans="1:18" ht="20.100000000000001" customHeight="1" x14ac:dyDescent="0.2">
      <c r="A22" s="430" t="s">
        <v>1117</v>
      </c>
      <c r="B22" s="423" t="s">
        <v>0</v>
      </c>
      <c r="C22" s="431" t="s">
        <v>1</v>
      </c>
      <c r="D22" s="430" t="s">
        <v>2</v>
      </c>
      <c r="E22" s="213"/>
      <c r="F22" s="428" t="s">
        <v>1165</v>
      </c>
      <c r="H22" s="423" t="s">
        <v>1166</v>
      </c>
      <c r="I22" s="423"/>
      <c r="L22" s="424" t="s">
        <v>1168</v>
      </c>
      <c r="M22" s="424"/>
      <c r="N22" s="424"/>
      <c r="O22" s="424"/>
      <c r="P22" s="424"/>
      <c r="Q22" s="424"/>
      <c r="R22" s="424"/>
    </row>
    <row r="23" spans="1:18" ht="20.100000000000001" customHeight="1" x14ac:dyDescent="0.2">
      <c r="A23" s="430"/>
      <c r="B23" s="423"/>
      <c r="C23" s="431"/>
      <c r="D23" s="430"/>
      <c r="E23" s="213"/>
      <c r="F23" s="429"/>
      <c r="H23" s="203" t="s">
        <v>1167</v>
      </c>
      <c r="I23" s="203" t="s">
        <v>1</v>
      </c>
      <c r="L23" s="424"/>
      <c r="M23" s="424"/>
      <c r="N23" s="424"/>
      <c r="O23" s="424"/>
      <c r="P23" s="424"/>
      <c r="Q23" s="424"/>
      <c r="R23" s="424"/>
    </row>
    <row r="24" spans="1:18" ht="20.100000000000001" customHeight="1" x14ac:dyDescent="0.2">
      <c r="A24" s="118"/>
      <c r="B24" s="202"/>
      <c r="C24" s="211"/>
      <c r="D24" s="118"/>
      <c r="E24" s="213"/>
      <c r="F24" s="183"/>
      <c r="L24" s="104"/>
      <c r="M24" s="104"/>
      <c r="N24" s="104"/>
      <c r="O24" s="104">
        <v>0</v>
      </c>
      <c r="P24" s="104"/>
      <c r="Q24" s="104">
        <v>0</v>
      </c>
      <c r="R24" s="104"/>
    </row>
    <row r="25" spans="1:18" ht="20.100000000000001" customHeight="1" x14ac:dyDescent="0.2">
      <c r="A25" s="334">
        <v>1</v>
      </c>
      <c r="B25" s="329" t="str">
        <f>IFERROR(VLOOKUP(F25,Tabla_Items,2,FALSE),H25)</f>
        <v>TRABAJOS PRELIMINARES</v>
      </c>
      <c r="C25" s="212">
        <f t="shared" ref="C25:C49" si="0">IFERROR(VLOOKUP(F25,Tabla_Items,3,FALSE),I25)</f>
        <v>0</v>
      </c>
      <c r="D25" s="184"/>
      <c r="E25" s="186"/>
      <c r="F25" s="278"/>
      <c r="H25" s="419" t="s">
        <v>911</v>
      </c>
      <c r="I25" s="420"/>
      <c r="L25" s="104">
        <f>IF(B25=0,0,IF(C25=0,L24,L24+1))</f>
        <v>0</v>
      </c>
      <c r="M25" s="104" t="str">
        <f>IF(B25=0,0,IF(C25=0,"R","I"))</f>
        <v>R</v>
      </c>
      <c r="N25" s="104"/>
      <c r="O25" s="104">
        <f>IF(B25=0,0,IF(K25="S",O24,IF(M25="R",O24+1,O24)))</f>
        <v>1</v>
      </c>
      <c r="P25" s="104">
        <f>IF(B25=0,0,IF(K25="S",IF(M25="R",P24+1,P24),P24+1))</f>
        <v>1</v>
      </c>
      <c r="Q25" s="104">
        <f t="shared" ref="Q25:Q49" si="1">IF(C25=0,0,Q24+1)</f>
        <v>0</v>
      </c>
      <c r="R25" s="301">
        <f>A25</f>
        <v>1</v>
      </c>
    </row>
    <row r="26" spans="1:18" ht="20.100000000000001" customHeight="1" x14ac:dyDescent="0.2">
      <c r="A26" s="300" t="s">
        <v>1364</v>
      </c>
      <c r="B26" s="119" t="str">
        <f t="shared" ref="B26:B49" si="2">IFERROR(VLOOKUP(F26,Tabla_Items,2,FALSE),H26)</f>
        <v>Relevamiento del sector a intervenir</v>
      </c>
      <c r="C26" s="212" t="str">
        <f>IFERROR(VLOOKUP(F26,Tabla_Items,3,FALSE),I26)</f>
        <v>GL</v>
      </c>
      <c r="D26" s="185">
        <v>1</v>
      </c>
      <c r="E26" s="186"/>
      <c r="F26" s="278"/>
      <c r="H26" s="278" t="s">
        <v>2131</v>
      </c>
      <c r="I26" s="420" t="s">
        <v>1256</v>
      </c>
      <c r="L26" s="104">
        <f>IF(B26=0,0,IF(C26=0,L24,L24+1))</f>
        <v>1</v>
      </c>
      <c r="M26" s="104" t="str">
        <f>IF(B26=0,0,IF(C26=0,"R","I"))</f>
        <v>I</v>
      </c>
      <c r="N26" s="104"/>
      <c r="O26" s="104">
        <f>IF(B26=0,0,IF(K26="S",O24,IF(M26="R",O24+1,O24)))</f>
        <v>0</v>
      </c>
      <c r="P26" s="104">
        <f>IF(B26=0,0,IF(K26="S",IF(M26="R",P24+1,P24),P24+1))</f>
        <v>1</v>
      </c>
      <c r="Q26" s="104">
        <f>IF(C26=0,0,Q24+1)</f>
        <v>1</v>
      </c>
      <c r="R26" s="301" t="str">
        <f>A26</f>
        <v>1.1</v>
      </c>
    </row>
    <row r="27" spans="1:18" ht="20.100000000000001" customHeight="1" x14ac:dyDescent="0.2">
      <c r="A27" s="300" t="s">
        <v>1365</v>
      </c>
      <c r="B27" s="119" t="str">
        <f t="shared" si="2"/>
        <v>Presentación de la Documentación ante la Distribuidora de Gas Cuyana</v>
      </c>
      <c r="C27" s="212" t="str">
        <f t="shared" si="0"/>
        <v>GL</v>
      </c>
      <c r="D27" s="185">
        <v>1</v>
      </c>
      <c r="E27" s="279"/>
      <c r="F27" s="278"/>
      <c r="G27" s="186"/>
      <c r="H27" s="278" t="s">
        <v>1379</v>
      </c>
      <c r="I27" s="420" t="s">
        <v>1256</v>
      </c>
      <c r="K27" s="187"/>
      <c r="L27" s="104">
        <f>IF(B27=0,0,IF(C27=0,L25,L25+1))</f>
        <v>1</v>
      </c>
      <c r="M27" s="104" t="str">
        <f t="shared" ref="M27:M49" si="3">IF(B27=0,0,IF(C27=0,"R","I"))</f>
        <v>I</v>
      </c>
      <c r="N27" s="104"/>
      <c r="O27" s="104">
        <f>IF(B27=0,0,IF(K27="S",O25,IF(M27="R",O25+1,O25)))</f>
        <v>1</v>
      </c>
      <c r="P27" s="104">
        <f>IF(B27=0,0,IF(K27="S",IF(M27="R",P25+1,P25),P25+1))</f>
        <v>2</v>
      </c>
      <c r="Q27" s="104">
        <f>IF(C27=0,0,Q25+1)</f>
        <v>1</v>
      </c>
      <c r="R27" s="301" t="str">
        <f>A27</f>
        <v>1.2</v>
      </c>
    </row>
    <row r="28" spans="1:18" ht="20.100000000000001" customHeight="1" x14ac:dyDescent="0.2">
      <c r="A28" s="300" t="s">
        <v>1380</v>
      </c>
      <c r="B28" s="119" t="str">
        <f t="shared" si="2"/>
        <v>Aprobación Proyecto Constructivo en Ecogas (Redes de Pe/Ac de Media Presión)</v>
      </c>
      <c r="C28" s="212" t="str">
        <f t="shared" si="0"/>
        <v>GL</v>
      </c>
      <c r="D28" s="185">
        <v>1</v>
      </c>
      <c r="E28" s="279"/>
      <c r="F28" s="278"/>
      <c r="G28" s="186"/>
      <c r="H28" s="278" t="s">
        <v>1267</v>
      </c>
      <c r="I28" s="420" t="s">
        <v>1256</v>
      </c>
      <c r="K28" s="187"/>
      <c r="L28" s="104">
        <f t="shared" ref="L28:L49" si="4">IF(B28=0,0,IF(C28=0,L27,L27+1))</f>
        <v>2</v>
      </c>
      <c r="M28" s="104" t="str">
        <f t="shared" si="3"/>
        <v>I</v>
      </c>
      <c r="N28" s="104"/>
      <c r="O28" s="104">
        <f t="shared" ref="O28:O49" si="5">IF(B28=0,0,IF(K28="S",O27,IF(M28="R",O27+1,O27)))</f>
        <v>1</v>
      </c>
      <c r="P28" s="104">
        <f>IF(B28=0,0,IF(K28="S",IF(M28="R",P27+1,P27),P27+1))</f>
        <v>3</v>
      </c>
      <c r="Q28" s="104">
        <f t="shared" si="1"/>
        <v>2</v>
      </c>
      <c r="R28" s="301" t="str">
        <f t="shared" ref="R28:R49" si="6">A28</f>
        <v>1.3</v>
      </c>
    </row>
    <row r="29" spans="1:18" ht="20.100000000000001" customHeight="1" x14ac:dyDescent="0.2">
      <c r="A29" s="300" t="s">
        <v>2137</v>
      </c>
      <c r="B29" s="119" t="str">
        <f t="shared" si="2"/>
        <v xml:space="preserve">Cartel de Obra </v>
      </c>
      <c r="C29" s="212" t="str">
        <f t="shared" si="0"/>
        <v>GL</v>
      </c>
      <c r="D29" s="185">
        <v>3</v>
      </c>
      <c r="E29" s="279"/>
      <c r="F29" s="278"/>
      <c r="G29" s="186"/>
      <c r="H29" s="278" t="s">
        <v>1257</v>
      </c>
      <c r="I29" s="420" t="s">
        <v>1256</v>
      </c>
      <c r="K29" s="187"/>
      <c r="L29" s="104">
        <f t="shared" si="4"/>
        <v>3</v>
      </c>
      <c r="M29" s="104" t="str">
        <f t="shared" si="3"/>
        <v>I</v>
      </c>
      <c r="N29" s="104"/>
      <c r="O29" s="104">
        <f t="shared" si="5"/>
        <v>1</v>
      </c>
      <c r="P29" s="104">
        <f>IF(B29=0,0,IF(K29="S",IF(M29="R",P28+1,P28),P28+1))</f>
        <v>4</v>
      </c>
      <c r="Q29" s="104">
        <f t="shared" si="1"/>
        <v>3</v>
      </c>
      <c r="R29" s="301" t="str">
        <f t="shared" si="6"/>
        <v>1.4</v>
      </c>
    </row>
    <row r="30" spans="1:18" ht="20.100000000000001" customHeight="1" x14ac:dyDescent="0.2">
      <c r="A30" s="333">
        <v>2</v>
      </c>
      <c r="B30" s="329" t="str">
        <f>IFERROR(VLOOKUP(F30,Tabla_Items,2,FALSE),H30)</f>
        <v>CAÑERÍAS</v>
      </c>
      <c r="C30" s="212">
        <f t="shared" si="0"/>
        <v>0</v>
      </c>
      <c r="D30" s="185"/>
      <c r="E30" s="279"/>
      <c r="F30" s="278"/>
      <c r="G30" s="186"/>
      <c r="H30" s="419" t="s">
        <v>1258</v>
      </c>
      <c r="I30" s="420"/>
      <c r="K30" s="187"/>
      <c r="L30" s="104">
        <f>IF(B30=0,0,IF(C30=0,L29,L29+1))</f>
        <v>3</v>
      </c>
      <c r="M30" s="104" t="str">
        <f>IF(B30=0,0,IF(C30=0,"R","I"))</f>
        <v>R</v>
      </c>
      <c r="N30" s="104"/>
      <c r="O30" s="104">
        <f t="shared" si="5"/>
        <v>2</v>
      </c>
      <c r="P30" s="104">
        <f>IF(B30=0,0,IF(K30="S",IF(M30="R",P29+1,P29),P29+1))</f>
        <v>5</v>
      </c>
      <c r="Q30" s="104">
        <f t="shared" si="1"/>
        <v>0</v>
      </c>
      <c r="R30" s="301">
        <f t="shared" si="6"/>
        <v>2</v>
      </c>
    </row>
    <row r="31" spans="1:18" ht="20.100000000000001" customHeight="1" x14ac:dyDescent="0.2">
      <c r="A31" s="300" t="s">
        <v>1366</v>
      </c>
      <c r="B31" s="119" t="str">
        <f>IFERROR(VLOOKUP(F31,Tabla_Items,2,FALSE),H31)</f>
        <v xml:space="preserve">Provision y Colocación de  Caño PE p/red de media presion 50 mm diam. </v>
      </c>
      <c r="C31" s="212" t="str">
        <f t="shared" si="0"/>
        <v>m</v>
      </c>
      <c r="D31" s="185">
        <v>1776.52</v>
      </c>
      <c r="E31" s="279"/>
      <c r="F31" s="278"/>
      <c r="G31" s="186"/>
      <c r="H31" s="278" t="s">
        <v>1381</v>
      </c>
      <c r="I31" s="420" t="s">
        <v>1259</v>
      </c>
      <c r="K31" s="187"/>
      <c r="L31" s="104">
        <f>IF(B31=0,0,IF(C31=0,L30,L30+1))</f>
        <v>4</v>
      </c>
      <c r="M31" s="104" t="str">
        <f t="shared" ref="M31" si="7">IF(B31=0,0,IF(C31=0,"R","I"))</f>
        <v>I</v>
      </c>
      <c r="N31" s="104"/>
      <c r="O31" s="104">
        <f t="shared" ref="O31" si="8">IF(B31=0,0,IF(K31="S",O30,IF(M31="R",O30+1,O30)))</f>
        <v>2</v>
      </c>
      <c r="P31" s="104">
        <f>IF(B31=0,0,IF(K31="S",IF(M31="R",P30+1,P30),P30+1))</f>
        <v>6</v>
      </c>
      <c r="Q31" s="104">
        <f t="shared" ref="Q31" si="9">IF(C31=0,0,Q30+1)</f>
        <v>1</v>
      </c>
      <c r="R31" s="301" t="str">
        <f t="shared" ref="R31" si="10">A31</f>
        <v>2.1</v>
      </c>
    </row>
    <row r="32" spans="1:18" ht="20.100000000000001" customHeight="1" x14ac:dyDescent="0.2">
      <c r="A32" s="300" t="s">
        <v>2123</v>
      </c>
      <c r="B32" s="119" t="str">
        <f t="shared" si="2"/>
        <v xml:space="preserve">Provision y Colocación de Caño PE p/red de media presion 63 mm diam. </v>
      </c>
      <c r="C32" s="212" t="str">
        <f t="shared" si="0"/>
        <v>m</v>
      </c>
      <c r="D32" s="185">
        <v>1013.47</v>
      </c>
      <c r="E32" s="279"/>
      <c r="F32" s="278"/>
      <c r="G32" s="186"/>
      <c r="H32" s="278" t="s">
        <v>2132</v>
      </c>
      <c r="I32" s="420" t="s">
        <v>1259</v>
      </c>
      <c r="K32" s="187"/>
      <c r="L32" s="104">
        <f>IF(B32=0,0,IF(C32=0,L30,L30+1))</f>
        <v>4</v>
      </c>
      <c r="M32" s="104" t="str">
        <f t="shared" si="3"/>
        <v>I</v>
      </c>
      <c r="N32" s="104"/>
      <c r="O32" s="104">
        <f>IF(B32=0,0,IF(K32="S",O30,IF(M32="R",O30+1,O30)))</f>
        <v>2</v>
      </c>
      <c r="P32" s="104">
        <f>IF(B32=0,0,IF(K32="S",IF(M32="R",P30+1,P30),P30+1))</f>
        <v>6</v>
      </c>
      <c r="Q32" s="104">
        <f>IF(C32=0,0,Q30+1)</f>
        <v>1</v>
      </c>
      <c r="R32" s="301" t="str">
        <f>A32</f>
        <v>2.2</v>
      </c>
    </row>
    <row r="33" spans="1:18" ht="20.100000000000001" customHeight="1" x14ac:dyDescent="0.2">
      <c r="A33" s="300" t="s">
        <v>2124</v>
      </c>
      <c r="B33" s="119" t="str">
        <f t="shared" si="2"/>
        <v xml:space="preserve">Provision y Colocación de  Caño PE p/red de media presion 90 mm diam. </v>
      </c>
      <c r="C33" s="212" t="str">
        <f t="shared" si="0"/>
        <v>m</v>
      </c>
      <c r="D33" s="185">
        <v>7578.9</v>
      </c>
      <c r="E33" s="279"/>
      <c r="F33" s="278"/>
      <c r="G33" s="186"/>
      <c r="H33" s="278" t="s">
        <v>2133</v>
      </c>
      <c r="I33" s="420" t="s">
        <v>1259</v>
      </c>
      <c r="K33" s="187"/>
      <c r="L33" s="104">
        <f>IF(B33=0,0,IF(C33=0,L32,L32+1))</f>
        <v>5</v>
      </c>
      <c r="M33" s="104" t="str">
        <f t="shared" si="3"/>
        <v>I</v>
      </c>
      <c r="N33" s="104"/>
      <c r="O33" s="104">
        <f t="shared" si="5"/>
        <v>2</v>
      </c>
      <c r="P33" s="104">
        <f>IF(B33=0,0,IF(K33="S",IF(M33="R",P32+1,P32),P32+1))</f>
        <v>7</v>
      </c>
      <c r="Q33" s="104">
        <f>IF(C33=0,0,Q32+1)</f>
        <v>2</v>
      </c>
      <c r="R33" s="301" t="str">
        <f t="shared" si="6"/>
        <v>2.3</v>
      </c>
    </row>
    <row r="34" spans="1:18" ht="20.100000000000001" customHeight="1" x14ac:dyDescent="0.2">
      <c r="A34" s="300" t="s">
        <v>1367</v>
      </c>
      <c r="B34" s="119" t="str">
        <f t="shared" si="2"/>
        <v xml:space="preserve">Provision y Colocación de Caño PE p/red de media presion 125 mm diam. </v>
      </c>
      <c r="C34" s="212" t="str">
        <f t="shared" ref="C34" si="11">IFERROR(VLOOKUP(F34,Tabla_Items,3,FALSE),I34)</f>
        <v>m</v>
      </c>
      <c r="D34" s="185">
        <v>115.65</v>
      </c>
      <c r="E34" s="279"/>
      <c r="F34" s="278"/>
      <c r="G34" s="186"/>
      <c r="H34" s="278" t="s">
        <v>2134</v>
      </c>
      <c r="I34" s="420" t="s">
        <v>1259</v>
      </c>
      <c r="K34" s="187"/>
      <c r="L34" s="104"/>
      <c r="M34" s="104" t="str">
        <f t="shared" si="3"/>
        <v>I</v>
      </c>
      <c r="N34" s="104"/>
      <c r="O34" s="104"/>
      <c r="P34" s="104">
        <f t="shared" ref="P34:P47" si="12">IF(B34=0,0,IF(K34="S",IF(M34="R",P33+1,P33),P33+1))</f>
        <v>8</v>
      </c>
      <c r="Q34" s="104">
        <f t="shared" ref="Q34:Q47" si="13">IF(C34=0,0,Q33+1)</f>
        <v>3</v>
      </c>
      <c r="R34" s="301" t="str">
        <f t="shared" si="6"/>
        <v>2.4</v>
      </c>
    </row>
    <row r="35" spans="1:18" ht="20.100000000000001" customHeight="1" x14ac:dyDescent="0.2">
      <c r="A35" s="300" t="s">
        <v>1368</v>
      </c>
      <c r="B35" s="119" t="str">
        <f t="shared" si="2"/>
        <v xml:space="preserve">Provisión y Colocación de Accesorios PE  (125, 90, 63, 50) </v>
      </c>
      <c r="C35" s="212" t="str">
        <f t="shared" si="0"/>
        <v>Gl</v>
      </c>
      <c r="D35" s="185">
        <v>1</v>
      </c>
      <c r="E35" s="279"/>
      <c r="F35" s="278"/>
      <c r="G35" s="186"/>
      <c r="H35" s="278" t="s">
        <v>2135</v>
      </c>
      <c r="I35" s="420" t="s">
        <v>1261</v>
      </c>
      <c r="K35" s="187"/>
      <c r="L35" s="104">
        <f>IF(B35=0,0,IF(C35=0,L33,L33+1))</f>
        <v>6</v>
      </c>
      <c r="M35" s="104" t="str">
        <f t="shared" si="3"/>
        <v>I</v>
      </c>
      <c r="N35" s="104"/>
      <c r="O35" s="104">
        <f>IF(B35=0,0,IF(K35="S",O33,IF(M35="R",O33+1,O33)))</f>
        <v>2</v>
      </c>
      <c r="P35" s="104">
        <f t="shared" si="12"/>
        <v>9</v>
      </c>
      <c r="Q35" s="104">
        <f t="shared" si="13"/>
        <v>4</v>
      </c>
      <c r="R35" s="301" t="str">
        <f t="shared" si="6"/>
        <v>2.5</v>
      </c>
    </row>
    <row r="36" spans="1:18" ht="20.100000000000001" customHeight="1" x14ac:dyDescent="0.2">
      <c r="A36" s="300" t="s">
        <v>2125</v>
      </c>
      <c r="B36" s="119" t="str">
        <f t="shared" si="2"/>
        <v>Provisión y Colocación de Malla de advertencia 15 cm</v>
      </c>
      <c r="C36" s="212" t="str">
        <f t="shared" si="0"/>
        <v>m</v>
      </c>
      <c r="D36" s="185">
        <f>+D31+D32</f>
        <v>2789.99</v>
      </c>
      <c r="E36" s="279"/>
      <c r="F36" s="278"/>
      <c r="G36" s="186"/>
      <c r="H36" s="278" t="s">
        <v>1360</v>
      </c>
      <c r="I36" s="420" t="s">
        <v>1259</v>
      </c>
      <c r="K36" s="187"/>
      <c r="L36" s="104">
        <f t="shared" ref="L36:L47" si="14">IF(B36=0,0,IF(C36=0,L35,L35+1))</f>
        <v>7</v>
      </c>
      <c r="M36" s="104" t="str">
        <f t="shared" si="3"/>
        <v>I</v>
      </c>
      <c r="N36" s="104"/>
      <c r="O36" s="104">
        <f t="shared" ref="O36:O43" si="15">IF(B36=0,0,IF(K36="S",O35,IF(M36="R",O35+1,O35)))</f>
        <v>2</v>
      </c>
      <c r="P36" s="104">
        <f t="shared" si="12"/>
        <v>10</v>
      </c>
      <c r="Q36" s="104">
        <f t="shared" si="13"/>
        <v>5</v>
      </c>
      <c r="R36" s="301" t="str">
        <f t="shared" si="6"/>
        <v>2.6</v>
      </c>
    </row>
    <row r="37" spans="1:18" ht="20.100000000000001" customHeight="1" x14ac:dyDescent="0.2">
      <c r="A37" s="300" t="s">
        <v>1369</v>
      </c>
      <c r="B37" s="119" t="str">
        <f>IFERROR(VLOOKUP(F37,Tabla_Items,2,FALSE),H37)</f>
        <v>Provisión y Colocación de Malla de advertencia 30 cm</v>
      </c>
      <c r="C37" s="212" t="str">
        <f t="shared" si="0"/>
        <v>m</v>
      </c>
      <c r="D37" s="185">
        <f>+D33+D34</f>
        <v>7694.5499999999993</v>
      </c>
      <c r="E37" s="279"/>
      <c r="F37" s="278"/>
      <c r="G37" s="186"/>
      <c r="H37" s="278" t="s">
        <v>2136</v>
      </c>
      <c r="I37" s="420" t="s">
        <v>1259</v>
      </c>
      <c r="K37" s="187"/>
      <c r="L37" s="104">
        <f t="shared" si="14"/>
        <v>8</v>
      </c>
      <c r="M37" s="104" t="str">
        <f t="shared" si="3"/>
        <v>I</v>
      </c>
      <c r="N37" s="104"/>
      <c r="O37" s="104">
        <f t="shared" si="15"/>
        <v>2</v>
      </c>
      <c r="P37" s="104">
        <f t="shared" si="12"/>
        <v>11</v>
      </c>
      <c r="Q37" s="104">
        <f t="shared" si="13"/>
        <v>6</v>
      </c>
      <c r="R37" s="301" t="str">
        <f>A37</f>
        <v>2.7</v>
      </c>
    </row>
    <row r="38" spans="1:18" ht="20.100000000000001" customHeight="1" x14ac:dyDescent="0.2">
      <c r="A38" s="300" t="s">
        <v>1370</v>
      </c>
      <c r="B38" s="119" t="str">
        <f t="shared" si="2"/>
        <v>Excavación de zanja para la instalación de cañeria PE -Red Media Presión</v>
      </c>
      <c r="C38" s="212" t="str">
        <f t="shared" si="0"/>
        <v>m</v>
      </c>
      <c r="D38" s="185">
        <v>10484.539999999999</v>
      </c>
      <c r="E38" s="279"/>
      <c r="F38" s="278"/>
      <c r="G38" s="186"/>
      <c r="H38" s="278" t="s">
        <v>1376</v>
      </c>
      <c r="I38" s="420" t="s">
        <v>1259</v>
      </c>
      <c r="K38" s="187"/>
      <c r="L38" s="104">
        <f t="shared" si="14"/>
        <v>9</v>
      </c>
      <c r="M38" s="104" t="str">
        <f t="shared" si="3"/>
        <v>I</v>
      </c>
      <c r="N38" s="104"/>
      <c r="O38" s="104">
        <f t="shared" si="15"/>
        <v>2</v>
      </c>
      <c r="P38" s="104">
        <f t="shared" si="12"/>
        <v>12</v>
      </c>
      <c r="Q38" s="104">
        <f t="shared" si="13"/>
        <v>7</v>
      </c>
      <c r="R38" s="301" t="str">
        <f t="shared" si="6"/>
        <v>2.8</v>
      </c>
    </row>
    <row r="39" spans="1:18" ht="20.100000000000001" customHeight="1" x14ac:dyDescent="0.2">
      <c r="A39" s="300" t="s">
        <v>1371</v>
      </c>
      <c r="B39" s="119" t="str">
        <f t="shared" si="2"/>
        <v>Provisión e Instalación de Servicios Integrales Domiciliarios</v>
      </c>
      <c r="C39" s="212" t="str">
        <f t="shared" si="0"/>
        <v>un</v>
      </c>
      <c r="D39" s="185">
        <v>108</v>
      </c>
      <c r="E39" s="279"/>
      <c r="F39" s="278"/>
      <c r="G39" s="186"/>
      <c r="H39" s="278" t="s">
        <v>1382</v>
      </c>
      <c r="I39" s="420" t="s">
        <v>1113</v>
      </c>
      <c r="K39" s="187"/>
      <c r="L39" s="104">
        <f t="shared" si="14"/>
        <v>10</v>
      </c>
      <c r="M39" s="104" t="str">
        <f t="shared" si="3"/>
        <v>I</v>
      </c>
      <c r="N39" s="104"/>
      <c r="O39" s="104"/>
      <c r="P39" s="104">
        <f t="shared" si="12"/>
        <v>13</v>
      </c>
      <c r="Q39" s="104">
        <f t="shared" si="13"/>
        <v>8</v>
      </c>
      <c r="R39" s="301" t="str">
        <f t="shared" si="6"/>
        <v>2.9</v>
      </c>
    </row>
    <row r="40" spans="1:18" ht="20.100000000000001" customHeight="1" x14ac:dyDescent="0.2">
      <c r="A40" s="300" t="s">
        <v>1372</v>
      </c>
      <c r="B40" s="119" t="str">
        <f t="shared" si="2"/>
        <v>Tapado  y Compactación de zanja cañeria PE Red media presión</v>
      </c>
      <c r="C40" s="212" t="str">
        <f t="shared" si="0"/>
        <v>m</v>
      </c>
      <c r="D40" s="185">
        <v>10484.539999999999</v>
      </c>
      <c r="E40" s="279"/>
      <c r="F40" s="278"/>
      <c r="G40" s="186"/>
      <c r="H40" s="278" t="s">
        <v>1383</v>
      </c>
      <c r="I40" s="420" t="s">
        <v>1259</v>
      </c>
      <c r="K40" s="187"/>
      <c r="L40" s="104">
        <f t="shared" si="14"/>
        <v>11</v>
      </c>
      <c r="M40" s="104" t="str">
        <f t="shared" si="3"/>
        <v>I</v>
      </c>
      <c r="N40" s="104"/>
      <c r="O40" s="104">
        <f t="shared" si="15"/>
        <v>0</v>
      </c>
      <c r="P40" s="104">
        <f t="shared" si="12"/>
        <v>14</v>
      </c>
      <c r="Q40" s="104">
        <f t="shared" si="13"/>
        <v>9</v>
      </c>
      <c r="R40" s="301" t="str">
        <f t="shared" si="6"/>
        <v>2.10</v>
      </c>
    </row>
    <row r="41" spans="1:18" ht="20.100000000000001" customHeight="1" x14ac:dyDescent="0.2">
      <c r="A41" s="300" t="s">
        <v>2138</v>
      </c>
      <c r="B41" s="119" t="str">
        <f t="shared" si="2"/>
        <v>Rotura de calle de hormigon /  asfalto / veredas</v>
      </c>
      <c r="C41" s="212" t="str">
        <f t="shared" si="0"/>
        <v>m</v>
      </c>
      <c r="D41" s="185">
        <f>+D31+D32+D33+D34</f>
        <v>10484.539999999999</v>
      </c>
      <c r="E41" s="279"/>
      <c r="F41" s="278"/>
      <c r="G41" s="186"/>
      <c r="H41" s="278" t="s">
        <v>1361</v>
      </c>
      <c r="I41" s="420" t="s">
        <v>1259</v>
      </c>
      <c r="K41" s="187"/>
      <c r="L41" s="104">
        <f t="shared" si="14"/>
        <v>12</v>
      </c>
      <c r="M41" s="104" t="str">
        <f t="shared" si="3"/>
        <v>I</v>
      </c>
      <c r="N41" s="104"/>
      <c r="O41" s="104">
        <f t="shared" si="15"/>
        <v>0</v>
      </c>
      <c r="P41" s="104">
        <f t="shared" si="12"/>
        <v>15</v>
      </c>
      <c r="Q41" s="104">
        <f t="shared" si="13"/>
        <v>10</v>
      </c>
      <c r="R41" s="301" t="str">
        <f t="shared" si="6"/>
        <v>2.11</v>
      </c>
    </row>
    <row r="42" spans="1:18" ht="20.100000000000001" customHeight="1" x14ac:dyDescent="0.2">
      <c r="A42" s="300" t="s">
        <v>2139</v>
      </c>
      <c r="B42" s="119" t="str">
        <f t="shared" si="2"/>
        <v>Reparacion de calle de hormigon / asfalto / veredas</v>
      </c>
      <c r="C42" s="212" t="str">
        <f t="shared" si="0"/>
        <v>m</v>
      </c>
      <c r="D42" s="185">
        <f>+D31+D32+D34+D33</f>
        <v>10484.539999999999</v>
      </c>
      <c r="E42" s="279"/>
      <c r="F42" s="278"/>
      <c r="G42" s="186"/>
      <c r="H42" s="278" t="s">
        <v>1362</v>
      </c>
      <c r="I42" s="420" t="s">
        <v>1259</v>
      </c>
      <c r="K42" s="187"/>
      <c r="L42" s="104">
        <f t="shared" si="14"/>
        <v>13</v>
      </c>
      <c r="M42" s="104" t="str">
        <f t="shared" si="3"/>
        <v>I</v>
      </c>
      <c r="N42" s="104"/>
      <c r="O42" s="104">
        <f>IF(B42=0,0,IF(K42="S",O41,IF(M42="R",O41+1,O41)))</f>
        <v>0</v>
      </c>
      <c r="P42" s="104">
        <f t="shared" si="12"/>
        <v>16</v>
      </c>
      <c r="Q42" s="104">
        <f t="shared" si="13"/>
        <v>11</v>
      </c>
      <c r="R42" s="301" t="str">
        <f t="shared" si="6"/>
        <v>2.12</v>
      </c>
    </row>
    <row r="43" spans="1:18" ht="20.100000000000001" customHeight="1" x14ac:dyDescent="0.2">
      <c r="A43" s="300" t="s">
        <v>2140</v>
      </c>
      <c r="B43" s="119" t="str">
        <f t="shared" si="2"/>
        <v>Prueba de hermeticidad cañeria PE - Red media presión</v>
      </c>
      <c r="C43" s="212" t="str">
        <f t="shared" si="0"/>
        <v>GL</v>
      </c>
      <c r="D43" s="185">
        <v>1</v>
      </c>
      <c r="E43" s="279"/>
      <c r="F43" s="278"/>
      <c r="G43" s="186"/>
      <c r="H43" s="278" t="s">
        <v>1378</v>
      </c>
      <c r="I43" s="420" t="s">
        <v>1256</v>
      </c>
      <c r="K43" s="187"/>
      <c r="L43" s="104">
        <f t="shared" si="14"/>
        <v>14</v>
      </c>
      <c r="M43" s="104" t="str">
        <f t="shared" si="3"/>
        <v>I</v>
      </c>
      <c r="N43" s="104"/>
      <c r="O43" s="104">
        <f t="shared" si="15"/>
        <v>0</v>
      </c>
      <c r="P43" s="104">
        <f t="shared" si="12"/>
        <v>17</v>
      </c>
      <c r="Q43" s="104">
        <f t="shared" si="13"/>
        <v>12</v>
      </c>
      <c r="R43" s="301" t="str">
        <f t="shared" si="6"/>
        <v>2.13</v>
      </c>
    </row>
    <row r="44" spans="1:18" ht="20.100000000000001" customHeight="1" x14ac:dyDescent="0.2">
      <c r="A44" s="421">
        <v>3</v>
      </c>
      <c r="B44" s="329" t="str">
        <f t="shared" si="2"/>
        <v>TRABAJOS FINALES</v>
      </c>
      <c r="C44" s="212">
        <f t="shared" si="0"/>
        <v>0</v>
      </c>
      <c r="D44" s="185"/>
      <c r="E44" s="279"/>
      <c r="F44" s="278"/>
      <c r="G44" s="186"/>
      <c r="H44" s="419" t="s">
        <v>1260</v>
      </c>
      <c r="I44" s="420">
        <v>0</v>
      </c>
      <c r="K44" s="187"/>
      <c r="L44" s="104">
        <f t="shared" si="14"/>
        <v>14</v>
      </c>
      <c r="M44" s="104" t="str">
        <f t="shared" si="3"/>
        <v>R</v>
      </c>
      <c r="N44" s="104"/>
      <c r="O44" s="104">
        <f>IF(B44=0,0,IF(K44="S",O43,IF(M44="R",O43+1,O43)))</f>
        <v>1</v>
      </c>
      <c r="P44" s="104">
        <f t="shared" si="12"/>
        <v>18</v>
      </c>
      <c r="Q44" s="104">
        <f t="shared" si="13"/>
        <v>0</v>
      </c>
      <c r="R44" s="301">
        <f t="shared" si="6"/>
        <v>3</v>
      </c>
    </row>
    <row r="45" spans="1:18" ht="20.100000000000001" customHeight="1" x14ac:dyDescent="0.2">
      <c r="A45" s="421" t="s">
        <v>1373</v>
      </c>
      <c r="B45" s="119" t="str">
        <f t="shared" si="2"/>
        <v>Hablitacion de red media presion PE/Ac</v>
      </c>
      <c r="C45" s="212" t="str">
        <f t="shared" si="0"/>
        <v>GL</v>
      </c>
      <c r="D45" s="185">
        <v>1</v>
      </c>
      <c r="E45" s="279"/>
      <c r="F45" s="278"/>
      <c r="G45" s="186"/>
      <c r="H45" s="278" t="s">
        <v>1244</v>
      </c>
      <c r="I45" s="420" t="s">
        <v>1256</v>
      </c>
      <c r="K45" s="187"/>
      <c r="L45" s="104">
        <f t="shared" si="14"/>
        <v>15</v>
      </c>
      <c r="M45" s="104" t="str">
        <f t="shared" si="3"/>
        <v>I</v>
      </c>
      <c r="N45" s="104"/>
      <c r="O45" s="104">
        <f t="shared" si="5"/>
        <v>1</v>
      </c>
      <c r="P45" s="104">
        <f t="shared" si="12"/>
        <v>19</v>
      </c>
      <c r="Q45" s="104">
        <f t="shared" si="13"/>
        <v>1</v>
      </c>
      <c r="R45" s="301" t="str">
        <f t="shared" si="6"/>
        <v>3.1</v>
      </c>
    </row>
    <row r="46" spans="1:18" ht="20.100000000000001" customHeight="1" x14ac:dyDescent="0.2">
      <c r="A46" s="421" t="s">
        <v>1374</v>
      </c>
      <c r="B46" s="119" t="str">
        <f t="shared" si="2"/>
        <v>Limpieza de Obra</v>
      </c>
      <c r="C46" s="212" t="str">
        <f t="shared" si="0"/>
        <v>GL</v>
      </c>
      <c r="D46" s="185">
        <v>1</v>
      </c>
      <c r="E46" s="279"/>
      <c r="F46" s="278"/>
      <c r="G46" s="186"/>
      <c r="H46" s="278" t="s">
        <v>1249</v>
      </c>
      <c r="I46" s="420" t="s">
        <v>1256</v>
      </c>
      <c r="K46" s="187"/>
      <c r="L46" s="104">
        <f t="shared" si="14"/>
        <v>16</v>
      </c>
      <c r="M46" s="104" t="str">
        <f t="shared" si="3"/>
        <v>I</v>
      </c>
      <c r="N46" s="104"/>
      <c r="O46" s="104">
        <f t="shared" si="5"/>
        <v>1</v>
      </c>
      <c r="P46" s="104">
        <f t="shared" si="12"/>
        <v>20</v>
      </c>
      <c r="Q46" s="104">
        <f t="shared" si="13"/>
        <v>2</v>
      </c>
      <c r="R46" s="301" t="str">
        <f t="shared" si="6"/>
        <v>3.2</v>
      </c>
    </row>
    <row r="47" spans="1:18" ht="20.100000000000001" customHeight="1" x14ac:dyDescent="0.2">
      <c r="A47" s="421" t="s">
        <v>1375</v>
      </c>
      <c r="B47" s="119" t="str">
        <f t="shared" si="2"/>
        <v>Doc. conforme a obra Aprobada por Ecogas (Cañería PE/Ac Red Media Presión)</v>
      </c>
      <c r="C47" s="212" t="str">
        <f t="shared" si="0"/>
        <v>GL</v>
      </c>
      <c r="D47" s="185">
        <v>1</v>
      </c>
      <c r="E47" s="279"/>
      <c r="F47" s="278"/>
      <c r="G47" s="186"/>
      <c r="H47" s="278" t="s">
        <v>1363</v>
      </c>
      <c r="I47" s="420" t="s">
        <v>1256</v>
      </c>
      <c r="K47" s="187"/>
      <c r="L47" s="104">
        <f t="shared" si="14"/>
        <v>17</v>
      </c>
      <c r="M47" s="104" t="str">
        <f t="shared" si="3"/>
        <v>I</v>
      </c>
      <c r="N47" s="104"/>
      <c r="O47" s="104">
        <f t="shared" si="5"/>
        <v>1</v>
      </c>
      <c r="P47" s="104">
        <f t="shared" si="12"/>
        <v>21</v>
      </c>
      <c r="Q47" s="104">
        <f t="shared" si="13"/>
        <v>3</v>
      </c>
      <c r="R47" s="301" t="str">
        <f t="shared" si="6"/>
        <v>3.3</v>
      </c>
    </row>
    <row r="48" spans="1:18" ht="20.100000000000001" customHeight="1" x14ac:dyDescent="0.2">
      <c r="A48" s="215"/>
      <c r="B48" s="119">
        <f t="shared" si="2"/>
        <v>0</v>
      </c>
      <c r="C48" s="212">
        <f t="shared" si="0"/>
        <v>0</v>
      </c>
      <c r="D48" s="185"/>
      <c r="E48" s="279"/>
      <c r="F48" s="278"/>
      <c r="G48" s="186"/>
      <c r="H48" s="296"/>
      <c r="I48" s="297"/>
      <c r="K48" s="187"/>
      <c r="L48" s="104">
        <f t="shared" si="4"/>
        <v>0</v>
      </c>
      <c r="M48" s="104">
        <f t="shared" si="3"/>
        <v>0</v>
      </c>
      <c r="N48" s="104"/>
      <c r="O48" s="104">
        <f t="shared" si="5"/>
        <v>0</v>
      </c>
      <c r="P48" s="104">
        <f t="shared" ref="P48:P49" si="16">IF(C48=0,0,IF(C47=0,O47+1,O47))</f>
        <v>0</v>
      </c>
      <c r="Q48" s="104">
        <f t="shared" si="1"/>
        <v>0</v>
      </c>
      <c r="R48" s="301">
        <f t="shared" si="6"/>
        <v>0</v>
      </c>
    </row>
    <row r="49" spans="1:18" ht="20.100000000000001" customHeight="1" x14ac:dyDescent="0.2">
      <c r="A49" s="215"/>
      <c r="B49" s="119">
        <f t="shared" si="2"/>
        <v>0</v>
      </c>
      <c r="C49" s="212">
        <f t="shared" si="0"/>
        <v>0</v>
      </c>
      <c r="D49" s="185"/>
      <c r="E49" s="279"/>
      <c r="F49" s="278"/>
      <c r="G49" s="186"/>
      <c r="H49" s="296"/>
      <c r="I49" s="297"/>
      <c r="K49" s="187"/>
      <c r="L49" s="104">
        <f t="shared" si="4"/>
        <v>0</v>
      </c>
      <c r="M49" s="104">
        <f t="shared" si="3"/>
        <v>0</v>
      </c>
      <c r="N49" s="104"/>
      <c r="O49" s="104">
        <f t="shared" si="5"/>
        <v>0</v>
      </c>
      <c r="P49" s="104">
        <f t="shared" si="16"/>
        <v>0</v>
      </c>
      <c r="Q49" s="104">
        <f t="shared" si="1"/>
        <v>0</v>
      </c>
      <c r="R49" s="301">
        <f t="shared" si="6"/>
        <v>0</v>
      </c>
    </row>
    <row r="50" spans="1:18" ht="20.100000000000001" customHeight="1" x14ac:dyDescent="0.2">
      <c r="I50" s="206"/>
    </row>
    <row r="51" spans="1:18" ht="20.100000000000001" customHeight="1" x14ac:dyDescent="0.2">
      <c r="G51" s="206"/>
      <c r="I51" s="279"/>
    </row>
    <row r="52" spans="1:18" ht="20.100000000000001" customHeight="1" x14ac:dyDescent="0.2">
      <c r="I52" s="206"/>
    </row>
    <row r="53" spans="1:18" ht="20.100000000000001" customHeight="1" x14ac:dyDescent="0.2">
      <c r="I53" s="206"/>
    </row>
    <row r="54" spans="1:18" ht="20.100000000000001" customHeight="1" x14ac:dyDescent="0.2">
      <c r="I54" s="206"/>
    </row>
    <row r="55" spans="1:18" ht="20.100000000000001" customHeight="1" x14ac:dyDescent="0.2">
      <c r="I55" s="206"/>
    </row>
    <row r="56" spans="1:18" ht="20.100000000000001" customHeight="1" x14ac:dyDescent="0.2">
      <c r="I56" s="206"/>
    </row>
    <row r="57" spans="1:18" ht="20.100000000000001" customHeight="1" x14ac:dyDescent="0.2">
      <c r="I57" s="206"/>
    </row>
    <row r="58" spans="1:18" ht="20.100000000000001" customHeight="1" x14ac:dyDescent="0.2">
      <c r="I58" s="206"/>
    </row>
    <row r="59" spans="1:18" ht="20.100000000000001" customHeight="1" x14ac:dyDescent="0.2">
      <c r="I59" s="206"/>
    </row>
    <row r="60" spans="1:18" ht="20.100000000000001" customHeight="1" x14ac:dyDescent="0.2">
      <c r="I60" s="206"/>
    </row>
    <row r="61" spans="1:18" ht="20.100000000000001" customHeight="1" x14ac:dyDescent="0.2">
      <c r="I61" s="206"/>
    </row>
    <row r="62" spans="1:18" ht="20.100000000000001" customHeight="1" x14ac:dyDescent="0.2">
      <c r="I62" s="206"/>
    </row>
    <row r="63" spans="1:18" ht="20.100000000000001" customHeight="1" x14ac:dyDescent="0.2">
      <c r="I63" s="206"/>
    </row>
    <row r="64" spans="1:18" ht="20.100000000000001" customHeight="1" x14ac:dyDescent="0.2">
      <c r="I64" s="206"/>
    </row>
    <row r="65" spans="9:9" ht="20.100000000000001" customHeight="1" x14ac:dyDescent="0.2">
      <c r="I65" s="206"/>
    </row>
    <row r="66" spans="9:9" ht="20.100000000000001" customHeight="1" x14ac:dyDescent="0.2">
      <c r="I66" s="206"/>
    </row>
    <row r="67" spans="9:9" ht="20.100000000000001" customHeight="1" x14ac:dyDescent="0.2">
      <c r="I67" s="206"/>
    </row>
    <row r="68" spans="9:9" ht="20.100000000000001" customHeight="1" x14ac:dyDescent="0.2">
      <c r="I68" s="206"/>
    </row>
    <row r="69" spans="9:9" ht="20.100000000000001" customHeight="1" x14ac:dyDescent="0.2">
      <c r="I69" s="206"/>
    </row>
    <row r="70" spans="9:9" ht="20.100000000000001" customHeight="1" x14ac:dyDescent="0.2">
      <c r="I70" s="206"/>
    </row>
    <row r="71" spans="9:9" ht="20.100000000000001" customHeight="1" x14ac:dyDescent="0.2">
      <c r="I71" s="206"/>
    </row>
    <row r="72" spans="9:9" ht="20.100000000000001" customHeight="1" x14ac:dyDescent="0.2">
      <c r="I72" s="206"/>
    </row>
    <row r="73" spans="9:9" ht="20.100000000000001" customHeight="1" x14ac:dyDescent="0.2">
      <c r="I73" s="206"/>
    </row>
    <row r="74" spans="9:9" ht="20.100000000000001" customHeight="1" x14ac:dyDescent="0.2">
      <c r="I74" s="206"/>
    </row>
    <row r="75" spans="9:9" ht="20.100000000000001" customHeight="1" x14ac:dyDescent="0.2">
      <c r="I75" s="206"/>
    </row>
    <row r="76" spans="9:9" ht="20.100000000000001" customHeight="1" x14ac:dyDescent="0.2">
      <c r="I76" s="206"/>
    </row>
    <row r="77" spans="9:9" ht="20.100000000000001" customHeight="1" x14ac:dyDescent="0.2">
      <c r="I77" s="206"/>
    </row>
    <row r="78" spans="9:9" ht="20.100000000000001" customHeight="1" x14ac:dyDescent="0.2">
      <c r="I78" s="206"/>
    </row>
    <row r="79" spans="9:9" ht="20.100000000000001" customHeight="1" x14ac:dyDescent="0.2">
      <c r="I79" s="206"/>
    </row>
    <row r="80" spans="9:9" ht="20.100000000000001" customHeight="1" x14ac:dyDescent="0.2">
      <c r="I80" s="206"/>
    </row>
    <row r="81" spans="9:9" ht="20.100000000000001" customHeight="1" x14ac:dyDescent="0.2">
      <c r="I81" s="206"/>
    </row>
    <row r="82" spans="9:9" ht="20.100000000000001" customHeight="1" x14ac:dyDescent="0.2">
      <c r="I82" s="206"/>
    </row>
    <row r="83" spans="9:9" ht="20.100000000000001" customHeight="1" x14ac:dyDescent="0.2">
      <c r="I83" s="206"/>
    </row>
    <row r="84" spans="9:9" ht="20.100000000000001" customHeight="1" x14ac:dyDescent="0.2">
      <c r="I84" s="206"/>
    </row>
    <row r="85" spans="9:9" ht="20.100000000000001" customHeight="1" x14ac:dyDescent="0.2">
      <c r="I85" s="206"/>
    </row>
    <row r="86" spans="9:9" ht="20.100000000000001" customHeight="1" x14ac:dyDescent="0.2">
      <c r="I86" s="206"/>
    </row>
    <row r="87" spans="9:9" ht="20.100000000000001" customHeight="1" x14ac:dyDescent="0.2">
      <c r="I87" s="206"/>
    </row>
    <row r="88" spans="9:9" ht="20.100000000000001" customHeight="1" x14ac:dyDescent="0.2">
      <c r="I88" s="206"/>
    </row>
    <row r="89" spans="9:9" ht="20.100000000000001" customHeight="1" x14ac:dyDescent="0.2">
      <c r="I89" s="206"/>
    </row>
    <row r="90" spans="9:9" ht="20.100000000000001" customHeight="1" x14ac:dyDescent="0.2">
      <c r="I90" s="206"/>
    </row>
    <row r="91" spans="9:9" ht="20.100000000000001" customHeight="1" x14ac:dyDescent="0.2">
      <c r="I91" s="206"/>
    </row>
    <row r="92" spans="9:9" ht="20.100000000000001" customHeight="1" x14ac:dyDescent="0.2">
      <c r="I92" s="206"/>
    </row>
    <row r="93" spans="9:9" ht="20.100000000000001" customHeight="1" x14ac:dyDescent="0.2">
      <c r="I93" s="206"/>
    </row>
    <row r="94" spans="9:9" ht="20.100000000000001" customHeight="1" x14ac:dyDescent="0.2">
      <c r="I94" s="206"/>
    </row>
    <row r="95" spans="9:9" ht="20.100000000000001" customHeight="1" x14ac:dyDescent="0.2">
      <c r="I95" s="206"/>
    </row>
    <row r="96" spans="9:9" ht="20.100000000000001" customHeight="1" x14ac:dyDescent="0.2">
      <c r="I96" s="206"/>
    </row>
    <row r="97" spans="9:9" ht="20.100000000000001" customHeight="1" x14ac:dyDescent="0.2">
      <c r="I97" s="206"/>
    </row>
    <row r="98" spans="9:9" ht="20.100000000000001" customHeight="1" x14ac:dyDescent="0.2">
      <c r="I98" s="206"/>
    </row>
    <row r="99" spans="9:9" ht="20.100000000000001" customHeight="1" x14ac:dyDescent="0.2">
      <c r="I99" s="206"/>
    </row>
    <row r="100" spans="9:9" ht="20.100000000000001" customHeight="1" x14ac:dyDescent="0.2">
      <c r="I100" s="206"/>
    </row>
    <row r="101" spans="9:9" ht="20.100000000000001" customHeight="1" x14ac:dyDescent="0.2">
      <c r="I101" s="206"/>
    </row>
    <row r="102" spans="9:9" ht="20.100000000000001" customHeight="1" x14ac:dyDescent="0.2">
      <c r="I102" s="206"/>
    </row>
    <row r="103" spans="9:9" ht="20.100000000000001" customHeight="1" x14ac:dyDescent="0.2">
      <c r="I103" s="206"/>
    </row>
    <row r="104" spans="9:9" ht="20.100000000000001" customHeight="1" x14ac:dyDescent="0.2">
      <c r="I104" s="206"/>
    </row>
    <row r="105" spans="9:9" ht="20.100000000000001" customHeight="1" x14ac:dyDescent="0.2">
      <c r="I105" s="206"/>
    </row>
    <row r="106" spans="9:9" ht="20.100000000000001" customHeight="1" x14ac:dyDescent="0.2">
      <c r="I106" s="206"/>
    </row>
    <row r="107" spans="9:9" ht="20.100000000000001" customHeight="1" x14ac:dyDescent="0.2">
      <c r="I107" s="206"/>
    </row>
    <row r="108" spans="9:9" ht="20.100000000000001" customHeight="1" x14ac:dyDescent="0.2">
      <c r="I108" s="206"/>
    </row>
    <row r="109" spans="9:9" ht="20.100000000000001" customHeight="1" x14ac:dyDescent="0.2">
      <c r="I109" s="206"/>
    </row>
    <row r="110" spans="9:9" ht="20.100000000000001" customHeight="1" x14ac:dyDescent="0.2">
      <c r="I110" s="206"/>
    </row>
    <row r="111" spans="9:9" ht="20.100000000000001" customHeight="1" x14ac:dyDescent="0.2">
      <c r="I111" s="206"/>
    </row>
    <row r="112" spans="9:9" ht="20.100000000000001" customHeight="1" x14ac:dyDescent="0.2">
      <c r="I112" s="206"/>
    </row>
    <row r="113" spans="9:9" ht="20.100000000000001" customHeight="1" x14ac:dyDescent="0.2">
      <c r="I113" s="206"/>
    </row>
    <row r="114" spans="9:9" ht="20.100000000000001" customHeight="1" x14ac:dyDescent="0.2">
      <c r="I114" s="206"/>
    </row>
    <row r="115" spans="9:9" ht="20.100000000000001" customHeight="1" x14ac:dyDescent="0.2">
      <c r="I115" s="206"/>
    </row>
    <row r="116" spans="9:9" ht="20.100000000000001" customHeight="1" x14ac:dyDescent="0.2">
      <c r="I116" s="206"/>
    </row>
    <row r="117" spans="9:9" ht="20.100000000000001" customHeight="1" x14ac:dyDescent="0.2">
      <c r="I117" s="206"/>
    </row>
    <row r="118" spans="9:9" ht="20.100000000000001" customHeight="1" x14ac:dyDescent="0.2">
      <c r="I118" s="206"/>
    </row>
    <row r="119" spans="9:9" ht="20.100000000000001" customHeight="1" x14ac:dyDescent="0.2">
      <c r="I119" s="206"/>
    </row>
    <row r="120" spans="9:9" ht="20.100000000000001" customHeight="1" x14ac:dyDescent="0.2">
      <c r="I120" s="206"/>
    </row>
    <row r="121" spans="9:9" ht="20.100000000000001" customHeight="1" x14ac:dyDescent="0.2">
      <c r="I121" s="206"/>
    </row>
    <row r="122" spans="9:9" ht="20.100000000000001" customHeight="1" x14ac:dyDescent="0.2">
      <c r="I122" s="206"/>
    </row>
    <row r="123" spans="9:9" ht="20.100000000000001" customHeight="1" x14ac:dyDescent="0.2">
      <c r="I123" s="206"/>
    </row>
    <row r="124" spans="9:9" ht="20.100000000000001" customHeight="1" x14ac:dyDescent="0.2">
      <c r="I124" s="206"/>
    </row>
    <row r="125" spans="9:9" ht="20.100000000000001" customHeight="1" x14ac:dyDescent="0.2">
      <c r="I125" s="206"/>
    </row>
    <row r="126" spans="9:9" ht="20.100000000000001" customHeight="1" x14ac:dyDescent="0.2">
      <c r="I126" s="206"/>
    </row>
    <row r="127" spans="9:9" ht="20.100000000000001" customHeight="1" x14ac:dyDescent="0.2">
      <c r="I127" s="206"/>
    </row>
    <row r="128" spans="9:9" ht="20.100000000000001" customHeight="1" x14ac:dyDescent="0.2">
      <c r="I128" s="206"/>
    </row>
    <row r="129" spans="2:9" ht="20.100000000000001" customHeight="1" x14ac:dyDescent="0.2">
      <c r="I129" s="206"/>
    </row>
    <row r="130" spans="2:9" ht="20.100000000000001" customHeight="1" x14ac:dyDescent="0.2">
      <c r="I130" s="206"/>
    </row>
    <row r="131" spans="2:9" ht="20.100000000000001" customHeight="1" x14ac:dyDescent="0.2">
      <c r="I131" s="206"/>
    </row>
    <row r="132" spans="2:9" ht="20.100000000000001" customHeight="1" x14ac:dyDescent="0.2">
      <c r="I132" s="206"/>
    </row>
    <row r="133" spans="2:9" ht="20.100000000000001" customHeight="1" x14ac:dyDescent="0.2">
      <c r="I133" s="206"/>
    </row>
    <row r="134" spans="2:9" ht="20.100000000000001" customHeight="1" x14ac:dyDescent="0.2">
      <c r="I134" s="206"/>
    </row>
    <row r="135" spans="2:9" ht="20.100000000000001" customHeight="1" x14ac:dyDescent="0.2">
      <c r="I135" s="206"/>
    </row>
    <row r="136" spans="2:9" ht="20.100000000000001" customHeight="1" x14ac:dyDescent="0.2">
      <c r="I136" s="206"/>
    </row>
    <row r="137" spans="2:9" ht="20.100000000000001" customHeight="1" x14ac:dyDescent="0.2">
      <c r="I137" s="206"/>
    </row>
    <row r="138" spans="2:9" ht="20.100000000000001" customHeight="1" x14ac:dyDescent="0.2">
      <c r="I138" s="206"/>
    </row>
    <row r="139" spans="2:9" ht="20.100000000000001" customHeight="1" x14ac:dyDescent="0.2">
      <c r="I139" s="206"/>
    </row>
    <row r="140" spans="2:9" ht="20.100000000000001" customHeight="1" x14ac:dyDescent="0.2">
      <c r="I140" s="206"/>
    </row>
    <row r="141" spans="2:9" ht="20.100000000000001" customHeight="1" x14ac:dyDescent="0.2">
      <c r="I141" s="206"/>
    </row>
    <row r="142" spans="2:9" ht="20.100000000000001" customHeight="1" x14ac:dyDescent="0.2">
      <c r="I142" s="206"/>
    </row>
    <row r="143" spans="2:9" ht="20.100000000000001" customHeight="1" x14ac:dyDescent="0.2">
      <c r="I143" s="206"/>
    </row>
    <row r="144" spans="2:9" ht="20.100000000000001" customHeight="1" x14ac:dyDescent="0.2">
      <c r="B144" s="121">
        <v>4</v>
      </c>
      <c r="I144" s="206"/>
    </row>
    <row r="145" spans="9:9" ht="20.100000000000001" customHeight="1" x14ac:dyDescent="0.2">
      <c r="I145" s="206"/>
    </row>
    <row r="146" spans="9:9" ht="20.100000000000001" customHeight="1" x14ac:dyDescent="0.2">
      <c r="I146" s="206"/>
    </row>
    <row r="147" spans="9:9" ht="20.100000000000001" customHeight="1" x14ac:dyDescent="0.2">
      <c r="I147" s="206"/>
    </row>
    <row r="148" spans="9:9" ht="20.100000000000001" customHeight="1" x14ac:dyDescent="0.2">
      <c r="I148" s="206"/>
    </row>
    <row r="149" spans="9:9" ht="20.100000000000001" customHeight="1" x14ac:dyDescent="0.2">
      <c r="I149" s="206"/>
    </row>
    <row r="150" spans="9:9" ht="20.100000000000001" customHeight="1" x14ac:dyDescent="0.2">
      <c r="I150" s="206"/>
    </row>
    <row r="151" spans="9:9" ht="20.100000000000001" customHeight="1" x14ac:dyDescent="0.2">
      <c r="I151" s="206"/>
    </row>
    <row r="152" spans="9:9" ht="20.100000000000001" customHeight="1" x14ac:dyDescent="0.2">
      <c r="I152" s="206"/>
    </row>
    <row r="153" spans="9:9" ht="20.100000000000001" customHeight="1" x14ac:dyDescent="0.2">
      <c r="I153" s="206"/>
    </row>
    <row r="154" spans="9:9" ht="20.100000000000001" customHeight="1" x14ac:dyDescent="0.2">
      <c r="I154" s="206"/>
    </row>
    <row r="155" spans="9:9" ht="20.100000000000001" customHeight="1" x14ac:dyDescent="0.2">
      <c r="I155" s="206"/>
    </row>
    <row r="156" spans="9:9" ht="20.100000000000001" customHeight="1" x14ac:dyDescent="0.2">
      <c r="I156" s="206"/>
    </row>
    <row r="157" spans="9:9" ht="20.100000000000001" customHeight="1" x14ac:dyDescent="0.2">
      <c r="I157" s="206"/>
    </row>
    <row r="158" spans="9:9" ht="20.100000000000001" customHeight="1" x14ac:dyDescent="0.2">
      <c r="I158" s="206"/>
    </row>
    <row r="159" spans="9:9" ht="20.100000000000001" customHeight="1" x14ac:dyDescent="0.2">
      <c r="I159" s="206"/>
    </row>
    <row r="160" spans="9:9" ht="20.100000000000001" customHeight="1" x14ac:dyDescent="0.2">
      <c r="I160" s="206"/>
    </row>
    <row r="161" spans="9:9" ht="20.100000000000001" customHeight="1" x14ac:dyDescent="0.2">
      <c r="I161" s="206"/>
    </row>
    <row r="162" spans="9:9" ht="20.100000000000001" customHeight="1" x14ac:dyDescent="0.2">
      <c r="I162" s="206"/>
    </row>
    <row r="163" spans="9:9" ht="20.100000000000001" customHeight="1" x14ac:dyDescent="0.2">
      <c r="I163" s="206"/>
    </row>
    <row r="164" spans="9:9" ht="20.100000000000001" customHeight="1" x14ac:dyDescent="0.2">
      <c r="I164" s="206"/>
    </row>
    <row r="165" spans="9:9" ht="20.100000000000001" customHeight="1" x14ac:dyDescent="0.2">
      <c r="I165" s="206"/>
    </row>
    <row r="166" spans="9:9" ht="20.100000000000001" customHeight="1" x14ac:dyDescent="0.2">
      <c r="I166" s="206"/>
    </row>
    <row r="167" spans="9:9" ht="20.100000000000001" customHeight="1" x14ac:dyDescent="0.2">
      <c r="I167" s="206"/>
    </row>
    <row r="168" spans="9:9" ht="20.100000000000001" customHeight="1" x14ac:dyDescent="0.2">
      <c r="I168" s="206"/>
    </row>
    <row r="169" spans="9:9" ht="20.100000000000001" customHeight="1" x14ac:dyDescent="0.2">
      <c r="I169" s="206"/>
    </row>
    <row r="170" spans="9:9" ht="20.100000000000001" customHeight="1" x14ac:dyDescent="0.2">
      <c r="I170" s="206"/>
    </row>
    <row r="171" spans="9:9" ht="20.100000000000001" customHeight="1" x14ac:dyDescent="0.2">
      <c r="I171" s="206"/>
    </row>
    <row r="172" spans="9:9" ht="20.100000000000001" customHeight="1" x14ac:dyDescent="0.2">
      <c r="I172" s="206"/>
    </row>
    <row r="173" spans="9:9" ht="20.100000000000001" customHeight="1" x14ac:dyDescent="0.2">
      <c r="I173" s="206"/>
    </row>
    <row r="174" spans="9:9" ht="20.100000000000001" customHeight="1" x14ac:dyDescent="0.2">
      <c r="I174" s="206"/>
    </row>
    <row r="175" spans="9:9" ht="20.100000000000001" customHeight="1" x14ac:dyDescent="0.2">
      <c r="I175" s="206"/>
    </row>
    <row r="176" spans="9:9" ht="20.100000000000001" customHeight="1" x14ac:dyDescent="0.2">
      <c r="I176" s="206"/>
    </row>
    <row r="177" spans="9:9" ht="20.100000000000001" customHeight="1" x14ac:dyDescent="0.2">
      <c r="I177" s="206"/>
    </row>
    <row r="178" spans="9:9" ht="20.100000000000001" customHeight="1" x14ac:dyDescent="0.2">
      <c r="I178" s="206"/>
    </row>
    <row r="179" spans="9:9" ht="20.100000000000001" customHeight="1" x14ac:dyDescent="0.2">
      <c r="I179" s="206"/>
    </row>
    <row r="180" spans="9:9" ht="20.100000000000001" customHeight="1" x14ac:dyDescent="0.2">
      <c r="I180" s="206"/>
    </row>
    <row r="181" spans="9:9" ht="20.100000000000001" customHeight="1" x14ac:dyDescent="0.2">
      <c r="I181" s="206"/>
    </row>
    <row r="182" spans="9:9" ht="20.100000000000001" customHeight="1" x14ac:dyDescent="0.2">
      <c r="I182" s="206"/>
    </row>
    <row r="183" spans="9:9" ht="20.100000000000001" customHeight="1" x14ac:dyDescent="0.2">
      <c r="I183" s="206"/>
    </row>
    <row r="184" spans="9:9" ht="20.100000000000001" customHeight="1" x14ac:dyDescent="0.2">
      <c r="I184" s="206"/>
    </row>
    <row r="185" spans="9:9" ht="20.100000000000001" customHeight="1" x14ac:dyDescent="0.2">
      <c r="I185" s="206"/>
    </row>
    <row r="186" spans="9:9" ht="20.100000000000001" customHeight="1" x14ac:dyDescent="0.2">
      <c r="I186" s="206"/>
    </row>
    <row r="187" spans="9:9" ht="20.100000000000001" customHeight="1" x14ac:dyDescent="0.2">
      <c r="I187" s="206"/>
    </row>
    <row r="188" spans="9:9" ht="20.100000000000001" customHeight="1" x14ac:dyDescent="0.2">
      <c r="I188" s="206"/>
    </row>
    <row r="189" spans="9:9" ht="20.100000000000001" customHeight="1" x14ac:dyDescent="0.2">
      <c r="I189" s="206"/>
    </row>
    <row r="190" spans="9:9" ht="20.100000000000001" customHeight="1" x14ac:dyDescent="0.2">
      <c r="I190" s="206"/>
    </row>
    <row r="191" spans="9:9" ht="20.100000000000001" customHeight="1" x14ac:dyDescent="0.2">
      <c r="I191" s="206"/>
    </row>
    <row r="192" spans="9:9" ht="20.100000000000001" customHeight="1" x14ac:dyDescent="0.2">
      <c r="I192" s="206"/>
    </row>
    <row r="193" spans="2:9" ht="20.100000000000001" customHeight="1" x14ac:dyDescent="0.2">
      <c r="I193" s="206"/>
    </row>
    <row r="194" spans="2:9" ht="20.100000000000001" customHeight="1" x14ac:dyDescent="0.2">
      <c r="B194" s="121">
        <v>4</v>
      </c>
      <c r="I194" s="206"/>
    </row>
    <row r="195" spans="2:9" ht="20.100000000000001" customHeight="1" x14ac:dyDescent="0.2">
      <c r="I195" s="206"/>
    </row>
    <row r="196" spans="2:9" ht="20.100000000000001" customHeight="1" x14ac:dyDescent="0.2">
      <c r="I196" s="206"/>
    </row>
    <row r="197" spans="2:9" ht="20.100000000000001" customHeight="1" x14ac:dyDescent="0.2">
      <c r="I197" s="206"/>
    </row>
    <row r="198" spans="2:9" ht="20.100000000000001" customHeight="1" x14ac:dyDescent="0.2">
      <c r="I198" s="206"/>
    </row>
    <row r="199" spans="2:9" ht="20.100000000000001" customHeight="1" x14ac:dyDescent="0.2">
      <c r="I199" s="206"/>
    </row>
    <row r="200" spans="2:9" ht="20.100000000000001" customHeight="1" x14ac:dyDescent="0.2">
      <c r="I200" s="206"/>
    </row>
    <row r="201" spans="2:9" ht="20.100000000000001" customHeight="1" x14ac:dyDescent="0.2">
      <c r="I201" s="206"/>
    </row>
    <row r="202" spans="2:9" ht="20.100000000000001" customHeight="1" x14ac:dyDescent="0.2">
      <c r="I202" s="206"/>
    </row>
    <row r="203" spans="2:9" ht="20.100000000000001" customHeight="1" x14ac:dyDescent="0.2">
      <c r="I203" s="206"/>
    </row>
    <row r="204" spans="2:9" ht="20.100000000000001" customHeight="1" x14ac:dyDescent="0.2">
      <c r="I204" s="206"/>
    </row>
    <row r="205" spans="2:9" ht="20.100000000000001" customHeight="1" x14ac:dyDescent="0.2">
      <c r="I205" s="206"/>
    </row>
    <row r="206" spans="2:9" ht="20.100000000000001" customHeight="1" x14ac:dyDescent="0.2">
      <c r="I206" s="206"/>
    </row>
    <row r="207" spans="2:9" ht="20.100000000000001" customHeight="1" x14ac:dyDescent="0.2">
      <c r="I207" s="206"/>
    </row>
    <row r="208" spans="2:9" ht="20.100000000000001" customHeight="1" x14ac:dyDescent="0.2">
      <c r="I208" s="206"/>
    </row>
    <row r="209" spans="9:9" ht="20.100000000000001" customHeight="1" x14ac:dyDescent="0.2">
      <c r="I209" s="206"/>
    </row>
    <row r="210" spans="9:9" ht="20.100000000000001" customHeight="1" x14ac:dyDescent="0.2">
      <c r="I210" s="206"/>
    </row>
    <row r="211" spans="9:9" ht="20.100000000000001" customHeight="1" x14ac:dyDescent="0.2">
      <c r="I211" s="206"/>
    </row>
    <row r="212" spans="9:9" ht="20.100000000000001" customHeight="1" x14ac:dyDescent="0.2">
      <c r="I212" s="206"/>
    </row>
    <row r="213" spans="9:9" ht="20.100000000000001" customHeight="1" x14ac:dyDescent="0.2">
      <c r="I213" s="206"/>
    </row>
    <row r="214" spans="9:9" ht="20.100000000000001" customHeight="1" x14ac:dyDescent="0.2">
      <c r="I214" s="206"/>
    </row>
    <row r="215" spans="9:9" ht="20.100000000000001" customHeight="1" x14ac:dyDescent="0.2">
      <c r="I215" s="206"/>
    </row>
    <row r="216" spans="9:9" ht="20.100000000000001" customHeight="1" x14ac:dyDescent="0.2">
      <c r="I216" s="206"/>
    </row>
    <row r="217" spans="9:9" ht="20.100000000000001" customHeight="1" x14ac:dyDescent="0.2">
      <c r="I217" s="206"/>
    </row>
    <row r="218" spans="9:9" ht="20.100000000000001" customHeight="1" x14ac:dyDescent="0.2">
      <c r="I218" s="206"/>
    </row>
    <row r="219" spans="9:9" ht="20.100000000000001" customHeight="1" x14ac:dyDescent="0.2">
      <c r="I219" s="206"/>
    </row>
    <row r="220" spans="9:9" ht="20.100000000000001" customHeight="1" x14ac:dyDescent="0.2">
      <c r="I220" s="206"/>
    </row>
    <row r="221" spans="9:9" ht="20.100000000000001" customHeight="1" x14ac:dyDescent="0.2">
      <c r="I221" s="206"/>
    </row>
    <row r="222" spans="9:9" ht="20.100000000000001" customHeight="1" x14ac:dyDescent="0.2">
      <c r="I222" s="206"/>
    </row>
    <row r="223" spans="9:9" ht="20.100000000000001" customHeight="1" x14ac:dyDescent="0.2">
      <c r="I223" s="206"/>
    </row>
    <row r="224" spans="9:9" ht="20.100000000000001" customHeight="1" x14ac:dyDescent="0.2">
      <c r="I224" s="206"/>
    </row>
    <row r="225" spans="9:9" ht="20.100000000000001" customHeight="1" x14ac:dyDescent="0.2">
      <c r="I225" s="206"/>
    </row>
    <row r="226" spans="9:9" ht="20.100000000000001" customHeight="1" x14ac:dyDescent="0.2">
      <c r="I226" s="206"/>
    </row>
    <row r="227" spans="9:9" ht="20.100000000000001" customHeight="1" x14ac:dyDescent="0.2">
      <c r="I227" s="206"/>
    </row>
    <row r="228" spans="9:9" ht="20.100000000000001" customHeight="1" x14ac:dyDescent="0.2">
      <c r="I228" s="206"/>
    </row>
    <row r="229" spans="9:9" ht="20.100000000000001" customHeight="1" x14ac:dyDescent="0.2">
      <c r="I229" s="206"/>
    </row>
    <row r="230" spans="9:9" ht="20.100000000000001" customHeight="1" x14ac:dyDescent="0.2">
      <c r="I230" s="206"/>
    </row>
    <row r="231" spans="9:9" ht="20.100000000000001" customHeight="1" x14ac:dyDescent="0.2">
      <c r="I231" s="206"/>
    </row>
    <row r="232" spans="9:9" ht="20.100000000000001" customHeight="1" x14ac:dyDescent="0.2">
      <c r="I232" s="206"/>
    </row>
    <row r="233" spans="9:9" ht="20.100000000000001" customHeight="1" x14ac:dyDescent="0.2">
      <c r="I233" s="206"/>
    </row>
    <row r="234" spans="9:9" ht="20.100000000000001" customHeight="1" x14ac:dyDescent="0.2">
      <c r="I234" s="206"/>
    </row>
    <row r="235" spans="9:9" ht="20.100000000000001" customHeight="1" x14ac:dyDescent="0.2">
      <c r="I235" s="206"/>
    </row>
    <row r="236" spans="9:9" ht="20.100000000000001" customHeight="1" x14ac:dyDescent="0.2">
      <c r="I236" s="206"/>
    </row>
    <row r="237" spans="9:9" ht="20.100000000000001" customHeight="1" x14ac:dyDescent="0.2">
      <c r="I237" s="206"/>
    </row>
    <row r="238" spans="9:9" ht="20.100000000000001" customHeight="1" x14ac:dyDescent="0.2">
      <c r="I238" s="206"/>
    </row>
    <row r="239" spans="9:9" ht="20.100000000000001" customHeight="1" x14ac:dyDescent="0.2">
      <c r="I239" s="206"/>
    </row>
    <row r="240" spans="9:9" ht="20.100000000000001" customHeight="1" x14ac:dyDescent="0.2">
      <c r="I240" s="206"/>
    </row>
    <row r="241" spans="2:9" ht="20.100000000000001" customHeight="1" x14ac:dyDescent="0.2">
      <c r="I241" s="206"/>
    </row>
    <row r="242" spans="2:9" ht="20.100000000000001" customHeight="1" x14ac:dyDescent="0.2">
      <c r="I242" s="206"/>
    </row>
    <row r="243" spans="2:9" ht="20.100000000000001" customHeight="1" x14ac:dyDescent="0.2">
      <c r="I243" s="206"/>
    </row>
    <row r="244" spans="2:9" ht="20.100000000000001" customHeight="1" x14ac:dyDescent="0.2">
      <c r="B244" s="121">
        <v>4</v>
      </c>
      <c r="I244" s="206"/>
    </row>
    <row r="245" spans="2:9" ht="20.100000000000001" customHeight="1" x14ac:dyDescent="0.2">
      <c r="I245" s="206"/>
    </row>
    <row r="246" spans="2:9" ht="20.100000000000001" customHeight="1" x14ac:dyDescent="0.2">
      <c r="I246" s="206"/>
    </row>
    <row r="247" spans="2:9" ht="20.100000000000001" customHeight="1" x14ac:dyDescent="0.2">
      <c r="I247" s="206"/>
    </row>
    <row r="248" spans="2:9" ht="20.100000000000001" customHeight="1" x14ac:dyDescent="0.2">
      <c r="I248" s="206"/>
    </row>
    <row r="249" spans="2:9" ht="20.100000000000001" customHeight="1" x14ac:dyDescent="0.2">
      <c r="I249" s="206"/>
    </row>
    <row r="250" spans="2:9" ht="20.100000000000001" customHeight="1" x14ac:dyDescent="0.2">
      <c r="I250" s="206"/>
    </row>
    <row r="251" spans="2:9" ht="20.100000000000001" customHeight="1" x14ac:dyDescent="0.2">
      <c r="I251" s="206"/>
    </row>
    <row r="252" spans="2:9" ht="20.100000000000001" customHeight="1" x14ac:dyDescent="0.2">
      <c r="I252" s="206"/>
    </row>
    <row r="253" spans="2:9" ht="20.100000000000001" customHeight="1" x14ac:dyDescent="0.2">
      <c r="I253" s="206"/>
    </row>
    <row r="254" spans="2:9" ht="20.100000000000001" customHeight="1" x14ac:dyDescent="0.2">
      <c r="I254" s="206"/>
    </row>
    <row r="255" spans="2:9" ht="20.100000000000001" customHeight="1" x14ac:dyDescent="0.2">
      <c r="I255" s="206"/>
    </row>
    <row r="256" spans="2:9" ht="20.100000000000001" customHeight="1" x14ac:dyDescent="0.2">
      <c r="I256" s="206"/>
    </row>
    <row r="257" spans="9:9" ht="20.100000000000001" customHeight="1" x14ac:dyDescent="0.2">
      <c r="I257" s="206"/>
    </row>
    <row r="258" spans="9:9" ht="20.100000000000001" customHeight="1" x14ac:dyDescent="0.2">
      <c r="I258" s="206"/>
    </row>
    <row r="259" spans="9:9" ht="20.100000000000001" customHeight="1" x14ac:dyDescent="0.2">
      <c r="I259" s="206"/>
    </row>
    <row r="260" spans="9:9" ht="20.100000000000001" customHeight="1" x14ac:dyDescent="0.2">
      <c r="I260" s="206"/>
    </row>
    <row r="261" spans="9:9" ht="20.100000000000001" customHeight="1" x14ac:dyDescent="0.2">
      <c r="I261" s="206"/>
    </row>
    <row r="262" spans="9:9" ht="20.100000000000001" customHeight="1" x14ac:dyDescent="0.2">
      <c r="I262" s="206"/>
    </row>
    <row r="263" spans="9:9" ht="20.100000000000001" customHeight="1" x14ac:dyDescent="0.2">
      <c r="I263" s="206"/>
    </row>
    <row r="264" spans="9:9" ht="20.100000000000001" customHeight="1" x14ac:dyDescent="0.2">
      <c r="I264" s="206"/>
    </row>
    <row r="265" spans="9:9" ht="20.100000000000001" customHeight="1" x14ac:dyDescent="0.2">
      <c r="I265" s="206"/>
    </row>
    <row r="266" spans="9:9" ht="20.100000000000001" customHeight="1" x14ac:dyDescent="0.2">
      <c r="I266" s="206"/>
    </row>
    <row r="267" spans="9:9" ht="20.100000000000001" customHeight="1" x14ac:dyDescent="0.2">
      <c r="I267" s="206"/>
    </row>
    <row r="268" spans="9:9" ht="20.100000000000001" customHeight="1" x14ac:dyDescent="0.2">
      <c r="I268" s="206"/>
    </row>
    <row r="269" spans="9:9" ht="20.100000000000001" customHeight="1" x14ac:dyDescent="0.2">
      <c r="I269" s="206"/>
    </row>
    <row r="270" spans="9:9" ht="20.100000000000001" customHeight="1" x14ac:dyDescent="0.2">
      <c r="I270" s="206"/>
    </row>
    <row r="271" spans="9:9" ht="20.100000000000001" customHeight="1" x14ac:dyDescent="0.2">
      <c r="I271" s="206"/>
    </row>
    <row r="272" spans="9:9" ht="20.100000000000001" customHeight="1" x14ac:dyDescent="0.2">
      <c r="I272" s="206"/>
    </row>
    <row r="273" spans="9:9" ht="20.100000000000001" customHeight="1" x14ac:dyDescent="0.2">
      <c r="I273" s="206"/>
    </row>
    <row r="274" spans="9:9" ht="20.100000000000001" customHeight="1" x14ac:dyDescent="0.2">
      <c r="I274" s="206"/>
    </row>
    <row r="275" spans="9:9" ht="20.100000000000001" customHeight="1" x14ac:dyDescent="0.2">
      <c r="I275" s="206"/>
    </row>
    <row r="276" spans="9:9" ht="20.100000000000001" customHeight="1" x14ac:dyDescent="0.2">
      <c r="I276" s="206"/>
    </row>
    <row r="277" spans="9:9" ht="20.100000000000001" customHeight="1" x14ac:dyDescent="0.2">
      <c r="I277" s="206"/>
    </row>
    <row r="278" spans="9:9" ht="20.100000000000001" customHeight="1" x14ac:dyDescent="0.2">
      <c r="I278" s="206"/>
    </row>
    <row r="279" spans="9:9" ht="20.100000000000001" customHeight="1" x14ac:dyDescent="0.2">
      <c r="I279" s="206"/>
    </row>
    <row r="280" spans="9:9" ht="20.100000000000001" customHeight="1" x14ac:dyDescent="0.2">
      <c r="I280" s="206"/>
    </row>
    <row r="281" spans="9:9" ht="20.100000000000001" customHeight="1" x14ac:dyDescent="0.2">
      <c r="I281" s="206"/>
    </row>
    <row r="282" spans="9:9" ht="20.100000000000001" customHeight="1" x14ac:dyDescent="0.2">
      <c r="I282" s="206"/>
    </row>
    <row r="283" spans="9:9" ht="20.100000000000001" customHeight="1" x14ac:dyDescent="0.2">
      <c r="I283" s="206"/>
    </row>
    <row r="284" spans="9:9" ht="20.100000000000001" customHeight="1" x14ac:dyDescent="0.2">
      <c r="I284" s="206"/>
    </row>
    <row r="285" spans="9:9" ht="20.100000000000001" customHeight="1" x14ac:dyDescent="0.2">
      <c r="I285" s="206"/>
    </row>
    <row r="286" spans="9:9" ht="20.100000000000001" customHeight="1" x14ac:dyDescent="0.2">
      <c r="I286" s="206"/>
    </row>
    <row r="287" spans="9:9" ht="20.100000000000001" customHeight="1" x14ac:dyDescent="0.2">
      <c r="I287" s="206"/>
    </row>
    <row r="288" spans="9:9" ht="20.100000000000001" customHeight="1" x14ac:dyDescent="0.2">
      <c r="I288" s="206"/>
    </row>
    <row r="289" spans="2:9" ht="20.100000000000001" customHeight="1" x14ac:dyDescent="0.2">
      <c r="I289" s="206"/>
    </row>
    <row r="290" spans="2:9" ht="20.100000000000001" customHeight="1" x14ac:dyDescent="0.2">
      <c r="I290" s="206"/>
    </row>
    <row r="291" spans="2:9" ht="20.100000000000001" customHeight="1" x14ac:dyDescent="0.2">
      <c r="I291" s="206"/>
    </row>
    <row r="292" spans="2:9" ht="20.100000000000001" customHeight="1" x14ac:dyDescent="0.2">
      <c r="I292" s="206"/>
    </row>
    <row r="293" spans="2:9" ht="20.100000000000001" customHeight="1" x14ac:dyDescent="0.2">
      <c r="I293" s="206"/>
    </row>
    <row r="294" spans="2:9" ht="20.100000000000001" customHeight="1" x14ac:dyDescent="0.2">
      <c r="B294" s="121">
        <v>4</v>
      </c>
      <c r="I294" s="206"/>
    </row>
    <row r="295" spans="2:9" ht="20.100000000000001" customHeight="1" x14ac:dyDescent="0.2">
      <c r="I295" s="206"/>
    </row>
    <row r="296" spans="2:9" ht="20.100000000000001" customHeight="1" x14ac:dyDescent="0.2">
      <c r="I296" s="206"/>
    </row>
    <row r="297" spans="2:9" ht="20.100000000000001" customHeight="1" x14ac:dyDescent="0.2">
      <c r="I297" s="206"/>
    </row>
    <row r="298" spans="2:9" ht="20.100000000000001" customHeight="1" x14ac:dyDescent="0.2">
      <c r="I298" s="206"/>
    </row>
    <row r="299" spans="2:9" ht="20.100000000000001" customHeight="1" x14ac:dyDescent="0.2">
      <c r="I299" s="206"/>
    </row>
    <row r="300" spans="2:9" ht="20.100000000000001" customHeight="1" x14ac:dyDescent="0.2">
      <c r="I300" s="206"/>
    </row>
    <row r="301" spans="2:9" ht="20.100000000000001" customHeight="1" x14ac:dyDescent="0.2">
      <c r="I301" s="206"/>
    </row>
    <row r="302" spans="2:9" ht="20.100000000000001" customHeight="1" x14ac:dyDescent="0.2">
      <c r="I302" s="206"/>
    </row>
    <row r="303" spans="2:9" ht="20.100000000000001" customHeight="1" x14ac:dyDescent="0.2">
      <c r="I303" s="206"/>
    </row>
    <row r="304" spans="2:9" ht="20.100000000000001" customHeight="1" x14ac:dyDescent="0.2">
      <c r="I304" s="206"/>
    </row>
    <row r="305" spans="9:9" ht="20.100000000000001" customHeight="1" x14ac:dyDescent="0.2">
      <c r="I305" s="206"/>
    </row>
    <row r="306" spans="9:9" ht="20.100000000000001" customHeight="1" x14ac:dyDescent="0.2">
      <c r="I306" s="206"/>
    </row>
    <row r="307" spans="9:9" ht="20.100000000000001" customHeight="1" x14ac:dyDescent="0.2">
      <c r="I307" s="206"/>
    </row>
    <row r="308" spans="9:9" ht="20.100000000000001" customHeight="1" x14ac:dyDescent="0.2">
      <c r="I308" s="206"/>
    </row>
    <row r="309" spans="9:9" ht="20.100000000000001" customHeight="1" x14ac:dyDescent="0.2">
      <c r="I309" s="206"/>
    </row>
    <row r="310" spans="9:9" ht="20.100000000000001" customHeight="1" x14ac:dyDescent="0.2">
      <c r="I310" s="206"/>
    </row>
    <row r="311" spans="9:9" ht="20.100000000000001" customHeight="1" x14ac:dyDescent="0.2">
      <c r="I311" s="206"/>
    </row>
    <row r="312" spans="9:9" ht="20.100000000000001" customHeight="1" x14ac:dyDescent="0.2">
      <c r="I312" s="206"/>
    </row>
    <row r="313" spans="9:9" ht="20.100000000000001" customHeight="1" x14ac:dyDescent="0.2">
      <c r="I313" s="206"/>
    </row>
    <row r="314" spans="9:9" ht="20.100000000000001" customHeight="1" x14ac:dyDescent="0.2">
      <c r="I314" s="206"/>
    </row>
    <row r="315" spans="9:9" ht="20.100000000000001" customHeight="1" x14ac:dyDescent="0.2">
      <c r="I315" s="206"/>
    </row>
    <row r="316" spans="9:9" ht="20.100000000000001" customHeight="1" x14ac:dyDescent="0.2">
      <c r="I316" s="206"/>
    </row>
    <row r="317" spans="9:9" ht="20.100000000000001" customHeight="1" x14ac:dyDescent="0.2">
      <c r="I317" s="206"/>
    </row>
    <row r="318" spans="9:9" ht="20.100000000000001" customHeight="1" x14ac:dyDescent="0.2">
      <c r="I318" s="206"/>
    </row>
    <row r="319" spans="9:9" ht="20.100000000000001" customHeight="1" x14ac:dyDescent="0.2">
      <c r="I319" s="206"/>
    </row>
    <row r="320" spans="9:9" ht="20.100000000000001" customHeight="1" x14ac:dyDescent="0.2">
      <c r="I320" s="206"/>
    </row>
    <row r="321" spans="9:9" ht="20.100000000000001" customHeight="1" x14ac:dyDescent="0.2">
      <c r="I321" s="206"/>
    </row>
    <row r="322" spans="9:9" ht="20.100000000000001" customHeight="1" x14ac:dyDescent="0.2">
      <c r="I322" s="206"/>
    </row>
    <row r="323" spans="9:9" ht="20.100000000000001" customHeight="1" x14ac:dyDescent="0.2">
      <c r="I323" s="206"/>
    </row>
    <row r="324" spans="9:9" ht="20.100000000000001" customHeight="1" x14ac:dyDescent="0.2">
      <c r="I324" s="206"/>
    </row>
    <row r="325" spans="9:9" ht="20.100000000000001" customHeight="1" x14ac:dyDescent="0.2">
      <c r="I325" s="206"/>
    </row>
    <row r="326" spans="9:9" ht="20.100000000000001" customHeight="1" x14ac:dyDescent="0.2">
      <c r="I326" s="206"/>
    </row>
    <row r="327" spans="9:9" ht="20.100000000000001" customHeight="1" x14ac:dyDescent="0.2">
      <c r="I327" s="206"/>
    </row>
    <row r="328" spans="9:9" ht="20.100000000000001" customHeight="1" x14ac:dyDescent="0.2">
      <c r="I328" s="206"/>
    </row>
    <row r="329" spans="9:9" ht="20.100000000000001" customHeight="1" x14ac:dyDescent="0.2">
      <c r="I329" s="206"/>
    </row>
    <row r="330" spans="9:9" ht="20.100000000000001" customHeight="1" x14ac:dyDescent="0.2">
      <c r="I330" s="206"/>
    </row>
    <row r="331" spans="9:9" ht="20.100000000000001" customHeight="1" x14ac:dyDescent="0.2">
      <c r="I331" s="206"/>
    </row>
    <row r="332" spans="9:9" ht="20.100000000000001" customHeight="1" x14ac:dyDescent="0.2">
      <c r="I332" s="206"/>
    </row>
    <row r="333" spans="9:9" ht="20.100000000000001" customHeight="1" x14ac:dyDescent="0.2">
      <c r="I333" s="206"/>
    </row>
    <row r="334" spans="9:9" ht="20.100000000000001" customHeight="1" x14ac:dyDescent="0.2">
      <c r="I334" s="206"/>
    </row>
    <row r="335" spans="9:9" ht="20.100000000000001" customHeight="1" x14ac:dyDescent="0.2">
      <c r="I335" s="206"/>
    </row>
    <row r="336" spans="9:9" ht="20.100000000000001" customHeight="1" x14ac:dyDescent="0.2">
      <c r="I336" s="206"/>
    </row>
    <row r="337" spans="2:9" ht="20.100000000000001" customHeight="1" x14ac:dyDescent="0.2">
      <c r="I337" s="206"/>
    </row>
    <row r="338" spans="2:9" ht="20.100000000000001" customHeight="1" x14ac:dyDescent="0.2">
      <c r="I338" s="206"/>
    </row>
    <row r="339" spans="2:9" ht="20.100000000000001" customHeight="1" x14ac:dyDescent="0.2">
      <c r="I339" s="206"/>
    </row>
    <row r="340" spans="2:9" ht="20.100000000000001" customHeight="1" x14ac:dyDescent="0.2">
      <c r="I340" s="206"/>
    </row>
    <row r="341" spans="2:9" ht="20.100000000000001" customHeight="1" x14ac:dyDescent="0.2">
      <c r="I341" s="206"/>
    </row>
    <row r="342" spans="2:9" ht="20.100000000000001" customHeight="1" x14ac:dyDescent="0.2">
      <c r="I342" s="206"/>
    </row>
    <row r="343" spans="2:9" ht="20.100000000000001" customHeight="1" x14ac:dyDescent="0.2">
      <c r="I343" s="206"/>
    </row>
    <row r="344" spans="2:9" ht="20.100000000000001" customHeight="1" x14ac:dyDescent="0.2">
      <c r="B344" s="121">
        <v>5</v>
      </c>
      <c r="I344" s="206"/>
    </row>
    <row r="345" spans="2:9" ht="20.100000000000001" customHeight="1" x14ac:dyDescent="0.2">
      <c r="I345" s="206"/>
    </row>
    <row r="346" spans="2:9" ht="20.100000000000001" customHeight="1" x14ac:dyDescent="0.2">
      <c r="I346" s="206"/>
    </row>
    <row r="347" spans="2:9" ht="20.100000000000001" customHeight="1" x14ac:dyDescent="0.2">
      <c r="I347" s="206"/>
    </row>
    <row r="348" spans="2:9" ht="20.100000000000001" customHeight="1" x14ac:dyDescent="0.2">
      <c r="I348" s="206"/>
    </row>
    <row r="349" spans="2:9" ht="20.100000000000001" customHeight="1" x14ac:dyDescent="0.2">
      <c r="I349" s="206"/>
    </row>
    <row r="350" spans="2:9" ht="20.100000000000001" customHeight="1" x14ac:dyDescent="0.2">
      <c r="I350" s="206"/>
    </row>
    <row r="351" spans="2:9" ht="20.100000000000001" customHeight="1" x14ac:dyDescent="0.2">
      <c r="I351" s="206"/>
    </row>
    <row r="352" spans="2:9" ht="20.100000000000001" customHeight="1" x14ac:dyDescent="0.2">
      <c r="I352" s="206"/>
    </row>
    <row r="353" spans="9:9" ht="20.100000000000001" customHeight="1" x14ac:dyDescent="0.2">
      <c r="I353" s="206"/>
    </row>
    <row r="354" spans="9:9" ht="20.100000000000001" customHeight="1" x14ac:dyDescent="0.2">
      <c r="I354" s="206"/>
    </row>
    <row r="355" spans="9:9" ht="20.100000000000001" customHeight="1" x14ac:dyDescent="0.2">
      <c r="I355" s="206"/>
    </row>
    <row r="356" spans="9:9" ht="20.100000000000001" customHeight="1" x14ac:dyDescent="0.2">
      <c r="I356" s="206"/>
    </row>
    <row r="357" spans="9:9" ht="20.100000000000001" customHeight="1" x14ac:dyDescent="0.2">
      <c r="I357" s="206"/>
    </row>
    <row r="358" spans="9:9" ht="20.100000000000001" customHeight="1" x14ac:dyDescent="0.2">
      <c r="I358" s="206"/>
    </row>
    <row r="359" spans="9:9" ht="20.100000000000001" customHeight="1" x14ac:dyDescent="0.2">
      <c r="I359" s="206"/>
    </row>
    <row r="360" spans="9:9" ht="20.100000000000001" customHeight="1" x14ac:dyDescent="0.2">
      <c r="I360" s="206"/>
    </row>
    <row r="361" spans="9:9" ht="20.100000000000001" customHeight="1" x14ac:dyDescent="0.2">
      <c r="I361" s="206"/>
    </row>
    <row r="362" spans="9:9" ht="20.100000000000001" customHeight="1" x14ac:dyDescent="0.2">
      <c r="I362" s="206"/>
    </row>
    <row r="363" spans="9:9" ht="20.100000000000001" customHeight="1" x14ac:dyDescent="0.2">
      <c r="I363" s="206"/>
    </row>
    <row r="364" spans="9:9" ht="20.100000000000001" customHeight="1" x14ac:dyDescent="0.2">
      <c r="I364" s="206"/>
    </row>
    <row r="365" spans="9:9" ht="20.100000000000001" customHeight="1" x14ac:dyDescent="0.2">
      <c r="I365" s="206"/>
    </row>
    <row r="366" spans="9:9" ht="20.100000000000001" customHeight="1" x14ac:dyDescent="0.2">
      <c r="I366" s="206"/>
    </row>
    <row r="367" spans="9:9" ht="20.100000000000001" customHeight="1" x14ac:dyDescent="0.2">
      <c r="I367" s="206"/>
    </row>
    <row r="368" spans="9:9" ht="20.100000000000001" customHeight="1" x14ac:dyDescent="0.2">
      <c r="I368" s="206"/>
    </row>
    <row r="369" spans="9:9" ht="20.100000000000001" customHeight="1" x14ac:dyDescent="0.2">
      <c r="I369" s="206"/>
    </row>
    <row r="370" spans="9:9" ht="20.100000000000001" customHeight="1" x14ac:dyDescent="0.2">
      <c r="I370" s="206"/>
    </row>
    <row r="371" spans="9:9" ht="20.100000000000001" customHeight="1" x14ac:dyDescent="0.2">
      <c r="I371" s="206"/>
    </row>
    <row r="372" spans="9:9" ht="20.100000000000001" customHeight="1" x14ac:dyDescent="0.2">
      <c r="I372" s="206"/>
    </row>
    <row r="373" spans="9:9" ht="20.100000000000001" customHeight="1" x14ac:dyDescent="0.2">
      <c r="I373" s="206"/>
    </row>
    <row r="374" spans="9:9" ht="20.100000000000001" customHeight="1" x14ac:dyDescent="0.2">
      <c r="I374" s="206"/>
    </row>
    <row r="375" spans="9:9" ht="20.100000000000001" customHeight="1" x14ac:dyDescent="0.2">
      <c r="I375" s="206"/>
    </row>
    <row r="376" spans="9:9" ht="20.100000000000001" customHeight="1" x14ac:dyDescent="0.2">
      <c r="I376" s="206"/>
    </row>
    <row r="377" spans="9:9" ht="20.100000000000001" customHeight="1" x14ac:dyDescent="0.2">
      <c r="I377" s="206"/>
    </row>
    <row r="378" spans="9:9" ht="20.100000000000001" customHeight="1" x14ac:dyDescent="0.2">
      <c r="I378" s="206"/>
    </row>
    <row r="379" spans="9:9" ht="20.100000000000001" customHeight="1" x14ac:dyDescent="0.2">
      <c r="I379" s="206"/>
    </row>
    <row r="380" spans="9:9" ht="20.100000000000001" customHeight="1" x14ac:dyDescent="0.2">
      <c r="I380" s="206"/>
    </row>
    <row r="381" spans="9:9" ht="20.100000000000001" customHeight="1" x14ac:dyDescent="0.2">
      <c r="I381" s="206"/>
    </row>
    <row r="382" spans="9:9" ht="20.100000000000001" customHeight="1" x14ac:dyDescent="0.2">
      <c r="I382" s="206"/>
    </row>
    <row r="383" spans="9:9" ht="20.100000000000001" customHeight="1" x14ac:dyDescent="0.2">
      <c r="I383" s="206"/>
    </row>
    <row r="384" spans="9:9" ht="20.100000000000001" customHeight="1" x14ac:dyDescent="0.2">
      <c r="I384" s="206"/>
    </row>
    <row r="385" spans="2:9" ht="20.100000000000001" customHeight="1" x14ac:dyDescent="0.2">
      <c r="I385" s="206"/>
    </row>
    <row r="386" spans="2:9" ht="20.100000000000001" customHeight="1" x14ac:dyDescent="0.2">
      <c r="I386" s="206"/>
    </row>
    <row r="387" spans="2:9" ht="20.100000000000001" customHeight="1" x14ac:dyDescent="0.2">
      <c r="I387" s="206"/>
    </row>
    <row r="388" spans="2:9" ht="20.100000000000001" customHeight="1" x14ac:dyDescent="0.2">
      <c r="I388" s="206"/>
    </row>
    <row r="389" spans="2:9" ht="20.100000000000001" customHeight="1" x14ac:dyDescent="0.2">
      <c r="I389" s="206"/>
    </row>
    <row r="390" spans="2:9" ht="20.100000000000001" customHeight="1" x14ac:dyDescent="0.2">
      <c r="I390" s="206"/>
    </row>
    <row r="391" spans="2:9" ht="20.100000000000001" customHeight="1" x14ac:dyDescent="0.2">
      <c r="I391" s="206"/>
    </row>
    <row r="392" spans="2:9" ht="20.100000000000001" customHeight="1" x14ac:dyDescent="0.2">
      <c r="I392" s="206"/>
    </row>
    <row r="393" spans="2:9" ht="20.100000000000001" customHeight="1" x14ac:dyDescent="0.2">
      <c r="I393" s="206"/>
    </row>
    <row r="394" spans="2:9" ht="20.100000000000001" customHeight="1" x14ac:dyDescent="0.2">
      <c r="B394" s="121">
        <v>5</v>
      </c>
    </row>
    <row r="444" spans="2:2" ht="20.100000000000001" customHeight="1" x14ac:dyDescent="0.2">
      <c r="B444" s="121">
        <v>5</v>
      </c>
    </row>
    <row r="494" spans="2:2" ht="20.100000000000001" customHeight="1" x14ac:dyDescent="0.2">
      <c r="B494" s="121">
        <v>5</v>
      </c>
    </row>
    <row r="544" spans="2:2" ht="20.100000000000001" customHeight="1" x14ac:dyDescent="0.2">
      <c r="B544" s="121">
        <v>5</v>
      </c>
    </row>
    <row r="594" spans="2:2" ht="20.100000000000001" customHeight="1" x14ac:dyDescent="0.2">
      <c r="B594" s="121">
        <v>5</v>
      </c>
    </row>
    <row r="644" spans="2:2" ht="20.100000000000001" customHeight="1" x14ac:dyDescent="0.2">
      <c r="B644" s="121">
        <v>5</v>
      </c>
    </row>
    <row r="694" spans="2:2" ht="20.100000000000001" customHeight="1" x14ac:dyDescent="0.2">
      <c r="B694" s="121">
        <v>5</v>
      </c>
    </row>
    <row r="744" spans="2:2" ht="20.100000000000001" customHeight="1" x14ac:dyDescent="0.2">
      <c r="B744" s="121">
        <v>5</v>
      </c>
    </row>
    <row r="794" spans="2:2" ht="20.100000000000001" customHeight="1" x14ac:dyDescent="0.2">
      <c r="B794" s="121">
        <v>5</v>
      </c>
    </row>
    <row r="844" spans="2:2" ht="20.100000000000001" customHeight="1" x14ac:dyDescent="0.2">
      <c r="B844" s="121">
        <v>5</v>
      </c>
    </row>
    <row r="894" spans="2:2" ht="20.100000000000001" customHeight="1" x14ac:dyDescent="0.2">
      <c r="B894" s="121">
        <v>5</v>
      </c>
    </row>
    <row r="895" spans="2:2" ht="20.100000000000001" customHeight="1" x14ac:dyDescent="0.2">
      <c r="B895" s="121" t="e">
        <f>Datos!#REF!</f>
        <v>#REF!</v>
      </c>
    </row>
    <row r="944" spans="2:2" ht="20.100000000000001" customHeight="1" x14ac:dyDescent="0.2">
      <c r="B944" s="121">
        <v>5</v>
      </c>
    </row>
    <row r="945" spans="2:2" ht="20.100000000000001" customHeight="1" x14ac:dyDescent="0.2">
      <c r="B945" s="121" t="e">
        <f>Datos!#REF!</f>
        <v>#REF!</v>
      </c>
    </row>
    <row r="994" spans="2:2" ht="20.100000000000001" customHeight="1" x14ac:dyDescent="0.2">
      <c r="B994" s="121">
        <v>5</v>
      </c>
    </row>
    <row r="995" spans="2:2" ht="20.100000000000001" customHeight="1" x14ac:dyDescent="0.2">
      <c r="B995" s="121" t="e">
        <f>Datos!#REF!</f>
        <v>#REF!</v>
      </c>
    </row>
    <row r="1044" spans="2:2" ht="20.100000000000001" customHeight="1" x14ac:dyDescent="0.2">
      <c r="B1044" s="121">
        <v>5</v>
      </c>
    </row>
    <row r="1045" spans="2:2" ht="20.100000000000001" customHeight="1" x14ac:dyDescent="0.2">
      <c r="B1045" s="121" t="e">
        <f>Datos!#REF!</f>
        <v>#REF!</v>
      </c>
    </row>
    <row r="1095" spans="2:2" ht="20.100000000000001" customHeight="1" x14ac:dyDescent="0.2">
      <c r="B1095" s="121" t="e">
        <f>Datos!#REF!</f>
        <v>#REF!</v>
      </c>
    </row>
    <row r="1144" spans="2:2" ht="20.100000000000001" customHeight="1" x14ac:dyDescent="0.2">
      <c r="B1144" s="121">
        <v>7</v>
      </c>
    </row>
    <row r="1145" spans="2:2" ht="20.100000000000001" customHeight="1" x14ac:dyDescent="0.2">
      <c r="B1145" s="121" t="e">
        <f>Datos!#REF!</f>
        <v>#REF!</v>
      </c>
    </row>
    <row r="1195" spans="2:2" ht="20.100000000000001" customHeight="1" x14ac:dyDescent="0.2">
      <c r="B1195" s="121" t="e">
        <f>Datos!#REF!</f>
        <v>#REF!</v>
      </c>
    </row>
    <row r="1244" spans="2:2" ht="20.100000000000001" customHeight="1" x14ac:dyDescent="0.2">
      <c r="B1244" s="121">
        <v>8</v>
      </c>
    </row>
    <row r="1245" spans="2:2" ht="20.100000000000001" customHeight="1" x14ac:dyDescent="0.2">
      <c r="B1245" s="121" t="e">
        <f>Datos!#REF!</f>
        <v>#REF!</v>
      </c>
    </row>
    <row r="1294" spans="2:2" ht="20.100000000000001" customHeight="1" x14ac:dyDescent="0.2">
      <c r="B1294" s="121">
        <v>8</v>
      </c>
    </row>
    <row r="1295" spans="2:2" ht="20.100000000000001" customHeight="1" x14ac:dyDescent="0.2">
      <c r="B1295" s="121" t="e">
        <f>Datos!#REF!</f>
        <v>#REF!</v>
      </c>
    </row>
    <row r="1344" spans="2:2" ht="20.100000000000001" customHeight="1" x14ac:dyDescent="0.2">
      <c r="B1344" s="121">
        <v>8</v>
      </c>
    </row>
    <row r="1345" spans="2:2" ht="20.100000000000001" customHeight="1" x14ac:dyDescent="0.2">
      <c r="B1345" s="121" t="e">
        <f>Datos!#REF!</f>
        <v>#REF!</v>
      </c>
    </row>
    <row r="1394" spans="2:2" ht="20.100000000000001" customHeight="1" x14ac:dyDescent="0.2">
      <c r="B1394" s="121">
        <v>8</v>
      </c>
    </row>
    <row r="1395" spans="2:2" ht="20.100000000000001" customHeight="1" x14ac:dyDescent="0.2">
      <c r="B1395" s="121" t="e">
        <f>Datos!#REF!</f>
        <v>#REF!</v>
      </c>
    </row>
    <row r="1444" spans="2:2" ht="20.100000000000001" customHeight="1" x14ac:dyDescent="0.2">
      <c r="B1444" s="121">
        <v>8</v>
      </c>
    </row>
    <row r="1445" spans="2:2" ht="20.100000000000001" customHeight="1" x14ac:dyDescent="0.2">
      <c r="B1445" s="121" t="e">
        <f>Datos!#REF!</f>
        <v>#REF!</v>
      </c>
    </row>
    <row r="1495" spans="2:2" ht="20.100000000000001" customHeight="1" x14ac:dyDescent="0.2">
      <c r="B1495" s="121" t="e">
        <f>Datos!#REF!</f>
        <v>#REF!</v>
      </c>
    </row>
    <row r="1545" spans="2:2" ht="20.100000000000001" customHeight="1" x14ac:dyDescent="0.2">
      <c r="B1545" s="121" t="e">
        <f>Datos!#REF!</f>
        <v>#REF!</v>
      </c>
    </row>
    <row r="1595" spans="2:2" ht="20.100000000000001" customHeight="1" x14ac:dyDescent="0.2">
      <c r="B1595" s="121" t="e">
        <f>Datos!#REF!</f>
        <v>#REF!</v>
      </c>
    </row>
    <row r="1644" spans="2:2" ht="20.100000000000001" customHeight="1" x14ac:dyDescent="0.2">
      <c r="B1644" s="121">
        <v>12</v>
      </c>
    </row>
    <row r="1645" spans="2:2" ht="20.100000000000001" customHeight="1" x14ac:dyDescent="0.2">
      <c r="B1645" s="121" t="e">
        <f>Datos!#REF!</f>
        <v>#REF!</v>
      </c>
    </row>
    <row r="1694" spans="2:2" ht="20.100000000000001" customHeight="1" x14ac:dyDescent="0.2">
      <c r="B1694" s="121">
        <v>12</v>
      </c>
    </row>
    <row r="1695" spans="2:2" ht="20.100000000000001" customHeight="1" x14ac:dyDescent="0.2">
      <c r="B1695" s="121" t="e">
        <f>Datos!#REF!</f>
        <v>#REF!</v>
      </c>
    </row>
    <row r="1744" spans="2:2" ht="20.100000000000001" customHeight="1" x14ac:dyDescent="0.2">
      <c r="B1744" s="121">
        <v>12</v>
      </c>
    </row>
    <row r="1745" spans="2:2" ht="20.100000000000001" customHeight="1" x14ac:dyDescent="0.2">
      <c r="B1745" s="121" t="e">
        <f>Datos!#REF!</f>
        <v>#REF!</v>
      </c>
    </row>
    <row r="1794" spans="2:2" ht="20.100000000000001" customHeight="1" x14ac:dyDescent="0.2">
      <c r="B1794" s="121">
        <v>12</v>
      </c>
    </row>
    <row r="1795" spans="2:2" ht="20.100000000000001" customHeight="1" x14ac:dyDescent="0.2">
      <c r="B1795" s="121" t="e">
        <f>Datos!#REF!</f>
        <v>#REF!</v>
      </c>
    </row>
    <row r="1844" spans="2:2" ht="20.100000000000001" customHeight="1" x14ac:dyDescent="0.2">
      <c r="B1844" s="121">
        <v>12</v>
      </c>
    </row>
    <row r="1845" spans="2:2" ht="20.100000000000001" customHeight="1" x14ac:dyDescent="0.2">
      <c r="B1845" s="121" t="e">
        <f>Datos!#REF!</f>
        <v>#REF!</v>
      </c>
    </row>
    <row r="1894" spans="2:2" ht="20.100000000000001" customHeight="1" x14ac:dyDescent="0.2">
      <c r="B1894" s="121">
        <v>13</v>
      </c>
    </row>
    <row r="1895" spans="2:2" ht="20.100000000000001" customHeight="1" x14ac:dyDescent="0.2">
      <c r="B1895" s="121" t="e">
        <f>Datos!#REF!</f>
        <v>#REF!</v>
      </c>
    </row>
    <row r="1944" spans="2:2" ht="20.100000000000001" customHeight="1" x14ac:dyDescent="0.2">
      <c r="B1944" s="121">
        <v>13</v>
      </c>
    </row>
    <row r="1945" spans="2:2" ht="20.100000000000001" customHeight="1" x14ac:dyDescent="0.2">
      <c r="B1945" s="121" t="e">
        <f>Datos!#REF!</f>
        <v>#REF!</v>
      </c>
    </row>
  </sheetData>
  <mergeCells count="10">
    <mergeCell ref="H22:I22"/>
    <mergeCell ref="L22:R23"/>
    <mergeCell ref="A1:D1"/>
    <mergeCell ref="A12:D12"/>
    <mergeCell ref="F22:F23"/>
    <mergeCell ref="A20:D20"/>
    <mergeCell ref="A22:A23"/>
    <mergeCell ref="B22:B23"/>
    <mergeCell ref="C22:C23"/>
    <mergeCell ref="D22:D23"/>
  </mergeCells>
  <phoneticPr fontId="44" type="noConversion"/>
  <conditionalFormatting sqref="C14:C17">
    <cfRule type="expression" dxfId="172" priority="38" stopIfTrue="1">
      <formula>#REF!=1</formula>
    </cfRule>
  </conditionalFormatting>
  <conditionalFormatting sqref="A44:A49">
    <cfRule type="expression" dxfId="171" priority="39" stopIfTrue="1">
      <formula>#REF!&gt;0</formula>
    </cfRule>
    <cfRule type="expression" dxfId="170" priority="40" stopIfTrue="1">
      <formula>#REF!&gt;0</formula>
    </cfRule>
    <cfRule type="expression" dxfId="169" priority="41" stopIfTrue="1">
      <formula>#REF!&gt;0</formula>
    </cfRule>
  </conditionalFormatting>
  <conditionalFormatting sqref="C14:C17">
    <cfRule type="expression" dxfId="168" priority="46" stopIfTrue="1">
      <formula>#REF!=1</formula>
    </cfRule>
  </conditionalFormatting>
  <conditionalFormatting sqref="B25:B49">
    <cfRule type="expression" dxfId="167" priority="22" stopIfTrue="1">
      <formula>#REF!&gt;0</formula>
    </cfRule>
    <cfRule type="expression" dxfId="166" priority="23" stopIfTrue="1">
      <formula>#REF!&gt;0</formula>
    </cfRule>
    <cfRule type="expression" dxfId="165" priority="24" stopIfTrue="1">
      <formula>#REF!&gt;0</formula>
    </cfRule>
  </conditionalFormatting>
  <conditionalFormatting sqref="A25:A43">
    <cfRule type="expression" dxfId="164" priority="13" stopIfTrue="1">
      <formula>#REF!&gt;0</formula>
    </cfRule>
    <cfRule type="expression" dxfId="163" priority="14" stopIfTrue="1">
      <formula>#REF!&gt;0</formula>
    </cfRule>
    <cfRule type="expression" dxfId="162" priority="15"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Códigos'!$G:$G</xm:f>
          </x14:formula1>
          <xm:sqref>F25:F49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3" tint="0.59999389629810485"/>
  </sheetPr>
  <dimension ref="A1:EK3094"/>
  <sheetViews>
    <sheetView showGridLines="0" showZeros="0" view="pageBreakPreview" zoomScale="60" zoomScaleNormal="120" workbookViewId="0">
      <selection activeCell="C586" sqref="C586"/>
    </sheetView>
  </sheetViews>
  <sheetFormatPr baseColWidth="10" defaultColWidth="11.42578125" defaultRowHeight="24" customHeight="1" x14ac:dyDescent="0.2"/>
  <cols>
    <col min="1" max="1" width="15.7109375" style="129" customWidth="1"/>
    <col min="2" max="2" width="20.7109375" style="129" customWidth="1"/>
    <col min="3" max="3" width="43.7109375" style="129" customWidth="1"/>
    <col min="4" max="4" width="10.7109375" style="129" customWidth="1"/>
    <col min="5" max="5" width="12.7109375" style="139" customWidth="1"/>
    <col min="6" max="7" width="15.7109375" style="140" customWidth="1"/>
    <col min="8" max="8" width="14.28515625" style="129" customWidth="1"/>
    <col min="9" max="141" width="11.42578125" style="288"/>
    <col min="142" max="16384" width="11.42578125" style="129"/>
  </cols>
  <sheetData>
    <row r="1" spans="1:141" ht="24" customHeight="1" thickTop="1" x14ac:dyDescent="0.2">
      <c r="A1" s="192" t="s">
        <v>37</v>
      </c>
      <c r="B1" s="193"/>
      <c r="C1" s="193"/>
      <c r="D1" s="193"/>
      <c r="E1" s="411"/>
      <c r="F1" s="193"/>
      <c r="G1" s="194"/>
    </row>
    <row r="2" spans="1:141" ht="24" customHeight="1" x14ac:dyDescent="0.2">
      <c r="A2" s="130" t="s">
        <v>724</v>
      </c>
      <c r="B2" s="131" t="str">
        <f>Comitente</f>
        <v>DIRECCIÓN PROVINCIAL RED DE GAS</v>
      </c>
      <c r="C2" s="126"/>
      <c r="D2" s="132"/>
      <c r="E2" s="132"/>
      <c r="F2" s="133"/>
      <c r="G2" s="134"/>
    </row>
    <row r="3" spans="1:141" ht="24" customHeight="1" x14ac:dyDescent="0.2">
      <c r="A3" s="130" t="s">
        <v>725</v>
      </c>
      <c r="B3" s="131">
        <f>Contratista</f>
        <v>0</v>
      </c>
      <c r="C3" s="127"/>
      <c r="D3" s="127"/>
      <c r="E3" s="412"/>
      <c r="F3" s="135"/>
      <c r="G3" s="136"/>
    </row>
    <row r="4" spans="1:141" ht="24" customHeight="1" x14ac:dyDescent="0.2">
      <c r="A4" s="130" t="s">
        <v>24</v>
      </c>
      <c r="B4" s="131" t="str">
        <f>Obra</f>
        <v>RED DE MEDIA PRESIÓN MEDANO DE ORO</v>
      </c>
      <c r="C4" s="127"/>
      <c r="D4" s="127"/>
      <c r="E4" s="412"/>
      <c r="F4" s="135" t="s">
        <v>38</v>
      </c>
      <c r="G4" s="137">
        <f>Fecha_Base</f>
        <v>0</v>
      </c>
    </row>
    <row r="5" spans="1:141" ht="24" customHeight="1" x14ac:dyDescent="0.2">
      <c r="A5" s="138" t="s">
        <v>723</v>
      </c>
      <c r="B5" s="128" t="str">
        <f>Ubicación</f>
        <v>Departamento Rawson</v>
      </c>
      <c r="C5" s="128"/>
      <c r="D5" s="139"/>
      <c r="E5" s="402"/>
      <c r="G5" s="141"/>
    </row>
    <row r="6" spans="1:141" ht="24" customHeight="1" x14ac:dyDescent="0.2">
      <c r="A6" s="138" t="s">
        <v>39</v>
      </c>
      <c r="B6" s="21">
        <f>IFERROR(VALUE(LEFT(B7,FIND(".",B7)-1)),"")</f>
        <v>1</v>
      </c>
      <c r="C6" s="129" t="str">
        <f>IFERROR(VLOOKUP(B6,Tabla_CyP,2,FALSE),"")</f>
        <v>TRABAJOS PRELIMINARES</v>
      </c>
      <c r="D6" s="129" t="str">
        <f>IFERROR(VALUE(LEFT(B6,FIND("-",B6)-1)),"")</f>
        <v/>
      </c>
      <c r="E6" s="402"/>
      <c r="G6" s="141"/>
    </row>
    <row r="7" spans="1:141" ht="24" customHeight="1" x14ac:dyDescent="0.2">
      <c r="A7" s="138" t="s">
        <v>25</v>
      </c>
      <c r="B7" s="142" t="s">
        <v>1364</v>
      </c>
      <c r="C7" s="129" t="str">
        <f>IFERROR(VLOOKUP(B7,Tabla_CyP,2,FALSE),"")</f>
        <v>Relevamiento del sector a intervenir</v>
      </c>
      <c r="D7" s="139"/>
      <c r="E7" s="402"/>
      <c r="F7" s="135" t="s">
        <v>26</v>
      </c>
      <c r="G7" s="143" t="str">
        <f>IFERROR(VLOOKUP(B7,Tabla_CyP,4,FALSE),"")</f>
        <v>GL</v>
      </c>
    </row>
    <row r="8" spans="1:141" ht="24" customHeight="1" x14ac:dyDescent="0.2">
      <c r="A8" s="138"/>
      <c r="B8" s="128"/>
      <c r="D8" s="139"/>
      <c r="E8" s="402"/>
      <c r="G8" s="141"/>
    </row>
    <row r="9" spans="1:141" ht="24" customHeight="1" x14ac:dyDescent="0.2">
      <c r="A9" s="434" t="s">
        <v>586</v>
      </c>
      <c r="B9" s="435"/>
      <c r="C9" s="436" t="s">
        <v>0</v>
      </c>
      <c r="D9" s="436" t="s">
        <v>27</v>
      </c>
      <c r="E9" s="438" t="s">
        <v>28</v>
      </c>
      <c r="F9" s="440" t="s">
        <v>29</v>
      </c>
      <c r="G9" s="432" t="s">
        <v>30</v>
      </c>
    </row>
    <row r="10" spans="1:141" s="139" customFormat="1" ht="24" customHeight="1" x14ac:dyDescent="0.2">
      <c r="A10" s="144" t="s">
        <v>587</v>
      </c>
      <c r="B10" s="145" t="s">
        <v>588</v>
      </c>
      <c r="C10" s="437"/>
      <c r="D10" s="437"/>
      <c r="E10" s="439"/>
      <c r="F10" s="441"/>
      <c r="G10" s="433"/>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289"/>
      <c r="CB10" s="289"/>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c r="DF10" s="289"/>
      <c r="DG10" s="289"/>
      <c r="DH10" s="289"/>
      <c r="DI10" s="289"/>
      <c r="DJ10" s="289"/>
      <c r="DK10" s="289"/>
      <c r="DL10" s="289"/>
      <c r="DM10" s="289"/>
      <c r="DN10" s="289"/>
      <c r="DO10" s="289"/>
      <c r="DP10" s="289"/>
      <c r="DQ10" s="289"/>
      <c r="DR10" s="289"/>
      <c r="DS10" s="289"/>
      <c r="DT10" s="289"/>
      <c r="DU10" s="289"/>
      <c r="DV10" s="289"/>
      <c r="DW10" s="289"/>
      <c r="DX10" s="289"/>
      <c r="DY10" s="289"/>
      <c r="DZ10" s="289"/>
      <c r="EA10" s="289"/>
      <c r="EB10" s="289"/>
      <c r="EC10" s="289"/>
      <c r="ED10" s="289"/>
      <c r="EE10" s="289"/>
      <c r="EF10" s="289"/>
      <c r="EG10" s="289"/>
      <c r="EH10" s="289"/>
      <c r="EI10" s="289"/>
      <c r="EJ10" s="289"/>
      <c r="EK10" s="289"/>
    </row>
    <row r="11" spans="1:141" ht="24" customHeight="1" x14ac:dyDescent="0.2">
      <c r="A11" s="204"/>
      <c r="B11" s="146"/>
      <c r="C11" s="202" t="s">
        <v>726</v>
      </c>
      <c r="D11" s="147"/>
      <c r="E11" s="148"/>
      <c r="F11" s="149"/>
      <c r="G11" s="150"/>
    </row>
    <row r="12" spans="1:141" s="288" customFormat="1" ht="24" customHeight="1" x14ac:dyDescent="0.2">
      <c r="A12" s="282" t="str">
        <f>IFERROR(VLOOKUP(C12,Tabla_Insumos,5,FALSE),"")</f>
        <v/>
      </c>
      <c r="B12" s="283" t="str">
        <f>IFERROR(VLOOKUP(C12,Tabla_Insumos,6,FALSE),"")</f>
        <v/>
      </c>
      <c r="C12" s="284"/>
      <c r="D12" s="285" t="str">
        <f t="shared" ref="D12:D17" si="0">IFERROR(VLOOKUP(C12,Tabla_Insumos,2,FALSE),"")</f>
        <v/>
      </c>
      <c r="E12" s="413"/>
      <c r="F12" s="286">
        <f>IFERROR(VLOOKUP(C12,Tabla_Insumos,4,FALSE),0)</f>
        <v>0</v>
      </c>
      <c r="G12" s="287">
        <f>ROUND(E12*F12,2)</f>
        <v>0</v>
      </c>
    </row>
    <row r="13" spans="1:141" s="288" customFormat="1" ht="24" customHeight="1" x14ac:dyDescent="0.2">
      <c r="A13" s="282"/>
      <c r="B13" s="283"/>
      <c r="C13" s="284"/>
      <c r="D13" s="285"/>
      <c r="E13" s="413"/>
      <c r="F13" s="286"/>
      <c r="G13" s="287"/>
    </row>
    <row r="14" spans="1:141" s="288" customFormat="1" ht="24" customHeight="1" x14ac:dyDescent="0.2">
      <c r="A14" s="282"/>
      <c r="B14" s="283"/>
      <c r="C14" s="284"/>
      <c r="D14" s="285"/>
      <c r="E14" s="413"/>
      <c r="F14" s="286"/>
      <c r="G14" s="287"/>
    </row>
    <row r="15" spans="1:141" s="288" customFormat="1" ht="24" customHeight="1" x14ac:dyDescent="0.2">
      <c r="A15" s="282"/>
      <c r="B15" s="283"/>
      <c r="C15" s="284"/>
      <c r="D15" s="285"/>
      <c r="E15" s="413"/>
      <c r="F15" s="286"/>
      <c r="G15" s="287"/>
    </row>
    <row r="16" spans="1:141" s="288" customFormat="1" ht="24" customHeight="1" x14ac:dyDescent="0.2">
      <c r="A16" s="282" t="str">
        <f t="shared" ref="A16:A17" si="1">IFERROR(VLOOKUP(C16,Tabla_Insumos,4,FALSE),"")</f>
        <v/>
      </c>
      <c r="B16" s="283" t="str">
        <f t="shared" ref="B16:B17" si="2">IFERROR(VLOOKUP(C16,Tabla_Insumos,5,FALSE),"")</f>
        <v/>
      </c>
      <c r="C16" s="284"/>
      <c r="D16" s="285" t="str">
        <f t="shared" si="0"/>
        <v/>
      </c>
      <c r="E16" s="413"/>
      <c r="F16" s="286">
        <f t="shared" ref="F16:F17" si="3">IFERROR(VLOOKUP(C16,Tabla_Insumos,3,FALSE),0)</f>
        <v>0</v>
      </c>
      <c r="G16" s="287">
        <f t="shared" ref="G16:G17" si="4">ROUND(E16*F16,2)</f>
        <v>0</v>
      </c>
    </row>
    <row r="17" spans="1:7" s="288" customFormat="1" ht="24" customHeight="1" x14ac:dyDescent="0.2">
      <c r="A17" s="282" t="str">
        <f t="shared" si="1"/>
        <v/>
      </c>
      <c r="B17" s="283" t="str">
        <f t="shared" si="2"/>
        <v/>
      </c>
      <c r="C17" s="284"/>
      <c r="D17" s="285" t="str">
        <f t="shared" si="0"/>
        <v/>
      </c>
      <c r="E17" s="413"/>
      <c r="F17" s="286">
        <f t="shared" si="3"/>
        <v>0</v>
      </c>
      <c r="G17" s="287">
        <f t="shared" si="4"/>
        <v>0</v>
      </c>
    </row>
    <row r="18" spans="1:7" ht="24" customHeight="1" x14ac:dyDescent="0.2">
      <c r="A18" s="151"/>
      <c r="D18" s="139"/>
      <c r="E18" s="402"/>
      <c r="F18" s="205" t="s">
        <v>31</v>
      </c>
      <c r="G18" s="152">
        <f>SUBTOTAL(9,G12:G17)</f>
        <v>0</v>
      </c>
    </row>
    <row r="19" spans="1:7" ht="24" customHeight="1" x14ac:dyDescent="0.2">
      <c r="A19" s="151"/>
      <c r="C19" s="153" t="s">
        <v>727</v>
      </c>
      <c r="D19" s="139"/>
      <c r="E19" s="402"/>
      <c r="G19" s="154"/>
    </row>
    <row r="20" spans="1:7" s="288" customFormat="1" ht="24" customHeight="1" x14ac:dyDescent="0.2">
      <c r="A20" s="282" t="str">
        <f t="shared" ref="A20:A25" si="5">IFERROR(VLOOKUP(C20,Tabla_Insumos,5,FALSE),"")</f>
        <v/>
      </c>
      <c r="B20" s="283" t="str">
        <f t="shared" ref="B20:B25" si="6">IFERROR(VLOOKUP(C20,Tabla_Insumos,6,FALSE),"")</f>
        <v/>
      </c>
      <c r="C20" s="284"/>
      <c r="D20" s="285" t="str">
        <f t="shared" ref="D20" si="7">IFERROR(VLOOKUP(C20,Tabla_Insumos,2,FALSE),"")</f>
        <v/>
      </c>
      <c r="E20" s="413"/>
      <c r="F20" s="286">
        <f t="shared" ref="F20:F25" si="8">IFERROR(VLOOKUP(C20,Tabla_Insumos,4,FALSE),0)</f>
        <v>0</v>
      </c>
      <c r="G20" s="287">
        <f>ROUND(E20*F20,2)</f>
        <v>0</v>
      </c>
    </row>
    <row r="21" spans="1:7" s="288" customFormat="1" ht="24" customHeight="1" x14ac:dyDescent="0.2">
      <c r="A21" s="282" t="str">
        <f t="shared" si="5"/>
        <v/>
      </c>
      <c r="B21" s="283" t="str">
        <f t="shared" si="6"/>
        <v/>
      </c>
      <c r="C21" s="284"/>
      <c r="D21" s="285" t="str">
        <f t="shared" ref="D21:D25" si="9">IFERROR(VLOOKUP(C21,Tabla_Insumos,2,FALSE),"")</f>
        <v/>
      </c>
      <c r="E21" s="413"/>
      <c r="F21" s="286">
        <f t="shared" si="8"/>
        <v>0</v>
      </c>
      <c r="G21" s="287">
        <f t="shared" ref="G21:G25" si="10">ROUND(E21*F21,2)</f>
        <v>0</v>
      </c>
    </row>
    <row r="22" spans="1:7" s="288" customFormat="1" ht="24" customHeight="1" x14ac:dyDescent="0.2">
      <c r="A22" s="282" t="str">
        <f t="shared" si="5"/>
        <v/>
      </c>
      <c r="B22" s="283" t="str">
        <f t="shared" si="6"/>
        <v/>
      </c>
      <c r="C22" s="284"/>
      <c r="D22" s="285" t="str">
        <f t="shared" si="9"/>
        <v/>
      </c>
      <c r="E22" s="413"/>
      <c r="F22" s="286">
        <f t="shared" si="8"/>
        <v>0</v>
      </c>
      <c r="G22" s="287">
        <f t="shared" si="10"/>
        <v>0</v>
      </c>
    </row>
    <row r="23" spans="1:7" s="288" customFormat="1" ht="24" customHeight="1" x14ac:dyDescent="0.2">
      <c r="A23" s="282" t="str">
        <f t="shared" si="5"/>
        <v/>
      </c>
      <c r="B23" s="283" t="str">
        <f t="shared" si="6"/>
        <v/>
      </c>
      <c r="C23" s="284"/>
      <c r="D23" s="285" t="str">
        <f t="shared" si="9"/>
        <v/>
      </c>
      <c r="E23" s="413"/>
      <c r="F23" s="286">
        <f t="shared" si="8"/>
        <v>0</v>
      </c>
      <c r="G23" s="287">
        <f t="shared" si="10"/>
        <v>0</v>
      </c>
    </row>
    <row r="24" spans="1:7" s="288" customFormat="1" ht="24" customHeight="1" x14ac:dyDescent="0.2">
      <c r="A24" s="282" t="str">
        <f t="shared" si="5"/>
        <v/>
      </c>
      <c r="B24" s="283" t="str">
        <f t="shared" si="6"/>
        <v/>
      </c>
      <c r="C24" s="284"/>
      <c r="D24" s="285" t="str">
        <f t="shared" si="9"/>
        <v/>
      </c>
      <c r="E24" s="413"/>
      <c r="F24" s="286">
        <f t="shared" si="8"/>
        <v>0</v>
      </c>
      <c r="G24" s="287">
        <f t="shared" si="10"/>
        <v>0</v>
      </c>
    </row>
    <row r="25" spans="1:7" s="288" customFormat="1" ht="24" customHeight="1" x14ac:dyDescent="0.2">
      <c r="A25" s="282" t="str">
        <f t="shared" si="5"/>
        <v/>
      </c>
      <c r="B25" s="283" t="str">
        <f t="shared" si="6"/>
        <v/>
      </c>
      <c r="C25" s="284"/>
      <c r="D25" s="285" t="str">
        <f t="shared" si="9"/>
        <v/>
      </c>
      <c r="E25" s="413"/>
      <c r="F25" s="286">
        <f t="shared" si="8"/>
        <v>0</v>
      </c>
      <c r="G25" s="287">
        <f t="shared" si="10"/>
        <v>0</v>
      </c>
    </row>
    <row r="26" spans="1:7" ht="24" customHeight="1" x14ac:dyDescent="0.2">
      <c r="A26" s="151"/>
      <c r="D26" s="139"/>
      <c r="E26" s="402"/>
      <c r="F26" s="205" t="s">
        <v>32</v>
      </c>
      <c r="G26" s="152">
        <f>SUBTOTAL(9,G20:G25)</f>
        <v>0</v>
      </c>
    </row>
    <row r="27" spans="1:7" ht="24" customHeight="1" x14ac:dyDescent="0.2">
      <c r="A27" s="151"/>
      <c r="C27" s="153" t="s">
        <v>728</v>
      </c>
      <c r="D27" s="139"/>
      <c r="E27" s="402"/>
      <c r="G27" s="154"/>
    </row>
    <row r="28" spans="1:7" s="288" customFormat="1" ht="24" customHeight="1" x14ac:dyDescent="0.2">
      <c r="A28" s="282" t="str">
        <f>IFERROR(VLOOKUP(C28,Tabla_Insumos,5,FALSE),"")</f>
        <v/>
      </c>
      <c r="B28" s="283" t="str">
        <f>IFERROR(VLOOKUP(C28,Tabla_Insumos,6,FALSE),"")</f>
        <v/>
      </c>
      <c r="C28" s="284"/>
      <c r="D28" s="285" t="str">
        <f t="shared" ref="D28" si="11">IFERROR(VLOOKUP(C28,Tabla_Insumos,2,FALSE),"")</f>
        <v/>
      </c>
      <c r="E28" s="413">
        <v>0.85</v>
      </c>
      <c r="F28" s="286">
        <f>IFERROR(VLOOKUP(C28,Tabla_Insumos,4,FALSE),0)</f>
        <v>0</v>
      </c>
      <c r="G28" s="287">
        <f t="shared" ref="G28:G35" si="12">ROUND(E28*F28,2)</f>
        <v>0</v>
      </c>
    </row>
    <row r="29" spans="1:7" s="288" customFormat="1" ht="24" customHeight="1" x14ac:dyDescent="0.2">
      <c r="A29" s="282"/>
      <c r="B29" s="283"/>
      <c r="C29" s="284"/>
      <c r="D29" s="285"/>
      <c r="E29" s="413"/>
      <c r="F29" s="286"/>
      <c r="G29" s="287"/>
    </row>
    <row r="30" spans="1:7" s="288" customFormat="1" ht="24" customHeight="1" x14ac:dyDescent="0.2">
      <c r="A30" s="282"/>
      <c r="B30" s="283"/>
      <c r="C30" s="284"/>
      <c r="D30" s="285"/>
      <c r="E30" s="413"/>
      <c r="F30" s="286"/>
      <c r="G30" s="287"/>
    </row>
    <row r="31" spans="1:7" s="288" customFormat="1" ht="24" customHeight="1" x14ac:dyDescent="0.2">
      <c r="A31" s="282"/>
      <c r="B31" s="283"/>
      <c r="C31" s="284"/>
      <c r="D31" s="285"/>
      <c r="E31" s="413"/>
      <c r="F31" s="286"/>
      <c r="G31" s="287"/>
    </row>
    <row r="32" spans="1:7" s="288" customFormat="1" ht="24" customHeight="1" x14ac:dyDescent="0.2">
      <c r="A32" s="282"/>
      <c r="B32" s="283"/>
      <c r="C32" s="284"/>
      <c r="D32" s="285"/>
      <c r="E32" s="413"/>
      <c r="F32" s="286"/>
      <c r="G32" s="287"/>
    </row>
    <row r="33" spans="1:8" s="288" customFormat="1" ht="24" customHeight="1" x14ac:dyDescent="0.2">
      <c r="A33" s="282"/>
      <c r="B33" s="283"/>
      <c r="C33" s="284"/>
      <c r="D33" s="285"/>
      <c r="E33" s="413"/>
      <c r="F33" s="286"/>
      <c r="G33" s="287"/>
    </row>
    <row r="34" spans="1:8" s="288" customFormat="1" ht="24" customHeight="1" x14ac:dyDescent="0.2">
      <c r="A34" s="282" t="str">
        <f t="shared" ref="A34:A35" si="13">IFERROR(VLOOKUP(C34,Tabla_Insumos,4,FALSE),"")</f>
        <v/>
      </c>
      <c r="B34" s="283" t="str">
        <f t="shared" ref="B34:B35" si="14">IFERROR(VLOOKUP(C34,Tabla_Insumos,5,FALSE),"")</f>
        <v/>
      </c>
      <c r="C34" s="284"/>
      <c r="D34" s="285" t="str">
        <f t="shared" ref="D34:D35" si="15">IFERROR(VLOOKUP(C34,Tabla_Insumos,2,FALSE),"")</f>
        <v/>
      </c>
      <c r="E34" s="413"/>
      <c r="F34" s="286">
        <f t="shared" ref="F34:F35" si="16">IFERROR(VLOOKUP(C34,Tabla_Insumos,3,FALSE),0)</f>
        <v>0</v>
      </c>
      <c r="G34" s="287">
        <f t="shared" si="12"/>
        <v>0</v>
      </c>
    </row>
    <row r="35" spans="1:8" s="288" customFormat="1" ht="24" customHeight="1" x14ac:dyDescent="0.2">
      <c r="A35" s="282" t="str">
        <f t="shared" si="13"/>
        <v/>
      </c>
      <c r="B35" s="283" t="str">
        <f t="shared" si="14"/>
        <v/>
      </c>
      <c r="C35" s="284"/>
      <c r="D35" s="285" t="str">
        <f t="shared" si="15"/>
        <v/>
      </c>
      <c r="E35" s="413"/>
      <c r="F35" s="286">
        <f t="shared" si="16"/>
        <v>0</v>
      </c>
      <c r="G35" s="287">
        <f t="shared" si="12"/>
        <v>0</v>
      </c>
    </row>
    <row r="36" spans="1:8" ht="24" customHeight="1" x14ac:dyDescent="0.2">
      <c r="A36" s="155"/>
      <c r="B36" s="139"/>
      <c r="D36" s="139"/>
      <c r="E36" s="402"/>
      <c r="F36" s="205" t="s">
        <v>33</v>
      </c>
      <c r="G36" s="152">
        <f>SUBTOTAL(9,G28:G35)</f>
        <v>0</v>
      </c>
    </row>
    <row r="37" spans="1:8" ht="24" customHeight="1" thickBot="1" x14ac:dyDescent="0.25">
      <c r="A37" s="156"/>
      <c r="B37" s="157"/>
      <c r="C37" s="158"/>
      <c r="D37" s="157"/>
      <c r="E37" s="414"/>
      <c r="F37" s="159"/>
      <c r="G37" s="160"/>
    </row>
    <row r="38" spans="1:8" ht="24" customHeight="1" thickBot="1" x14ac:dyDescent="0.25">
      <c r="A38" s="338" t="str">
        <f>B7</f>
        <v>1.1</v>
      </c>
      <c r="B38" s="161" t="str">
        <f>C7</f>
        <v>Relevamiento del sector a intervenir</v>
      </c>
      <c r="C38" s="162"/>
      <c r="D38" s="162" t="s">
        <v>34</v>
      </c>
      <c r="E38" s="163"/>
      <c r="F38" s="164" t="s">
        <v>35</v>
      </c>
      <c r="G38" s="165">
        <f>SUBTOTAL(9,G12:G37)</f>
        <v>0</v>
      </c>
      <c r="H38" s="397">
        <f>+G38*Coeficiente_Paso</f>
        <v>0</v>
      </c>
    </row>
    <row r="39" spans="1:8" ht="24" customHeight="1" thickTop="1" thickBot="1" x14ac:dyDescent="0.25"/>
    <row r="40" spans="1:8" ht="24" customHeight="1" thickTop="1" x14ac:dyDescent="0.2">
      <c r="A40" s="192" t="s">
        <v>37</v>
      </c>
      <c r="B40" s="193"/>
      <c r="C40" s="193"/>
      <c r="D40" s="193"/>
      <c r="E40" s="411"/>
      <c r="F40" s="193"/>
      <c r="G40" s="194"/>
    </row>
    <row r="41" spans="1:8" ht="24" customHeight="1" x14ac:dyDescent="0.2">
      <c r="A41" s="130" t="s">
        <v>724</v>
      </c>
      <c r="B41" s="131" t="str">
        <f>Comitente</f>
        <v>DIRECCIÓN PROVINCIAL RED DE GAS</v>
      </c>
      <c r="C41" s="126"/>
      <c r="D41" s="132"/>
      <c r="E41" s="132"/>
      <c r="F41" s="133"/>
      <c r="G41" s="134"/>
    </row>
    <row r="42" spans="1:8" ht="24" customHeight="1" x14ac:dyDescent="0.2">
      <c r="A42" s="130" t="s">
        <v>725</v>
      </c>
      <c r="B42" s="131">
        <f>Contratista</f>
        <v>0</v>
      </c>
      <c r="C42" s="127"/>
      <c r="D42" s="127"/>
      <c r="E42" s="412"/>
      <c r="F42" s="135"/>
      <c r="G42" s="136"/>
    </row>
    <row r="43" spans="1:8" ht="24" customHeight="1" x14ac:dyDescent="0.2">
      <c r="A43" s="130" t="s">
        <v>24</v>
      </c>
      <c r="B43" s="131" t="str">
        <f>Obra</f>
        <v>RED DE MEDIA PRESIÓN MEDANO DE ORO</v>
      </c>
      <c r="C43" s="127"/>
      <c r="D43" s="127"/>
      <c r="E43" s="412"/>
      <c r="F43" s="135" t="s">
        <v>38</v>
      </c>
      <c r="G43" s="137">
        <f>Fecha_Base</f>
        <v>0</v>
      </c>
    </row>
    <row r="44" spans="1:8" ht="24" customHeight="1" x14ac:dyDescent="0.2">
      <c r="A44" s="138" t="s">
        <v>723</v>
      </c>
      <c r="B44" s="128" t="str">
        <f>Ubicación</f>
        <v>Departamento Rawson</v>
      </c>
      <c r="C44" s="128"/>
      <c r="D44" s="139"/>
      <c r="E44" s="402"/>
      <c r="G44" s="141"/>
    </row>
    <row r="45" spans="1:8" ht="24" customHeight="1" x14ac:dyDescent="0.2">
      <c r="A45" s="138" t="s">
        <v>39</v>
      </c>
      <c r="B45" s="21">
        <f>IFERROR(VALUE(LEFT(B46,FIND(".",B46)-1)),"")</f>
        <v>1</v>
      </c>
      <c r="C45" s="129" t="str">
        <f>IFERROR(VLOOKUP(B45,Tabla_CyP,2,FALSE),"")</f>
        <v>TRABAJOS PRELIMINARES</v>
      </c>
      <c r="D45" s="129" t="str">
        <f>IFERROR(VALUE(LEFT(B45,FIND("-",B45)-1)),"")</f>
        <v/>
      </c>
      <c r="E45" s="402"/>
      <c r="G45" s="141"/>
    </row>
    <row r="46" spans="1:8" ht="24" customHeight="1" x14ac:dyDescent="0.2">
      <c r="A46" s="138" t="s">
        <v>25</v>
      </c>
      <c r="B46" s="142" t="s">
        <v>1365</v>
      </c>
      <c r="C46" s="129" t="str">
        <f>IFERROR(VLOOKUP(B46,Tabla_CyP,2,FALSE),"")</f>
        <v>Presentación de la Documentación ante la Distribuidora de Gas Cuyana</v>
      </c>
      <c r="D46" s="139"/>
      <c r="E46" s="402"/>
      <c r="F46" s="135" t="s">
        <v>26</v>
      </c>
      <c r="G46" s="143" t="str">
        <f>IFERROR(VLOOKUP(B46,Tabla_CyP,4,FALSE),"")</f>
        <v>GL</v>
      </c>
    </row>
    <row r="47" spans="1:8" ht="24" customHeight="1" x14ac:dyDescent="0.2">
      <c r="A47" s="138"/>
      <c r="B47" s="128"/>
      <c r="D47" s="139"/>
      <c r="E47" s="402"/>
      <c r="G47" s="141"/>
    </row>
    <row r="48" spans="1:8" ht="24" customHeight="1" x14ac:dyDescent="0.2">
      <c r="A48" s="434" t="s">
        <v>586</v>
      </c>
      <c r="B48" s="435"/>
      <c r="C48" s="436" t="s">
        <v>0</v>
      </c>
      <c r="D48" s="436" t="s">
        <v>27</v>
      </c>
      <c r="E48" s="438" t="s">
        <v>28</v>
      </c>
      <c r="F48" s="440" t="s">
        <v>29</v>
      </c>
      <c r="G48" s="432" t="s">
        <v>30</v>
      </c>
    </row>
    <row r="49" spans="1:141" s="139" customFormat="1" ht="24" customHeight="1" x14ac:dyDescent="0.2">
      <c r="A49" s="144" t="s">
        <v>587</v>
      </c>
      <c r="B49" s="145" t="s">
        <v>588</v>
      </c>
      <c r="C49" s="437"/>
      <c r="D49" s="437"/>
      <c r="E49" s="439"/>
      <c r="F49" s="441"/>
      <c r="G49" s="433"/>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row>
    <row r="50" spans="1:141" ht="24" customHeight="1" x14ac:dyDescent="0.2">
      <c r="A50" s="204"/>
      <c r="B50" s="146"/>
      <c r="C50" s="202" t="s">
        <v>726</v>
      </c>
      <c r="D50" s="147"/>
      <c r="E50" s="148"/>
      <c r="F50" s="149"/>
      <c r="G50" s="150"/>
    </row>
    <row r="51" spans="1:141" s="288" customFormat="1" ht="24" customHeight="1" x14ac:dyDescent="0.2">
      <c r="A51" s="282" t="str">
        <f>IFERROR(VLOOKUP(C51,Tabla_Insumos,5,FALSE),"")</f>
        <v/>
      </c>
      <c r="B51" s="283" t="str">
        <f>IFERROR(VLOOKUP(C51,Tabla_Insumos,6,FALSE),"")</f>
        <v/>
      </c>
      <c r="C51" s="284"/>
      <c r="D51" s="285" t="str">
        <f t="shared" ref="D51" si="17">IFERROR(VLOOKUP(C51,Tabla_Insumos,2,FALSE),"")</f>
        <v/>
      </c>
      <c r="E51" s="413">
        <v>0.35</v>
      </c>
      <c r="F51" s="286">
        <f>IFERROR(VLOOKUP(C51,Tabla_Insumos,4,FALSE),0)</f>
        <v>0</v>
      </c>
      <c r="G51" s="287">
        <f>ROUND(E51*F51,2)</f>
        <v>0</v>
      </c>
    </row>
    <row r="52" spans="1:141" s="288" customFormat="1" ht="24" customHeight="1" x14ac:dyDescent="0.2">
      <c r="A52" s="282"/>
      <c r="B52" s="283"/>
      <c r="C52" s="284"/>
      <c r="D52" s="285"/>
      <c r="E52" s="413"/>
      <c r="F52" s="286"/>
      <c r="G52" s="287"/>
    </row>
    <row r="53" spans="1:141" s="288" customFormat="1" ht="24" customHeight="1" x14ac:dyDescent="0.2">
      <c r="A53" s="282"/>
      <c r="B53" s="283"/>
      <c r="C53" s="284"/>
      <c r="D53" s="285"/>
      <c r="E53" s="413"/>
      <c r="F53" s="286"/>
      <c r="G53" s="287"/>
    </row>
    <row r="54" spans="1:141" ht="24" customHeight="1" x14ac:dyDescent="0.2">
      <c r="A54" s="282"/>
      <c r="B54" s="283"/>
      <c r="C54" s="284"/>
      <c r="D54" s="285"/>
      <c r="E54" s="413"/>
      <c r="F54" s="286"/>
      <c r="G54" s="287"/>
    </row>
    <row r="55" spans="1:141" ht="24" customHeight="1" x14ac:dyDescent="0.2">
      <c r="A55" s="282" t="str">
        <f t="shared" ref="A55:A56" si="18">IFERROR(VLOOKUP(C55,Tabla_Insumos,4,FALSE),"")</f>
        <v/>
      </c>
      <c r="B55" s="283" t="str">
        <f t="shared" ref="B55:B56" si="19">IFERROR(VLOOKUP(C55,Tabla_Insumos,5,FALSE),"")</f>
        <v/>
      </c>
      <c r="C55" s="284"/>
      <c r="D55" s="285" t="str">
        <f t="shared" ref="D55:D56" si="20">IFERROR(VLOOKUP(C55,Tabla_Insumos,2,FALSE),"")</f>
        <v/>
      </c>
      <c r="E55" s="413"/>
      <c r="F55" s="286">
        <f t="shared" ref="F55:F56" si="21">IFERROR(VLOOKUP(C55,Tabla_Insumos,3,FALSE),0)</f>
        <v>0</v>
      </c>
      <c r="G55" s="287">
        <f t="shared" ref="G55:G56" si="22">ROUND(E55*F55,2)</f>
        <v>0</v>
      </c>
    </row>
    <row r="56" spans="1:141" s="288" customFormat="1" ht="24" customHeight="1" x14ac:dyDescent="0.2">
      <c r="A56" s="282" t="str">
        <f t="shared" si="18"/>
        <v/>
      </c>
      <c r="B56" s="283" t="str">
        <f t="shared" si="19"/>
        <v/>
      </c>
      <c r="C56" s="284"/>
      <c r="D56" s="285" t="str">
        <f t="shared" si="20"/>
        <v/>
      </c>
      <c r="E56" s="413"/>
      <c r="F56" s="286">
        <f t="shared" si="21"/>
        <v>0</v>
      </c>
      <c r="G56" s="287">
        <f t="shared" si="22"/>
        <v>0</v>
      </c>
    </row>
    <row r="57" spans="1:141" s="288" customFormat="1" ht="24" customHeight="1" x14ac:dyDescent="0.2">
      <c r="A57" s="151"/>
      <c r="B57" s="129"/>
      <c r="C57" s="129"/>
      <c r="D57" s="139"/>
      <c r="E57" s="402"/>
      <c r="F57" s="205" t="s">
        <v>31</v>
      </c>
      <c r="G57" s="152">
        <f>SUBTOTAL(9,G51:G56)</f>
        <v>0</v>
      </c>
    </row>
    <row r="58" spans="1:141" s="288" customFormat="1" ht="24" customHeight="1" x14ac:dyDescent="0.2">
      <c r="A58" s="151"/>
      <c r="B58" s="129"/>
      <c r="C58" s="153" t="s">
        <v>727</v>
      </c>
      <c r="D58" s="139"/>
      <c r="E58" s="402"/>
      <c r="F58" s="140"/>
      <c r="G58" s="154"/>
    </row>
    <row r="59" spans="1:141" ht="24" customHeight="1" x14ac:dyDescent="0.2">
      <c r="A59" s="282" t="str">
        <f t="shared" ref="A59:A64" si="23">IFERROR(VLOOKUP(C59,Tabla_Insumos,5,FALSE),"")</f>
        <v/>
      </c>
      <c r="B59" s="283" t="str">
        <f t="shared" ref="B59:B64" si="24">IFERROR(VLOOKUP(C59,Tabla_Insumos,6,FALSE),"")</f>
        <v/>
      </c>
      <c r="C59" s="284"/>
      <c r="D59" s="285" t="str">
        <f t="shared" ref="D59:D64" si="25">IFERROR(VLOOKUP(C59,Tabla_Insumos,2,FALSE),"")</f>
        <v/>
      </c>
      <c r="E59" s="413">
        <v>15</v>
      </c>
      <c r="F59" s="286">
        <f t="shared" ref="F59:F64" si="26">IFERROR(VLOOKUP(C59,Tabla_Insumos,4,FALSE),0)</f>
        <v>0</v>
      </c>
      <c r="G59" s="287">
        <f>ROUND(E59*F59,2)</f>
        <v>0</v>
      </c>
    </row>
    <row r="60" spans="1:141" ht="24" customHeight="1" x14ac:dyDescent="0.2">
      <c r="A60" s="282" t="str">
        <f t="shared" si="23"/>
        <v/>
      </c>
      <c r="B60" s="283" t="str">
        <f t="shared" si="24"/>
        <v/>
      </c>
      <c r="C60" s="284"/>
      <c r="D60" s="285" t="str">
        <f t="shared" si="25"/>
        <v/>
      </c>
      <c r="E60" s="413">
        <v>15</v>
      </c>
      <c r="F60" s="286">
        <f t="shared" si="26"/>
        <v>0</v>
      </c>
      <c r="G60" s="287">
        <f t="shared" ref="G60:G64" si="27">ROUND(E60*F60,2)</f>
        <v>0</v>
      </c>
    </row>
    <row r="61" spans="1:141" s="288" customFormat="1" ht="24" customHeight="1" x14ac:dyDescent="0.2">
      <c r="A61" s="282" t="str">
        <f t="shared" si="23"/>
        <v/>
      </c>
      <c r="B61" s="283" t="str">
        <f t="shared" si="24"/>
        <v/>
      </c>
      <c r="C61" s="284"/>
      <c r="D61" s="285" t="str">
        <f t="shared" si="25"/>
        <v/>
      </c>
      <c r="E61" s="413">
        <v>20</v>
      </c>
      <c r="F61" s="286">
        <f t="shared" si="26"/>
        <v>0</v>
      </c>
      <c r="G61" s="287">
        <f t="shared" si="27"/>
        <v>0</v>
      </c>
    </row>
    <row r="62" spans="1:141" s="288" customFormat="1" ht="24" customHeight="1" x14ac:dyDescent="0.2">
      <c r="A62" s="282" t="str">
        <f t="shared" si="23"/>
        <v/>
      </c>
      <c r="B62" s="283" t="str">
        <f t="shared" si="24"/>
        <v/>
      </c>
      <c r="C62" s="284"/>
      <c r="D62" s="285" t="str">
        <f t="shared" si="25"/>
        <v/>
      </c>
      <c r="E62" s="413">
        <v>20</v>
      </c>
      <c r="F62" s="286">
        <f t="shared" si="26"/>
        <v>0</v>
      </c>
      <c r="G62" s="287">
        <f t="shared" si="27"/>
        <v>0</v>
      </c>
    </row>
    <row r="63" spans="1:141" s="288" customFormat="1" ht="24" customHeight="1" x14ac:dyDescent="0.2">
      <c r="A63" s="282" t="str">
        <f t="shared" si="23"/>
        <v/>
      </c>
      <c r="B63" s="283" t="str">
        <f t="shared" si="24"/>
        <v/>
      </c>
      <c r="C63" s="284"/>
      <c r="D63" s="285" t="str">
        <f t="shared" si="25"/>
        <v/>
      </c>
      <c r="E63" s="413"/>
      <c r="F63" s="286">
        <f t="shared" si="26"/>
        <v>0</v>
      </c>
      <c r="G63" s="287">
        <f t="shared" si="27"/>
        <v>0</v>
      </c>
    </row>
    <row r="64" spans="1:141" ht="24" customHeight="1" x14ac:dyDescent="0.2">
      <c r="A64" s="282" t="str">
        <f t="shared" si="23"/>
        <v/>
      </c>
      <c r="B64" s="283" t="str">
        <f t="shared" si="24"/>
        <v/>
      </c>
      <c r="C64" s="284"/>
      <c r="D64" s="285" t="str">
        <f t="shared" si="25"/>
        <v/>
      </c>
      <c r="E64" s="413"/>
      <c r="F64" s="286">
        <f t="shared" si="26"/>
        <v>0</v>
      </c>
      <c r="G64" s="287">
        <f t="shared" si="27"/>
        <v>0</v>
      </c>
    </row>
    <row r="65" spans="1:141" ht="24" customHeight="1" x14ac:dyDescent="0.2">
      <c r="A65" s="151"/>
      <c r="D65" s="139"/>
      <c r="E65" s="402"/>
      <c r="F65" s="205" t="s">
        <v>32</v>
      </c>
      <c r="G65" s="152">
        <f>SUBTOTAL(9,G59:G64)</f>
        <v>0</v>
      </c>
    </row>
    <row r="66" spans="1:141" ht="24" customHeight="1" x14ac:dyDescent="0.2">
      <c r="A66" s="151"/>
      <c r="C66" s="153" t="s">
        <v>728</v>
      </c>
      <c r="D66" s="139"/>
      <c r="E66" s="402"/>
      <c r="G66" s="154"/>
    </row>
    <row r="67" spans="1:141" ht="24" customHeight="1" x14ac:dyDescent="0.2">
      <c r="A67" s="282" t="str">
        <f>IFERROR(VLOOKUP(C67,Tabla_Insumos,5,FALSE),"")</f>
        <v/>
      </c>
      <c r="B67" s="283" t="str">
        <f>IFERROR(VLOOKUP(C67,Tabla_Insumos,6,FALSE),"")</f>
        <v/>
      </c>
      <c r="C67" s="284"/>
      <c r="D67" s="285" t="str">
        <f t="shared" ref="D67" si="28">IFERROR(VLOOKUP(C67,Tabla_Insumos,2,FALSE),"")</f>
        <v/>
      </c>
      <c r="E67" s="413">
        <v>0.35</v>
      </c>
      <c r="F67" s="286">
        <f>IFERROR(VLOOKUP(C67,Tabla_Insumos,4,FALSE),0)</f>
        <v>0</v>
      </c>
      <c r="G67" s="287">
        <f t="shared" ref="G67" si="29">ROUND(E67*F67,2)</f>
        <v>0</v>
      </c>
    </row>
    <row r="68" spans="1:141" ht="24" customHeight="1" x14ac:dyDescent="0.2">
      <c r="A68" s="282"/>
      <c r="B68" s="283"/>
      <c r="C68" s="284"/>
      <c r="D68" s="285"/>
      <c r="E68" s="413"/>
      <c r="F68" s="286"/>
      <c r="G68" s="287"/>
    </row>
    <row r="69" spans="1:141" ht="24" customHeight="1" x14ac:dyDescent="0.2">
      <c r="A69" s="282"/>
      <c r="B69" s="283"/>
      <c r="C69" s="284"/>
      <c r="D69" s="285"/>
      <c r="E69" s="413"/>
      <c r="F69" s="286"/>
      <c r="G69" s="287"/>
    </row>
    <row r="70" spans="1:141" ht="24" customHeight="1" x14ac:dyDescent="0.2">
      <c r="A70" s="282"/>
      <c r="B70" s="283"/>
      <c r="C70" s="284"/>
      <c r="D70" s="285"/>
      <c r="E70" s="413"/>
      <c r="F70" s="286"/>
      <c r="G70" s="287"/>
    </row>
    <row r="71" spans="1:141" ht="24" customHeight="1" x14ac:dyDescent="0.2">
      <c r="A71" s="282"/>
      <c r="B71" s="283"/>
      <c r="C71" s="284"/>
      <c r="D71" s="285"/>
      <c r="E71" s="413"/>
      <c r="F71" s="286"/>
      <c r="G71" s="287"/>
    </row>
    <row r="72" spans="1:141" ht="24" customHeight="1" x14ac:dyDescent="0.2">
      <c r="A72" s="282"/>
      <c r="B72" s="283"/>
      <c r="C72" s="284"/>
      <c r="D72" s="285"/>
      <c r="E72" s="413"/>
      <c r="F72" s="286"/>
      <c r="G72" s="287"/>
    </row>
    <row r="73" spans="1:141" ht="24" customHeight="1" x14ac:dyDescent="0.2">
      <c r="A73" s="282" t="str">
        <f t="shared" ref="A73:A74" si="30">IFERROR(VLOOKUP(C73,Tabla_Insumos,4,FALSE),"")</f>
        <v/>
      </c>
      <c r="B73" s="283" t="str">
        <f t="shared" ref="B73:B74" si="31">IFERROR(VLOOKUP(C73,Tabla_Insumos,5,FALSE),"")</f>
        <v/>
      </c>
      <c r="C73" s="284"/>
      <c r="D73" s="285" t="str">
        <f t="shared" ref="D73:D74" si="32">IFERROR(VLOOKUP(C73,Tabla_Insumos,2,FALSE),"")</f>
        <v/>
      </c>
      <c r="E73" s="413"/>
      <c r="F73" s="286">
        <f t="shared" ref="F73:F74" si="33">IFERROR(VLOOKUP(C73,Tabla_Insumos,3,FALSE),0)</f>
        <v>0</v>
      </c>
      <c r="G73" s="287">
        <f t="shared" ref="G73:G74" si="34">ROUND(E73*F73,2)</f>
        <v>0</v>
      </c>
    </row>
    <row r="74" spans="1:141" ht="24" customHeight="1" x14ac:dyDescent="0.2">
      <c r="A74" s="282" t="str">
        <f t="shared" si="30"/>
        <v/>
      </c>
      <c r="B74" s="283" t="str">
        <f t="shared" si="31"/>
        <v/>
      </c>
      <c r="C74" s="284"/>
      <c r="D74" s="285" t="str">
        <f t="shared" si="32"/>
        <v/>
      </c>
      <c r="E74" s="413"/>
      <c r="F74" s="286">
        <f t="shared" si="33"/>
        <v>0</v>
      </c>
      <c r="G74" s="287">
        <f t="shared" si="34"/>
        <v>0</v>
      </c>
    </row>
    <row r="75" spans="1:141" ht="24" customHeight="1" x14ac:dyDescent="0.2">
      <c r="A75" s="155"/>
      <c r="B75" s="139"/>
      <c r="D75" s="139"/>
      <c r="E75" s="402"/>
      <c r="F75" s="205" t="s">
        <v>33</v>
      </c>
      <c r="G75" s="152">
        <f>SUBTOTAL(9,G67:G74)</f>
        <v>0</v>
      </c>
    </row>
    <row r="76" spans="1:141" ht="24" customHeight="1" thickBot="1" x14ac:dyDescent="0.25">
      <c r="A76" s="156"/>
      <c r="B76" s="157"/>
      <c r="C76" s="158"/>
      <c r="D76" s="157"/>
      <c r="E76" s="414"/>
      <c r="F76" s="159"/>
      <c r="G76" s="160"/>
    </row>
    <row r="77" spans="1:141" s="139" customFormat="1" ht="24" customHeight="1" thickBot="1" x14ac:dyDescent="0.25">
      <c r="A77" s="338" t="str">
        <f>B46</f>
        <v>1.2</v>
      </c>
      <c r="B77" s="161" t="str">
        <f>C46</f>
        <v>Presentación de la Documentación ante la Distribuidora de Gas Cuyana</v>
      </c>
      <c r="C77" s="162"/>
      <c r="D77" s="162" t="s">
        <v>34</v>
      </c>
      <c r="E77" s="163"/>
      <c r="F77" s="164" t="s">
        <v>35</v>
      </c>
      <c r="G77" s="165">
        <f>SUBTOTAL(9,G51:G76)</f>
        <v>0</v>
      </c>
      <c r="H77" s="397">
        <f>+G77*Coeficiente_Paso</f>
        <v>0</v>
      </c>
      <c r="I77" s="288"/>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9"/>
      <c r="DK77" s="289"/>
      <c r="DL77" s="289"/>
      <c r="DM77" s="289"/>
      <c r="DN77" s="289"/>
      <c r="DO77" s="289"/>
      <c r="DP77" s="289"/>
      <c r="DQ77" s="289"/>
      <c r="DR77" s="289"/>
      <c r="DS77" s="289"/>
      <c r="DT77" s="289"/>
      <c r="DU77" s="289"/>
      <c r="DV77" s="289"/>
      <c r="DW77" s="289"/>
      <c r="DX77" s="289"/>
      <c r="DY77" s="289"/>
      <c r="DZ77" s="289"/>
      <c r="EA77" s="289"/>
      <c r="EB77" s="289"/>
      <c r="EC77" s="289"/>
      <c r="ED77" s="289"/>
      <c r="EE77" s="289"/>
      <c r="EF77" s="289"/>
      <c r="EG77" s="289"/>
      <c r="EH77" s="289"/>
      <c r="EI77" s="289"/>
      <c r="EJ77" s="289"/>
      <c r="EK77" s="289"/>
    </row>
    <row r="78" spans="1:141" ht="24" customHeight="1" thickTop="1" thickBot="1" x14ac:dyDescent="0.25"/>
    <row r="79" spans="1:141" s="288" customFormat="1" ht="24" customHeight="1" thickTop="1" x14ac:dyDescent="0.2">
      <c r="A79" s="192" t="s">
        <v>37</v>
      </c>
      <c r="B79" s="193"/>
      <c r="C79" s="193"/>
      <c r="D79" s="193"/>
      <c r="E79" s="411"/>
      <c r="F79" s="193"/>
      <c r="G79" s="194"/>
    </row>
    <row r="80" spans="1:141" s="288" customFormat="1" ht="24" customHeight="1" x14ac:dyDescent="0.2">
      <c r="A80" s="130" t="s">
        <v>724</v>
      </c>
      <c r="B80" s="131" t="str">
        <f>Comitente</f>
        <v>DIRECCIÓN PROVINCIAL RED DE GAS</v>
      </c>
      <c r="C80" s="126"/>
      <c r="D80" s="132"/>
      <c r="E80" s="132"/>
      <c r="F80" s="133"/>
      <c r="G80" s="134"/>
    </row>
    <row r="81" spans="1:7" s="288" customFormat="1" ht="24" customHeight="1" x14ac:dyDescent="0.2">
      <c r="A81" s="130" t="s">
        <v>725</v>
      </c>
      <c r="B81" s="131">
        <f>Contratista</f>
        <v>0</v>
      </c>
      <c r="C81" s="127"/>
      <c r="D81" s="127"/>
      <c r="E81" s="412"/>
      <c r="F81" s="135"/>
      <c r="G81" s="136"/>
    </row>
    <row r="82" spans="1:7" ht="24" customHeight="1" x14ac:dyDescent="0.2">
      <c r="A82" s="130" t="s">
        <v>24</v>
      </c>
      <c r="B82" s="131" t="str">
        <f>Obra</f>
        <v>RED DE MEDIA PRESIÓN MEDANO DE ORO</v>
      </c>
      <c r="C82" s="127"/>
      <c r="D82" s="127"/>
      <c r="E82" s="412"/>
      <c r="F82" s="135" t="s">
        <v>38</v>
      </c>
      <c r="G82" s="137">
        <f>Fecha_Base</f>
        <v>0</v>
      </c>
    </row>
    <row r="83" spans="1:7" ht="24" customHeight="1" x14ac:dyDescent="0.2">
      <c r="A83" s="138" t="s">
        <v>723</v>
      </c>
      <c r="B83" s="128" t="str">
        <f>Ubicación</f>
        <v>Departamento Rawson</v>
      </c>
      <c r="C83" s="128"/>
      <c r="D83" s="139"/>
      <c r="E83" s="402"/>
      <c r="G83" s="141"/>
    </row>
    <row r="84" spans="1:7" s="288" customFormat="1" ht="24" customHeight="1" x14ac:dyDescent="0.2">
      <c r="A84" s="138" t="s">
        <v>39</v>
      </c>
      <c r="B84" s="21">
        <f>IFERROR(VALUE(LEFT(B85,FIND(".",B85)-1)),"")</f>
        <v>1</v>
      </c>
      <c r="C84" s="129" t="str">
        <f>IFERROR(VLOOKUP(B84,Tabla_CyP,2,FALSE),"")</f>
        <v>TRABAJOS PRELIMINARES</v>
      </c>
      <c r="D84" s="129" t="str">
        <f>IFERROR(VALUE(LEFT(B84,FIND("-",B84)-1)),"")</f>
        <v/>
      </c>
      <c r="E84" s="402"/>
      <c r="F84" s="140"/>
      <c r="G84" s="141"/>
    </row>
    <row r="85" spans="1:7" s="288" customFormat="1" ht="24" customHeight="1" x14ac:dyDescent="0.2">
      <c r="A85" s="138" t="s">
        <v>25</v>
      </c>
      <c r="B85" s="142" t="s">
        <v>1380</v>
      </c>
      <c r="C85" s="129" t="str">
        <f>IFERROR(VLOOKUP(B85,Tabla_CyP,2,FALSE),"")</f>
        <v>Aprobación Proyecto Constructivo en Ecogas (Redes de Pe/Ac de Media Presión)</v>
      </c>
      <c r="D85" s="139"/>
      <c r="E85" s="402"/>
      <c r="F85" s="135" t="s">
        <v>26</v>
      </c>
      <c r="G85" s="143" t="str">
        <f>IFERROR(VLOOKUP(B85,Tabla_CyP,4,FALSE),"")</f>
        <v>GL</v>
      </c>
    </row>
    <row r="86" spans="1:7" s="288" customFormat="1" ht="24" customHeight="1" x14ac:dyDescent="0.2">
      <c r="A86" s="138"/>
      <c r="B86" s="128"/>
      <c r="C86" s="129"/>
      <c r="D86" s="139"/>
      <c r="E86" s="402"/>
      <c r="F86" s="140"/>
      <c r="G86" s="141"/>
    </row>
    <row r="87" spans="1:7" ht="24" customHeight="1" x14ac:dyDescent="0.2">
      <c r="A87" s="434" t="s">
        <v>586</v>
      </c>
      <c r="B87" s="435"/>
      <c r="C87" s="436" t="s">
        <v>0</v>
      </c>
      <c r="D87" s="436" t="s">
        <v>27</v>
      </c>
      <c r="E87" s="438" t="s">
        <v>28</v>
      </c>
      <c r="F87" s="440" t="s">
        <v>29</v>
      </c>
      <c r="G87" s="432" t="s">
        <v>30</v>
      </c>
    </row>
    <row r="88" spans="1:7" ht="24" customHeight="1" x14ac:dyDescent="0.2">
      <c r="A88" s="144" t="s">
        <v>587</v>
      </c>
      <c r="B88" s="145" t="s">
        <v>588</v>
      </c>
      <c r="C88" s="437"/>
      <c r="D88" s="437"/>
      <c r="E88" s="439"/>
      <c r="F88" s="441"/>
      <c r="G88" s="433"/>
    </row>
    <row r="89" spans="1:7" s="288" customFormat="1" ht="24" customHeight="1" x14ac:dyDescent="0.2">
      <c r="A89" s="204"/>
      <c r="B89" s="146"/>
      <c r="C89" s="202" t="s">
        <v>726</v>
      </c>
      <c r="D89" s="147"/>
      <c r="E89" s="148"/>
      <c r="F89" s="149"/>
      <c r="G89" s="150"/>
    </row>
    <row r="90" spans="1:7" s="288" customFormat="1" ht="24" customHeight="1" x14ac:dyDescent="0.2">
      <c r="A90" s="282" t="str">
        <f>IFERROR(VLOOKUP(C90,Tabla_Insumos,5,FALSE),"")</f>
        <v/>
      </c>
      <c r="B90" s="283" t="str">
        <f>IFERROR(VLOOKUP(C90,Tabla_Insumos,6,FALSE),"")</f>
        <v/>
      </c>
      <c r="C90" s="284"/>
      <c r="D90" s="285" t="str">
        <f t="shared" ref="D90" si="35">IFERROR(VLOOKUP(C90,Tabla_Insumos,2,FALSE),"")</f>
        <v/>
      </c>
      <c r="E90" s="413">
        <v>1</v>
      </c>
      <c r="F90" s="286">
        <f>IFERROR(VLOOKUP(C90,Tabla_Insumos,4,FALSE),0)</f>
        <v>0</v>
      </c>
      <c r="G90" s="287">
        <f>ROUND(E90*F90,2)</f>
        <v>0</v>
      </c>
    </row>
    <row r="91" spans="1:7" s="288" customFormat="1" ht="24" customHeight="1" x14ac:dyDescent="0.2">
      <c r="A91" s="282"/>
      <c r="B91" s="283"/>
      <c r="C91" s="284"/>
      <c r="D91" s="285"/>
      <c r="E91" s="413"/>
      <c r="F91" s="286"/>
      <c r="G91" s="287"/>
    </row>
    <row r="92" spans="1:7" ht="24" customHeight="1" x14ac:dyDescent="0.2">
      <c r="A92" s="282"/>
      <c r="B92" s="283"/>
      <c r="C92" s="284"/>
      <c r="D92" s="285"/>
      <c r="E92" s="413"/>
      <c r="F92" s="286"/>
      <c r="G92" s="287"/>
    </row>
    <row r="93" spans="1:7" ht="24" customHeight="1" x14ac:dyDescent="0.2">
      <c r="A93" s="282"/>
      <c r="B93" s="283"/>
      <c r="C93" s="284"/>
      <c r="D93" s="285"/>
      <c r="E93" s="413"/>
      <c r="F93" s="286"/>
      <c r="G93" s="287"/>
    </row>
    <row r="94" spans="1:7" ht="24" customHeight="1" x14ac:dyDescent="0.2">
      <c r="A94" s="282" t="str">
        <f t="shared" ref="A94:A95" si="36">IFERROR(VLOOKUP(C94,Tabla_Insumos,4,FALSE),"")</f>
        <v/>
      </c>
      <c r="B94" s="283" t="str">
        <f t="shared" ref="B94:B95" si="37">IFERROR(VLOOKUP(C94,Tabla_Insumos,5,FALSE),"")</f>
        <v/>
      </c>
      <c r="C94" s="284"/>
      <c r="D94" s="285" t="str">
        <f t="shared" ref="D94:D95" si="38">IFERROR(VLOOKUP(C94,Tabla_Insumos,2,FALSE),"")</f>
        <v/>
      </c>
      <c r="E94" s="413"/>
      <c r="F94" s="286">
        <f t="shared" ref="F94:F95" si="39">IFERROR(VLOOKUP(C94,Tabla_Insumos,3,FALSE),0)</f>
        <v>0</v>
      </c>
      <c r="G94" s="287">
        <f t="shared" ref="G94:G95" si="40">ROUND(E94*F94,2)</f>
        <v>0</v>
      </c>
    </row>
    <row r="95" spans="1:7" ht="24" customHeight="1" x14ac:dyDescent="0.2">
      <c r="A95" s="282" t="str">
        <f t="shared" si="36"/>
        <v/>
      </c>
      <c r="B95" s="283" t="str">
        <f t="shared" si="37"/>
        <v/>
      </c>
      <c r="C95" s="284"/>
      <c r="D95" s="285" t="str">
        <f t="shared" si="38"/>
        <v/>
      </c>
      <c r="E95" s="413"/>
      <c r="F95" s="286">
        <f t="shared" si="39"/>
        <v>0</v>
      </c>
      <c r="G95" s="287">
        <f t="shared" si="40"/>
        <v>0</v>
      </c>
    </row>
    <row r="96" spans="1:7" ht="24" customHeight="1" x14ac:dyDescent="0.2">
      <c r="A96" s="151"/>
      <c r="D96" s="139"/>
      <c r="E96" s="402"/>
      <c r="F96" s="205" t="s">
        <v>31</v>
      </c>
      <c r="G96" s="152">
        <f>SUBTOTAL(9,G90:G95)</f>
        <v>0</v>
      </c>
    </row>
    <row r="97" spans="1:141" ht="24" customHeight="1" x14ac:dyDescent="0.2">
      <c r="A97" s="151"/>
      <c r="C97" s="153" t="s">
        <v>727</v>
      </c>
      <c r="D97" s="139"/>
      <c r="E97" s="402"/>
      <c r="G97" s="154"/>
    </row>
    <row r="98" spans="1:141" ht="24" customHeight="1" x14ac:dyDescent="0.2">
      <c r="A98" s="282" t="str">
        <f t="shared" ref="A98:A103" si="41">IFERROR(VLOOKUP(C98,Tabla_Insumos,5,FALSE),"")</f>
        <v/>
      </c>
      <c r="B98" s="283" t="str">
        <f t="shared" ref="B98:B103" si="42">IFERROR(VLOOKUP(C98,Tabla_Insumos,6,FALSE),"")</f>
        <v/>
      </c>
      <c r="C98" s="284"/>
      <c r="D98" s="285" t="str">
        <f t="shared" ref="D98:D103" si="43">IFERROR(VLOOKUP(C98,Tabla_Insumos,2,FALSE),"")</f>
        <v/>
      </c>
      <c r="E98" s="413"/>
      <c r="F98" s="286">
        <f t="shared" ref="F98:F103" si="44">IFERROR(VLOOKUP(C98,Tabla_Insumos,4,FALSE),0)</f>
        <v>0</v>
      </c>
      <c r="G98" s="287">
        <f>ROUND(E98*F98,2)</f>
        <v>0</v>
      </c>
    </row>
    <row r="99" spans="1:141" ht="24" customHeight="1" x14ac:dyDescent="0.2">
      <c r="A99" s="282" t="str">
        <f t="shared" si="41"/>
        <v/>
      </c>
      <c r="B99" s="283" t="str">
        <f t="shared" si="42"/>
        <v/>
      </c>
      <c r="C99" s="284"/>
      <c r="D99" s="285" t="str">
        <f t="shared" si="43"/>
        <v/>
      </c>
      <c r="E99" s="413"/>
      <c r="F99" s="286">
        <f t="shared" si="44"/>
        <v>0</v>
      </c>
      <c r="G99" s="287">
        <f t="shared" ref="G99:G103" si="45">ROUND(E99*F99,2)</f>
        <v>0</v>
      </c>
    </row>
    <row r="100" spans="1:141" ht="24" customHeight="1" x14ac:dyDescent="0.2">
      <c r="A100" s="282" t="str">
        <f t="shared" si="41"/>
        <v/>
      </c>
      <c r="B100" s="283" t="str">
        <f t="shared" si="42"/>
        <v/>
      </c>
      <c r="C100" s="284"/>
      <c r="D100" s="285" t="str">
        <f t="shared" si="43"/>
        <v/>
      </c>
      <c r="E100" s="413">
        <v>5</v>
      </c>
      <c r="F100" s="286">
        <f t="shared" si="44"/>
        <v>0</v>
      </c>
      <c r="G100" s="287">
        <f t="shared" si="45"/>
        <v>0</v>
      </c>
    </row>
    <row r="101" spans="1:141" ht="24" customHeight="1" x14ac:dyDescent="0.2">
      <c r="A101" s="282" t="str">
        <f t="shared" si="41"/>
        <v/>
      </c>
      <c r="B101" s="283" t="str">
        <f t="shared" si="42"/>
        <v/>
      </c>
      <c r="C101" s="284"/>
      <c r="D101" s="285" t="str">
        <f t="shared" si="43"/>
        <v/>
      </c>
      <c r="E101" s="413">
        <v>5</v>
      </c>
      <c r="F101" s="286">
        <f t="shared" si="44"/>
        <v>0</v>
      </c>
      <c r="G101" s="287">
        <f t="shared" si="45"/>
        <v>0</v>
      </c>
    </row>
    <row r="102" spans="1:141" ht="24" customHeight="1" x14ac:dyDescent="0.2">
      <c r="A102" s="282" t="str">
        <f t="shared" si="41"/>
        <v/>
      </c>
      <c r="B102" s="283" t="str">
        <f t="shared" si="42"/>
        <v/>
      </c>
      <c r="C102" s="284"/>
      <c r="D102" s="285" t="str">
        <f t="shared" si="43"/>
        <v/>
      </c>
      <c r="E102" s="413">
        <v>30</v>
      </c>
      <c r="F102" s="286">
        <f t="shared" si="44"/>
        <v>0</v>
      </c>
      <c r="G102" s="287">
        <f t="shared" si="45"/>
        <v>0</v>
      </c>
    </row>
    <row r="103" spans="1:141" ht="24" customHeight="1" x14ac:dyDescent="0.2">
      <c r="A103" s="282" t="str">
        <f t="shared" si="41"/>
        <v/>
      </c>
      <c r="B103" s="283" t="str">
        <f t="shared" si="42"/>
        <v/>
      </c>
      <c r="C103" s="284"/>
      <c r="D103" s="285" t="str">
        <f t="shared" si="43"/>
        <v/>
      </c>
      <c r="E103" s="413">
        <v>30</v>
      </c>
      <c r="F103" s="286">
        <f t="shared" si="44"/>
        <v>0</v>
      </c>
      <c r="G103" s="287">
        <f t="shared" si="45"/>
        <v>0</v>
      </c>
    </row>
    <row r="104" spans="1:141" ht="24" customHeight="1" x14ac:dyDescent="0.2">
      <c r="A104" s="151"/>
      <c r="D104" s="139"/>
      <c r="E104" s="402"/>
      <c r="F104" s="205" t="s">
        <v>32</v>
      </c>
      <c r="G104" s="152">
        <f>SUBTOTAL(9,G98:G103)</f>
        <v>0</v>
      </c>
    </row>
    <row r="105" spans="1:141" s="139" customFormat="1" ht="24" customHeight="1" x14ac:dyDescent="0.2">
      <c r="A105" s="151"/>
      <c r="B105" s="129"/>
      <c r="C105" s="153" t="s">
        <v>728</v>
      </c>
      <c r="E105" s="402"/>
      <c r="F105" s="140"/>
      <c r="G105" s="154"/>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c r="BU105" s="289"/>
      <c r="BV105" s="289"/>
      <c r="BW105" s="289"/>
      <c r="BX105" s="289"/>
      <c r="BY105" s="289"/>
      <c r="BZ105" s="289"/>
      <c r="CA105" s="289"/>
      <c r="CB105" s="289"/>
      <c r="CC105" s="289"/>
      <c r="CD105" s="289"/>
      <c r="CE105" s="289"/>
      <c r="CF105" s="289"/>
      <c r="CG105" s="289"/>
      <c r="CH105" s="289"/>
      <c r="CI105" s="289"/>
      <c r="CJ105" s="289"/>
      <c r="CK105" s="289"/>
      <c r="CL105" s="289"/>
      <c r="CM105" s="289"/>
      <c r="CN105" s="289"/>
      <c r="CO105" s="289"/>
      <c r="CP105" s="289"/>
      <c r="CQ105" s="289"/>
      <c r="CR105" s="289"/>
      <c r="CS105" s="289"/>
      <c r="CT105" s="289"/>
      <c r="CU105" s="289"/>
      <c r="CV105" s="289"/>
      <c r="CW105" s="289"/>
      <c r="CX105" s="289"/>
      <c r="CY105" s="289"/>
      <c r="CZ105" s="289"/>
      <c r="DA105" s="289"/>
      <c r="DB105" s="289"/>
      <c r="DC105" s="289"/>
      <c r="DD105" s="289"/>
      <c r="DE105" s="289"/>
      <c r="DF105" s="289"/>
      <c r="DG105" s="289"/>
      <c r="DH105" s="289"/>
      <c r="DI105" s="289"/>
      <c r="DJ105" s="289"/>
      <c r="DK105" s="289"/>
      <c r="DL105" s="289"/>
      <c r="DM105" s="289"/>
      <c r="DN105" s="289"/>
      <c r="DO105" s="289"/>
      <c r="DP105" s="289"/>
      <c r="DQ105" s="289"/>
      <c r="DR105" s="289"/>
      <c r="DS105" s="289"/>
      <c r="DT105" s="289"/>
      <c r="DU105" s="289"/>
      <c r="DV105" s="289"/>
      <c r="DW105" s="289"/>
      <c r="DX105" s="289"/>
      <c r="DY105" s="289"/>
      <c r="DZ105" s="289"/>
      <c r="EA105" s="289"/>
      <c r="EB105" s="289"/>
      <c r="EC105" s="289"/>
      <c r="ED105" s="289"/>
      <c r="EE105" s="289"/>
      <c r="EF105" s="289"/>
      <c r="EG105" s="289"/>
      <c r="EH105" s="289"/>
      <c r="EI105" s="289"/>
      <c r="EJ105" s="289"/>
      <c r="EK105" s="289"/>
    </row>
    <row r="106" spans="1:141" ht="24" customHeight="1" x14ac:dyDescent="0.2">
      <c r="A106" s="282" t="str">
        <f>IFERROR(VLOOKUP(C106,Tabla_Insumos,5,FALSE),"")</f>
        <v/>
      </c>
      <c r="B106" s="283" t="str">
        <f>IFERROR(VLOOKUP(C106,Tabla_Insumos,6,FALSE),"")</f>
        <v/>
      </c>
      <c r="C106" s="284"/>
      <c r="D106" s="285" t="str">
        <f t="shared" ref="D106" si="46">IFERROR(VLOOKUP(C106,Tabla_Insumos,2,FALSE),"")</f>
        <v/>
      </c>
      <c r="E106" s="413">
        <v>0.5</v>
      </c>
      <c r="F106" s="286">
        <f>IFERROR(VLOOKUP(C106,Tabla_Insumos,4,FALSE),0)</f>
        <v>0</v>
      </c>
      <c r="G106" s="287">
        <f t="shared" ref="G106" si="47">ROUND(E106*F106,2)</f>
        <v>0</v>
      </c>
    </row>
    <row r="107" spans="1:141" s="288" customFormat="1" ht="24" customHeight="1" x14ac:dyDescent="0.2">
      <c r="A107" s="282"/>
      <c r="B107" s="283"/>
      <c r="C107" s="284"/>
      <c r="D107" s="285"/>
      <c r="E107" s="413"/>
      <c r="F107" s="286"/>
      <c r="G107" s="287"/>
      <c r="I107" s="339"/>
    </row>
    <row r="108" spans="1:141" s="288" customFormat="1" ht="24" customHeight="1" x14ac:dyDescent="0.2">
      <c r="A108" s="282"/>
      <c r="B108" s="283"/>
      <c r="C108" s="284"/>
      <c r="D108" s="285"/>
      <c r="E108" s="413"/>
      <c r="F108" s="286"/>
      <c r="G108" s="287"/>
    </row>
    <row r="109" spans="1:141" s="288" customFormat="1" ht="24" customHeight="1" x14ac:dyDescent="0.2">
      <c r="A109" s="282"/>
      <c r="B109" s="283"/>
      <c r="C109" s="284"/>
      <c r="D109" s="285"/>
      <c r="E109" s="413"/>
      <c r="F109" s="286"/>
      <c r="G109" s="287"/>
    </row>
    <row r="110" spans="1:141" ht="24" customHeight="1" x14ac:dyDescent="0.2">
      <c r="A110" s="282"/>
      <c r="B110" s="283"/>
      <c r="C110" s="284"/>
      <c r="D110" s="285"/>
      <c r="E110" s="413"/>
      <c r="F110" s="286"/>
      <c r="G110" s="287"/>
    </row>
    <row r="111" spans="1:141" ht="24" customHeight="1" x14ac:dyDescent="0.2">
      <c r="A111" s="282"/>
      <c r="B111" s="283"/>
      <c r="C111" s="284"/>
      <c r="D111" s="285"/>
      <c r="E111" s="413"/>
      <c r="F111" s="286"/>
      <c r="G111" s="287"/>
    </row>
    <row r="112" spans="1:141" s="288" customFormat="1" ht="24" customHeight="1" x14ac:dyDescent="0.2">
      <c r="A112" s="282" t="str">
        <f t="shared" ref="A112:A113" si="48">IFERROR(VLOOKUP(C112,Tabla_Insumos,4,FALSE),"")</f>
        <v/>
      </c>
      <c r="B112" s="283" t="str">
        <f t="shared" ref="B112:B113" si="49">IFERROR(VLOOKUP(C112,Tabla_Insumos,5,FALSE),"")</f>
        <v/>
      </c>
      <c r="C112" s="284"/>
      <c r="D112" s="285" t="str">
        <f t="shared" ref="D112:D113" si="50">IFERROR(VLOOKUP(C112,Tabla_Insumos,2,FALSE),"")</f>
        <v/>
      </c>
      <c r="E112" s="413"/>
      <c r="F112" s="286">
        <f t="shared" ref="F112:F113" si="51">IFERROR(VLOOKUP(C112,Tabla_Insumos,3,FALSE),0)</f>
        <v>0</v>
      </c>
      <c r="G112" s="287">
        <f t="shared" ref="G112:G113" si="52">ROUND(E112*F112,2)</f>
        <v>0</v>
      </c>
    </row>
    <row r="113" spans="1:8" s="288" customFormat="1" ht="24" customHeight="1" x14ac:dyDescent="0.2">
      <c r="A113" s="282" t="str">
        <f t="shared" si="48"/>
        <v/>
      </c>
      <c r="B113" s="283" t="str">
        <f t="shared" si="49"/>
        <v/>
      </c>
      <c r="C113" s="284"/>
      <c r="D113" s="285" t="str">
        <f t="shared" si="50"/>
        <v/>
      </c>
      <c r="E113" s="413"/>
      <c r="F113" s="286">
        <f t="shared" si="51"/>
        <v>0</v>
      </c>
      <c r="G113" s="287">
        <f t="shared" si="52"/>
        <v>0</v>
      </c>
    </row>
    <row r="114" spans="1:8" s="288" customFormat="1" ht="24" customHeight="1" x14ac:dyDescent="0.2">
      <c r="A114" s="155"/>
      <c r="B114" s="139"/>
      <c r="C114" s="129"/>
      <c r="D114" s="139"/>
      <c r="E114" s="402"/>
      <c r="F114" s="205" t="s">
        <v>33</v>
      </c>
      <c r="G114" s="152">
        <f>SUBTOTAL(9,G106:G113)</f>
        <v>0</v>
      </c>
    </row>
    <row r="115" spans="1:8" ht="24" customHeight="1" thickBot="1" x14ac:dyDescent="0.25">
      <c r="A115" s="156"/>
      <c r="B115" s="157"/>
      <c r="C115" s="158"/>
      <c r="D115" s="157"/>
      <c r="E115" s="414"/>
      <c r="F115" s="159"/>
      <c r="G115" s="160"/>
    </row>
    <row r="116" spans="1:8" ht="24" customHeight="1" thickBot="1" x14ac:dyDescent="0.25">
      <c r="A116" s="338" t="str">
        <f>B85</f>
        <v>1.3</v>
      </c>
      <c r="B116" s="161" t="str">
        <f>C85</f>
        <v>Aprobación Proyecto Constructivo en Ecogas (Redes de Pe/Ac de Media Presión)</v>
      </c>
      <c r="C116" s="162"/>
      <c r="D116" s="162" t="s">
        <v>34</v>
      </c>
      <c r="E116" s="163"/>
      <c r="F116" s="164" t="s">
        <v>35</v>
      </c>
      <c r="G116" s="165">
        <f>SUBTOTAL(9,G90:G115)</f>
        <v>0</v>
      </c>
      <c r="H116" s="397">
        <f>+G116*Coeficiente_Paso</f>
        <v>0</v>
      </c>
    </row>
    <row r="117" spans="1:8" ht="24" customHeight="1" thickTop="1" thickBot="1" x14ac:dyDescent="0.25">
      <c r="A117" s="509"/>
      <c r="B117" s="510"/>
      <c r="C117" s="509"/>
      <c r="D117" s="509"/>
      <c r="E117" s="511"/>
      <c r="F117" s="512"/>
      <c r="G117" s="513"/>
      <c r="H117" s="397"/>
    </row>
    <row r="118" spans="1:8" ht="24" customHeight="1" thickTop="1" x14ac:dyDescent="0.2">
      <c r="A118" s="192" t="s">
        <v>37</v>
      </c>
      <c r="B118" s="193"/>
      <c r="C118" s="193"/>
      <c r="D118" s="193"/>
      <c r="E118" s="411"/>
      <c r="F118" s="193"/>
      <c r="G118" s="194"/>
      <c r="H118" s="397"/>
    </row>
    <row r="119" spans="1:8" ht="24" customHeight="1" x14ac:dyDescent="0.2">
      <c r="A119" s="130" t="s">
        <v>724</v>
      </c>
      <c r="B119" s="131" t="str">
        <f>Comitente</f>
        <v>DIRECCIÓN PROVINCIAL RED DE GAS</v>
      </c>
      <c r="C119" s="126"/>
      <c r="D119" s="132"/>
      <c r="E119" s="132"/>
      <c r="F119" s="133"/>
      <c r="G119" s="134"/>
      <c r="H119" s="397"/>
    </row>
    <row r="120" spans="1:8" ht="24" customHeight="1" x14ac:dyDescent="0.2">
      <c r="A120" s="130" t="s">
        <v>725</v>
      </c>
      <c r="B120" s="131">
        <f>Contratista</f>
        <v>0</v>
      </c>
      <c r="C120" s="127"/>
      <c r="D120" s="127"/>
      <c r="E120" s="412"/>
      <c r="F120" s="135"/>
      <c r="G120" s="136"/>
      <c r="H120" s="397"/>
    </row>
    <row r="121" spans="1:8" ht="24" customHeight="1" x14ac:dyDescent="0.2">
      <c r="A121" s="130" t="s">
        <v>24</v>
      </c>
      <c r="B121" s="131" t="str">
        <f>Obra</f>
        <v>RED DE MEDIA PRESIÓN MEDANO DE ORO</v>
      </c>
      <c r="C121" s="127"/>
      <c r="D121" s="127"/>
      <c r="E121" s="412"/>
      <c r="F121" s="135" t="s">
        <v>38</v>
      </c>
      <c r="G121" s="137">
        <f>Fecha_Base</f>
        <v>0</v>
      </c>
      <c r="H121" s="397"/>
    </row>
    <row r="122" spans="1:8" ht="24" customHeight="1" x14ac:dyDescent="0.2">
      <c r="A122" s="138" t="s">
        <v>723</v>
      </c>
      <c r="B122" s="128" t="str">
        <f>Ubicación</f>
        <v>Departamento Rawson</v>
      </c>
      <c r="C122" s="128"/>
      <c r="D122" s="139"/>
      <c r="E122" s="402"/>
      <c r="G122" s="141"/>
      <c r="H122" s="397"/>
    </row>
    <row r="123" spans="1:8" ht="24" customHeight="1" x14ac:dyDescent="0.2">
      <c r="A123" s="138" t="s">
        <v>39</v>
      </c>
      <c r="B123" s="21">
        <f>IFERROR(VALUE(LEFT(B124,FIND(".",B124)-1)),"")</f>
        <v>1</v>
      </c>
      <c r="C123" s="129" t="str">
        <f>IFERROR(VLOOKUP(B123,Tabla_CyP,2,FALSE),"")</f>
        <v>TRABAJOS PRELIMINARES</v>
      </c>
      <c r="D123" s="129" t="str">
        <f>IFERROR(VALUE(LEFT(B123,FIND("-",B123)-1)),"")</f>
        <v/>
      </c>
      <c r="E123" s="402"/>
      <c r="G123" s="141"/>
      <c r="H123" s="397"/>
    </row>
    <row r="124" spans="1:8" ht="24" customHeight="1" x14ac:dyDescent="0.2">
      <c r="A124" s="138" t="s">
        <v>25</v>
      </c>
      <c r="B124" s="142" t="s">
        <v>2137</v>
      </c>
      <c r="C124" s="129" t="str">
        <f>IFERROR(VLOOKUP(B124,Tabla_CyP,2,FALSE),"")</f>
        <v xml:space="preserve">Cartel de Obra </v>
      </c>
      <c r="D124" s="139"/>
      <c r="E124" s="402"/>
      <c r="F124" s="135" t="s">
        <v>26</v>
      </c>
      <c r="G124" s="143" t="str">
        <f>IFERROR(VLOOKUP(B124,Tabla_CyP,4,FALSE),"")</f>
        <v>GL</v>
      </c>
      <c r="H124" s="397"/>
    </row>
    <row r="125" spans="1:8" ht="24" customHeight="1" x14ac:dyDescent="0.2">
      <c r="A125" s="138"/>
      <c r="B125" s="128"/>
      <c r="D125" s="139"/>
      <c r="E125" s="402"/>
      <c r="G125" s="141"/>
      <c r="H125" s="397"/>
    </row>
    <row r="126" spans="1:8" ht="24" customHeight="1" x14ac:dyDescent="0.2">
      <c r="A126" s="434" t="s">
        <v>586</v>
      </c>
      <c r="B126" s="435"/>
      <c r="C126" s="436" t="s">
        <v>0</v>
      </c>
      <c r="D126" s="436" t="s">
        <v>27</v>
      </c>
      <c r="E126" s="438" t="s">
        <v>28</v>
      </c>
      <c r="F126" s="440" t="s">
        <v>29</v>
      </c>
      <c r="G126" s="432" t="s">
        <v>30</v>
      </c>
      <c r="H126" s="397"/>
    </row>
    <row r="127" spans="1:8" ht="24" customHeight="1" x14ac:dyDescent="0.2">
      <c r="A127" s="144" t="s">
        <v>587</v>
      </c>
      <c r="B127" s="145" t="s">
        <v>588</v>
      </c>
      <c r="C127" s="437"/>
      <c r="D127" s="437"/>
      <c r="E127" s="439"/>
      <c r="F127" s="441"/>
      <c r="G127" s="433"/>
      <c r="H127" s="397"/>
    </row>
    <row r="128" spans="1:8" ht="24" customHeight="1" x14ac:dyDescent="0.2">
      <c r="A128" s="204"/>
      <c r="B128" s="146"/>
      <c r="C128" s="202" t="s">
        <v>726</v>
      </c>
      <c r="D128" s="147"/>
      <c r="E128" s="148"/>
      <c r="F128" s="149"/>
      <c r="G128" s="150"/>
      <c r="H128" s="397"/>
    </row>
    <row r="129" spans="1:8" ht="24" customHeight="1" x14ac:dyDescent="0.2">
      <c r="A129" s="282" t="str">
        <f>IFERROR(VLOOKUP(C129,Tabla_Insumos,5,FALSE),"")</f>
        <v/>
      </c>
      <c r="B129" s="283" t="str">
        <f>IFERROR(VLOOKUP(C129,Tabla_Insumos,6,FALSE),"")</f>
        <v/>
      </c>
      <c r="C129" s="284"/>
      <c r="D129" s="285" t="str">
        <f t="shared" ref="D129" si="53">IFERROR(VLOOKUP(C129,Tabla_Insumos,2,FALSE),"")</f>
        <v/>
      </c>
      <c r="E129" s="413">
        <v>1</v>
      </c>
      <c r="F129" s="286">
        <f>IFERROR(VLOOKUP(C129,Tabla_Insumos,4,FALSE),0)</f>
        <v>0</v>
      </c>
      <c r="G129" s="287">
        <f>ROUND(E129*F129,2)</f>
        <v>0</v>
      </c>
      <c r="H129" s="397"/>
    </row>
    <row r="130" spans="1:8" ht="24" customHeight="1" x14ac:dyDescent="0.2">
      <c r="A130" s="282"/>
      <c r="B130" s="283"/>
      <c r="C130" s="284"/>
      <c r="D130" s="285"/>
      <c r="E130" s="413"/>
      <c r="F130" s="286"/>
      <c r="G130" s="287"/>
      <c r="H130" s="397"/>
    </row>
    <row r="131" spans="1:8" ht="24" customHeight="1" x14ac:dyDescent="0.2">
      <c r="A131" s="282"/>
      <c r="B131" s="283"/>
      <c r="C131" s="284"/>
      <c r="D131" s="285"/>
      <c r="E131" s="413"/>
      <c r="F131" s="286"/>
      <c r="G131" s="287"/>
      <c r="H131" s="397"/>
    </row>
    <row r="132" spans="1:8" ht="24" customHeight="1" x14ac:dyDescent="0.2">
      <c r="A132" s="282"/>
      <c r="B132" s="283"/>
      <c r="C132" s="284"/>
      <c r="D132" s="285"/>
      <c r="E132" s="413"/>
      <c r="F132" s="286"/>
      <c r="G132" s="287"/>
      <c r="H132" s="397"/>
    </row>
    <row r="133" spans="1:8" ht="24" customHeight="1" x14ac:dyDescent="0.2">
      <c r="A133" s="282" t="str">
        <f t="shared" ref="A133:A134" si="54">IFERROR(VLOOKUP(C133,Tabla_Insumos,4,FALSE),"")</f>
        <v/>
      </c>
      <c r="B133" s="283" t="str">
        <f t="shared" ref="B133:B134" si="55">IFERROR(VLOOKUP(C133,Tabla_Insumos,5,FALSE),"")</f>
        <v/>
      </c>
      <c r="C133" s="284"/>
      <c r="D133" s="285" t="str">
        <f t="shared" ref="D133:D134" si="56">IFERROR(VLOOKUP(C133,Tabla_Insumos,2,FALSE),"")</f>
        <v/>
      </c>
      <c r="E133" s="413"/>
      <c r="F133" s="286">
        <f t="shared" ref="F133:F134" si="57">IFERROR(VLOOKUP(C133,Tabla_Insumos,3,FALSE),0)</f>
        <v>0</v>
      </c>
      <c r="G133" s="287">
        <f t="shared" ref="G133:G134" si="58">ROUND(E133*F133,2)</f>
        <v>0</v>
      </c>
      <c r="H133" s="397"/>
    </row>
    <row r="134" spans="1:8" ht="24" customHeight="1" x14ac:dyDescent="0.2">
      <c r="A134" s="282" t="str">
        <f t="shared" si="54"/>
        <v/>
      </c>
      <c r="B134" s="283" t="str">
        <f t="shared" si="55"/>
        <v/>
      </c>
      <c r="C134" s="284"/>
      <c r="D134" s="285" t="str">
        <f t="shared" si="56"/>
        <v/>
      </c>
      <c r="E134" s="413"/>
      <c r="F134" s="286">
        <f t="shared" si="57"/>
        <v>0</v>
      </c>
      <c r="G134" s="287">
        <f t="shared" si="58"/>
        <v>0</v>
      </c>
      <c r="H134" s="397"/>
    </row>
    <row r="135" spans="1:8" ht="24" customHeight="1" x14ac:dyDescent="0.2">
      <c r="A135" s="151"/>
      <c r="D135" s="139"/>
      <c r="E135" s="402"/>
      <c r="F135" s="205" t="s">
        <v>31</v>
      </c>
      <c r="G135" s="152">
        <f>SUBTOTAL(9,G129:G134)</f>
        <v>0</v>
      </c>
      <c r="H135" s="397"/>
    </row>
    <row r="136" spans="1:8" ht="24" customHeight="1" x14ac:dyDescent="0.2">
      <c r="A136" s="151"/>
      <c r="C136" s="153" t="s">
        <v>727</v>
      </c>
      <c r="D136" s="139"/>
      <c r="E136" s="402"/>
      <c r="G136" s="154"/>
      <c r="H136" s="397"/>
    </row>
    <row r="137" spans="1:8" ht="24" customHeight="1" x14ac:dyDescent="0.2">
      <c r="A137" s="282" t="str">
        <f t="shared" ref="A137:A142" si="59">IFERROR(VLOOKUP(C137,Tabla_Insumos,5,FALSE),"")</f>
        <v/>
      </c>
      <c r="B137" s="283" t="str">
        <f t="shared" ref="B137:B142" si="60">IFERROR(VLOOKUP(C137,Tabla_Insumos,6,FALSE),"")</f>
        <v/>
      </c>
      <c r="C137" s="284"/>
      <c r="D137" s="285" t="str">
        <f t="shared" ref="D137:D142" si="61">IFERROR(VLOOKUP(C137,Tabla_Insumos,2,FALSE),"")</f>
        <v/>
      </c>
      <c r="E137" s="413"/>
      <c r="F137" s="286">
        <f t="shared" ref="F137:F142" si="62">IFERROR(VLOOKUP(C137,Tabla_Insumos,4,FALSE),0)</f>
        <v>0</v>
      </c>
      <c r="G137" s="287">
        <f>ROUND(E137*F137,2)</f>
        <v>0</v>
      </c>
      <c r="H137" s="397"/>
    </row>
    <row r="138" spans="1:8" ht="24" customHeight="1" x14ac:dyDescent="0.2">
      <c r="A138" s="282" t="str">
        <f t="shared" si="59"/>
        <v/>
      </c>
      <c r="B138" s="283" t="str">
        <f t="shared" si="60"/>
        <v/>
      </c>
      <c r="C138" s="284"/>
      <c r="D138" s="285" t="str">
        <f t="shared" si="61"/>
        <v/>
      </c>
      <c r="E138" s="413"/>
      <c r="F138" s="286">
        <f t="shared" si="62"/>
        <v>0</v>
      </c>
      <c r="G138" s="287">
        <f t="shared" ref="G138:G142" si="63">ROUND(E138*F138,2)</f>
        <v>0</v>
      </c>
      <c r="H138" s="397"/>
    </row>
    <row r="139" spans="1:8" ht="24" customHeight="1" x14ac:dyDescent="0.2">
      <c r="A139" s="282" t="str">
        <f t="shared" si="59"/>
        <v/>
      </c>
      <c r="B139" s="283" t="str">
        <f t="shared" si="60"/>
        <v/>
      </c>
      <c r="C139" s="284"/>
      <c r="D139" s="285" t="str">
        <f t="shared" si="61"/>
        <v/>
      </c>
      <c r="E139" s="413">
        <v>5</v>
      </c>
      <c r="F139" s="286">
        <f t="shared" si="62"/>
        <v>0</v>
      </c>
      <c r="G139" s="287">
        <f t="shared" si="63"/>
        <v>0</v>
      </c>
      <c r="H139" s="397"/>
    </row>
    <row r="140" spans="1:8" ht="24" customHeight="1" x14ac:dyDescent="0.2">
      <c r="A140" s="282" t="str">
        <f t="shared" si="59"/>
        <v/>
      </c>
      <c r="B140" s="283" t="str">
        <f t="shared" si="60"/>
        <v/>
      </c>
      <c r="C140" s="284"/>
      <c r="D140" s="285" t="str">
        <f t="shared" si="61"/>
        <v/>
      </c>
      <c r="E140" s="413">
        <v>5</v>
      </c>
      <c r="F140" s="286">
        <f t="shared" si="62"/>
        <v>0</v>
      </c>
      <c r="G140" s="287">
        <f t="shared" si="63"/>
        <v>0</v>
      </c>
      <c r="H140" s="397"/>
    </row>
    <row r="141" spans="1:8" ht="24" customHeight="1" x14ac:dyDescent="0.2">
      <c r="A141" s="282" t="str">
        <f t="shared" si="59"/>
        <v/>
      </c>
      <c r="B141" s="283" t="str">
        <f t="shared" si="60"/>
        <v/>
      </c>
      <c r="C141" s="284"/>
      <c r="D141" s="285" t="str">
        <f t="shared" si="61"/>
        <v/>
      </c>
      <c r="E141" s="413">
        <v>30</v>
      </c>
      <c r="F141" s="286">
        <f t="shared" si="62"/>
        <v>0</v>
      </c>
      <c r="G141" s="287">
        <f t="shared" si="63"/>
        <v>0</v>
      </c>
      <c r="H141" s="397"/>
    </row>
    <row r="142" spans="1:8" ht="24" customHeight="1" x14ac:dyDescent="0.2">
      <c r="A142" s="282" t="str">
        <f t="shared" si="59"/>
        <v/>
      </c>
      <c r="B142" s="283" t="str">
        <f t="shared" si="60"/>
        <v/>
      </c>
      <c r="C142" s="284"/>
      <c r="D142" s="285" t="str">
        <f t="shared" si="61"/>
        <v/>
      </c>
      <c r="E142" s="413">
        <v>30</v>
      </c>
      <c r="F142" s="286">
        <f t="shared" si="62"/>
        <v>0</v>
      </c>
      <c r="G142" s="287">
        <f t="shared" si="63"/>
        <v>0</v>
      </c>
      <c r="H142" s="397"/>
    </row>
    <row r="143" spans="1:8" ht="24" customHeight="1" x14ac:dyDescent="0.2">
      <c r="A143" s="151"/>
      <c r="D143" s="139"/>
      <c r="E143" s="402"/>
      <c r="F143" s="205" t="s">
        <v>32</v>
      </c>
      <c r="G143" s="152">
        <f>SUBTOTAL(9,G137:G142)</f>
        <v>0</v>
      </c>
      <c r="H143" s="397"/>
    </row>
    <row r="144" spans="1:8" ht="24" customHeight="1" x14ac:dyDescent="0.2">
      <c r="A144" s="151"/>
      <c r="C144" s="153" t="s">
        <v>728</v>
      </c>
      <c r="D144" s="139"/>
      <c r="E144" s="402"/>
      <c r="G144" s="154"/>
      <c r="H144" s="397"/>
    </row>
    <row r="145" spans="1:8" ht="24" customHeight="1" x14ac:dyDescent="0.2">
      <c r="A145" s="282" t="str">
        <f>IFERROR(VLOOKUP(C145,Tabla_Insumos,5,FALSE),"")</f>
        <v/>
      </c>
      <c r="B145" s="283" t="str">
        <f>IFERROR(VLOOKUP(C145,Tabla_Insumos,6,FALSE),"")</f>
        <v/>
      </c>
      <c r="C145" s="284"/>
      <c r="D145" s="285" t="str">
        <f t="shared" ref="D145" si="64">IFERROR(VLOOKUP(C145,Tabla_Insumos,2,FALSE),"")</f>
        <v/>
      </c>
      <c r="E145" s="413">
        <v>0.5</v>
      </c>
      <c r="F145" s="286">
        <f>IFERROR(VLOOKUP(C145,Tabla_Insumos,4,FALSE),0)</f>
        <v>0</v>
      </c>
      <c r="G145" s="287">
        <f t="shared" ref="G145" si="65">ROUND(E145*F145,2)</f>
        <v>0</v>
      </c>
      <c r="H145" s="397"/>
    </row>
    <row r="146" spans="1:8" ht="24" customHeight="1" x14ac:dyDescent="0.2">
      <c r="A146" s="282"/>
      <c r="B146" s="283"/>
      <c r="C146" s="284"/>
      <c r="D146" s="285"/>
      <c r="E146" s="413"/>
      <c r="F146" s="286"/>
      <c r="G146" s="287"/>
      <c r="H146" s="397"/>
    </row>
    <row r="147" spans="1:8" ht="24" customHeight="1" x14ac:dyDescent="0.2">
      <c r="A147" s="282"/>
      <c r="B147" s="283"/>
      <c r="C147" s="284"/>
      <c r="D147" s="285"/>
      <c r="E147" s="413"/>
      <c r="F147" s="286"/>
      <c r="G147" s="287"/>
      <c r="H147" s="397"/>
    </row>
    <row r="148" spans="1:8" ht="24" customHeight="1" x14ac:dyDescent="0.2">
      <c r="A148" s="282"/>
      <c r="B148" s="283"/>
      <c r="C148" s="284"/>
      <c r="D148" s="285"/>
      <c r="E148" s="413"/>
      <c r="F148" s="286"/>
      <c r="G148" s="287"/>
      <c r="H148" s="397"/>
    </row>
    <row r="149" spans="1:8" ht="24" customHeight="1" x14ac:dyDescent="0.2">
      <c r="A149" s="282"/>
      <c r="B149" s="283"/>
      <c r="C149" s="284"/>
      <c r="D149" s="285"/>
      <c r="E149" s="413"/>
      <c r="F149" s="286"/>
      <c r="G149" s="287"/>
      <c r="H149" s="397"/>
    </row>
    <row r="150" spans="1:8" ht="24" customHeight="1" x14ac:dyDescent="0.2">
      <c r="A150" s="282"/>
      <c r="B150" s="283"/>
      <c r="C150" s="284"/>
      <c r="D150" s="285"/>
      <c r="E150" s="413"/>
      <c r="F150" s="286"/>
      <c r="G150" s="287"/>
      <c r="H150" s="397"/>
    </row>
    <row r="151" spans="1:8" ht="24" customHeight="1" x14ac:dyDescent="0.2">
      <c r="A151" s="282" t="str">
        <f t="shared" ref="A151:A152" si="66">IFERROR(VLOOKUP(C151,Tabla_Insumos,4,FALSE),"")</f>
        <v/>
      </c>
      <c r="B151" s="283" t="str">
        <f t="shared" ref="B151:B152" si="67">IFERROR(VLOOKUP(C151,Tabla_Insumos,5,FALSE),"")</f>
        <v/>
      </c>
      <c r="C151" s="284"/>
      <c r="D151" s="285" t="str">
        <f t="shared" ref="D151:D152" si="68">IFERROR(VLOOKUP(C151,Tabla_Insumos,2,FALSE),"")</f>
        <v/>
      </c>
      <c r="E151" s="413"/>
      <c r="F151" s="286">
        <f t="shared" ref="F151:F152" si="69">IFERROR(VLOOKUP(C151,Tabla_Insumos,3,FALSE),0)</f>
        <v>0</v>
      </c>
      <c r="G151" s="287">
        <f t="shared" ref="G151:G152" si="70">ROUND(E151*F151,2)</f>
        <v>0</v>
      </c>
      <c r="H151" s="397"/>
    </row>
    <row r="152" spans="1:8" ht="24" customHeight="1" x14ac:dyDescent="0.2">
      <c r="A152" s="282" t="str">
        <f t="shared" si="66"/>
        <v/>
      </c>
      <c r="B152" s="283" t="str">
        <f t="shared" si="67"/>
        <v/>
      </c>
      <c r="C152" s="284"/>
      <c r="D152" s="285" t="str">
        <f t="shared" si="68"/>
        <v/>
      </c>
      <c r="E152" s="413"/>
      <c r="F152" s="286">
        <f t="shared" si="69"/>
        <v>0</v>
      </c>
      <c r="G152" s="287">
        <f t="shared" si="70"/>
        <v>0</v>
      </c>
      <c r="H152" s="397"/>
    </row>
    <row r="153" spans="1:8" ht="24" customHeight="1" x14ac:dyDescent="0.2">
      <c r="A153" s="155"/>
      <c r="B153" s="139"/>
      <c r="D153" s="139"/>
      <c r="E153" s="402"/>
      <c r="F153" s="205" t="s">
        <v>33</v>
      </c>
      <c r="G153" s="152">
        <f>SUBTOTAL(9,G145:G152)</f>
        <v>0</v>
      </c>
      <c r="H153" s="397"/>
    </row>
    <row r="154" spans="1:8" ht="24" customHeight="1" thickBot="1" x14ac:dyDescent="0.25">
      <c r="A154" s="156"/>
      <c r="B154" s="157"/>
      <c r="C154" s="158"/>
      <c r="D154" s="157"/>
      <c r="E154" s="414"/>
      <c r="F154" s="159"/>
      <c r="G154" s="160"/>
      <c r="H154" s="397"/>
    </row>
    <row r="155" spans="1:8" ht="24" customHeight="1" thickBot="1" x14ac:dyDescent="0.25">
      <c r="A155" s="338" t="str">
        <f>B124</f>
        <v>1.4</v>
      </c>
      <c r="B155" s="161" t="str">
        <f>C124</f>
        <v xml:space="preserve">Cartel de Obra </v>
      </c>
      <c r="C155" s="162"/>
      <c r="D155" s="162" t="s">
        <v>34</v>
      </c>
      <c r="E155" s="163"/>
      <c r="F155" s="164" t="s">
        <v>35</v>
      </c>
      <c r="G155" s="165">
        <f>SUBTOTAL(9,G129:G154)</f>
        <v>0</v>
      </c>
      <c r="H155" s="397"/>
    </row>
    <row r="156" spans="1:8" ht="24" customHeight="1" thickTop="1" x14ac:dyDescent="0.2">
      <c r="A156" s="509"/>
      <c r="B156" s="510"/>
      <c r="C156" s="509"/>
      <c r="D156" s="509"/>
      <c r="E156" s="511"/>
      <c r="F156" s="512"/>
      <c r="G156" s="513"/>
      <c r="H156" s="397"/>
    </row>
    <row r="157" spans="1:8" s="288" customFormat="1" ht="24" customHeight="1" thickBot="1" x14ac:dyDescent="0.25">
      <c r="A157" s="129"/>
      <c r="B157" s="129"/>
      <c r="C157" s="129"/>
      <c r="D157" s="129"/>
      <c r="E157" s="139"/>
      <c r="F157" s="140"/>
      <c r="G157" s="140"/>
    </row>
    <row r="158" spans="1:8" s="288" customFormat="1" ht="24" customHeight="1" thickTop="1" x14ac:dyDescent="0.2">
      <c r="A158" s="192" t="s">
        <v>37</v>
      </c>
      <c r="B158" s="193"/>
      <c r="C158" s="193"/>
      <c r="D158" s="193"/>
      <c r="E158" s="411"/>
      <c r="F158" s="193"/>
      <c r="G158" s="194"/>
    </row>
    <row r="159" spans="1:8" s="288" customFormat="1" ht="24" customHeight="1" x14ac:dyDescent="0.2">
      <c r="A159" s="130" t="s">
        <v>724</v>
      </c>
      <c r="B159" s="131" t="str">
        <f>Comitente</f>
        <v>DIRECCIÓN PROVINCIAL RED DE GAS</v>
      </c>
      <c r="C159" s="126"/>
      <c r="D159" s="132"/>
      <c r="E159" s="132"/>
      <c r="F159" s="133"/>
      <c r="G159" s="134"/>
    </row>
    <row r="160" spans="1:8" ht="24" customHeight="1" x14ac:dyDescent="0.2">
      <c r="A160" s="130" t="s">
        <v>725</v>
      </c>
      <c r="B160" s="131">
        <f>Contratista</f>
        <v>0</v>
      </c>
      <c r="C160" s="127"/>
      <c r="D160" s="127"/>
      <c r="E160" s="412"/>
      <c r="F160" s="135"/>
      <c r="G160" s="136"/>
    </row>
    <row r="161" spans="1:141" ht="24" customHeight="1" x14ac:dyDescent="0.2">
      <c r="A161" s="130" t="s">
        <v>24</v>
      </c>
      <c r="B161" s="131" t="str">
        <f>Obra</f>
        <v>RED DE MEDIA PRESIÓN MEDANO DE ORO</v>
      </c>
      <c r="C161" s="127"/>
      <c r="D161" s="127"/>
      <c r="E161" s="412"/>
      <c r="F161" s="135" t="s">
        <v>38</v>
      </c>
      <c r="G161" s="137">
        <f>Fecha_Base</f>
        <v>0</v>
      </c>
    </row>
    <row r="162" spans="1:141" ht="24" customHeight="1" x14ac:dyDescent="0.2">
      <c r="A162" s="138" t="s">
        <v>723</v>
      </c>
      <c r="B162" s="128" t="str">
        <f>Ubicación</f>
        <v>Departamento Rawson</v>
      </c>
      <c r="C162" s="128"/>
      <c r="D162" s="139"/>
      <c r="E162" s="402"/>
      <c r="G162" s="141"/>
    </row>
    <row r="163" spans="1:141" ht="24" customHeight="1" x14ac:dyDescent="0.2">
      <c r="A163" s="138" t="s">
        <v>39</v>
      </c>
      <c r="B163" s="21">
        <f>IFERROR(VALUE(LEFT(B164,FIND(".",B164)-1)),"")</f>
        <v>2</v>
      </c>
      <c r="C163" s="129" t="str">
        <f>IFERROR(VLOOKUP(B163,Tabla_CyP,2,FALSE),"")</f>
        <v>CAÑERÍAS</v>
      </c>
      <c r="D163" s="129" t="str">
        <f>IFERROR(VALUE(LEFT(B163,FIND("-",B163)-1)),"")</f>
        <v/>
      </c>
      <c r="E163" s="402"/>
      <c r="G163" s="141"/>
    </row>
    <row r="164" spans="1:141" ht="24" customHeight="1" x14ac:dyDescent="0.2">
      <c r="A164" s="138" t="s">
        <v>25</v>
      </c>
      <c r="B164" s="142" t="s">
        <v>1366</v>
      </c>
      <c r="C164" s="129" t="str">
        <f>IFERROR(VLOOKUP(B164,Tabla_CyP,2,FALSE),"")</f>
        <v xml:space="preserve">Provision y Colocación de  Caño PE p/red de media presion 50 mm diam. </v>
      </c>
      <c r="D164" s="139"/>
      <c r="E164" s="402"/>
      <c r="F164" s="135" t="s">
        <v>26</v>
      </c>
      <c r="G164" s="143" t="str">
        <f>IFERROR(VLOOKUP(B164,Tabla_CyP,4,FALSE),"")</f>
        <v>m</v>
      </c>
    </row>
    <row r="165" spans="1:141" ht="24" customHeight="1" x14ac:dyDescent="0.2">
      <c r="A165" s="138"/>
      <c r="B165" s="128"/>
      <c r="D165" s="139"/>
      <c r="E165" s="402"/>
      <c r="G165" s="141"/>
    </row>
    <row r="166" spans="1:141" ht="24" customHeight="1" x14ac:dyDescent="0.2">
      <c r="A166" s="434" t="s">
        <v>586</v>
      </c>
      <c r="B166" s="435"/>
      <c r="C166" s="436" t="s">
        <v>0</v>
      </c>
      <c r="D166" s="436" t="s">
        <v>27</v>
      </c>
      <c r="E166" s="438" t="s">
        <v>28</v>
      </c>
      <c r="F166" s="440" t="s">
        <v>29</v>
      </c>
      <c r="G166" s="432" t="s">
        <v>30</v>
      </c>
    </row>
    <row r="167" spans="1:141" ht="24" customHeight="1" x14ac:dyDescent="0.2">
      <c r="A167" s="144" t="s">
        <v>587</v>
      </c>
      <c r="B167" s="145" t="s">
        <v>588</v>
      </c>
      <c r="C167" s="437"/>
      <c r="D167" s="437"/>
      <c r="E167" s="439"/>
      <c r="F167" s="441"/>
      <c r="G167" s="433"/>
    </row>
    <row r="168" spans="1:141" ht="24" customHeight="1" x14ac:dyDescent="0.2">
      <c r="A168" s="204"/>
      <c r="B168" s="146"/>
      <c r="C168" s="202" t="s">
        <v>726</v>
      </c>
      <c r="D168" s="147"/>
      <c r="E168" s="148"/>
      <c r="F168" s="149"/>
      <c r="G168" s="150"/>
    </row>
    <row r="169" spans="1:141" ht="24" customHeight="1" x14ac:dyDescent="0.2">
      <c r="A169" s="282" t="str">
        <f>IFERROR(VLOOKUP(C169,Tabla_Insumos,5,FALSE),"")</f>
        <v/>
      </c>
      <c r="B169" s="283" t="str">
        <f>IFERROR(VLOOKUP(C169,Tabla_Insumos,6,FALSE),"")</f>
        <v/>
      </c>
      <c r="C169" s="284"/>
      <c r="D169" s="285" t="str">
        <f t="shared" ref="D169" si="71">IFERROR(VLOOKUP(C169,Tabla_Insumos,2,FALSE),"")</f>
        <v/>
      </c>
      <c r="E169" s="413">
        <v>1</v>
      </c>
      <c r="F169" s="286">
        <f>IFERROR(VLOOKUP(C169,Tabla_Insumos,4,FALSE),0)</f>
        <v>0</v>
      </c>
      <c r="G169" s="287">
        <f>ROUND(E169*F169,2)</f>
        <v>0</v>
      </c>
    </row>
    <row r="170" spans="1:141" ht="24" customHeight="1" x14ac:dyDescent="0.2">
      <c r="A170" s="282" t="str">
        <f>IFERROR(VLOOKUP(C170,Tabla_Insumos,5,FALSE),"")</f>
        <v/>
      </c>
      <c r="B170" s="283" t="str">
        <f>IFERROR(VLOOKUP(C170,Tabla_Insumos,6,FALSE),"")</f>
        <v/>
      </c>
      <c r="C170" s="284"/>
      <c r="D170" s="285" t="str">
        <f t="shared" ref="D170" si="72">IFERROR(VLOOKUP(C170,Tabla_Insumos,2,FALSE),"")</f>
        <v/>
      </c>
      <c r="E170" s="413">
        <v>0.05</v>
      </c>
      <c r="F170" s="286">
        <f>IFERROR(VLOOKUP(C170,Tabla_Insumos,4,FALSE),0)</f>
        <v>0</v>
      </c>
      <c r="G170" s="287">
        <f>ROUND(E170*F170,2)</f>
        <v>0</v>
      </c>
    </row>
    <row r="171" spans="1:141" ht="24" customHeight="1" x14ac:dyDescent="0.2">
      <c r="A171" s="282"/>
      <c r="B171" s="283"/>
      <c r="C171" s="284"/>
      <c r="D171" s="285"/>
      <c r="E171" s="413"/>
      <c r="F171" s="286"/>
      <c r="G171" s="287">
        <f t="shared" ref="G171:G174" si="73">ROUND(E171*F171,2)</f>
        <v>0</v>
      </c>
    </row>
    <row r="172" spans="1:141" ht="24" customHeight="1" x14ac:dyDescent="0.2">
      <c r="A172" s="282"/>
      <c r="B172" s="283"/>
      <c r="C172" s="284"/>
      <c r="D172" s="285"/>
      <c r="E172" s="413"/>
      <c r="F172" s="286"/>
      <c r="G172" s="287">
        <f t="shared" si="73"/>
        <v>0</v>
      </c>
    </row>
    <row r="173" spans="1:141" s="139" customFormat="1" ht="24" customHeight="1" x14ac:dyDescent="0.2">
      <c r="A173" s="282" t="str">
        <f t="shared" ref="A173:A174" si="74">IFERROR(VLOOKUP(C173,Tabla_Insumos,4,FALSE),"")</f>
        <v/>
      </c>
      <c r="B173" s="283" t="str">
        <f t="shared" ref="B173:B174" si="75">IFERROR(VLOOKUP(C173,Tabla_Insumos,5,FALSE),"")</f>
        <v/>
      </c>
      <c r="C173" s="284"/>
      <c r="D173" s="285" t="str">
        <f t="shared" ref="D173:D174" si="76">IFERROR(VLOOKUP(C173,Tabla_Insumos,2,FALSE),"")</f>
        <v/>
      </c>
      <c r="E173" s="413"/>
      <c r="F173" s="286">
        <f t="shared" ref="F173:F174" si="77">IFERROR(VLOOKUP(C173,Tabla_Insumos,3,FALSE),0)</f>
        <v>0</v>
      </c>
      <c r="G173" s="287">
        <f t="shared" si="73"/>
        <v>0</v>
      </c>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c r="BA173" s="289"/>
      <c r="BB173" s="289"/>
      <c r="BC173" s="289"/>
      <c r="BD173" s="289"/>
      <c r="BE173" s="289"/>
      <c r="BF173" s="289"/>
      <c r="BG173" s="289"/>
      <c r="BH173" s="289"/>
      <c r="BI173" s="289"/>
      <c r="BJ173" s="289"/>
      <c r="BK173" s="289"/>
      <c r="BL173" s="289"/>
      <c r="BM173" s="289"/>
      <c r="BN173" s="289"/>
      <c r="BO173" s="289"/>
      <c r="BP173" s="289"/>
      <c r="BQ173" s="289"/>
      <c r="BR173" s="289"/>
      <c r="BS173" s="289"/>
      <c r="BT173" s="289"/>
      <c r="BU173" s="289"/>
      <c r="BV173" s="289"/>
      <c r="BW173" s="289"/>
      <c r="BX173" s="289"/>
      <c r="BY173" s="289"/>
      <c r="BZ173" s="289"/>
      <c r="CA173" s="289"/>
      <c r="CB173" s="289"/>
      <c r="CC173" s="289"/>
      <c r="CD173" s="289"/>
      <c r="CE173" s="289"/>
      <c r="CF173" s="289"/>
      <c r="CG173" s="289"/>
      <c r="CH173" s="289"/>
      <c r="CI173" s="289"/>
      <c r="CJ173" s="289"/>
      <c r="CK173" s="289"/>
      <c r="CL173" s="289"/>
      <c r="CM173" s="289"/>
      <c r="CN173" s="289"/>
      <c r="CO173" s="289"/>
      <c r="CP173" s="289"/>
      <c r="CQ173" s="289"/>
      <c r="CR173" s="289"/>
      <c r="CS173" s="289"/>
      <c r="CT173" s="289"/>
      <c r="CU173" s="289"/>
      <c r="CV173" s="289"/>
      <c r="CW173" s="289"/>
      <c r="CX173" s="289"/>
      <c r="CY173" s="289"/>
      <c r="CZ173" s="289"/>
      <c r="DA173" s="289"/>
      <c r="DB173" s="289"/>
      <c r="DC173" s="289"/>
      <c r="DD173" s="289"/>
      <c r="DE173" s="289"/>
      <c r="DF173" s="289"/>
      <c r="DG173" s="289"/>
      <c r="DH173" s="289"/>
      <c r="DI173" s="289"/>
      <c r="DJ173" s="289"/>
      <c r="DK173" s="289"/>
      <c r="DL173" s="289"/>
      <c r="DM173" s="289"/>
      <c r="DN173" s="289"/>
      <c r="DO173" s="289"/>
      <c r="DP173" s="289"/>
      <c r="DQ173" s="289"/>
      <c r="DR173" s="289"/>
      <c r="DS173" s="289"/>
      <c r="DT173" s="289"/>
      <c r="DU173" s="289"/>
      <c r="DV173" s="289"/>
      <c r="DW173" s="289"/>
      <c r="DX173" s="289"/>
      <c r="DY173" s="289"/>
      <c r="DZ173" s="289"/>
      <c r="EA173" s="289"/>
      <c r="EB173" s="289"/>
      <c r="EC173" s="289"/>
      <c r="ED173" s="289"/>
      <c r="EE173" s="289"/>
      <c r="EF173" s="289"/>
      <c r="EG173" s="289"/>
      <c r="EH173" s="289"/>
      <c r="EI173" s="289"/>
      <c r="EJ173" s="289"/>
      <c r="EK173" s="289"/>
    </row>
    <row r="174" spans="1:141" ht="24" customHeight="1" x14ac:dyDescent="0.2">
      <c r="A174" s="282" t="str">
        <f t="shared" si="74"/>
        <v/>
      </c>
      <c r="B174" s="283" t="str">
        <f t="shared" si="75"/>
        <v/>
      </c>
      <c r="C174" s="284"/>
      <c r="D174" s="285" t="str">
        <f t="shared" si="76"/>
        <v/>
      </c>
      <c r="E174" s="413"/>
      <c r="F174" s="286">
        <f t="shared" si="77"/>
        <v>0</v>
      </c>
      <c r="G174" s="287">
        <f t="shared" si="73"/>
        <v>0</v>
      </c>
    </row>
    <row r="175" spans="1:141" s="288" customFormat="1" ht="24" customHeight="1" x14ac:dyDescent="0.2">
      <c r="A175" s="151"/>
      <c r="B175" s="129"/>
      <c r="C175" s="129"/>
      <c r="D175" s="139"/>
      <c r="E175" s="402"/>
      <c r="F175" s="205" t="s">
        <v>31</v>
      </c>
      <c r="G175" s="152">
        <f>SUBTOTAL(9,G169:G174)</f>
        <v>0</v>
      </c>
      <c r="I175" s="339"/>
    </row>
    <row r="176" spans="1:141" s="288" customFormat="1" ht="24" customHeight="1" x14ac:dyDescent="0.2">
      <c r="A176" s="151"/>
      <c r="B176" s="129"/>
      <c r="C176" s="153" t="s">
        <v>727</v>
      </c>
      <c r="D176" s="139"/>
      <c r="E176" s="402"/>
      <c r="F176" s="140"/>
      <c r="G176" s="154"/>
    </row>
    <row r="177" spans="1:7" s="288" customFormat="1" ht="24" customHeight="1" x14ac:dyDescent="0.2">
      <c r="A177" s="282" t="str">
        <f t="shared" ref="A177:A182" si="78">IFERROR(VLOOKUP(C177,Tabla_Insumos,5,FALSE),"")</f>
        <v/>
      </c>
      <c r="B177" s="283" t="str">
        <f t="shared" ref="B177:B182" si="79">IFERROR(VLOOKUP(C177,Tabla_Insumos,6,FALSE),"")</f>
        <v/>
      </c>
      <c r="C177" s="284"/>
      <c r="D177" s="285" t="str">
        <f t="shared" ref="D177:D182" si="80">IFERROR(VLOOKUP(C177,Tabla_Insumos,2,FALSE),"")</f>
        <v/>
      </c>
      <c r="E177" s="413"/>
      <c r="F177" s="286">
        <f t="shared" ref="F177:F182" si="81">IFERROR(VLOOKUP(C177,Tabla_Insumos,4,FALSE),0)</f>
        <v>0</v>
      </c>
      <c r="G177" s="287">
        <f>ROUND(E177*F177,2)</f>
        <v>0</v>
      </c>
    </row>
    <row r="178" spans="1:7" ht="24" customHeight="1" x14ac:dyDescent="0.2">
      <c r="A178" s="282" t="str">
        <f t="shared" si="78"/>
        <v/>
      </c>
      <c r="B178" s="283" t="str">
        <f t="shared" si="79"/>
        <v/>
      </c>
      <c r="C178" s="284"/>
      <c r="D178" s="285" t="str">
        <f t="shared" si="80"/>
        <v/>
      </c>
      <c r="E178" s="413"/>
      <c r="F178" s="286">
        <f t="shared" si="81"/>
        <v>0</v>
      </c>
      <c r="G178" s="287">
        <f t="shared" ref="G178:G182" si="82">ROUND(E178*F178,2)</f>
        <v>0</v>
      </c>
    </row>
    <row r="179" spans="1:7" ht="24" customHeight="1" x14ac:dyDescent="0.2">
      <c r="A179" s="282" t="str">
        <f t="shared" si="78"/>
        <v/>
      </c>
      <c r="B179" s="283" t="str">
        <f t="shared" si="79"/>
        <v/>
      </c>
      <c r="C179" s="284"/>
      <c r="D179" s="285" t="str">
        <f t="shared" si="80"/>
        <v/>
      </c>
      <c r="E179" s="413">
        <v>0.15</v>
      </c>
      <c r="F179" s="286">
        <f t="shared" si="81"/>
        <v>0</v>
      </c>
      <c r="G179" s="287">
        <f t="shared" si="82"/>
        <v>0</v>
      </c>
    </row>
    <row r="180" spans="1:7" s="288" customFormat="1" ht="24" customHeight="1" x14ac:dyDescent="0.2">
      <c r="A180" s="282" t="str">
        <f t="shared" si="78"/>
        <v/>
      </c>
      <c r="B180" s="283" t="str">
        <f t="shared" si="79"/>
        <v/>
      </c>
      <c r="C180" s="284"/>
      <c r="D180" s="285" t="str">
        <f t="shared" si="80"/>
        <v/>
      </c>
      <c r="E180" s="413">
        <v>0.15</v>
      </c>
      <c r="F180" s="286">
        <f t="shared" si="81"/>
        <v>0</v>
      </c>
      <c r="G180" s="287">
        <f t="shared" si="82"/>
        <v>0</v>
      </c>
    </row>
    <row r="181" spans="1:7" s="288" customFormat="1" ht="24" customHeight="1" x14ac:dyDescent="0.2">
      <c r="A181" s="282" t="str">
        <f t="shared" si="78"/>
        <v/>
      </c>
      <c r="B181" s="283" t="str">
        <f t="shared" si="79"/>
        <v/>
      </c>
      <c r="C181" s="284"/>
      <c r="D181" s="285" t="str">
        <f t="shared" si="80"/>
        <v/>
      </c>
      <c r="E181" s="413">
        <v>0.2</v>
      </c>
      <c r="F181" s="286">
        <f t="shared" si="81"/>
        <v>0</v>
      </c>
      <c r="G181" s="287">
        <f t="shared" si="82"/>
        <v>0</v>
      </c>
    </row>
    <row r="182" spans="1:7" s="288" customFormat="1" ht="24" customHeight="1" x14ac:dyDescent="0.2">
      <c r="A182" s="282" t="str">
        <f t="shared" si="78"/>
        <v/>
      </c>
      <c r="B182" s="283" t="str">
        <f t="shared" si="79"/>
        <v/>
      </c>
      <c r="C182" s="284"/>
      <c r="D182" s="285" t="str">
        <f t="shared" si="80"/>
        <v/>
      </c>
      <c r="E182" s="413">
        <v>0.2</v>
      </c>
      <c r="F182" s="286">
        <f t="shared" si="81"/>
        <v>0</v>
      </c>
      <c r="G182" s="287">
        <f t="shared" si="82"/>
        <v>0</v>
      </c>
    </row>
    <row r="183" spans="1:7" ht="24" customHeight="1" x14ac:dyDescent="0.2">
      <c r="A183" s="151"/>
      <c r="D183" s="139"/>
      <c r="E183" s="402"/>
      <c r="F183" s="205" t="s">
        <v>32</v>
      </c>
      <c r="G183" s="152">
        <f>SUBTOTAL(9,G177:G182)</f>
        <v>0</v>
      </c>
    </row>
    <row r="184" spans="1:7" ht="24" customHeight="1" x14ac:dyDescent="0.2">
      <c r="A184" s="151"/>
      <c r="C184" s="153" t="s">
        <v>728</v>
      </c>
      <c r="D184" s="139"/>
      <c r="E184" s="402"/>
      <c r="G184" s="154"/>
    </row>
    <row r="185" spans="1:7" s="288" customFormat="1" ht="24" customHeight="1" x14ac:dyDescent="0.2">
      <c r="A185" s="282" t="str">
        <f>IFERROR(VLOOKUP(C185,Tabla_Insumos,5,FALSE),"")</f>
        <v/>
      </c>
      <c r="B185" s="283" t="str">
        <f>IFERROR(VLOOKUP(C185,Tabla_Insumos,6,FALSE),"")</f>
        <v/>
      </c>
      <c r="C185" s="284"/>
      <c r="D185" s="285" t="str">
        <f t="shared" ref="D185" si="83">IFERROR(VLOOKUP(C185,Tabla_Insumos,2,FALSE),"")</f>
        <v/>
      </c>
      <c r="E185" s="413">
        <v>6.0000000000000001E-3</v>
      </c>
      <c r="F185" s="286">
        <f>IFERROR(VLOOKUP(C185,Tabla_Insumos,4,FALSE),0)</f>
        <v>0</v>
      </c>
      <c r="G185" s="287">
        <f t="shared" ref="G185" si="84">ROUND(E185*F185,2)</f>
        <v>0</v>
      </c>
    </row>
    <row r="186" spans="1:7" s="288" customFormat="1" ht="24" customHeight="1" x14ac:dyDescent="0.2">
      <c r="A186" s="282"/>
      <c r="B186" s="283"/>
      <c r="C186" s="284"/>
      <c r="D186" s="285"/>
      <c r="E186" s="413"/>
      <c r="F186" s="286"/>
      <c r="G186" s="287"/>
    </row>
    <row r="187" spans="1:7" s="288" customFormat="1" ht="24" customHeight="1" x14ac:dyDescent="0.2">
      <c r="A187" s="282"/>
      <c r="B187" s="283"/>
      <c r="C187" s="284"/>
      <c r="D187" s="285"/>
      <c r="E187" s="413"/>
      <c r="F187" s="286"/>
      <c r="G187" s="287"/>
    </row>
    <row r="188" spans="1:7" ht="24" customHeight="1" x14ac:dyDescent="0.2">
      <c r="A188" s="282"/>
      <c r="B188" s="283"/>
      <c r="C188" s="284"/>
      <c r="D188" s="285"/>
      <c r="E188" s="413"/>
      <c r="F188" s="286"/>
      <c r="G188" s="287"/>
    </row>
    <row r="189" spans="1:7" ht="24" customHeight="1" x14ac:dyDescent="0.2">
      <c r="A189" s="282"/>
      <c r="B189" s="283"/>
      <c r="C189" s="284"/>
      <c r="D189" s="285"/>
      <c r="E189" s="413"/>
      <c r="F189" s="286"/>
      <c r="G189" s="287"/>
    </row>
    <row r="190" spans="1:7" ht="24" customHeight="1" x14ac:dyDescent="0.2">
      <c r="A190" s="282"/>
      <c r="B190" s="283"/>
      <c r="C190" s="284"/>
      <c r="D190" s="285"/>
      <c r="E190" s="413"/>
      <c r="F190" s="286"/>
      <c r="G190" s="287"/>
    </row>
    <row r="191" spans="1:7" ht="24" customHeight="1" x14ac:dyDescent="0.2">
      <c r="A191" s="282" t="str">
        <f t="shared" ref="A191:A192" si="85">IFERROR(VLOOKUP(C191,Tabla_Insumos,4,FALSE),"")</f>
        <v/>
      </c>
      <c r="B191" s="283" t="str">
        <f t="shared" ref="B191:B192" si="86">IFERROR(VLOOKUP(C191,Tabla_Insumos,5,FALSE),"")</f>
        <v/>
      </c>
      <c r="C191" s="284"/>
      <c r="D191" s="285" t="str">
        <f t="shared" ref="D191:D192" si="87">IFERROR(VLOOKUP(C191,Tabla_Insumos,2,FALSE),"")</f>
        <v/>
      </c>
      <c r="E191" s="413"/>
      <c r="F191" s="286">
        <f t="shared" ref="F191:F192" si="88">IFERROR(VLOOKUP(C191,Tabla_Insumos,3,FALSE),0)</f>
        <v>0</v>
      </c>
      <c r="G191" s="287">
        <f t="shared" ref="G191:G192" si="89">ROUND(E191*F191,2)</f>
        <v>0</v>
      </c>
    </row>
    <row r="192" spans="1:7" ht="24" customHeight="1" x14ac:dyDescent="0.2">
      <c r="A192" s="282" t="str">
        <f t="shared" si="85"/>
        <v/>
      </c>
      <c r="B192" s="283" t="str">
        <f t="shared" si="86"/>
        <v/>
      </c>
      <c r="C192" s="284"/>
      <c r="D192" s="285" t="str">
        <f t="shared" si="87"/>
        <v/>
      </c>
      <c r="E192" s="413"/>
      <c r="F192" s="286">
        <f t="shared" si="88"/>
        <v>0</v>
      </c>
      <c r="G192" s="287">
        <f t="shared" si="89"/>
        <v>0</v>
      </c>
    </row>
    <row r="193" spans="1:141" ht="24" customHeight="1" x14ac:dyDescent="0.2">
      <c r="A193" s="155"/>
      <c r="B193" s="139"/>
      <c r="D193" s="139"/>
      <c r="E193" s="402"/>
      <c r="F193" s="205" t="s">
        <v>33</v>
      </c>
      <c r="G193" s="152">
        <f>SUBTOTAL(9,G185:G192)</f>
        <v>0</v>
      </c>
    </row>
    <row r="194" spans="1:141" ht="24" customHeight="1" thickBot="1" x14ac:dyDescent="0.25">
      <c r="A194" s="156"/>
      <c r="B194" s="157"/>
      <c r="C194" s="158"/>
      <c r="D194" s="157"/>
      <c r="E194" s="414"/>
      <c r="F194" s="159"/>
      <c r="G194" s="160"/>
    </row>
    <row r="195" spans="1:141" ht="24" customHeight="1" thickBot="1" x14ac:dyDescent="0.25">
      <c r="A195" s="338" t="str">
        <f>B164</f>
        <v>2.1</v>
      </c>
      <c r="B195" s="161" t="str">
        <f>C164</f>
        <v xml:space="preserve">Provision y Colocación de  Caño PE p/red de media presion 50 mm diam. </v>
      </c>
      <c r="C195" s="162"/>
      <c r="D195" s="162" t="s">
        <v>34</v>
      </c>
      <c r="E195" s="163"/>
      <c r="F195" s="164" t="s">
        <v>35</v>
      </c>
      <c r="G195" s="165">
        <f>SUBTOTAL(9,G169:G194)</f>
        <v>0</v>
      </c>
      <c r="H195" s="397">
        <f>+G195*Coeficiente_Paso</f>
        <v>0</v>
      </c>
    </row>
    <row r="196" spans="1:141" ht="24" customHeight="1" thickTop="1" thickBot="1" x14ac:dyDescent="0.25"/>
    <row r="197" spans="1:141" ht="24" customHeight="1" thickTop="1" x14ac:dyDescent="0.2">
      <c r="A197" s="192" t="s">
        <v>37</v>
      </c>
      <c r="B197" s="193"/>
      <c r="C197" s="193"/>
      <c r="D197" s="193"/>
      <c r="E197" s="411"/>
      <c r="F197" s="193"/>
      <c r="G197" s="194"/>
    </row>
    <row r="198" spans="1:141" ht="24" customHeight="1" x14ac:dyDescent="0.2">
      <c r="A198" s="130" t="s">
        <v>724</v>
      </c>
      <c r="B198" s="131" t="str">
        <f>Comitente</f>
        <v>DIRECCIÓN PROVINCIAL RED DE GAS</v>
      </c>
      <c r="C198" s="126"/>
      <c r="D198" s="132"/>
      <c r="E198" s="132"/>
      <c r="F198" s="133"/>
      <c r="G198" s="134"/>
    </row>
    <row r="199" spans="1:141" ht="24" customHeight="1" x14ac:dyDescent="0.2">
      <c r="A199" s="130" t="s">
        <v>725</v>
      </c>
      <c r="B199" s="131">
        <f>Contratista</f>
        <v>0</v>
      </c>
      <c r="C199" s="127"/>
      <c r="D199" s="127"/>
      <c r="E199" s="412"/>
      <c r="F199" s="135"/>
      <c r="G199" s="136"/>
    </row>
    <row r="200" spans="1:141" ht="24" customHeight="1" x14ac:dyDescent="0.2">
      <c r="A200" s="130" t="s">
        <v>24</v>
      </c>
      <c r="B200" s="131" t="str">
        <f>Obra</f>
        <v>RED DE MEDIA PRESIÓN MEDANO DE ORO</v>
      </c>
      <c r="C200" s="127"/>
      <c r="D200" s="127"/>
      <c r="E200" s="412"/>
      <c r="F200" s="135" t="s">
        <v>38</v>
      </c>
      <c r="G200" s="137">
        <f>Fecha_Base</f>
        <v>0</v>
      </c>
    </row>
    <row r="201" spans="1:141" s="139" customFormat="1" ht="24" customHeight="1" x14ac:dyDescent="0.2">
      <c r="A201" s="138" t="s">
        <v>723</v>
      </c>
      <c r="B201" s="128" t="str">
        <f>Ubicación</f>
        <v>Departamento Rawson</v>
      </c>
      <c r="C201" s="128"/>
      <c r="E201" s="402"/>
      <c r="F201" s="140"/>
      <c r="G201" s="141"/>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c r="BA201" s="289"/>
      <c r="BB201" s="289"/>
      <c r="BC201" s="289"/>
      <c r="BD201" s="289"/>
      <c r="BE201" s="289"/>
      <c r="BF201" s="289"/>
      <c r="BG201" s="289"/>
      <c r="BH201" s="289"/>
      <c r="BI201" s="289"/>
      <c r="BJ201" s="289"/>
      <c r="BK201" s="289"/>
      <c r="BL201" s="289"/>
      <c r="BM201" s="289"/>
      <c r="BN201" s="289"/>
      <c r="BO201" s="289"/>
      <c r="BP201" s="289"/>
      <c r="BQ201" s="289"/>
      <c r="BR201" s="289"/>
      <c r="BS201" s="289"/>
      <c r="BT201" s="289"/>
      <c r="BU201" s="289"/>
      <c r="BV201" s="289"/>
      <c r="BW201" s="289"/>
      <c r="BX201" s="289"/>
      <c r="BY201" s="289"/>
      <c r="BZ201" s="289"/>
      <c r="CA201" s="289"/>
      <c r="CB201" s="289"/>
      <c r="CC201" s="289"/>
      <c r="CD201" s="289"/>
      <c r="CE201" s="289"/>
      <c r="CF201" s="289"/>
      <c r="CG201" s="289"/>
      <c r="CH201" s="289"/>
      <c r="CI201" s="289"/>
      <c r="CJ201" s="289"/>
      <c r="CK201" s="289"/>
      <c r="CL201" s="289"/>
      <c r="CM201" s="289"/>
      <c r="CN201" s="289"/>
      <c r="CO201" s="289"/>
      <c r="CP201" s="289"/>
      <c r="CQ201" s="289"/>
      <c r="CR201" s="289"/>
      <c r="CS201" s="289"/>
      <c r="CT201" s="289"/>
      <c r="CU201" s="289"/>
      <c r="CV201" s="289"/>
      <c r="CW201" s="289"/>
      <c r="CX201" s="289"/>
      <c r="CY201" s="289"/>
      <c r="CZ201" s="289"/>
      <c r="DA201" s="289"/>
      <c r="DB201" s="289"/>
      <c r="DC201" s="289"/>
      <c r="DD201" s="289"/>
      <c r="DE201" s="289"/>
      <c r="DF201" s="289"/>
      <c r="DG201" s="289"/>
      <c r="DH201" s="289"/>
      <c r="DI201" s="289"/>
      <c r="DJ201" s="289"/>
      <c r="DK201" s="289"/>
      <c r="DL201" s="289"/>
      <c r="DM201" s="289"/>
      <c r="DN201" s="289"/>
      <c r="DO201" s="289"/>
      <c r="DP201" s="289"/>
      <c r="DQ201" s="289"/>
      <c r="DR201" s="289"/>
      <c r="DS201" s="289"/>
      <c r="DT201" s="289"/>
      <c r="DU201" s="289"/>
      <c r="DV201" s="289"/>
      <c r="DW201" s="289"/>
      <c r="DX201" s="289"/>
      <c r="DY201" s="289"/>
      <c r="DZ201" s="289"/>
      <c r="EA201" s="289"/>
      <c r="EB201" s="289"/>
      <c r="EC201" s="289"/>
      <c r="ED201" s="289"/>
      <c r="EE201" s="289"/>
      <c r="EF201" s="289"/>
      <c r="EG201" s="289"/>
      <c r="EH201" s="289"/>
      <c r="EI201" s="289"/>
      <c r="EJ201" s="289"/>
      <c r="EK201" s="289"/>
    </row>
    <row r="202" spans="1:141" ht="24" customHeight="1" x14ac:dyDescent="0.2">
      <c r="A202" s="138" t="s">
        <v>39</v>
      </c>
      <c r="B202" s="21">
        <f>IFERROR(VALUE(LEFT(B203,FIND(".",B203)-1)),"")</f>
        <v>2</v>
      </c>
      <c r="C202" s="129" t="str">
        <f>IFERROR(VLOOKUP(B202,Tabla_CyP,2,FALSE),"")</f>
        <v>CAÑERÍAS</v>
      </c>
      <c r="D202" s="129" t="str">
        <f>IFERROR(VALUE(LEFT(B202,FIND("-",B202)-1)),"")</f>
        <v/>
      </c>
      <c r="E202" s="402"/>
      <c r="G202" s="141"/>
    </row>
    <row r="203" spans="1:141" s="288" customFormat="1" ht="24" customHeight="1" x14ac:dyDescent="0.2">
      <c r="A203" s="138" t="s">
        <v>25</v>
      </c>
      <c r="B203" s="142" t="s">
        <v>2123</v>
      </c>
      <c r="C203" s="129" t="str">
        <f>IFERROR(VLOOKUP(B203,Tabla_CyP,2,FALSE),"")</f>
        <v xml:space="preserve">Provision y Colocación de Caño PE p/red de media presion 63 mm diam. </v>
      </c>
      <c r="D203" s="139"/>
      <c r="E203" s="402"/>
      <c r="F203" s="135" t="s">
        <v>26</v>
      </c>
      <c r="G203" s="143" t="str">
        <f>IFERROR(VLOOKUP(B203,Tabla_CyP,4,FALSE),"")</f>
        <v>m</v>
      </c>
      <c r="I203" s="339"/>
    </row>
    <row r="204" spans="1:141" s="288" customFormat="1" ht="24" customHeight="1" x14ac:dyDescent="0.2">
      <c r="A204" s="138"/>
      <c r="B204" s="128"/>
      <c r="C204" s="129"/>
      <c r="D204" s="139"/>
      <c r="E204" s="402"/>
      <c r="F204" s="140"/>
      <c r="G204" s="141"/>
    </row>
    <row r="205" spans="1:141" s="288" customFormat="1" ht="24" customHeight="1" x14ac:dyDescent="0.2">
      <c r="A205" s="434" t="s">
        <v>586</v>
      </c>
      <c r="B205" s="435"/>
      <c r="C205" s="436" t="s">
        <v>0</v>
      </c>
      <c r="D205" s="436" t="s">
        <v>27</v>
      </c>
      <c r="E205" s="438" t="s">
        <v>28</v>
      </c>
      <c r="F205" s="440" t="s">
        <v>29</v>
      </c>
      <c r="G205" s="432" t="s">
        <v>30</v>
      </c>
    </row>
    <row r="206" spans="1:141" ht="24" customHeight="1" x14ac:dyDescent="0.2">
      <c r="A206" s="144" t="s">
        <v>587</v>
      </c>
      <c r="B206" s="145" t="s">
        <v>588</v>
      </c>
      <c r="C206" s="437"/>
      <c r="D206" s="437"/>
      <c r="E206" s="439"/>
      <c r="F206" s="441"/>
      <c r="G206" s="433"/>
    </row>
    <row r="207" spans="1:141" ht="24" customHeight="1" x14ac:dyDescent="0.2">
      <c r="A207" s="204"/>
      <c r="B207" s="146"/>
      <c r="C207" s="202" t="s">
        <v>726</v>
      </c>
      <c r="D207" s="147"/>
      <c r="E207" s="148"/>
      <c r="F207" s="149"/>
      <c r="G207" s="150"/>
    </row>
    <row r="208" spans="1:141" s="288" customFormat="1" ht="24" customHeight="1" x14ac:dyDescent="0.2">
      <c r="A208" s="282" t="str">
        <f>IFERROR(VLOOKUP(C208,Tabla_Insumos,5,FALSE),"")</f>
        <v/>
      </c>
      <c r="B208" s="283" t="str">
        <f>IFERROR(VLOOKUP(C208,Tabla_Insumos,6,FALSE),"")</f>
        <v/>
      </c>
      <c r="C208" s="284"/>
      <c r="D208" s="285" t="str">
        <f t="shared" ref="D208:D209" si="90">IFERROR(VLOOKUP(C208,Tabla_Insumos,2,FALSE),"")</f>
        <v/>
      </c>
      <c r="E208" s="413">
        <v>0.85</v>
      </c>
      <c r="F208" s="286">
        <f>IFERROR(VLOOKUP(C208,Tabla_Insumos,4,FALSE),0)</f>
        <v>0</v>
      </c>
      <c r="G208" s="287">
        <f>ROUND(E208*F208,2)</f>
        <v>0</v>
      </c>
    </row>
    <row r="209" spans="1:7" s="288" customFormat="1" ht="24" customHeight="1" x14ac:dyDescent="0.2">
      <c r="A209" s="282" t="str">
        <f>IFERROR(VLOOKUP(C209,Tabla_Insumos,5,FALSE),"")</f>
        <v/>
      </c>
      <c r="B209" s="283" t="str">
        <f>IFERROR(VLOOKUP(C209,Tabla_Insumos,6,FALSE),"")</f>
        <v/>
      </c>
      <c r="C209" s="284"/>
      <c r="D209" s="285" t="str">
        <f t="shared" si="90"/>
        <v/>
      </c>
      <c r="E209" s="413"/>
      <c r="F209" s="286">
        <f>IFERROR(VLOOKUP(C209,Tabla_Insumos,4,FALSE),0)</f>
        <v>0</v>
      </c>
      <c r="G209" s="287">
        <f>ROUND(E209*F209,2)</f>
        <v>0</v>
      </c>
    </row>
    <row r="210" spans="1:7" s="288" customFormat="1" ht="24" customHeight="1" x14ac:dyDescent="0.2">
      <c r="A210" s="282"/>
      <c r="B210" s="283"/>
      <c r="C210" s="284"/>
      <c r="D210" s="285"/>
      <c r="E210" s="413"/>
      <c r="F210" s="286"/>
      <c r="G210" s="287">
        <f t="shared" ref="G210:G213" si="91">ROUND(E210*F210,2)</f>
        <v>0</v>
      </c>
    </row>
    <row r="211" spans="1:7" ht="24" customHeight="1" x14ac:dyDescent="0.2">
      <c r="A211" s="282"/>
      <c r="B211" s="283"/>
      <c r="C211" s="284"/>
      <c r="D211" s="285"/>
      <c r="E211" s="413"/>
      <c r="F211" s="286"/>
      <c r="G211" s="287">
        <f t="shared" si="91"/>
        <v>0</v>
      </c>
    </row>
    <row r="212" spans="1:7" ht="24" customHeight="1" x14ac:dyDescent="0.2">
      <c r="A212" s="282" t="str">
        <f t="shared" ref="A212:A213" si="92">IFERROR(VLOOKUP(C212,Tabla_Insumos,4,FALSE),"")</f>
        <v/>
      </c>
      <c r="B212" s="283" t="str">
        <f t="shared" ref="B212:B213" si="93">IFERROR(VLOOKUP(C212,Tabla_Insumos,5,FALSE),"")</f>
        <v/>
      </c>
      <c r="C212" s="284"/>
      <c r="D212" s="285" t="str">
        <f t="shared" ref="D212:D213" si="94">IFERROR(VLOOKUP(C212,Tabla_Insumos,2,FALSE),"")</f>
        <v/>
      </c>
      <c r="E212" s="413"/>
      <c r="F212" s="286">
        <f t="shared" ref="F212:F213" si="95">IFERROR(VLOOKUP(C212,Tabla_Insumos,3,FALSE),0)</f>
        <v>0</v>
      </c>
      <c r="G212" s="287">
        <f t="shared" si="91"/>
        <v>0</v>
      </c>
    </row>
    <row r="213" spans="1:7" s="288" customFormat="1" ht="24" customHeight="1" x14ac:dyDescent="0.2">
      <c r="A213" s="282" t="str">
        <f t="shared" si="92"/>
        <v/>
      </c>
      <c r="B213" s="283" t="str">
        <f t="shared" si="93"/>
        <v/>
      </c>
      <c r="C213" s="284"/>
      <c r="D213" s="285" t="str">
        <f t="shared" si="94"/>
        <v/>
      </c>
      <c r="E213" s="413"/>
      <c r="F213" s="286">
        <f t="shared" si="95"/>
        <v>0</v>
      </c>
      <c r="G213" s="287">
        <f t="shared" si="91"/>
        <v>0</v>
      </c>
    </row>
    <row r="214" spans="1:7" s="288" customFormat="1" ht="24" customHeight="1" x14ac:dyDescent="0.2">
      <c r="A214" s="151"/>
      <c r="B214" s="129"/>
      <c r="C214" s="129"/>
      <c r="D214" s="139"/>
      <c r="E214" s="402"/>
      <c r="F214" s="205" t="s">
        <v>31</v>
      </c>
      <c r="G214" s="152">
        <f>SUBTOTAL(9,G208:G213)</f>
        <v>0</v>
      </c>
    </row>
    <row r="215" spans="1:7" s="288" customFormat="1" ht="24" customHeight="1" x14ac:dyDescent="0.2">
      <c r="A215" s="151"/>
      <c r="B215" s="129"/>
      <c r="C215" s="153" t="s">
        <v>727</v>
      </c>
      <c r="D215" s="139"/>
      <c r="E215" s="402"/>
      <c r="F215" s="140"/>
      <c r="G215" s="154"/>
    </row>
    <row r="216" spans="1:7" ht="24" customHeight="1" x14ac:dyDescent="0.2">
      <c r="A216" s="282" t="str">
        <f t="shared" ref="A216:A221" si="96">IFERROR(VLOOKUP(C216,Tabla_Insumos,5,FALSE),"")</f>
        <v/>
      </c>
      <c r="B216" s="283" t="str">
        <f t="shared" ref="B216:B221" si="97">IFERROR(VLOOKUP(C216,Tabla_Insumos,6,FALSE),"")</f>
        <v/>
      </c>
      <c r="C216" s="284"/>
      <c r="D216" s="285" t="str">
        <f t="shared" ref="D216:D221" si="98">IFERROR(VLOOKUP(C216,Tabla_Insumos,2,FALSE),"")</f>
        <v/>
      </c>
      <c r="E216" s="413"/>
      <c r="F216" s="286">
        <f t="shared" ref="F216:F221" si="99">IFERROR(VLOOKUP(C216,Tabla_Insumos,4,FALSE),0)</f>
        <v>0</v>
      </c>
      <c r="G216" s="287">
        <f>ROUND(E216*F216,2)</f>
        <v>0</v>
      </c>
    </row>
    <row r="217" spans="1:7" ht="24" customHeight="1" x14ac:dyDescent="0.2">
      <c r="A217" s="282" t="str">
        <f t="shared" si="96"/>
        <v/>
      </c>
      <c r="B217" s="283" t="str">
        <f t="shared" si="97"/>
        <v/>
      </c>
      <c r="C217" s="284"/>
      <c r="D217" s="285" t="str">
        <f t="shared" si="98"/>
        <v/>
      </c>
      <c r="E217" s="413"/>
      <c r="F217" s="286">
        <f t="shared" si="99"/>
        <v>0</v>
      </c>
      <c r="G217" s="287">
        <f t="shared" ref="G217:G221" si="100">ROUND(E217*F217,2)</f>
        <v>0</v>
      </c>
    </row>
    <row r="218" spans="1:7" ht="24" customHeight="1" x14ac:dyDescent="0.2">
      <c r="A218" s="282" t="str">
        <f t="shared" si="96"/>
        <v/>
      </c>
      <c r="B218" s="283" t="str">
        <f t="shared" si="97"/>
        <v/>
      </c>
      <c r="C218" s="284"/>
      <c r="D218" s="285" t="str">
        <f t="shared" si="98"/>
        <v/>
      </c>
      <c r="E218" s="413">
        <v>11</v>
      </c>
      <c r="F218" s="286">
        <f t="shared" si="99"/>
        <v>0</v>
      </c>
      <c r="G218" s="287">
        <f t="shared" si="100"/>
        <v>0</v>
      </c>
    </row>
    <row r="219" spans="1:7" ht="24" customHeight="1" x14ac:dyDescent="0.2">
      <c r="A219" s="282" t="str">
        <f t="shared" si="96"/>
        <v/>
      </c>
      <c r="B219" s="283" t="str">
        <f t="shared" si="97"/>
        <v/>
      </c>
      <c r="C219" s="284"/>
      <c r="D219" s="285" t="str">
        <f t="shared" si="98"/>
        <v/>
      </c>
      <c r="E219" s="413">
        <v>11</v>
      </c>
      <c r="F219" s="286">
        <f t="shared" si="99"/>
        <v>0</v>
      </c>
      <c r="G219" s="287">
        <f t="shared" si="100"/>
        <v>0</v>
      </c>
    </row>
    <row r="220" spans="1:7" ht="24" customHeight="1" x14ac:dyDescent="0.2">
      <c r="A220" s="282" t="str">
        <f t="shared" si="96"/>
        <v/>
      </c>
      <c r="B220" s="283" t="str">
        <f t="shared" si="97"/>
        <v/>
      </c>
      <c r="C220" s="284"/>
      <c r="D220" s="285" t="str">
        <f t="shared" si="98"/>
        <v/>
      </c>
      <c r="E220" s="413">
        <v>11</v>
      </c>
      <c r="F220" s="286">
        <f t="shared" si="99"/>
        <v>0</v>
      </c>
      <c r="G220" s="287">
        <f t="shared" si="100"/>
        <v>0</v>
      </c>
    </row>
    <row r="221" spans="1:7" ht="24" customHeight="1" x14ac:dyDescent="0.2">
      <c r="A221" s="282" t="str">
        <f t="shared" si="96"/>
        <v/>
      </c>
      <c r="B221" s="283" t="str">
        <f t="shared" si="97"/>
        <v/>
      </c>
      <c r="C221" s="284"/>
      <c r="D221" s="285" t="str">
        <f t="shared" si="98"/>
        <v/>
      </c>
      <c r="E221" s="413">
        <v>11</v>
      </c>
      <c r="F221" s="286">
        <f t="shared" si="99"/>
        <v>0</v>
      </c>
      <c r="G221" s="287">
        <f t="shared" si="100"/>
        <v>0</v>
      </c>
    </row>
    <row r="222" spans="1:7" ht="24" customHeight="1" x14ac:dyDescent="0.2">
      <c r="A222" s="151"/>
      <c r="D222" s="139"/>
      <c r="E222" s="402"/>
      <c r="F222" s="205" t="s">
        <v>32</v>
      </c>
      <c r="G222" s="152">
        <f>SUBTOTAL(9,G216:G221)</f>
        <v>0</v>
      </c>
    </row>
    <row r="223" spans="1:7" ht="24" customHeight="1" x14ac:dyDescent="0.2">
      <c r="A223" s="151"/>
      <c r="C223" s="153" t="s">
        <v>728</v>
      </c>
      <c r="D223" s="139"/>
      <c r="E223" s="402"/>
      <c r="G223" s="154"/>
    </row>
    <row r="224" spans="1:7" ht="24" customHeight="1" x14ac:dyDescent="0.2">
      <c r="A224" s="282" t="str">
        <f>IFERROR(VLOOKUP(C224,Tabla_Insumos,5,FALSE),"")</f>
        <v/>
      </c>
      <c r="B224" s="283" t="str">
        <f>IFERROR(VLOOKUP(C224,Tabla_Insumos,6,FALSE),"")</f>
        <v/>
      </c>
      <c r="C224" s="284"/>
      <c r="D224" s="285" t="str">
        <f t="shared" ref="D224" si="101">IFERROR(VLOOKUP(C224,Tabla_Insumos,2,FALSE),"")</f>
        <v/>
      </c>
      <c r="E224" s="413">
        <v>0.03</v>
      </c>
      <c r="F224" s="286">
        <f>IFERROR(VLOOKUP(C224,Tabla_Insumos,4,FALSE),0)</f>
        <v>0</v>
      </c>
      <c r="G224" s="287">
        <f t="shared" ref="G224" si="102">ROUND(E224*F224,2)</f>
        <v>0</v>
      </c>
    </row>
    <row r="225" spans="1:141" ht="24" customHeight="1" x14ac:dyDescent="0.2">
      <c r="A225" s="282"/>
      <c r="B225" s="283"/>
      <c r="C225" s="284"/>
      <c r="D225" s="285"/>
      <c r="E225" s="413"/>
      <c r="F225" s="286"/>
      <c r="G225" s="287"/>
    </row>
    <row r="226" spans="1:141" ht="24" customHeight="1" x14ac:dyDescent="0.2">
      <c r="A226" s="282"/>
      <c r="B226" s="283"/>
      <c r="C226" s="284"/>
      <c r="D226" s="285"/>
      <c r="E226" s="413"/>
      <c r="F226" s="286"/>
      <c r="G226" s="287"/>
    </row>
    <row r="227" spans="1:141" ht="24" customHeight="1" x14ac:dyDescent="0.2">
      <c r="A227" s="282"/>
      <c r="B227" s="283"/>
      <c r="C227" s="284"/>
      <c r="D227" s="285"/>
      <c r="E227" s="413"/>
      <c r="F227" s="286"/>
      <c r="G227" s="287"/>
    </row>
    <row r="228" spans="1:141" ht="24" customHeight="1" x14ac:dyDescent="0.2">
      <c r="A228" s="282"/>
      <c r="B228" s="283"/>
      <c r="C228" s="284"/>
      <c r="D228" s="285"/>
      <c r="E228" s="413"/>
      <c r="F228" s="286"/>
      <c r="G228" s="287"/>
    </row>
    <row r="229" spans="1:141" s="139" customFormat="1" ht="24" customHeight="1" x14ac:dyDescent="0.2">
      <c r="A229" s="282"/>
      <c r="B229" s="283"/>
      <c r="C229" s="284"/>
      <c r="D229" s="285"/>
      <c r="E229" s="413"/>
      <c r="F229" s="286"/>
      <c r="G229" s="287"/>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c r="AW229" s="289"/>
      <c r="AX229" s="289"/>
      <c r="AY229" s="289"/>
      <c r="AZ229" s="289"/>
      <c r="BA229" s="289"/>
      <c r="BB229" s="289"/>
      <c r="BC229" s="289"/>
      <c r="BD229" s="289"/>
      <c r="BE229" s="289"/>
      <c r="BF229" s="289"/>
      <c r="BG229" s="289"/>
      <c r="BH229" s="289"/>
      <c r="BI229" s="289"/>
      <c r="BJ229" s="289"/>
      <c r="BK229" s="289"/>
      <c r="BL229" s="289"/>
      <c r="BM229" s="289"/>
      <c r="BN229" s="289"/>
      <c r="BO229" s="289"/>
      <c r="BP229" s="289"/>
      <c r="BQ229" s="289"/>
      <c r="BR229" s="289"/>
      <c r="BS229" s="289"/>
      <c r="BT229" s="289"/>
      <c r="BU229" s="289"/>
      <c r="BV229" s="289"/>
      <c r="BW229" s="289"/>
      <c r="BX229" s="289"/>
      <c r="BY229" s="289"/>
      <c r="BZ229" s="289"/>
      <c r="CA229" s="289"/>
      <c r="CB229" s="289"/>
      <c r="CC229" s="289"/>
      <c r="CD229" s="289"/>
      <c r="CE229" s="289"/>
      <c r="CF229" s="289"/>
      <c r="CG229" s="289"/>
      <c r="CH229" s="289"/>
      <c r="CI229" s="289"/>
      <c r="CJ229" s="289"/>
      <c r="CK229" s="289"/>
      <c r="CL229" s="289"/>
      <c r="CM229" s="289"/>
      <c r="CN229" s="289"/>
      <c r="CO229" s="289"/>
      <c r="CP229" s="289"/>
      <c r="CQ229" s="289"/>
      <c r="CR229" s="289"/>
      <c r="CS229" s="289"/>
      <c r="CT229" s="289"/>
      <c r="CU229" s="289"/>
      <c r="CV229" s="289"/>
      <c r="CW229" s="289"/>
      <c r="CX229" s="289"/>
      <c r="CY229" s="289"/>
      <c r="CZ229" s="289"/>
      <c r="DA229" s="289"/>
      <c r="DB229" s="289"/>
      <c r="DC229" s="289"/>
      <c r="DD229" s="289"/>
      <c r="DE229" s="289"/>
      <c r="DF229" s="289"/>
      <c r="DG229" s="289"/>
      <c r="DH229" s="289"/>
      <c r="DI229" s="289"/>
      <c r="DJ229" s="289"/>
      <c r="DK229" s="289"/>
      <c r="DL229" s="289"/>
      <c r="DM229" s="289"/>
      <c r="DN229" s="289"/>
      <c r="DO229" s="289"/>
      <c r="DP229" s="289"/>
      <c r="DQ229" s="289"/>
      <c r="DR229" s="289"/>
      <c r="DS229" s="289"/>
      <c r="DT229" s="289"/>
      <c r="DU229" s="289"/>
      <c r="DV229" s="289"/>
      <c r="DW229" s="289"/>
      <c r="DX229" s="289"/>
      <c r="DY229" s="289"/>
      <c r="DZ229" s="289"/>
      <c r="EA229" s="289"/>
      <c r="EB229" s="289"/>
      <c r="EC229" s="289"/>
      <c r="ED229" s="289"/>
      <c r="EE229" s="289"/>
      <c r="EF229" s="289"/>
      <c r="EG229" s="289"/>
      <c r="EH229" s="289"/>
      <c r="EI229" s="289"/>
      <c r="EJ229" s="289"/>
      <c r="EK229" s="289"/>
    </row>
    <row r="230" spans="1:141" ht="24" customHeight="1" x14ac:dyDescent="0.2">
      <c r="A230" s="282" t="str">
        <f t="shared" ref="A230:A231" si="103">IFERROR(VLOOKUP(C230,Tabla_Insumos,4,FALSE),"")</f>
        <v/>
      </c>
      <c r="B230" s="283" t="str">
        <f t="shared" ref="B230:B231" si="104">IFERROR(VLOOKUP(C230,Tabla_Insumos,5,FALSE),"")</f>
        <v/>
      </c>
      <c r="C230" s="284"/>
      <c r="D230" s="285" t="str">
        <f t="shared" ref="D230:D231" si="105">IFERROR(VLOOKUP(C230,Tabla_Insumos,2,FALSE),"")</f>
        <v/>
      </c>
      <c r="E230" s="413"/>
      <c r="F230" s="286">
        <f t="shared" ref="F230:F231" si="106">IFERROR(VLOOKUP(C230,Tabla_Insumos,3,FALSE),0)</f>
        <v>0</v>
      </c>
      <c r="G230" s="287">
        <f t="shared" ref="G230:G231" si="107">ROUND(E230*F230,2)</f>
        <v>0</v>
      </c>
    </row>
    <row r="231" spans="1:141" s="288" customFormat="1" ht="24" customHeight="1" x14ac:dyDescent="0.2">
      <c r="A231" s="282" t="str">
        <f t="shared" si="103"/>
        <v/>
      </c>
      <c r="B231" s="283" t="str">
        <f t="shared" si="104"/>
        <v/>
      </c>
      <c r="C231" s="284"/>
      <c r="D231" s="285" t="str">
        <f t="shared" si="105"/>
        <v/>
      </c>
      <c r="E231" s="413"/>
      <c r="F231" s="286">
        <f t="shared" si="106"/>
        <v>0</v>
      </c>
      <c r="G231" s="287">
        <f t="shared" si="107"/>
        <v>0</v>
      </c>
      <c r="I231" s="339"/>
    </row>
    <row r="232" spans="1:141" s="288" customFormat="1" ht="24" customHeight="1" x14ac:dyDescent="0.2">
      <c r="A232" s="155"/>
      <c r="B232" s="139"/>
      <c r="C232" s="129"/>
      <c r="D232" s="139"/>
      <c r="E232" s="402"/>
      <c r="F232" s="205" t="s">
        <v>33</v>
      </c>
      <c r="G232" s="152">
        <f>SUBTOTAL(9,G224:G231)</f>
        <v>0</v>
      </c>
    </row>
    <row r="233" spans="1:141" s="288" customFormat="1" ht="24" customHeight="1" thickBot="1" x14ac:dyDescent="0.25">
      <c r="A233" s="156"/>
      <c r="B233" s="157"/>
      <c r="C233" s="158"/>
      <c r="D233" s="157"/>
      <c r="E233" s="414"/>
      <c r="F233" s="159"/>
      <c r="G233" s="160"/>
      <c r="H233" s="129"/>
    </row>
    <row r="234" spans="1:141" ht="24" customHeight="1" thickBot="1" x14ac:dyDescent="0.25">
      <c r="A234" s="338" t="str">
        <f>B203</f>
        <v>2.2</v>
      </c>
      <c r="B234" s="161" t="str">
        <f>C203</f>
        <v xml:space="preserve">Provision y Colocación de Caño PE p/red de media presion 63 mm diam. </v>
      </c>
      <c r="C234" s="162"/>
      <c r="D234" s="162" t="s">
        <v>34</v>
      </c>
      <c r="E234" s="163"/>
      <c r="F234" s="164" t="s">
        <v>35</v>
      </c>
      <c r="G234" s="165">
        <f>SUBTOTAL(9,G208:G233)</f>
        <v>0</v>
      </c>
      <c r="H234" s="397">
        <f>+G234*Coeficiente_Paso</f>
        <v>0</v>
      </c>
    </row>
    <row r="235" spans="1:141" ht="24" customHeight="1" thickTop="1" thickBot="1" x14ac:dyDescent="0.25"/>
    <row r="236" spans="1:141" s="288" customFormat="1" ht="24" customHeight="1" thickTop="1" x14ac:dyDescent="0.2">
      <c r="A236" s="192" t="s">
        <v>37</v>
      </c>
      <c r="B236" s="193"/>
      <c r="C236" s="193"/>
      <c r="D236" s="193"/>
      <c r="E236" s="411"/>
      <c r="F236" s="193"/>
      <c r="G236" s="194"/>
    </row>
    <row r="237" spans="1:141" s="288" customFormat="1" ht="24" customHeight="1" x14ac:dyDescent="0.2">
      <c r="A237" s="130" t="s">
        <v>724</v>
      </c>
      <c r="B237" s="131" t="str">
        <f>Comitente</f>
        <v>DIRECCIÓN PROVINCIAL RED DE GAS</v>
      </c>
      <c r="C237" s="126"/>
      <c r="D237" s="132"/>
      <c r="E237" s="132"/>
      <c r="F237" s="133"/>
      <c r="G237" s="134"/>
    </row>
    <row r="238" spans="1:141" s="288" customFormat="1" ht="24" customHeight="1" x14ac:dyDescent="0.2">
      <c r="A238" s="130" t="s">
        <v>725</v>
      </c>
      <c r="B238" s="131">
        <f>Contratista</f>
        <v>0</v>
      </c>
      <c r="C238" s="127"/>
      <c r="D238" s="127"/>
      <c r="E238" s="412"/>
      <c r="F238" s="135"/>
      <c r="G238" s="136"/>
    </row>
    <row r="239" spans="1:141" ht="24" customHeight="1" x14ac:dyDescent="0.2">
      <c r="A239" s="130" t="s">
        <v>24</v>
      </c>
      <c r="B239" s="131" t="str">
        <f>Obra</f>
        <v>RED DE MEDIA PRESIÓN MEDANO DE ORO</v>
      </c>
      <c r="C239" s="127"/>
      <c r="D239" s="127"/>
      <c r="E239" s="412"/>
      <c r="F239" s="135" t="s">
        <v>38</v>
      </c>
      <c r="G239" s="137">
        <f>Fecha_Base</f>
        <v>0</v>
      </c>
    </row>
    <row r="240" spans="1:141" ht="24" customHeight="1" x14ac:dyDescent="0.2">
      <c r="A240" s="138" t="s">
        <v>723</v>
      </c>
      <c r="B240" s="128" t="str">
        <f>Ubicación</f>
        <v>Departamento Rawson</v>
      </c>
      <c r="C240" s="128"/>
      <c r="D240" s="139"/>
      <c r="E240" s="402"/>
      <c r="G240" s="141"/>
    </row>
    <row r="241" spans="1:7" s="288" customFormat="1" ht="24" customHeight="1" x14ac:dyDescent="0.2">
      <c r="A241" s="138" t="s">
        <v>39</v>
      </c>
      <c r="B241" s="21">
        <f>IFERROR(VALUE(LEFT(B242,FIND(".",B242)-1)),"")</f>
        <v>2</v>
      </c>
      <c r="C241" s="129" t="str">
        <f>IFERROR(VLOOKUP(B241,Tabla_CyP,2,FALSE),"")</f>
        <v>CAÑERÍAS</v>
      </c>
      <c r="D241" s="129" t="str">
        <f>IFERROR(VALUE(LEFT(B241,FIND("-",B241)-1)),"")</f>
        <v/>
      </c>
      <c r="E241" s="402"/>
      <c r="F241" s="140"/>
      <c r="G241" s="141"/>
    </row>
    <row r="242" spans="1:7" s="288" customFormat="1" ht="24" customHeight="1" x14ac:dyDescent="0.2">
      <c r="A242" s="138" t="s">
        <v>25</v>
      </c>
      <c r="B242" s="142" t="s">
        <v>2124</v>
      </c>
      <c r="C242" s="129" t="str">
        <f>IFERROR(VLOOKUP(B242,Tabla_CyP,2,FALSE),"")</f>
        <v xml:space="preserve">Provision y Colocación de  Caño PE p/red de media presion 90 mm diam. </v>
      </c>
      <c r="D242" s="139"/>
      <c r="E242" s="402"/>
      <c r="F242" s="135" t="s">
        <v>26</v>
      </c>
      <c r="G242" s="143" t="str">
        <f>IFERROR(VLOOKUP(B242,Tabla_CyP,4,FALSE),"")</f>
        <v>m</v>
      </c>
    </row>
    <row r="243" spans="1:7" s="288" customFormat="1" ht="24" customHeight="1" x14ac:dyDescent="0.2">
      <c r="A243" s="138"/>
      <c r="B243" s="128"/>
      <c r="C243" s="129"/>
      <c r="D243" s="139"/>
      <c r="E243" s="402"/>
      <c r="F243" s="140"/>
      <c r="G243" s="141"/>
    </row>
    <row r="244" spans="1:7" ht="24" customHeight="1" x14ac:dyDescent="0.2">
      <c r="A244" s="434" t="s">
        <v>586</v>
      </c>
      <c r="B244" s="435"/>
      <c r="C244" s="436" t="s">
        <v>0</v>
      </c>
      <c r="D244" s="436" t="s">
        <v>27</v>
      </c>
      <c r="E244" s="438" t="s">
        <v>28</v>
      </c>
      <c r="F244" s="440" t="s">
        <v>29</v>
      </c>
      <c r="G244" s="432" t="s">
        <v>30</v>
      </c>
    </row>
    <row r="245" spans="1:7" ht="24" customHeight="1" x14ac:dyDescent="0.2">
      <c r="A245" s="144" t="s">
        <v>587</v>
      </c>
      <c r="B245" s="145" t="s">
        <v>588</v>
      </c>
      <c r="C245" s="437"/>
      <c r="D245" s="437"/>
      <c r="E245" s="439"/>
      <c r="F245" s="441"/>
      <c r="G245" s="433"/>
    </row>
    <row r="246" spans="1:7" ht="24" customHeight="1" x14ac:dyDescent="0.2">
      <c r="A246" s="204"/>
      <c r="B246" s="146"/>
      <c r="C246" s="202" t="s">
        <v>726</v>
      </c>
      <c r="D246" s="147"/>
      <c r="E246" s="148"/>
      <c r="F246" s="149"/>
      <c r="G246" s="150"/>
    </row>
    <row r="247" spans="1:7" ht="24" customHeight="1" x14ac:dyDescent="0.2">
      <c r="A247" s="282" t="str">
        <f>IFERROR(VLOOKUP(C247,Tabla_Insumos,5,FALSE),"")</f>
        <v/>
      </c>
      <c r="B247" s="283" t="str">
        <f>IFERROR(VLOOKUP(C247,Tabla_Insumos,6,FALSE),"")</f>
        <v/>
      </c>
      <c r="C247" s="284"/>
      <c r="D247" s="285" t="str">
        <f t="shared" ref="D247:D248" si="108">IFERROR(VLOOKUP(C247,Tabla_Insumos,2,FALSE),"")</f>
        <v/>
      </c>
      <c r="E247" s="413"/>
      <c r="F247" s="286">
        <f>IFERROR(VLOOKUP(C247,Tabla_Insumos,4,FALSE),0)</f>
        <v>0</v>
      </c>
      <c r="G247" s="287">
        <f>ROUND(E247*F247,2)</f>
        <v>0</v>
      </c>
    </row>
    <row r="248" spans="1:7" ht="24" customHeight="1" x14ac:dyDescent="0.2">
      <c r="A248" s="282" t="str">
        <f>IFERROR(VLOOKUP(C248,Tabla_Insumos,5,FALSE),"")</f>
        <v/>
      </c>
      <c r="B248" s="283" t="str">
        <f>IFERROR(VLOOKUP(C248,Tabla_Insumos,6,FALSE),"")</f>
        <v/>
      </c>
      <c r="C248" s="284"/>
      <c r="D248" s="285" t="str">
        <f t="shared" si="108"/>
        <v/>
      </c>
      <c r="E248" s="413"/>
      <c r="F248" s="286">
        <f>IFERROR(VLOOKUP(C248,Tabla_Insumos,4,FALSE),0)</f>
        <v>0</v>
      </c>
      <c r="G248" s="287">
        <f>ROUND(E248*F248,2)</f>
        <v>0</v>
      </c>
    </row>
    <row r="249" spans="1:7" ht="24" customHeight="1" x14ac:dyDescent="0.2">
      <c r="A249" s="282"/>
      <c r="B249" s="283"/>
      <c r="C249" s="284"/>
      <c r="D249" s="285"/>
      <c r="E249" s="413"/>
      <c r="F249" s="286"/>
      <c r="G249" s="287">
        <f t="shared" ref="G249:G252" si="109">ROUND(E249*F249,2)</f>
        <v>0</v>
      </c>
    </row>
    <row r="250" spans="1:7" ht="24" customHeight="1" x14ac:dyDescent="0.2">
      <c r="A250" s="282"/>
      <c r="B250" s="283"/>
      <c r="C250" s="284"/>
      <c r="D250" s="285"/>
      <c r="E250" s="413"/>
      <c r="F250" s="286"/>
      <c r="G250" s="287">
        <f t="shared" si="109"/>
        <v>0</v>
      </c>
    </row>
    <row r="251" spans="1:7" ht="24" customHeight="1" x14ac:dyDescent="0.2">
      <c r="A251" s="282" t="str">
        <f t="shared" ref="A251:A252" si="110">IFERROR(VLOOKUP(C251,Tabla_Insumos,4,FALSE),"")</f>
        <v/>
      </c>
      <c r="B251" s="283" t="str">
        <f t="shared" ref="B251:B252" si="111">IFERROR(VLOOKUP(C251,Tabla_Insumos,5,FALSE),"")</f>
        <v/>
      </c>
      <c r="C251" s="284"/>
      <c r="D251" s="285" t="str">
        <f t="shared" ref="D251:D252" si="112">IFERROR(VLOOKUP(C251,Tabla_Insumos,2,FALSE),"")</f>
        <v/>
      </c>
      <c r="E251" s="413"/>
      <c r="F251" s="286">
        <f t="shared" ref="F251:F252" si="113">IFERROR(VLOOKUP(C251,Tabla_Insumos,3,FALSE),0)</f>
        <v>0</v>
      </c>
      <c r="G251" s="287">
        <f t="shared" si="109"/>
        <v>0</v>
      </c>
    </row>
    <row r="252" spans="1:7" ht="24" customHeight="1" x14ac:dyDescent="0.2">
      <c r="A252" s="282" t="str">
        <f t="shared" si="110"/>
        <v/>
      </c>
      <c r="B252" s="283" t="str">
        <f t="shared" si="111"/>
        <v/>
      </c>
      <c r="C252" s="284"/>
      <c r="D252" s="285" t="str">
        <f t="shared" si="112"/>
        <v/>
      </c>
      <c r="E252" s="413"/>
      <c r="F252" s="286">
        <f t="shared" si="113"/>
        <v>0</v>
      </c>
      <c r="G252" s="287">
        <f t="shared" si="109"/>
        <v>0</v>
      </c>
    </row>
    <row r="253" spans="1:7" ht="24" customHeight="1" x14ac:dyDescent="0.2">
      <c r="A253" s="151"/>
      <c r="D253" s="139"/>
      <c r="E253" s="402"/>
      <c r="F253" s="205" t="s">
        <v>31</v>
      </c>
      <c r="G253" s="152">
        <f>SUBTOTAL(9,G247:G252)</f>
        <v>0</v>
      </c>
    </row>
    <row r="254" spans="1:7" ht="24" customHeight="1" x14ac:dyDescent="0.2">
      <c r="A254" s="151"/>
      <c r="C254" s="153" t="s">
        <v>727</v>
      </c>
      <c r="D254" s="139"/>
      <c r="E254" s="402"/>
      <c r="G254" s="154"/>
    </row>
    <row r="255" spans="1:7" ht="24" customHeight="1" x14ac:dyDescent="0.2">
      <c r="A255" s="282" t="str">
        <f t="shared" ref="A255:A260" si="114">IFERROR(VLOOKUP(C255,Tabla_Insumos,5,FALSE),"")</f>
        <v/>
      </c>
      <c r="B255" s="283" t="str">
        <f t="shared" ref="B255:B260" si="115">IFERROR(VLOOKUP(C255,Tabla_Insumos,6,FALSE),"")</f>
        <v/>
      </c>
      <c r="C255" s="284"/>
      <c r="D255" s="285" t="str">
        <f t="shared" ref="D255:D260" si="116">IFERROR(VLOOKUP(C255,Tabla_Insumos,2,FALSE),"")</f>
        <v/>
      </c>
      <c r="E255" s="413"/>
      <c r="F255" s="286">
        <f t="shared" ref="F255:F260" si="117">IFERROR(VLOOKUP(C255,Tabla_Insumos,4,FALSE),0)</f>
        <v>0</v>
      </c>
      <c r="G255" s="287">
        <f>ROUND(E255*F255,2)</f>
        <v>0</v>
      </c>
    </row>
    <row r="256" spans="1:7" ht="24" customHeight="1" x14ac:dyDescent="0.2">
      <c r="A256" s="282" t="str">
        <f t="shared" si="114"/>
        <v/>
      </c>
      <c r="B256" s="283" t="str">
        <f t="shared" si="115"/>
        <v/>
      </c>
      <c r="C256" s="284"/>
      <c r="D256" s="285" t="str">
        <f t="shared" si="116"/>
        <v/>
      </c>
      <c r="E256" s="413"/>
      <c r="F256" s="286">
        <f t="shared" si="117"/>
        <v>0</v>
      </c>
      <c r="G256" s="287">
        <f t="shared" ref="G256:G260" si="118">ROUND(E256*F256,2)</f>
        <v>0</v>
      </c>
    </row>
    <row r="257" spans="1:141" s="139" customFormat="1" ht="24" customHeight="1" x14ac:dyDescent="0.2">
      <c r="A257" s="282" t="str">
        <f t="shared" si="114"/>
        <v/>
      </c>
      <c r="B257" s="283" t="str">
        <f t="shared" si="115"/>
        <v/>
      </c>
      <c r="C257" s="284"/>
      <c r="D257" s="285" t="str">
        <f t="shared" si="116"/>
        <v/>
      </c>
      <c r="E257" s="413">
        <v>0</v>
      </c>
      <c r="F257" s="286">
        <f t="shared" si="117"/>
        <v>0</v>
      </c>
      <c r="G257" s="287">
        <f t="shared" si="118"/>
        <v>0</v>
      </c>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289"/>
      <c r="AF257" s="289"/>
      <c r="AG257" s="289"/>
      <c r="AH257" s="289"/>
      <c r="AI257" s="289"/>
      <c r="AJ257" s="289"/>
      <c r="AK257" s="289"/>
      <c r="AL257" s="289"/>
      <c r="AM257" s="289"/>
      <c r="AN257" s="289"/>
      <c r="AO257" s="289"/>
      <c r="AP257" s="289"/>
      <c r="AQ257" s="289"/>
      <c r="AR257" s="289"/>
      <c r="AS257" s="289"/>
      <c r="AT257" s="289"/>
      <c r="AU257" s="289"/>
      <c r="AV257" s="289"/>
      <c r="AW257" s="289"/>
      <c r="AX257" s="289"/>
      <c r="AY257" s="289"/>
      <c r="AZ257" s="289"/>
      <c r="BA257" s="289"/>
      <c r="BB257" s="289"/>
      <c r="BC257" s="289"/>
      <c r="BD257" s="289"/>
      <c r="BE257" s="289"/>
      <c r="BF257" s="289"/>
      <c r="BG257" s="289"/>
      <c r="BH257" s="289"/>
      <c r="BI257" s="289"/>
      <c r="BJ257" s="289"/>
      <c r="BK257" s="289"/>
      <c r="BL257" s="289"/>
      <c r="BM257" s="289"/>
      <c r="BN257" s="289"/>
      <c r="BO257" s="289"/>
      <c r="BP257" s="289"/>
      <c r="BQ257" s="289"/>
      <c r="BR257" s="289"/>
      <c r="BS257" s="289"/>
      <c r="BT257" s="289"/>
      <c r="BU257" s="289"/>
      <c r="BV257" s="289"/>
      <c r="BW257" s="289"/>
      <c r="BX257" s="289"/>
      <c r="BY257" s="289"/>
      <c r="BZ257" s="289"/>
      <c r="CA257" s="289"/>
      <c r="CB257" s="289"/>
      <c r="CC257" s="289"/>
      <c r="CD257" s="289"/>
      <c r="CE257" s="289"/>
      <c r="CF257" s="289"/>
      <c r="CG257" s="289"/>
      <c r="CH257" s="289"/>
      <c r="CI257" s="289"/>
      <c r="CJ257" s="289"/>
      <c r="CK257" s="289"/>
      <c r="CL257" s="289"/>
      <c r="CM257" s="289"/>
      <c r="CN257" s="289"/>
      <c r="CO257" s="289"/>
      <c r="CP257" s="289"/>
      <c r="CQ257" s="289"/>
      <c r="CR257" s="289"/>
      <c r="CS257" s="289"/>
      <c r="CT257" s="289"/>
      <c r="CU257" s="289"/>
      <c r="CV257" s="289"/>
      <c r="CW257" s="289"/>
      <c r="CX257" s="289"/>
      <c r="CY257" s="289"/>
      <c r="CZ257" s="289"/>
      <c r="DA257" s="289"/>
      <c r="DB257" s="289"/>
      <c r="DC257" s="289"/>
      <c r="DD257" s="289"/>
      <c r="DE257" s="289"/>
      <c r="DF257" s="289"/>
      <c r="DG257" s="289"/>
      <c r="DH257" s="289"/>
      <c r="DI257" s="289"/>
      <c r="DJ257" s="289"/>
      <c r="DK257" s="289"/>
      <c r="DL257" s="289"/>
      <c r="DM257" s="289"/>
      <c r="DN257" s="289"/>
      <c r="DO257" s="289"/>
      <c r="DP257" s="289"/>
      <c r="DQ257" s="289"/>
      <c r="DR257" s="289"/>
      <c r="DS257" s="289"/>
      <c r="DT257" s="289"/>
      <c r="DU257" s="289"/>
      <c r="DV257" s="289"/>
      <c r="DW257" s="289"/>
      <c r="DX257" s="289"/>
      <c r="DY257" s="289"/>
      <c r="DZ257" s="289"/>
      <c r="EA257" s="289"/>
      <c r="EB257" s="289"/>
      <c r="EC257" s="289"/>
      <c r="ED257" s="289"/>
      <c r="EE257" s="289"/>
      <c r="EF257" s="289"/>
      <c r="EG257" s="289"/>
      <c r="EH257" s="289"/>
      <c r="EI257" s="289"/>
      <c r="EJ257" s="289"/>
      <c r="EK257" s="289"/>
    </row>
    <row r="258" spans="1:141" ht="24" customHeight="1" x14ac:dyDescent="0.2">
      <c r="A258" s="282" t="str">
        <f t="shared" si="114"/>
        <v/>
      </c>
      <c r="B258" s="283" t="str">
        <f t="shared" si="115"/>
        <v/>
      </c>
      <c r="C258" s="284"/>
      <c r="D258" s="285" t="str">
        <f t="shared" si="116"/>
        <v/>
      </c>
      <c r="E258" s="413">
        <v>0</v>
      </c>
      <c r="F258" s="286">
        <f t="shared" si="117"/>
        <v>0</v>
      </c>
      <c r="G258" s="287">
        <f t="shared" si="118"/>
        <v>0</v>
      </c>
    </row>
    <row r="259" spans="1:141" s="288" customFormat="1" ht="24" customHeight="1" x14ac:dyDescent="0.2">
      <c r="A259" s="282" t="str">
        <f t="shared" si="114"/>
        <v/>
      </c>
      <c r="B259" s="283" t="str">
        <f t="shared" si="115"/>
        <v/>
      </c>
      <c r="C259" s="284"/>
      <c r="D259" s="285" t="str">
        <f t="shared" si="116"/>
        <v/>
      </c>
      <c r="E259" s="413"/>
      <c r="F259" s="286">
        <f t="shared" si="117"/>
        <v>0</v>
      </c>
      <c r="G259" s="287">
        <f t="shared" si="118"/>
        <v>0</v>
      </c>
    </row>
    <row r="260" spans="1:141" s="288" customFormat="1" ht="24" customHeight="1" x14ac:dyDescent="0.2">
      <c r="A260" s="282" t="str">
        <f t="shared" si="114"/>
        <v/>
      </c>
      <c r="B260" s="283" t="str">
        <f t="shared" si="115"/>
        <v/>
      </c>
      <c r="C260" s="284"/>
      <c r="D260" s="285" t="str">
        <f t="shared" si="116"/>
        <v/>
      </c>
      <c r="E260" s="413"/>
      <c r="F260" s="286">
        <f t="shared" si="117"/>
        <v>0</v>
      </c>
      <c r="G260" s="287">
        <f t="shared" si="118"/>
        <v>0</v>
      </c>
    </row>
    <row r="261" spans="1:141" s="288" customFormat="1" ht="24" customHeight="1" x14ac:dyDescent="0.2">
      <c r="A261" s="151"/>
      <c r="B261" s="129"/>
      <c r="C261" s="129"/>
      <c r="D261" s="139"/>
      <c r="E261" s="402"/>
      <c r="F261" s="205" t="s">
        <v>32</v>
      </c>
      <c r="G261" s="152">
        <f>SUBTOTAL(9,G255:G260)</f>
        <v>0</v>
      </c>
    </row>
    <row r="262" spans="1:141" ht="24" customHeight="1" x14ac:dyDescent="0.2">
      <c r="A262" s="151"/>
      <c r="C262" s="153" t="s">
        <v>728</v>
      </c>
      <c r="D262" s="139"/>
      <c r="E262" s="402"/>
      <c r="G262" s="154"/>
    </row>
    <row r="263" spans="1:141" ht="24" customHeight="1" x14ac:dyDescent="0.2">
      <c r="A263" s="282" t="str">
        <f>IFERROR(VLOOKUP(C263,Tabla_Insumos,5,FALSE),"")</f>
        <v/>
      </c>
      <c r="B263" s="283" t="str">
        <f>IFERROR(VLOOKUP(C263,Tabla_Insumos,6,FALSE),"")</f>
        <v/>
      </c>
      <c r="C263" s="284"/>
      <c r="D263" s="285" t="str">
        <f t="shared" ref="D263" si="119">IFERROR(VLOOKUP(C263,Tabla_Insumos,2,FALSE),"")</f>
        <v/>
      </c>
      <c r="E263" s="415"/>
      <c r="F263" s="286">
        <f>IFERROR(VLOOKUP(C263,Tabla_Insumos,4,FALSE),0)</f>
        <v>0</v>
      </c>
      <c r="G263" s="287">
        <f t="shared" ref="G263" si="120">ROUND(E263*F263,2)</f>
        <v>0</v>
      </c>
    </row>
    <row r="264" spans="1:141" s="288" customFormat="1" ht="24" customHeight="1" x14ac:dyDescent="0.2">
      <c r="A264" s="282"/>
      <c r="B264" s="283"/>
      <c r="C264" s="284"/>
      <c r="D264" s="285"/>
      <c r="E264" s="413"/>
      <c r="F264" s="286"/>
      <c r="G264" s="287"/>
    </row>
    <row r="265" spans="1:141" s="288" customFormat="1" ht="24" customHeight="1" x14ac:dyDescent="0.2">
      <c r="A265" s="282"/>
      <c r="B265" s="283"/>
      <c r="C265" s="284"/>
      <c r="D265" s="285"/>
      <c r="E265" s="413"/>
      <c r="F265" s="286"/>
      <c r="G265" s="287"/>
    </row>
    <row r="266" spans="1:141" s="288" customFormat="1" ht="24" customHeight="1" x14ac:dyDescent="0.2">
      <c r="A266" s="282"/>
      <c r="B266" s="283"/>
      <c r="C266" s="284"/>
      <c r="D266" s="285"/>
      <c r="E266" s="413"/>
      <c r="F266" s="286"/>
      <c r="G266" s="287"/>
    </row>
    <row r="267" spans="1:141" ht="24" customHeight="1" x14ac:dyDescent="0.2">
      <c r="A267" s="282"/>
      <c r="B267" s="283"/>
      <c r="C267" s="284"/>
      <c r="D267" s="285"/>
      <c r="E267" s="413"/>
      <c r="F267" s="286"/>
      <c r="G267" s="287"/>
    </row>
    <row r="268" spans="1:141" ht="24" customHeight="1" x14ac:dyDescent="0.2">
      <c r="A268" s="282"/>
      <c r="B268" s="283"/>
      <c r="C268" s="284"/>
      <c r="D268" s="285"/>
      <c r="E268" s="413"/>
      <c r="F268" s="286"/>
      <c r="G268" s="287"/>
    </row>
    <row r="269" spans="1:141" s="288" customFormat="1" ht="24" customHeight="1" x14ac:dyDescent="0.2">
      <c r="A269" s="282" t="str">
        <f t="shared" ref="A269:A270" si="121">IFERROR(VLOOKUP(C269,Tabla_Insumos,4,FALSE),"")</f>
        <v/>
      </c>
      <c r="B269" s="283" t="str">
        <f t="shared" ref="B269:B270" si="122">IFERROR(VLOOKUP(C269,Tabla_Insumos,5,FALSE),"")</f>
        <v/>
      </c>
      <c r="C269" s="284"/>
      <c r="D269" s="285" t="str">
        <f t="shared" ref="D269:D270" si="123">IFERROR(VLOOKUP(C269,Tabla_Insumos,2,FALSE),"")</f>
        <v/>
      </c>
      <c r="E269" s="413"/>
      <c r="F269" s="286">
        <f t="shared" ref="F269:F270" si="124">IFERROR(VLOOKUP(C269,Tabla_Insumos,3,FALSE),0)</f>
        <v>0</v>
      </c>
      <c r="G269" s="287">
        <f t="shared" ref="G269:G270" si="125">ROUND(E269*F269,2)</f>
        <v>0</v>
      </c>
    </row>
    <row r="270" spans="1:141" s="288" customFormat="1" ht="24" customHeight="1" x14ac:dyDescent="0.2">
      <c r="A270" s="282" t="str">
        <f t="shared" si="121"/>
        <v/>
      </c>
      <c r="B270" s="283" t="str">
        <f t="shared" si="122"/>
        <v/>
      </c>
      <c r="C270" s="284"/>
      <c r="D270" s="285" t="str">
        <f t="shared" si="123"/>
        <v/>
      </c>
      <c r="E270" s="413"/>
      <c r="F270" s="286">
        <f t="shared" si="124"/>
        <v>0</v>
      </c>
      <c r="G270" s="287">
        <f t="shared" si="125"/>
        <v>0</v>
      </c>
    </row>
    <row r="271" spans="1:141" s="288" customFormat="1" ht="24" customHeight="1" x14ac:dyDescent="0.2">
      <c r="A271" s="155"/>
      <c r="B271" s="139"/>
      <c r="C271" s="129"/>
      <c r="D271" s="139"/>
      <c r="E271" s="402"/>
      <c r="F271" s="205" t="s">
        <v>33</v>
      </c>
      <c r="G271" s="152">
        <f>SUBTOTAL(9,G263:G270)</f>
        <v>0</v>
      </c>
    </row>
    <row r="272" spans="1:141" ht="24" customHeight="1" thickBot="1" x14ac:dyDescent="0.25">
      <c r="A272" s="156"/>
      <c r="B272" s="157"/>
      <c r="C272" s="158"/>
      <c r="D272" s="157"/>
      <c r="E272" s="414"/>
      <c r="F272" s="159"/>
      <c r="G272" s="160"/>
    </row>
    <row r="273" spans="1:141" ht="24" customHeight="1" thickBot="1" x14ac:dyDescent="0.25">
      <c r="A273" s="338" t="str">
        <f>B242</f>
        <v>2.3</v>
      </c>
      <c r="B273" s="161" t="str">
        <f>C242</f>
        <v xml:space="preserve">Provision y Colocación de  Caño PE p/red de media presion 90 mm diam. </v>
      </c>
      <c r="C273" s="162"/>
      <c r="D273" s="162" t="s">
        <v>34</v>
      </c>
      <c r="E273" s="163"/>
      <c r="F273" s="164" t="s">
        <v>35</v>
      </c>
      <c r="G273" s="165">
        <f>SUBTOTAL(9,G247:G272)</f>
        <v>0</v>
      </c>
      <c r="H273" s="397">
        <f>+G273*Coeficiente_Paso</f>
        <v>0</v>
      </c>
    </row>
    <row r="274" spans="1:141" ht="24" customHeight="1" thickTop="1" thickBot="1" x14ac:dyDescent="0.25"/>
    <row r="275" spans="1:141" ht="24" customHeight="1" thickTop="1" x14ac:dyDescent="0.2">
      <c r="A275" s="192" t="s">
        <v>37</v>
      </c>
      <c r="B275" s="193"/>
      <c r="C275" s="193"/>
      <c r="D275" s="193"/>
      <c r="E275" s="411"/>
      <c r="F275" s="193"/>
      <c r="G275" s="194"/>
      <c r="H275" s="288"/>
    </row>
    <row r="276" spans="1:141" ht="24" customHeight="1" x14ac:dyDescent="0.2">
      <c r="A276" s="130" t="s">
        <v>724</v>
      </c>
      <c r="B276" s="131" t="str">
        <f>Comitente</f>
        <v>DIRECCIÓN PROVINCIAL RED DE GAS</v>
      </c>
      <c r="C276" s="126"/>
      <c r="D276" s="132"/>
      <c r="E276" s="132"/>
      <c r="F276" s="133"/>
      <c r="G276" s="134"/>
      <c r="H276" s="288"/>
    </row>
    <row r="277" spans="1:141" ht="24" customHeight="1" x14ac:dyDescent="0.2">
      <c r="A277" s="130" t="s">
        <v>725</v>
      </c>
      <c r="B277" s="131">
        <f>Contratista</f>
        <v>0</v>
      </c>
      <c r="C277" s="127"/>
      <c r="D277" s="127"/>
      <c r="E277" s="412"/>
      <c r="F277" s="135"/>
      <c r="G277" s="136"/>
      <c r="H277" s="288"/>
    </row>
    <row r="278" spans="1:141" ht="24" customHeight="1" x14ac:dyDescent="0.2">
      <c r="A278" s="130" t="s">
        <v>24</v>
      </c>
      <c r="B278" s="131" t="str">
        <f>Obra</f>
        <v>RED DE MEDIA PRESIÓN MEDANO DE ORO</v>
      </c>
      <c r="C278" s="127"/>
      <c r="D278" s="127"/>
      <c r="E278" s="412"/>
      <c r="F278" s="135" t="s">
        <v>38</v>
      </c>
      <c r="G278" s="137">
        <f>Fecha_Base</f>
        <v>0</v>
      </c>
    </row>
    <row r="279" spans="1:141" ht="24" customHeight="1" x14ac:dyDescent="0.2">
      <c r="A279" s="138" t="s">
        <v>723</v>
      </c>
      <c r="B279" s="128" t="str">
        <f>Ubicación</f>
        <v>Departamento Rawson</v>
      </c>
      <c r="C279" s="128"/>
      <c r="D279" s="139"/>
      <c r="E279" s="402"/>
      <c r="G279" s="141"/>
    </row>
    <row r="280" spans="1:141" ht="24" customHeight="1" x14ac:dyDescent="0.2">
      <c r="A280" s="138" t="s">
        <v>39</v>
      </c>
      <c r="B280" s="21">
        <f>IFERROR(VALUE(LEFT(B281,FIND(".",B281)-1)),"")</f>
        <v>2</v>
      </c>
      <c r="C280" s="129" t="str">
        <f>IFERROR(VLOOKUP(B280,Tabla_CyP,2,FALSE),"")</f>
        <v>CAÑERÍAS</v>
      </c>
      <c r="D280" s="129" t="str">
        <f>IFERROR(VALUE(LEFT(B280,FIND("-",B280)-1)),"")</f>
        <v/>
      </c>
      <c r="E280" s="402"/>
      <c r="G280" s="141"/>
      <c r="H280" s="288"/>
    </row>
    <row r="281" spans="1:141" ht="24" customHeight="1" x14ac:dyDescent="0.2">
      <c r="A281" s="138" t="s">
        <v>25</v>
      </c>
      <c r="B281" s="142" t="s">
        <v>1367</v>
      </c>
      <c r="C281" s="129" t="str">
        <f>IFERROR(VLOOKUP(B281,Tabla_CyP,2,FALSE),"")</f>
        <v xml:space="preserve">Provision y Colocación de Caño PE p/red de media presion 125 mm diam. </v>
      </c>
      <c r="D281" s="139"/>
      <c r="E281" s="402"/>
      <c r="F281" s="135" t="s">
        <v>26</v>
      </c>
      <c r="G281" s="143" t="str">
        <f>IFERROR(VLOOKUP(B281,Tabla_CyP,4,FALSE),"")</f>
        <v>m</v>
      </c>
      <c r="H281" s="288"/>
    </row>
    <row r="282" spans="1:141" ht="24" customHeight="1" x14ac:dyDescent="0.2">
      <c r="A282" s="138"/>
      <c r="B282" s="128"/>
      <c r="D282" s="139"/>
      <c r="E282" s="402"/>
      <c r="G282" s="141"/>
      <c r="H282" s="288"/>
    </row>
    <row r="283" spans="1:141" ht="24" customHeight="1" x14ac:dyDescent="0.2">
      <c r="A283" s="434" t="s">
        <v>586</v>
      </c>
      <c r="B283" s="435"/>
      <c r="C283" s="436" t="s">
        <v>0</v>
      </c>
      <c r="D283" s="436" t="s">
        <v>27</v>
      </c>
      <c r="E283" s="438" t="s">
        <v>28</v>
      </c>
      <c r="F283" s="440" t="s">
        <v>29</v>
      </c>
      <c r="G283" s="432" t="s">
        <v>30</v>
      </c>
    </row>
    <row r="284" spans="1:141" ht="24" customHeight="1" x14ac:dyDescent="0.2">
      <c r="A284" s="144" t="s">
        <v>587</v>
      </c>
      <c r="B284" s="145" t="s">
        <v>588</v>
      </c>
      <c r="C284" s="437"/>
      <c r="D284" s="437"/>
      <c r="E284" s="439"/>
      <c r="F284" s="441"/>
      <c r="G284" s="433"/>
    </row>
    <row r="285" spans="1:141" s="139" customFormat="1" ht="24" customHeight="1" x14ac:dyDescent="0.2">
      <c r="A285" s="204"/>
      <c r="B285" s="146"/>
      <c r="C285" s="202" t="s">
        <v>726</v>
      </c>
      <c r="D285" s="147"/>
      <c r="E285" s="148"/>
      <c r="F285" s="149"/>
      <c r="G285" s="150"/>
      <c r="H285" s="129"/>
      <c r="I285" s="288"/>
      <c r="J285" s="289"/>
      <c r="K285" s="289"/>
      <c r="L285" s="289"/>
      <c r="M285" s="289"/>
      <c r="N285" s="289"/>
      <c r="O285" s="289"/>
      <c r="P285" s="289"/>
      <c r="Q285" s="289"/>
      <c r="R285" s="289"/>
      <c r="S285" s="289"/>
      <c r="T285" s="289"/>
      <c r="U285" s="289"/>
      <c r="V285" s="289"/>
      <c r="W285" s="289"/>
      <c r="X285" s="289"/>
      <c r="Y285" s="289"/>
      <c r="Z285" s="289"/>
      <c r="AA285" s="289"/>
      <c r="AB285" s="289"/>
      <c r="AC285" s="289"/>
      <c r="AD285" s="289"/>
      <c r="AE285" s="289"/>
      <c r="AF285" s="289"/>
      <c r="AG285" s="289"/>
      <c r="AH285" s="289"/>
      <c r="AI285" s="289"/>
      <c r="AJ285" s="289"/>
      <c r="AK285" s="289"/>
      <c r="AL285" s="289"/>
      <c r="AM285" s="289"/>
      <c r="AN285" s="289"/>
      <c r="AO285" s="289"/>
      <c r="AP285" s="289"/>
      <c r="AQ285" s="289"/>
      <c r="AR285" s="289"/>
      <c r="AS285" s="289"/>
      <c r="AT285" s="289"/>
      <c r="AU285" s="289"/>
      <c r="AV285" s="289"/>
      <c r="AW285" s="289"/>
      <c r="AX285" s="289"/>
      <c r="AY285" s="289"/>
      <c r="AZ285" s="289"/>
      <c r="BA285" s="289"/>
      <c r="BB285" s="289"/>
      <c r="BC285" s="289"/>
      <c r="BD285" s="289"/>
      <c r="BE285" s="289"/>
      <c r="BF285" s="289"/>
      <c r="BG285" s="289"/>
      <c r="BH285" s="289"/>
      <c r="BI285" s="289"/>
      <c r="BJ285" s="289"/>
      <c r="BK285" s="289"/>
      <c r="BL285" s="289"/>
      <c r="BM285" s="289"/>
      <c r="BN285" s="289"/>
      <c r="BO285" s="289"/>
      <c r="BP285" s="289"/>
      <c r="BQ285" s="289"/>
      <c r="BR285" s="289"/>
      <c r="BS285" s="289"/>
      <c r="BT285" s="289"/>
      <c r="BU285" s="289"/>
      <c r="BV285" s="289"/>
      <c r="BW285" s="289"/>
      <c r="BX285" s="289"/>
      <c r="BY285" s="289"/>
      <c r="BZ285" s="289"/>
      <c r="CA285" s="289"/>
      <c r="CB285" s="289"/>
      <c r="CC285" s="289"/>
      <c r="CD285" s="289"/>
      <c r="CE285" s="289"/>
      <c r="CF285" s="289"/>
      <c r="CG285" s="289"/>
      <c r="CH285" s="289"/>
      <c r="CI285" s="289"/>
      <c r="CJ285" s="289"/>
      <c r="CK285" s="289"/>
      <c r="CL285" s="289"/>
      <c r="CM285" s="289"/>
      <c r="CN285" s="289"/>
      <c r="CO285" s="289"/>
      <c r="CP285" s="289"/>
      <c r="CQ285" s="289"/>
      <c r="CR285" s="289"/>
      <c r="CS285" s="289"/>
      <c r="CT285" s="289"/>
      <c r="CU285" s="289"/>
      <c r="CV285" s="289"/>
      <c r="CW285" s="289"/>
      <c r="CX285" s="289"/>
      <c r="CY285" s="289"/>
      <c r="CZ285" s="289"/>
      <c r="DA285" s="289"/>
      <c r="DB285" s="289"/>
      <c r="DC285" s="289"/>
      <c r="DD285" s="289"/>
      <c r="DE285" s="289"/>
      <c r="DF285" s="289"/>
      <c r="DG285" s="289"/>
      <c r="DH285" s="289"/>
      <c r="DI285" s="289"/>
      <c r="DJ285" s="289"/>
      <c r="DK285" s="289"/>
      <c r="DL285" s="289"/>
      <c r="DM285" s="289"/>
      <c r="DN285" s="289"/>
      <c r="DO285" s="289"/>
      <c r="DP285" s="289"/>
      <c r="DQ285" s="289"/>
      <c r="DR285" s="289"/>
      <c r="DS285" s="289"/>
      <c r="DT285" s="289"/>
      <c r="DU285" s="289"/>
      <c r="DV285" s="289"/>
      <c r="DW285" s="289"/>
      <c r="DX285" s="289"/>
      <c r="DY285" s="289"/>
      <c r="DZ285" s="289"/>
      <c r="EA285" s="289"/>
      <c r="EB285" s="289"/>
      <c r="EC285" s="289"/>
      <c r="ED285" s="289"/>
      <c r="EE285" s="289"/>
      <c r="EF285" s="289"/>
      <c r="EG285" s="289"/>
      <c r="EH285" s="289"/>
      <c r="EI285" s="289"/>
      <c r="EJ285" s="289"/>
      <c r="EK285" s="289"/>
    </row>
    <row r="286" spans="1:141" ht="24" customHeight="1" x14ac:dyDescent="0.2">
      <c r="A286" s="282"/>
      <c r="B286" s="283"/>
      <c r="C286" s="284"/>
      <c r="D286" s="285"/>
      <c r="E286" s="413"/>
      <c r="F286" s="286"/>
      <c r="G286" s="287"/>
    </row>
    <row r="287" spans="1:141" s="288" customFormat="1" ht="24" customHeight="1" x14ac:dyDescent="0.2">
      <c r="A287" s="282" t="str">
        <f>IFERROR(VLOOKUP(C287,Tabla_Insumos,5,FALSE),"")</f>
        <v/>
      </c>
      <c r="B287" s="283" t="str">
        <f>IFERROR(VLOOKUP(C287,Tabla_Insumos,6,FALSE),"")</f>
        <v/>
      </c>
      <c r="C287" s="284"/>
      <c r="D287" s="285" t="str">
        <f t="shared" ref="D287" si="126">IFERROR(VLOOKUP(C287,Tabla_Insumos,2,FALSE),"")</f>
        <v/>
      </c>
      <c r="E287" s="413"/>
      <c r="F287" s="286">
        <f>IFERROR(VLOOKUP(C287,Tabla_Insumos,4,FALSE),0)</f>
        <v>0</v>
      </c>
      <c r="G287" s="287">
        <f>ROUND(E287*F287,2)</f>
        <v>0</v>
      </c>
      <c r="H287" s="129"/>
    </row>
    <row r="288" spans="1:141" s="288" customFormat="1" ht="24" customHeight="1" x14ac:dyDescent="0.2">
      <c r="A288" s="282"/>
      <c r="B288" s="283"/>
      <c r="C288" s="284"/>
      <c r="D288" s="285"/>
      <c r="E288" s="413"/>
      <c r="F288" s="286"/>
      <c r="G288" s="287">
        <f t="shared" ref="G288:G291" si="127">ROUND(E288*F288,2)</f>
        <v>0</v>
      </c>
      <c r="H288" s="129"/>
    </row>
    <row r="289" spans="1:9" s="288" customFormat="1" ht="24" customHeight="1" x14ac:dyDescent="0.2">
      <c r="A289" s="282"/>
      <c r="B289" s="283"/>
      <c r="C289" s="284"/>
      <c r="D289" s="285"/>
      <c r="E289" s="413"/>
      <c r="F289" s="286"/>
      <c r="G289" s="287">
        <f t="shared" si="127"/>
        <v>0</v>
      </c>
      <c r="H289" s="129"/>
    </row>
    <row r="290" spans="1:9" ht="24" customHeight="1" x14ac:dyDescent="0.2">
      <c r="A290" s="282" t="str">
        <f t="shared" ref="A290:A291" si="128">IFERROR(VLOOKUP(C290,Tabla_Insumos,4,FALSE),"")</f>
        <v/>
      </c>
      <c r="B290" s="283" t="str">
        <f t="shared" ref="B290:B291" si="129">IFERROR(VLOOKUP(C290,Tabla_Insumos,5,FALSE),"")</f>
        <v/>
      </c>
      <c r="C290" s="284"/>
      <c r="D290" s="285" t="str">
        <f t="shared" ref="D290:D291" si="130">IFERROR(VLOOKUP(C290,Tabla_Insumos,2,FALSE),"")</f>
        <v/>
      </c>
      <c r="E290" s="413"/>
      <c r="F290" s="286">
        <f t="shared" ref="F290:F291" si="131">IFERROR(VLOOKUP(C290,Tabla_Insumos,3,FALSE),0)</f>
        <v>0</v>
      </c>
      <c r="G290" s="287">
        <f t="shared" si="127"/>
        <v>0</v>
      </c>
    </row>
    <row r="291" spans="1:9" ht="24" customHeight="1" x14ac:dyDescent="0.2">
      <c r="A291" s="282" t="str">
        <f t="shared" si="128"/>
        <v/>
      </c>
      <c r="B291" s="283" t="str">
        <f t="shared" si="129"/>
        <v/>
      </c>
      <c r="C291" s="284"/>
      <c r="D291" s="285" t="str">
        <f t="shared" si="130"/>
        <v/>
      </c>
      <c r="E291" s="413"/>
      <c r="F291" s="286">
        <f t="shared" si="131"/>
        <v>0</v>
      </c>
      <c r="G291" s="287">
        <f t="shared" si="127"/>
        <v>0</v>
      </c>
    </row>
    <row r="292" spans="1:9" s="288" customFormat="1" ht="24" customHeight="1" x14ac:dyDescent="0.2">
      <c r="A292" s="151"/>
      <c r="B292" s="129"/>
      <c r="C292" s="129"/>
      <c r="D292" s="139"/>
      <c r="E292" s="402"/>
      <c r="F292" s="205" t="s">
        <v>31</v>
      </c>
      <c r="G292" s="152">
        <f>SUBTOTAL(9,G286:G291)</f>
        <v>0</v>
      </c>
      <c r="H292" s="129"/>
    </row>
    <row r="293" spans="1:9" s="288" customFormat="1" ht="24" customHeight="1" x14ac:dyDescent="0.2">
      <c r="A293" s="151"/>
      <c r="B293" s="129"/>
      <c r="C293" s="153" t="s">
        <v>727</v>
      </c>
      <c r="D293" s="139"/>
      <c r="E293" s="402"/>
      <c r="F293" s="140"/>
      <c r="G293" s="154"/>
      <c r="H293" s="129"/>
    </row>
    <row r="294" spans="1:9" s="288" customFormat="1" ht="24" customHeight="1" x14ac:dyDescent="0.2">
      <c r="A294" s="282" t="str">
        <f t="shared" ref="A294:A299" si="132">IFERROR(VLOOKUP(C294,Tabla_Insumos,5,FALSE),"")</f>
        <v/>
      </c>
      <c r="B294" s="283" t="str">
        <f t="shared" ref="B294:B299" si="133">IFERROR(VLOOKUP(C294,Tabla_Insumos,6,FALSE),"")</f>
        <v/>
      </c>
      <c r="C294" s="284"/>
      <c r="D294" s="285" t="str">
        <f t="shared" ref="D294:D299" si="134">IFERROR(VLOOKUP(C294,Tabla_Insumos,2,FALSE),"")</f>
        <v/>
      </c>
      <c r="E294" s="413"/>
      <c r="F294" s="286">
        <f t="shared" ref="F294:F299" si="135">IFERROR(VLOOKUP(C294,Tabla_Insumos,4,FALSE),0)</f>
        <v>0</v>
      </c>
      <c r="G294" s="287">
        <f>ROUND(E294*F294,2)</f>
        <v>0</v>
      </c>
      <c r="H294" s="129"/>
    </row>
    <row r="295" spans="1:9" ht="24" customHeight="1" x14ac:dyDescent="0.2">
      <c r="A295" s="282" t="str">
        <f t="shared" si="132"/>
        <v/>
      </c>
      <c r="B295" s="283" t="str">
        <f t="shared" si="133"/>
        <v/>
      </c>
      <c r="C295" s="284"/>
      <c r="D295" s="285" t="str">
        <f t="shared" si="134"/>
        <v/>
      </c>
      <c r="E295" s="413"/>
      <c r="F295" s="286">
        <f t="shared" si="135"/>
        <v>0</v>
      </c>
      <c r="G295" s="287">
        <f t="shared" ref="G295:G299" si="136">ROUND(E295*F295,2)</f>
        <v>0</v>
      </c>
    </row>
    <row r="296" spans="1:9" ht="24" customHeight="1" x14ac:dyDescent="0.2">
      <c r="A296" s="282" t="str">
        <f t="shared" si="132"/>
        <v/>
      </c>
      <c r="B296" s="283" t="str">
        <f t="shared" si="133"/>
        <v/>
      </c>
      <c r="C296" s="284"/>
      <c r="D296" s="285" t="str">
        <f t="shared" si="134"/>
        <v/>
      </c>
      <c r="E296" s="413">
        <v>0</v>
      </c>
      <c r="F296" s="286">
        <f t="shared" si="135"/>
        <v>0</v>
      </c>
      <c r="G296" s="287">
        <f t="shared" si="136"/>
        <v>0</v>
      </c>
      <c r="H296" s="139"/>
      <c r="I296" s="289"/>
    </row>
    <row r="297" spans="1:9" s="288" customFormat="1" ht="24" customHeight="1" x14ac:dyDescent="0.2">
      <c r="A297" s="282" t="str">
        <f t="shared" si="132"/>
        <v/>
      </c>
      <c r="B297" s="283" t="str">
        <f t="shared" si="133"/>
        <v/>
      </c>
      <c r="C297" s="284"/>
      <c r="D297" s="285" t="str">
        <f t="shared" si="134"/>
        <v/>
      </c>
      <c r="E297" s="413">
        <v>0</v>
      </c>
      <c r="F297" s="286">
        <f t="shared" si="135"/>
        <v>0</v>
      </c>
      <c r="G297" s="287">
        <f t="shared" si="136"/>
        <v>0</v>
      </c>
      <c r="H297" s="129"/>
    </row>
    <row r="298" spans="1:9" s="288" customFormat="1" ht="24" customHeight="1" x14ac:dyDescent="0.2">
      <c r="A298" s="282" t="str">
        <f t="shared" si="132"/>
        <v/>
      </c>
      <c r="B298" s="283" t="str">
        <f t="shared" si="133"/>
        <v/>
      </c>
      <c r="C298" s="284"/>
      <c r="D298" s="285" t="str">
        <f t="shared" si="134"/>
        <v/>
      </c>
      <c r="E298" s="413"/>
      <c r="F298" s="286">
        <f t="shared" si="135"/>
        <v>0</v>
      </c>
      <c r="G298" s="287">
        <f t="shared" si="136"/>
        <v>0</v>
      </c>
    </row>
    <row r="299" spans="1:9" s="288" customFormat="1" ht="24" customHeight="1" x14ac:dyDescent="0.2">
      <c r="A299" s="282" t="str">
        <f t="shared" si="132"/>
        <v/>
      </c>
      <c r="B299" s="283" t="str">
        <f t="shared" si="133"/>
        <v/>
      </c>
      <c r="C299" s="284"/>
      <c r="D299" s="285" t="str">
        <f t="shared" si="134"/>
        <v/>
      </c>
      <c r="E299" s="413"/>
      <c r="F299" s="286">
        <f t="shared" si="135"/>
        <v>0</v>
      </c>
      <c r="G299" s="287">
        <f t="shared" si="136"/>
        <v>0</v>
      </c>
    </row>
    <row r="300" spans="1:9" ht="24" customHeight="1" x14ac:dyDescent="0.2">
      <c r="A300" s="151"/>
      <c r="D300" s="139"/>
      <c r="E300" s="402"/>
      <c r="F300" s="205" t="s">
        <v>32</v>
      </c>
      <c r="G300" s="152">
        <f>SUBTOTAL(9,G294:G299)</f>
        <v>0</v>
      </c>
      <c r="H300" s="288"/>
    </row>
    <row r="301" spans="1:9" ht="24" customHeight="1" x14ac:dyDescent="0.2">
      <c r="A301" s="151"/>
      <c r="C301" s="153" t="s">
        <v>728</v>
      </c>
      <c r="D301" s="139"/>
      <c r="E301" s="402"/>
      <c r="G301" s="154"/>
    </row>
    <row r="302" spans="1:9" ht="24" customHeight="1" x14ac:dyDescent="0.2">
      <c r="A302" s="282" t="str">
        <f>IFERROR(VLOOKUP(C302,Tabla_Insumos,5,FALSE),"")</f>
        <v/>
      </c>
      <c r="B302" s="283" t="str">
        <f>IFERROR(VLOOKUP(C302,Tabla_Insumos,6,FALSE),"")</f>
        <v/>
      </c>
      <c r="C302" s="284"/>
      <c r="D302" s="285" t="str">
        <f t="shared" ref="D302:D303" si="137">IFERROR(VLOOKUP(C302,Tabla_Insumos,2,FALSE),"")</f>
        <v/>
      </c>
      <c r="E302" s="415"/>
      <c r="F302" s="286">
        <f>IFERROR(VLOOKUP(C302,Tabla_Insumos,4,FALSE),0)</f>
        <v>0</v>
      </c>
      <c r="G302" s="287">
        <f t="shared" ref="G302" si="138">ROUND(E302*F302,2)</f>
        <v>0</v>
      </c>
    </row>
    <row r="303" spans="1:9" ht="24" customHeight="1" x14ac:dyDescent="0.2">
      <c r="A303" s="282" t="str">
        <f>IFERROR(VLOOKUP(C303,Tabla_Insumos,5,FALSE),"")</f>
        <v/>
      </c>
      <c r="B303" s="283" t="str">
        <f>IFERROR(VLOOKUP(C303,Tabla_Insumos,6,FALSE),"")</f>
        <v/>
      </c>
      <c r="C303" s="284"/>
      <c r="D303" s="285" t="str">
        <f t="shared" si="137"/>
        <v/>
      </c>
      <c r="E303" s="416"/>
      <c r="F303" s="286">
        <f>IFERROR(VLOOKUP(C303,Tabla_Insumos,4,FALSE),0)</f>
        <v>0</v>
      </c>
      <c r="G303" s="287">
        <f t="shared" ref="G303" si="139">ROUND(E303*F303,2)</f>
        <v>0</v>
      </c>
      <c r="H303" s="288"/>
    </row>
    <row r="304" spans="1:9" ht="24" customHeight="1" x14ac:dyDescent="0.2">
      <c r="A304" s="282"/>
      <c r="B304" s="283"/>
      <c r="C304" s="284"/>
      <c r="D304" s="285"/>
      <c r="E304" s="413"/>
      <c r="F304" s="286"/>
      <c r="G304" s="287"/>
      <c r="H304" s="288"/>
    </row>
    <row r="305" spans="1:141" ht="24" customHeight="1" x14ac:dyDescent="0.2">
      <c r="A305" s="282"/>
      <c r="B305" s="283"/>
      <c r="C305" s="284"/>
      <c r="D305" s="285"/>
      <c r="E305" s="413"/>
      <c r="F305" s="286"/>
      <c r="G305" s="287"/>
      <c r="H305" s="288"/>
    </row>
    <row r="306" spans="1:141" ht="24" customHeight="1" x14ac:dyDescent="0.2">
      <c r="A306" s="282"/>
      <c r="B306" s="283"/>
      <c r="C306" s="284"/>
      <c r="D306" s="285"/>
      <c r="E306" s="413"/>
      <c r="F306" s="286"/>
      <c r="G306" s="287"/>
    </row>
    <row r="307" spans="1:141" ht="24" customHeight="1" x14ac:dyDescent="0.2">
      <c r="A307" s="282"/>
      <c r="B307" s="283"/>
      <c r="C307" s="284"/>
      <c r="D307" s="285"/>
      <c r="E307" s="413"/>
      <c r="F307" s="286"/>
      <c r="G307" s="287"/>
    </row>
    <row r="308" spans="1:141" ht="24" customHeight="1" x14ac:dyDescent="0.2">
      <c r="A308" s="282" t="str">
        <f t="shared" ref="A308:A309" si="140">IFERROR(VLOOKUP(C308,Tabla_Insumos,4,FALSE),"")</f>
        <v/>
      </c>
      <c r="B308" s="283" t="str">
        <f t="shared" ref="B308:B309" si="141">IFERROR(VLOOKUP(C308,Tabla_Insumos,5,FALSE),"")</f>
        <v/>
      </c>
      <c r="C308" s="284"/>
      <c r="D308" s="285" t="str">
        <f t="shared" ref="D308:D309" si="142">IFERROR(VLOOKUP(C308,Tabla_Insumos,2,FALSE),"")</f>
        <v/>
      </c>
      <c r="E308" s="413"/>
      <c r="F308" s="286">
        <f t="shared" ref="F308:F309" si="143">IFERROR(VLOOKUP(C308,Tabla_Insumos,3,FALSE),0)</f>
        <v>0</v>
      </c>
      <c r="G308" s="287">
        <f t="shared" ref="G308:G309" si="144">ROUND(E308*F308,2)</f>
        <v>0</v>
      </c>
      <c r="H308" s="288"/>
    </row>
    <row r="309" spans="1:141" ht="24" customHeight="1" x14ac:dyDescent="0.2">
      <c r="A309" s="282" t="str">
        <f t="shared" si="140"/>
        <v/>
      </c>
      <c r="B309" s="283" t="str">
        <f t="shared" si="141"/>
        <v/>
      </c>
      <c r="C309" s="284"/>
      <c r="D309" s="285" t="str">
        <f t="shared" si="142"/>
        <v/>
      </c>
      <c r="E309" s="413"/>
      <c r="F309" s="286">
        <f t="shared" si="143"/>
        <v>0</v>
      </c>
      <c r="G309" s="287">
        <f t="shared" si="144"/>
        <v>0</v>
      </c>
      <c r="H309" s="288"/>
    </row>
    <row r="310" spans="1:141" ht="24" customHeight="1" x14ac:dyDescent="0.2">
      <c r="A310" s="155"/>
      <c r="B310" s="139"/>
      <c r="D310" s="139"/>
      <c r="E310" s="402"/>
      <c r="F310" s="205" t="s">
        <v>33</v>
      </c>
      <c r="G310" s="152">
        <f>SUBTOTAL(9,G302:G309)</f>
        <v>0</v>
      </c>
      <c r="H310" s="288"/>
    </row>
    <row r="311" spans="1:141" ht="24" customHeight="1" thickBot="1" x14ac:dyDescent="0.25">
      <c r="A311" s="156"/>
      <c r="B311" s="157"/>
      <c r="C311" s="158"/>
      <c r="D311" s="157"/>
      <c r="E311" s="414"/>
      <c r="F311" s="159"/>
      <c r="G311" s="160"/>
    </row>
    <row r="312" spans="1:141" ht="24" customHeight="1" thickBot="1" x14ac:dyDescent="0.25">
      <c r="A312" s="338" t="str">
        <f>B281</f>
        <v>2.4</v>
      </c>
      <c r="B312" s="161" t="str">
        <f>C281</f>
        <v xml:space="preserve">Provision y Colocación de Caño PE p/red de media presion 125 mm diam. </v>
      </c>
      <c r="C312" s="162"/>
      <c r="D312" s="162" t="s">
        <v>34</v>
      </c>
      <c r="E312" s="163"/>
      <c r="F312" s="164" t="s">
        <v>35</v>
      </c>
      <c r="G312" s="165">
        <f>SUBTOTAL(9,G286:G311)</f>
        <v>0</v>
      </c>
      <c r="H312" s="397">
        <f>+G312*Coeficiente_Paso</f>
        <v>0</v>
      </c>
    </row>
    <row r="313" spans="1:141" s="139" customFormat="1" ht="24" customHeight="1" thickTop="1" thickBot="1" x14ac:dyDescent="0.25">
      <c r="A313" s="129"/>
      <c r="B313" s="129"/>
      <c r="C313" s="129"/>
      <c r="D313" s="129"/>
      <c r="F313" s="140"/>
      <c r="G313" s="140"/>
      <c r="H313" s="129"/>
      <c r="I313" s="288"/>
      <c r="J313" s="289"/>
      <c r="K313" s="289"/>
      <c r="L313" s="289"/>
      <c r="M313" s="289"/>
      <c r="N313" s="289"/>
      <c r="O313" s="289"/>
      <c r="P313" s="289"/>
      <c r="Q313" s="289"/>
      <c r="R313" s="289"/>
      <c r="S313" s="289"/>
      <c r="T313" s="289"/>
      <c r="U313" s="289"/>
      <c r="V313" s="289"/>
      <c r="W313" s="289"/>
      <c r="X313" s="289"/>
      <c r="Y313" s="289"/>
      <c r="Z313" s="289"/>
      <c r="AA313" s="289"/>
      <c r="AB313" s="289"/>
      <c r="AC313" s="289"/>
      <c r="AD313" s="289"/>
      <c r="AE313" s="289"/>
      <c r="AF313" s="289"/>
      <c r="AG313" s="289"/>
      <c r="AH313" s="289"/>
      <c r="AI313" s="289"/>
      <c r="AJ313" s="289"/>
      <c r="AK313" s="289"/>
      <c r="AL313" s="289"/>
      <c r="AM313" s="289"/>
      <c r="AN313" s="289"/>
      <c r="AO313" s="289"/>
      <c r="AP313" s="289"/>
      <c r="AQ313" s="289"/>
      <c r="AR313" s="289"/>
      <c r="AS313" s="289"/>
      <c r="AT313" s="289"/>
      <c r="AU313" s="289"/>
      <c r="AV313" s="289"/>
      <c r="AW313" s="289"/>
      <c r="AX313" s="289"/>
      <c r="AY313" s="289"/>
      <c r="AZ313" s="289"/>
      <c r="BA313" s="289"/>
      <c r="BB313" s="289"/>
      <c r="BC313" s="289"/>
      <c r="BD313" s="289"/>
      <c r="BE313" s="289"/>
      <c r="BF313" s="289"/>
      <c r="BG313" s="289"/>
      <c r="BH313" s="289"/>
      <c r="BI313" s="289"/>
      <c r="BJ313" s="289"/>
      <c r="BK313" s="289"/>
      <c r="BL313" s="289"/>
      <c r="BM313" s="289"/>
      <c r="BN313" s="289"/>
      <c r="BO313" s="289"/>
      <c r="BP313" s="289"/>
      <c r="BQ313" s="289"/>
      <c r="BR313" s="289"/>
      <c r="BS313" s="289"/>
      <c r="BT313" s="289"/>
      <c r="BU313" s="289"/>
      <c r="BV313" s="289"/>
      <c r="BW313" s="289"/>
      <c r="BX313" s="289"/>
      <c r="BY313" s="289"/>
      <c r="BZ313" s="289"/>
      <c r="CA313" s="289"/>
      <c r="CB313" s="289"/>
      <c r="CC313" s="289"/>
      <c r="CD313" s="289"/>
      <c r="CE313" s="289"/>
      <c r="CF313" s="289"/>
      <c r="CG313" s="289"/>
      <c r="CH313" s="289"/>
      <c r="CI313" s="289"/>
      <c r="CJ313" s="289"/>
      <c r="CK313" s="289"/>
      <c r="CL313" s="289"/>
      <c r="CM313" s="289"/>
      <c r="CN313" s="289"/>
      <c r="CO313" s="289"/>
      <c r="CP313" s="289"/>
      <c r="CQ313" s="289"/>
      <c r="CR313" s="289"/>
      <c r="CS313" s="289"/>
      <c r="CT313" s="289"/>
      <c r="CU313" s="289"/>
      <c r="CV313" s="289"/>
      <c r="CW313" s="289"/>
      <c r="CX313" s="289"/>
      <c r="CY313" s="289"/>
      <c r="CZ313" s="289"/>
      <c r="DA313" s="289"/>
      <c r="DB313" s="289"/>
      <c r="DC313" s="289"/>
      <c r="DD313" s="289"/>
      <c r="DE313" s="289"/>
      <c r="DF313" s="289"/>
      <c r="DG313" s="289"/>
      <c r="DH313" s="289"/>
      <c r="DI313" s="289"/>
      <c r="DJ313" s="289"/>
      <c r="DK313" s="289"/>
      <c r="DL313" s="289"/>
      <c r="DM313" s="289"/>
      <c r="DN313" s="289"/>
      <c r="DO313" s="289"/>
      <c r="DP313" s="289"/>
      <c r="DQ313" s="289"/>
      <c r="DR313" s="289"/>
      <c r="DS313" s="289"/>
      <c r="DT313" s="289"/>
      <c r="DU313" s="289"/>
      <c r="DV313" s="289"/>
      <c r="DW313" s="289"/>
      <c r="DX313" s="289"/>
      <c r="DY313" s="289"/>
      <c r="DZ313" s="289"/>
      <c r="EA313" s="289"/>
      <c r="EB313" s="289"/>
      <c r="EC313" s="289"/>
      <c r="ED313" s="289"/>
      <c r="EE313" s="289"/>
      <c r="EF313" s="289"/>
      <c r="EG313" s="289"/>
      <c r="EH313" s="289"/>
      <c r="EI313" s="289"/>
      <c r="EJ313" s="289"/>
      <c r="EK313" s="289"/>
    </row>
    <row r="314" spans="1:141" ht="24" customHeight="1" thickTop="1" x14ac:dyDescent="0.2">
      <c r="A314" s="192" t="s">
        <v>37</v>
      </c>
      <c r="B314" s="193"/>
      <c r="C314" s="193"/>
      <c r="D314" s="193"/>
      <c r="E314" s="411"/>
      <c r="F314" s="193"/>
      <c r="G314" s="194"/>
      <c r="H314" s="288"/>
    </row>
    <row r="315" spans="1:141" s="288" customFormat="1" ht="24" customHeight="1" x14ac:dyDescent="0.2">
      <c r="A315" s="130" t="s">
        <v>724</v>
      </c>
      <c r="B315" s="131" t="str">
        <f>Comitente</f>
        <v>DIRECCIÓN PROVINCIAL RED DE GAS</v>
      </c>
      <c r="C315" s="126"/>
      <c r="D315" s="132"/>
      <c r="E315" s="132"/>
      <c r="F315" s="133"/>
      <c r="G315" s="134"/>
    </row>
    <row r="316" spans="1:141" s="288" customFormat="1" ht="24" customHeight="1" x14ac:dyDescent="0.2">
      <c r="A316" s="130" t="s">
        <v>725</v>
      </c>
      <c r="B316" s="131">
        <f>Contratista</f>
        <v>0</v>
      </c>
      <c r="C316" s="127"/>
      <c r="D316" s="127"/>
      <c r="E316" s="412"/>
      <c r="F316" s="135"/>
      <c r="G316" s="136"/>
    </row>
    <row r="317" spans="1:141" s="288" customFormat="1" ht="24" customHeight="1" x14ac:dyDescent="0.2">
      <c r="A317" s="130" t="s">
        <v>24</v>
      </c>
      <c r="B317" s="131" t="str">
        <f>Obra</f>
        <v>RED DE MEDIA PRESIÓN MEDANO DE ORO</v>
      </c>
      <c r="C317" s="127"/>
      <c r="D317" s="127"/>
      <c r="E317" s="412"/>
      <c r="F317" s="135" t="s">
        <v>38</v>
      </c>
      <c r="G317" s="137">
        <f>Fecha_Base</f>
        <v>0</v>
      </c>
      <c r="H317" s="129"/>
    </row>
    <row r="318" spans="1:141" ht="24" customHeight="1" x14ac:dyDescent="0.2">
      <c r="A318" s="138" t="s">
        <v>723</v>
      </c>
      <c r="B318" s="128" t="str">
        <f>Ubicación</f>
        <v>Departamento Rawson</v>
      </c>
      <c r="C318" s="128"/>
      <c r="D318" s="139"/>
      <c r="E318" s="402"/>
      <c r="G318" s="141"/>
    </row>
    <row r="319" spans="1:141" ht="24" customHeight="1" x14ac:dyDescent="0.2">
      <c r="A319" s="138" t="s">
        <v>39</v>
      </c>
      <c r="B319" s="21">
        <f>IFERROR(VALUE(LEFT(B320,FIND(".",B320)-1)),"")</f>
        <v>2</v>
      </c>
      <c r="C319" s="129" t="str">
        <f>IFERROR(VLOOKUP(B319,Tabla_CyP,2,FALSE),"")</f>
        <v>CAÑERÍAS</v>
      </c>
      <c r="D319" s="129" t="str">
        <f>IFERROR(VALUE(LEFT(B319,FIND("-",B319)-1)),"")</f>
        <v/>
      </c>
      <c r="E319" s="402"/>
      <c r="G319" s="141"/>
      <c r="H319" s="288"/>
    </row>
    <row r="320" spans="1:141" s="288" customFormat="1" ht="24" customHeight="1" x14ac:dyDescent="0.2">
      <c r="A320" s="138" t="s">
        <v>25</v>
      </c>
      <c r="B320" s="142" t="s">
        <v>1368</v>
      </c>
      <c r="C320" s="129" t="str">
        <f>IFERROR(VLOOKUP(B320,Tabla_CyP,2,FALSE),"")</f>
        <v xml:space="preserve">Provisión y Colocación de Accesorios PE  (125, 90, 63, 50) </v>
      </c>
      <c r="D320" s="139"/>
      <c r="E320" s="402"/>
      <c r="F320" s="135" t="s">
        <v>26</v>
      </c>
      <c r="G320" s="143" t="str">
        <f>IFERROR(VLOOKUP(B320,Tabla_CyP,4,FALSE),"")</f>
        <v>Gl</v>
      </c>
    </row>
    <row r="321" spans="1:9" s="288" customFormat="1" ht="24" customHeight="1" x14ac:dyDescent="0.2">
      <c r="A321" s="138"/>
      <c r="B321" s="128"/>
      <c r="C321" s="129"/>
      <c r="D321" s="139"/>
      <c r="E321" s="402"/>
      <c r="F321" s="140"/>
      <c r="G321" s="141"/>
    </row>
    <row r="322" spans="1:9" s="288" customFormat="1" ht="24" customHeight="1" x14ac:dyDescent="0.2">
      <c r="A322" s="434" t="s">
        <v>586</v>
      </c>
      <c r="B322" s="435"/>
      <c r="C322" s="436" t="s">
        <v>0</v>
      </c>
      <c r="D322" s="436" t="s">
        <v>27</v>
      </c>
      <c r="E322" s="438" t="s">
        <v>28</v>
      </c>
      <c r="F322" s="440" t="s">
        <v>29</v>
      </c>
      <c r="G322" s="432" t="s">
        <v>30</v>
      </c>
      <c r="H322" s="129"/>
    </row>
    <row r="323" spans="1:9" ht="24" customHeight="1" x14ac:dyDescent="0.2">
      <c r="A323" s="144" t="s">
        <v>587</v>
      </c>
      <c r="B323" s="145" t="s">
        <v>588</v>
      </c>
      <c r="C323" s="437"/>
      <c r="D323" s="437"/>
      <c r="E323" s="439"/>
      <c r="F323" s="441"/>
      <c r="G323" s="433"/>
    </row>
    <row r="324" spans="1:9" ht="24" customHeight="1" x14ac:dyDescent="0.2">
      <c r="A324" s="204"/>
      <c r="B324" s="146"/>
      <c r="C324" s="202" t="s">
        <v>726</v>
      </c>
      <c r="D324" s="147"/>
      <c r="E324" s="148"/>
      <c r="F324" s="149"/>
      <c r="G324" s="150"/>
    </row>
    <row r="325" spans="1:9" s="288" customFormat="1" ht="24" customHeight="1" x14ac:dyDescent="0.2">
      <c r="A325" s="282" t="str">
        <f>IFERROR(VLOOKUP(C325,Tabla_Insumos,5,FALSE),"")</f>
        <v/>
      </c>
      <c r="B325" s="283" t="str">
        <f>IFERROR(VLOOKUP(C325,Tabla_Insumos,6,FALSE),"")</f>
        <v/>
      </c>
      <c r="C325" s="284"/>
      <c r="D325" s="285" t="str">
        <f t="shared" ref="D325:D326" si="145">IFERROR(VLOOKUP(C325,Tabla_Insumos,2,FALSE),"")</f>
        <v/>
      </c>
      <c r="E325" s="413"/>
      <c r="F325" s="286">
        <f>IFERROR(VLOOKUP(C325,Tabla_Insumos,4,FALSE),0)</f>
        <v>0</v>
      </c>
      <c r="G325" s="287">
        <f>ROUND(E325*F325,2)</f>
        <v>0</v>
      </c>
      <c r="H325" s="129"/>
    </row>
    <row r="326" spans="1:9" s="288" customFormat="1" ht="24" customHeight="1" x14ac:dyDescent="0.2">
      <c r="A326" s="282" t="str">
        <f>IFERROR(VLOOKUP(C326,Tabla_Insumos,5,FALSE),"")</f>
        <v/>
      </c>
      <c r="B326" s="283" t="str">
        <f>IFERROR(VLOOKUP(C326,Tabla_Insumos,6,FALSE),"")</f>
        <v/>
      </c>
      <c r="C326" s="284"/>
      <c r="D326" s="285" t="str">
        <f t="shared" si="145"/>
        <v/>
      </c>
      <c r="E326" s="413"/>
      <c r="F326" s="286">
        <f>IFERROR(VLOOKUP(C326,Tabla_Insumos,4,FALSE),0)</f>
        <v>0</v>
      </c>
      <c r="G326" s="287">
        <f>ROUND(E326*F326,2)</f>
        <v>0</v>
      </c>
      <c r="H326" s="129"/>
    </row>
    <row r="327" spans="1:9" s="288" customFormat="1" ht="24" customHeight="1" x14ac:dyDescent="0.2">
      <c r="A327" s="282"/>
      <c r="B327" s="283"/>
      <c r="C327" s="284"/>
      <c r="D327" s="285"/>
      <c r="E327" s="413"/>
      <c r="F327" s="286"/>
      <c r="G327" s="287">
        <f t="shared" ref="G327:G330" si="146">ROUND(E327*F327,2)</f>
        <v>0</v>
      </c>
      <c r="H327" s="129"/>
    </row>
    <row r="328" spans="1:9" ht="24" customHeight="1" x14ac:dyDescent="0.2">
      <c r="A328" s="282"/>
      <c r="B328" s="283"/>
      <c r="C328" s="284"/>
      <c r="D328" s="285"/>
      <c r="E328" s="413"/>
      <c r="F328" s="286"/>
      <c r="G328" s="287">
        <f t="shared" si="146"/>
        <v>0</v>
      </c>
    </row>
    <row r="329" spans="1:9" ht="24" customHeight="1" x14ac:dyDescent="0.2">
      <c r="A329" s="282" t="str">
        <f t="shared" ref="A329:A330" si="147">IFERROR(VLOOKUP(C329,Tabla_Insumos,4,FALSE),"")</f>
        <v/>
      </c>
      <c r="B329" s="283" t="str">
        <f t="shared" ref="B329:B330" si="148">IFERROR(VLOOKUP(C329,Tabla_Insumos,5,FALSE),"")</f>
        <v/>
      </c>
      <c r="C329" s="284"/>
      <c r="D329" s="285" t="str">
        <f t="shared" ref="D329:D330" si="149">IFERROR(VLOOKUP(C329,Tabla_Insumos,2,FALSE),"")</f>
        <v/>
      </c>
      <c r="E329" s="413"/>
      <c r="F329" s="286">
        <f t="shared" ref="F329:F330" si="150">IFERROR(VLOOKUP(C329,Tabla_Insumos,3,FALSE),0)</f>
        <v>0</v>
      </c>
      <c r="G329" s="287">
        <f t="shared" si="146"/>
        <v>0</v>
      </c>
    </row>
    <row r="330" spans="1:9" ht="24" customHeight="1" x14ac:dyDescent="0.2">
      <c r="A330" s="282" t="str">
        <f t="shared" si="147"/>
        <v/>
      </c>
      <c r="B330" s="283" t="str">
        <f t="shared" si="148"/>
        <v/>
      </c>
      <c r="C330" s="284"/>
      <c r="D330" s="285" t="str">
        <f t="shared" si="149"/>
        <v/>
      </c>
      <c r="E330" s="413"/>
      <c r="F330" s="286">
        <f t="shared" si="150"/>
        <v>0</v>
      </c>
      <c r="G330" s="287">
        <f t="shared" si="146"/>
        <v>0</v>
      </c>
    </row>
    <row r="331" spans="1:9" ht="24" customHeight="1" x14ac:dyDescent="0.2">
      <c r="A331" s="151"/>
      <c r="D331" s="139"/>
      <c r="E331" s="402"/>
      <c r="F331" s="205" t="s">
        <v>31</v>
      </c>
      <c r="G331" s="152">
        <f>SUBTOTAL(9,G325:G330)</f>
        <v>0</v>
      </c>
    </row>
    <row r="332" spans="1:9" ht="24" customHeight="1" x14ac:dyDescent="0.2">
      <c r="A332" s="151"/>
      <c r="C332" s="153" t="s">
        <v>727</v>
      </c>
      <c r="D332" s="139"/>
      <c r="E332" s="402"/>
      <c r="G332" s="154"/>
    </row>
    <row r="333" spans="1:9" ht="24" customHeight="1" x14ac:dyDescent="0.2">
      <c r="A333" s="282" t="str">
        <f t="shared" ref="A333:A338" si="151">IFERROR(VLOOKUP(C333,Tabla_Insumos,5,FALSE),"")</f>
        <v/>
      </c>
      <c r="B333" s="283" t="str">
        <f t="shared" ref="B333:B338" si="152">IFERROR(VLOOKUP(C333,Tabla_Insumos,6,FALSE),"")</f>
        <v/>
      </c>
      <c r="C333" s="284"/>
      <c r="D333" s="285" t="str">
        <f t="shared" ref="D333:D338" si="153">IFERROR(VLOOKUP(C333,Tabla_Insumos,2,FALSE),"")</f>
        <v/>
      </c>
      <c r="E333" s="413"/>
      <c r="F333" s="286">
        <f t="shared" ref="F333:F338" si="154">IFERROR(VLOOKUP(C333,Tabla_Insumos,4,FALSE),0)</f>
        <v>0</v>
      </c>
      <c r="G333" s="287">
        <f>ROUND(E333*F333,2)</f>
        <v>0</v>
      </c>
    </row>
    <row r="334" spans="1:9" ht="24" customHeight="1" x14ac:dyDescent="0.2">
      <c r="A334" s="282" t="str">
        <f t="shared" si="151"/>
        <v/>
      </c>
      <c r="B334" s="283" t="str">
        <f t="shared" si="152"/>
        <v/>
      </c>
      <c r="C334" s="284"/>
      <c r="D334" s="285" t="str">
        <f t="shared" si="153"/>
        <v/>
      </c>
      <c r="E334" s="413"/>
      <c r="F334" s="286">
        <f t="shared" si="154"/>
        <v>0</v>
      </c>
      <c r="G334" s="287">
        <f t="shared" ref="G334:G338" si="155">ROUND(E334*F334,2)</f>
        <v>0</v>
      </c>
    </row>
    <row r="335" spans="1:9" ht="24" customHeight="1" x14ac:dyDescent="0.2">
      <c r="A335" s="282" t="str">
        <f t="shared" si="151"/>
        <v/>
      </c>
      <c r="B335" s="283" t="str">
        <f t="shared" si="152"/>
        <v/>
      </c>
      <c r="C335" s="284"/>
      <c r="D335" s="285" t="str">
        <f t="shared" si="153"/>
        <v/>
      </c>
      <c r="E335" s="413"/>
      <c r="F335" s="286">
        <f t="shared" si="154"/>
        <v>0</v>
      </c>
      <c r="G335" s="287">
        <f t="shared" si="155"/>
        <v>0</v>
      </c>
      <c r="H335" s="139"/>
      <c r="I335" s="289"/>
    </row>
    <row r="336" spans="1:9" ht="24" customHeight="1" x14ac:dyDescent="0.2">
      <c r="A336" s="282" t="str">
        <f t="shared" si="151"/>
        <v/>
      </c>
      <c r="B336" s="283" t="str">
        <f t="shared" si="152"/>
        <v/>
      </c>
      <c r="C336" s="284"/>
      <c r="D336" s="285" t="str">
        <f t="shared" si="153"/>
        <v/>
      </c>
      <c r="E336" s="413"/>
      <c r="F336" s="286">
        <f t="shared" si="154"/>
        <v>0</v>
      </c>
      <c r="G336" s="287">
        <f t="shared" si="155"/>
        <v>0</v>
      </c>
    </row>
    <row r="337" spans="1:141" ht="24" customHeight="1" x14ac:dyDescent="0.2">
      <c r="A337" s="282" t="str">
        <f t="shared" si="151"/>
        <v/>
      </c>
      <c r="B337" s="283" t="str">
        <f t="shared" si="152"/>
        <v/>
      </c>
      <c r="C337" s="284"/>
      <c r="D337" s="285" t="str">
        <f t="shared" si="153"/>
        <v/>
      </c>
      <c r="E337" s="413"/>
      <c r="F337" s="286">
        <f t="shared" si="154"/>
        <v>0</v>
      </c>
      <c r="G337" s="287">
        <f t="shared" si="155"/>
        <v>0</v>
      </c>
      <c r="H337" s="288"/>
    </row>
    <row r="338" spans="1:141" ht="24" customHeight="1" x14ac:dyDescent="0.2">
      <c r="A338" s="282" t="str">
        <f t="shared" si="151"/>
        <v/>
      </c>
      <c r="B338" s="283" t="str">
        <f t="shared" si="152"/>
        <v/>
      </c>
      <c r="C338" s="284"/>
      <c r="D338" s="285" t="str">
        <f t="shared" si="153"/>
        <v/>
      </c>
      <c r="E338" s="413"/>
      <c r="F338" s="286">
        <f t="shared" si="154"/>
        <v>0</v>
      </c>
      <c r="G338" s="287">
        <f t="shared" si="155"/>
        <v>0</v>
      </c>
      <c r="H338" s="288"/>
    </row>
    <row r="339" spans="1:141" ht="24" customHeight="1" x14ac:dyDescent="0.2">
      <c r="A339" s="151"/>
      <c r="D339" s="139"/>
      <c r="E339" s="402"/>
      <c r="F339" s="205" t="s">
        <v>32</v>
      </c>
      <c r="G339" s="152">
        <f>SUBTOTAL(9,G333:G338)</f>
        <v>0</v>
      </c>
      <c r="H339" s="288"/>
    </row>
    <row r="340" spans="1:141" ht="24" customHeight="1" x14ac:dyDescent="0.2">
      <c r="A340" s="151"/>
      <c r="C340" s="153" t="s">
        <v>728</v>
      </c>
      <c r="D340" s="139"/>
      <c r="E340" s="402"/>
      <c r="G340" s="154"/>
    </row>
    <row r="341" spans="1:141" s="139" customFormat="1" ht="24" customHeight="1" x14ac:dyDescent="0.2">
      <c r="A341" s="282" t="str">
        <f>IFERROR(VLOOKUP(C341,Tabla_Insumos,5,FALSE),"")</f>
        <v/>
      </c>
      <c r="B341" s="283" t="str">
        <f>IFERROR(VLOOKUP(C341,Tabla_Insumos,6,FALSE),"")</f>
        <v/>
      </c>
      <c r="C341" s="284"/>
      <c r="D341" s="285" t="str">
        <f t="shared" ref="D341" si="156">IFERROR(VLOOKUP(C341,Tabla_Insumos,2,FALSE),"")</f>
        <v/>
      </c>
      <c r="E341" s="415"/>
      <c r="F341" s="286">
        <f>IFERROR(VLOOKUP(C341,Tabla_Insumos,4,FALSE),0)</f>
        <v>0</v>
      </c>
      <c r="G341" s="287">
        <f t="shared" ref="G341" si="157">ROUND(E341*F341,2)</f>
        <v>0</v>
      </c>
      <c r="H341" s="129"/>
      <c r="I341" s="288"/>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289"/>
      <c r="AF341" s="289"/>
      <c r="AG341" s="289"/>
      <c r="AH341" s="289"/>
      <c r="AI341" s="289"/>
      <c r="AJ341" s="289"/>
      <c r="AK341" s="289"/>
      <c r="AL341" s="289"/>
      <c r="AM341" s="289"/>
      <c r="AN341" s="289"/>
      <c r="AO341" s="289"/>
      <c r="AP341" s="289"/>
      <c r="AQ341" s="289"/>
      <c r="AR341" s="289"/>
      <c r="AS341" s="289"/>
      <c r="AT341" s="289"/>
      <c r="AU341" s="289"/>
      <c r="AV341" s="289"/>
      <c r="AW341" s="289"/>
      <c r="AX341" s="289"/>
      <c r="AY341" s="289"/>
      <c r="AZ341" s="289"/>
      <c r="BA341" s="289"/>
      <c r="BB341" s="289"/>
      <c r="BC341" s="289"/>
      <c r="BD341" s="289"/>
      <c r="BE341" s="289"/>
      <c r="BF341" s="289"/>
      <c r="BG341" s="289"/>
      <c r="BH341" s="289"/>
      <c r="BI341" s="289"/>
      <c r="BJ341" s="289"/>
      <c r="BK341" s="289"/>
      <c r="BL341" s="289"/>
      <c r="BM341" s="289"/>
      <c r="BN341" s="289"/>
      <c r="BO341" s="289"/>
      <c r="BP341" s="289"/>
      <c r="BQ341" s="289"/>
      <c r="BR341" s="289"/>
      <c r="BS341" s="289"/>
      <c r="BT341" s="289"/>
      <c r="BU341" s="289"/>
      <c r="BV341" s="289"/>
      <c r="BW341" s="289"/>
      <c r="BX341" s="289"/>
      <c r="BY341" s="289"/>
      <c r="BZ341" s="289"/>
      <c r="CA341" s="289"/>
      <c r="CB341" s="289"/>
      <c r="CC341" s="289"/>
      <c r="CD341" s="289"/>
      <c r="CE341" s="289"/>
      <c r="CF341" s="289"/>
      <c r="CG341" s="289"/>
      <c r="CH341" s="289"/>
      <c r="CI341" s="289"/>
      <c r="CJ341" s="289"/>
      <c r="CK341" s="289"/>
      <c r="CL341" s="289"/>
      <c r="CM341" s="289"/>
      <c r="CN341" s="289"/>
      <c r="CO341" s="289"/>
      <c r="CP341" s="289"/>
      <c r="CQ341" s="289"/>
      <c r="CR341" s="289"/>
      <c r="CS341" s="289"/>
      <c r="CT341" s="289"/>
      <c r="CU341" s="289"/>
      <c r="CV341" s="289"/>
      <c r="CW341" s="289"/>
      <c r="CX341" s="289"/>
      <c r="CY341" s="289"/>
      <c r="CZ341" s="289"/>
      <c r="DA341" s="289"/>
      <c r="DB341" s="289"/>
      <c r="DC341" s="289"/>
      <c r="DD341" s="289"/>
      <c r="DE341" s="289"/>
      <c r="DF341" s="289"/>
      <c r="DG341" s="289"/>
      <c r="DH341" s="289"/>
      <c r="DI341" s="289"/>
      <c r="DJ341" s="289"/>
      <c r="DK341" s="289"/>
      <c r="DL341" s="289"/>
      <c r="DM341" s="289"/>
      <c r="DN341" s="289"/>
      <c r="DO341" s="289"/>
      <c r="DP341" s="289"/>
      <c r="DQ341" s="289"/>
      <c r="DR341" s="289"/>
      <c r="DS341" s="289"/>
      <c r="DT341" s="289"/>
      <c r="DU341" s="289"/>
      <c r="DV341" s="289"/>
      <c r="DW341" s="289"/>
      <c r="DX341" s="289"/>
      <c r="DY341" s="289"/>
      <c r="DZ341" s="289"/>
      <c r="EA341" s="289"/>
      <c r="EB341" s="289"/>
      <c r="EC341" s="289"/>
      <c r="ED341" s="289"/>
      <c r="EE341" s="289"/>
      <c r="EF341" s="289"/>
      <c r="EG341" s="289"/>
      <c r="EH341" s="289"/>
      <c r="EI341" s="289"/>
      <c r="EJ341" s="289"/>
      <c r="EK341" s="289"/>
    </row>
    <row r="342" spans="1:141" ht="24" customHeight="1" x14ac:dyDescent="0.2">
      <c r="A342" s="282"/>
      <c r="B342" s="283"/>
      <c r="C342" s="284"/>
      <c r="D342" s="285"/>
      <c r="E342" s="416"/>
      <c r="F342" s="286"/>
      <c r="G342" s="287"/>
      <c r="H342" s="288"/>
    </row>
    <row r="343" spans="1:141" s="288" customFormat="1" ht="24" customHeight="1" x14ac:dyDescent="0.2">
      <c r="A343" s="282"/>
      <c r="B343" s="283"/>
      <c r="C343" s="284"/>
      <c r="D343" s="285"/>
      <c r="E343" s="413"/>
      <c r="F343" s="286"/>
      <c r="G343" s="287"/>
      <c r="J343" s="341"/>
    </row>
    <row r="344" spans="1:141" s="288" customFormat="1" ht="24" customHeight="1" x14ac:dyDescent="0.2">
      <c r="A344" s="282"/>
      <c r="B344" s="283"/>
      <c r="C344" s="284"/>
      <c r="D344" s="285"/>
      <c r="E344" s="413"/>
      <c r="F344" s="286"/>
      <c r="G344" s="287"/>
    </row>
    <row r="345" spans="1:141" s="288" customFormat="1" ht="24" customHeight="1" x14ac:dyDescent="0.2">
      <c r="A345" s="282"/>
      <c r="B345" s="283"/>
      <c r="C345" s="284"/>
      <c r="D345" s="285"/>
      <c r="E345" s="413"/>
      <c r="F345" s="286"/>
      <c r="G345" s="287"/>
      <c r="H345" s="129"/>
    </row>
    <row r="346" spans="1:141" ht="24" customHeight="1" x14ac:dyDescent="0.2">
      <c r="A346" s="282"/>
      <c r="B346" s="283"/>
      <c r="C346" s="284"/>
      <c r="D346" s="285"/>
      <c r="E346" s="413"/>
      <c r="F346" s="286"/>
      <c r="G346" s="287"/>
    </row>
    <row r="347" spans="1:141" ht="24" customHeight="1" x14ac:dyDescent="0.2">
      <c r="A347" s="282" t="str">
        <f t="shared" ref="A347:A348" si="158">IFERROR(VLOOKUP(C347,Tabla_Insumos,4,FALSE),"")</f>
        <v/>
      </c>
      <c r="B347" s="283" t="str">
        <f t="shared" ref="B347:B348" si="159">IFERROR(VLOOKUP(C347,Tabla_Insumos,5,FALSE),"")</f>
        <v/>
      </c>
      <c r="C347" s="284"/>
      <c r="D347" s="285" t="str">
        <f t="shared" ref="D347:D348" si="160">IFERROR(VLOOKUP(C347,Tabla_Insumos,2,FALSE),"")</f>
        <v/>
      </c>
      <c r="E347" s="413"/>
      <c r="F347" s="286">
        <f t="shared" ref="F347:F348" si="161">IFERROR(VLOOKUP(C347,Tabla_Insumos,3,FALSE),0)</f>
        <v>0</v>
      </c>
      <c r="G347" s="287">
        <f t="shared" ref="G347:G348" si="162">ROUND(E347*F347,2)</f>
        <v>0</v>
      </c>
      <c r="H347" s="288"/>
    </row>
    <row r="348" spans="1:141" s="288" customFormat="1" ht="24" customHeight="1" x14ac:dyDescent="0.2">
      <c r="A348" s="282" t="str">
        <f t="shared" si="158"/>
        <v/>
      </c>
      <c r="B348" s="283" t="str">
        <f t="shared" si="159"/>
        <v/>
      </c>
      <c r="C348" s="284"/>
      <c r="D348" s="285" t="str">
        <f t="shared" si="160"/>
        <v/>
      </c>
      <c r="E348" s="413"/>
      <c r="F348" s="286">
        <f t="shared" si="161"/>
        <v>0</v>
      </c>
      <c r="G348" s="287">
        <f t="shared" si="162"/>
        <v>0</v>
      </c>
    </row>
    <row r="349" spans="1:141" s="288" customFormat="1" ht="24" customHeight="1" x14ac:dyDescent="0.2">
      <c r="A349" s="155"/>
      <c r="B349" s="139"/>
      <c r="C349" s="129"/>
      <c r="D349" s="139"/>
      <c r="E349" s="402"/>
      <c r="F349" s="205" t="s">
        <v>33</v>
      </c>
      <c r="G349" s="152">
        <f>SUBTOTAL(9,G341:G348)</f>
        <v>0</v>
      </c>
    </row>
    <row r="350" spans="1:141" s="288" customFormat="1" ht="24" customHeight="1" thickBot="1" x14ac:dyDescent="0.25">
      <c r="A350" s="156"/>
      <c r="B350" s="157"/>
      <c r="C350" s="158"/>
      <c r="D350" s="157"/>
      <c r="E350" s="414"/>
      <c r="F350" s="159"/>
      <c r="G350" s="160"/>
      <c r="H350" s="129"/>
    </row>
    <row r="351" spans="1:141" ht="24" customHeight="1" thickBot="1" x14ac:dyDescent="0.25">
      <c r="A351" s="338" t="str">
        <f>B320</f>
        <v>2.5</v>
      </c>
      <c r="B351" s="161" t="str">
        <f>C320</f>
        <v xml:space="preserve">Provisión y Colocación de Accesorios PE  (125, 90, 63, 50) </v>
      </c>
      <c r="C351" s="162"/>
      <c r="D351" s="162" t="s">
        <v>34</v>
      </c>
      <c r="E351" s="163"/>
      <c r="F351" s="164" t="s">
        <v>35</v>
      </c>
      <c r="G351" s="165">
        <f>SUBTOTAL(9,G325:G350)</f>
        <v>0</v>
      </c>
      <c r="H351" s="397">
        <f>+G351*Coeficiente_Paso</f>
        <v>0</v>
      </c>
    </row>
    <row r="352" spans="1:141" ht="24" customHeight="1" thickTop="1" thickBot="1" x14ac:dyDescent="0.25"/>
    <row r="353" spans="1:8" s="288" customFormat="1" ht="24" customHeight="1" thickTop="1" x14ac:dyDescent="0.2">
      <c r="A353" s="192" t="s">
        <v>37</v>
      </c>
      <c r="B353" s="193"/>
      <c r="C353" s="193"/>
      <c r="D353" s="193"/>
      <c r="E353" s="411"/>
      <c r="F353" s="193"/>
      <c r="G353" s="194"/>
    </row>
    <row r="354" spans="1:8" s="288" customFormat="1" ht="24" customHeight="1" x14ac:dyDescent="0.2">
      <c r="A354" s="130" t="s">
        <v>724</v>
      </c>
      <c r="B354" s="131" t="str">
        <f>Comitente</f>
        <v>DIRECCIÓN PROVINCIAL RED DE GAS</v>
      </c>
      <c r="C354" s="126"/>
      <c r="D354" s="132"/>
      <c r="E354" s="132"/>
      <c r="F354" s="133"/>
      <c r="G354" s="134"/>
    </row>
    <row r="355" spans="1:8" s="288" customFormat="1" ht="24" customHeight="1" x14ac:dyDescent="0.2">
      <c r="A355" s="130" t="s">
        <v>725</v>
      </c>
      <c r="B355" s="131">
        <f>Contratista</f>
        <v>0</v>
      </c>
      <c r="C355" s="127"/>
      <c r="D355" s="127"/>
      <c r="E355" s="412"/>
      <c r="F355" s="135"/>
      <c r="G355" s="136"/>
    </row>
    <row r="356" spans="1:8" ht="24" customHeight="1" x14ac:dyDescent="0.2">
      <c r="A356" s="130" t="s">
        <v>24</v>
      </c>
      <c r="B356" s="131" t="str">
        <f>Obra</f>
        <v>RED DE MEDIA PRESIÓN MEDANO DE ORO</v>
      </c>
      <c r="C356" s="127"/>
      <c r="D356" s="127"/>
      <c r="E356" s="412"/>
      <c r="F356" s="135" t="s">
        <v>38</v>
      </c>
      <c r="G356" s="137">
        <f>Fecha_Base</f>
        <v>0</v>
      </c>
    </row>
    <row r="357" spans="1:8" ht="24" customHeight="1" x14ac:dyDescent="0.2">
      <c r="A357" s="138" t="s">
        <v>723</v>
      </c>
      <c r="B357" s="128" t="str">
        <f>Ubicación</f>
        <v>Departamento Rawson</v>
      </c>
      <c r="C357" s="128"/>
      <c r="D357" s="139"/>
      <c r="E357" s="402"/>
      <c r="G357" s="141"/>
    </row>
    <row r="358" spans="1:8" ht="24" customHeight="1" x14ac:dyDescent="0.2">
      <c r="A358" s="138" t="s">
        <v>39</v>
      </c>
      <c r="B358" s="21">
        <f>IFERROR(VALUE(LEFT(B359,FIND(".",B359)-1)),"")</f>
        <v>2</v>
      </c>
      <c r="C358" s="129" t="str">
        <f>IFERROR(VLOOKUP(B358,Tabla_CyP,2,FALSE),"")</f>
        <v>CAÑERÍAS</v>
      </c>
      <c r="D358" s="129" t="str">
        <f>IFERROR(VALUE(LEFT(B358,FIND("-",B358)-1)),"")</f>
        <v/>
      </c>
      <c r="E358" s="402"/>
      <c r="G358" s="141"/>
      <c r="H358" s="288"/>
    </row>
    <row r="359" spans="1:8" ht="24" customHeight="1" x14ac:dyDescent="0.2">
      <c r="A359" s="138" t="s">
        <v>25</v>
      </c>
      <c r="B359" s="142" t="s">
        <v>2125</v>
      </c>
      <c r="C359" s="129" t="str">
        <f>IFERROR(VLOOKUP(B359,Tabla_CyP,2,FALSE),"")</f>
        <v>Provisión y Colocación de Malla de advertencia 15 cm</v>
      </c>
      <c r="D359" s="139"/>
      <c r="E359" s="402"/>
      <c r="F359" s="135" t="s">
        <v>26</v>
      </c>
      <c r="G359" s="143" t="str">
        <f>IFERROR(VLOOKUP(B359,Tabla_CyP,4,FALSE),"")</f>
        <v>m</v>
      </c>
      <c r="H359" s="288"/>
    </row>
    <row r="360" spans="1:8" ht="24" customHeight="1" x14ac:dyDescent="0.2">
      <c r="A360" s="138"/>
      <c r="B360" s="128"/>
      <c r="D360" s="139"/>
      <c r="E360" s="402"/>
      <c r="G360" s="141"/>
      <c r="H360" s="288"/>
    </row>
    <row r="361" spans="1:8" ht="24" customHeight="1" x14ac:dyDescent="0.2">
      <c r="A361" s="434" t="s">
        <v>586</v>
      </c>
      <c r="B361" s="435"/>
      <c r="C361" s="436" t="s">
        <v>0</v>
      </c>
      <c r="D361" s="436" t="s">
        <v>27</v>
      </c>
      <c r="E361" s="438" t="s">
        <v>28</v>
      </c>
      <c r="F361" s="440" t="s">
        <v>29</v>
      </c>
      <c r="G361" s="432" t="s">
        <v>30</v>
      </c>
    </row>
    <row r="362" spans="1:8" ht="24" customHeight="1" x14ac:dyDescent="0.2">
      <c r="A362" s="144" t="s">
        <v>587</v>
      </c>
      <c r="B362" s="145" t="s">
        <v>588</v>
      </c>
      <c r="C362" s="437"/>
      <c r="D362" s="437"/>
      <c r="E362" s="439"/>
      <c r="F362" s="441"/>
      <c r="G362" s="433"/>
    </row>
    <row r="363" spans="1:8" ht="24" customHeight="1" x14ac:dyDescent="0.2">
      <c r="A363" s="204"/>
      <c r="B363" s="146"/>
      <c r="C363" s="202" t="s">
        <v>726</v>
      </c>
      <c r="D363" s="147"/>
      <c r="E363" s="148"/>
      <c r="F363" s="149"/>
      <c r="G363" s="150"/>
    </row>
    <row r="364" spans="1:8" ht="24" customHeight="1" x14ac:dyDescent="0.2">
      <c r="A364" s="282" t="str">
        <f>IFERROR(VLOOKUP(C364,Tabla_Insumos,5,FALSE),"")</f>
        <v/>
      </c>
      <c r="B364" s="283" t="str">
        <f>IFERROR(VLOOKUP(C364,Tabla_Insumos,6,FALSE),"")</f>
        <v/>
      </c>
      <c r="C364" s="284"/>
      <c r="D364" s="285" t="str">
        <f t="shared" ref="D364:D365" si="163">IFERROR(VLOOKUP(C364,Tabla_Insumos,2,FALSE),"")</f>
        <v/>
      </c>
      <c r="E364" s="413"/>
      <c r="F364" s="286">
        <f>IFERROR(VLOOKUP(C364,Tabla_Insumos,4,FALSE),0)</f>
        <v>0</v>
      </c>
      <c r="G364" s="287">
        <f>ROUND(E364*F364,2)</f>
        <v>0</v>
      </c>
    </row>
    <row r="365" spans="1:8" ht="24" customHeight="1" x14ac:dyDescent="0.2">
      <c r="A365" s="282" t="str">
        <f>IFERROR(VLOOKUP(C365,Tabla_Insumos,5,FALSE),"")</f>
        <v/>
      </c>
      <c r="B365" s="283" t="str">
        <f>IFERROR(VLOOKUP(C365,Tabla_Insumos,6,FALSE),"")</f>
        <v/>
      </c>
      <c r="C365" s="284"/>
      <c r="D365" s="285" t="str">
        <f t="shared" si="163"/>
        <v/>
      </c>
      <c r="E365" s="413"/>
      <c r="F365" s="286">
        <f>IFERROR(VLOOKUP(C365,Tabla_Insumos,4,FALSE),0)</f>
        <v>0</v>
      </c>
      <c r="G365" s="287">
        <f>ROUND(E365*F365,2)</f>
        <v>0</v>
      </c>
    </row>
    <row r="366" spans="1:8" ht="24" customHeight="1" x14ac:dyDescent="0.2">
      <c r="A366" s="282"/>
      <c r="B366" s="283"/>
      <c r="C366" s="284"/>
      <c r="D366" s="285"/>
      <c r="E366" s="413"/>
      <c r="F366" s="286"/>
      <c r="G366" s="287">
        <f t="shared" ref="G366:G369" si="164">ROUND(E366*F366,2)</f>
        <v>0</v>
      </c>
    </row>
    <row r="367" spans="1:8" ht="24" customHeight="1" x14ac:dyDescent="0.2">
      <c r="A367" s="282"/>
      <c r="B367" s="283"/>
      <c r="C367" s="284"/>
      <c r="D367" s="285"/>
      <c r="E367" s="413"/>
      <c r="F367" s="286"/>
      <c r="G367" s="287">
        <f t="shared" si="164"/>
        <v>0</v>
      </c>
    </row>
    <row r="368" spans="1:8" ht="24" customHeight="1" x14ac:dyDescent="0.2">
      <c r="A368" s="282" t="str">
        <f t="shared" ref="A368:A369" si="165">IFERROR(VLOOKUP(C368,Tabla_Insumos,4,FALSE),"")</f>
        <v/>
      </c>
      <c r="B368" s="283" t="str">
        <f t="shared" ref="B368:B369" si="166">IFERROR(VLOOKUP(C368,Tabla_Insumos,5,FALSE),"")</f>
        <v/>
      </c>
      <c r="C368" s="284"/>
      <c r="D368" s="285" t="str">
        <f t="shared" ref="D368:D369" si="167">IFERROR(VLOOKUP(C368,Tabla_Insumos,2,FALSE),"")</f>
        <v/>
      </c>
      <c r="E368" s="413"/>
      <c r="F368" s="286">
        <f t="shared" ref="F368:F369" si="168">IFERROR(VLOOKUP(C368,Tabla_Insumos,3,FALSE),0)</f>
        <v>0</v>
      </c>
      <c r="G368" s="287">
        <f t="shared" si="164"/>
        <v>0</v>
      </c>
    </row>
    <row r="369" spans="1:141" s="139" customFormat="1" ht="24" customHeight="1" x14ac:dyDescent="0.2">
      <c r="A369" s="282" t="str">
        <f t="shared" si="165"/>
        <v/>
      </c>
      <c r="B369" s="283" t="str">
        <f t="shared" si="166"/>
        <v/>
      </c>
      <c r="C369" s="284"/>
      <c r="D369" s="285" t="str">
        <f t="shared" si="167"/>
        <v/>
      </c>
      <c r="E369" s="413"/>
      <c r="F369" s="286">
        <f t="shared" si="168"/>
        <v>0</v>
      </c>
      <c r="G369" s="287">
        <f t="shared" si="164"/>
        <v>0</v>
      </c>
      <c r="H369" s="129"/>
      <c r="I369" s="288"/>
      <c r="J369" s="289"/>
      <c r="K369" s="289"/>
      <c r="L369" s="289"/>
      <c r="M369" s="289"/>
      <c r="N369" s="289"/>
      <c r="O369" s="289"/>
      <c r="P369" s="289"/>
      <c r="Q369" s="289"/>
      <c r="R369" s="289"/>
      <c r="S369" s="289"/>
      <c r="T369" s="289"/>
      <c r="U369" s="289"/>
      <c r="V369" s="289"/>
      <c r="W369" s="289"/>
      <c r="X369" s="289"/>
      <c r="Y369" s="289"/>
      <c r="Z369" s="289"/>
      <c r="AA369" s="289"/>
      <c r="AB369" s="289"/>
      <c r="AC369" s="289"/>
      <c r="AD369" s="289"/>
      <c r="AE369" s="289"/>
      <c r="AF369" s="289"/>
      <c r="AG369" s="289"/>
      <c r="AH369" s="289"/>
      <c r="AI369" s="289"/>
      <c r="AJ369" s="289"/>
      <c r="AK369" s="289"/>
      <c r="AL369" s="289"/>
      <c r="AM369" s="289"/>
      <c r="AN369" s="289"/>
      <c r="AO369" s="289"/>
      <c r="AP369" s="289"/>
      <c r="AQ369" s="289"/>
      <c r="AR369" s="289"/>
      <c r="AS369" s="289"/>
      <c r="AT369" s="289"/>
      <c r="AU369" s="289"/>
      <c r="AV369" s="289"/>
      <c r="AW369" s="289"/>
      <c r="AX369" s="289"/>
      <c r="AY369" s="289"/>
      <c r="AZ369" s="289"/>
      <c r="BA369" s="289"/>
      <c r="BB369" s="289"/>
      <c r="BC369" s="289"/>
      <c r="BD369" s="289"/>
      <c r="BE369" s="289"/>
      <c r="BF369" s="289"/>
      <c r="BG369" s="289"/>
      <c r="BH369" s="289"/>
      <c r="BI369" s="289"/>
      <c r="BJ369" s="289"/>
      <c r="BK369" s="289"/>
      <c r="BL369" s="289"/>
      <c r="BM369" s="289"/>
      <c r="BN369" s="289"/>
      <c r="BO369" s="289"/>
      <c r="BP369" s="289"/>
      <c r="BQ369" s="289"/>
      <c r="BR369" s="289"/>
      <c r="BS369" s="289"/>
      <c r="BT369" s="289"/>
      <c r="BU369" s="289"/>
      <c r="BV369" s="289"/>
      <c r="BW369" s="289"/>
      <c r="BX369" s="289"/>
      <c r="BY369" s="289"/>
      <c r="BZ369" s="289"/>
      <c r="CA369" s="289"/>
      <c r="CB369" s="289"/>
      <c r="CC369" s="289"/>
      <c r="CD369" s="289"/>
      <c r="CE369" s="289"/>
      <c r="CF369" s="289"/>
      <c r="CG369" s="289"/>
      <c r="CH369" s="289"/>
      <c r="CI369" s="289"/>
      <c r="CJ369" s="289"/>
      <c r="CK369" s="289"/>
      <c r="CL369" s="289"/>
      <c r="CM369" s="289"/>
      <c r="CN369" s="289"/>
      <c r="CO369" s="289"/>
      <c r="CP369" s="289"/>
      <c r="CQ369" s="289"/>
      <c r="CR369" s="289"/>
      <c r="CS369" s="289"/>
      <c r="CT369" s="289"/>
      <c r="CU369" s="289"/>
      <c r="CV369" s="289"/>
      <c r="CW369" s="289"/>
      <c r="CX369" s="289"/>
      <c r="CY369" s="289"/>
      <c r="CZ369" s="289"/>
      <c r="DA369" s="289"/>
      <c r="DB369" s="289"/>
      <c r="DC369" s="289"/>
      <c r="DD369" s="289"/>
      <c r="DE369" s="289"/>
      <c r="DF369" s="289"/>
      <c r="DG369" s="289"/>
      <c r="DH369" s="289"/>
      <c r="DI369" s="289"/>
      <c r="DJ369" s="289"/>
      <c r="DK369" s="289"/>
      <c r="DL369" s="289"/>
      <c r="DM369" s="289"/>
      <c r="DN369" s="289"/>
      <c r="DO369" s="289"/>
      <c r="DP369" s="289"/>
      <c r="DQ369" s="289"/>
      <c r="DR369" s="289"/>
      <c r="DS369" s="289"/>
      <c r="DT369" s="289"/>
      <c r="DU369" s="289"/>
      <c r="DV369" s="289"/>
      <c r="DW369" s="289"/>
      <c r="DX369" s="289"/>
      <c r="DY369" s="289"/>
      <c r="DZ369" s="289"/>
      <c r="EA369" s="289"/>
      <c r="EB369" s="289"/>
      <c r="EC369" s="289"/>
      <c r="ED369" s="289"/>
      <c r="EE369" s="289"/>
      <c r="EF369" s="289"/>
      <c r="EG369" s="289"/>
      <c r="EH369" s="289"/>
      <c r="EI369" s="289"/>
      <c r="EJ369" s="289"/>
      <c r="EK369" s="289"/>
    </row>
    <row r="370" spans="1:141" ht="24" customHeight="1" x14ac:dyDescent="0.2">
      <c r="A370" s="151"/>
      <c r="D370" s="139"/>
      <c r="E370" s="402"/>
      <c r="F370" s="205" t="s">
        <v>31</v>
      </c>
      <c r="G370" s="152">
        <f>SUBTOTAL(9,G364:G369)</f>
        <v>0</v>
      </c>
    </row>
    <row r="371" spans="1:141" s="288" customFormat="1" ht="24" customHeight="1" x14ac:dyDescent="0.2">
      <c r="A371" s="151"/>
      <c r="B371" s="129"/>
      <c r="C371" s="153" t="s">
        <v>727</v>
      </c>
      <c r="D371" s="139"/>
      <c r="E371" s="402"/>
      <c r="F371" s="140"/>
      <c r="G371" s="154"/>
      <c r="H371" s="129"/>
    </row>
    <row r="372" spans="1:141" s="288" customFormat="1" ht="24" customHeight="1" x14ac:dyDescent="0.2">
      <c r="A372" s="282" t="str">
        <f t="shared" ref="A372:A377" si="169">IFERROR(VLOOKUP(C372,Tabla_Insumos,5,FALSE),"")</f>
        <v/>
      </c>
      <c r="B372" s="283" t="str">
        <f t="shared" ref="B372:B377" si="170">IFERROR(VLOOKUP(C372,Tabla_Insumos,6,FALSE),"")</f>
        <v/>
      </c>
      <c r="C372" s="284"/>
      <c r="D372" s="285" t="str">
        <f t="shared" ref="D372:D377" si="171">IFERROR(VLOOKUP(C372,Tabla_Insumos,2,FALSE),"")</f>
        <v/>
      </c>
      <c r="E372" s="413"/>
      <c r="F372" s="286">
        <f t="shared" ref="F372:F377" si="172">IFERROR(VLOOKUP(C372,Tabla_Insumos,4,FALSE),0)</f>
        <v>0</v>
      </c>
      <c r="G372" s="287">
        <f>ROUND(E372*F372,2)</f>
        <v>0</v>
      </c>
      <c r="H372" s="129"/>
    </row>
    <row r="373" spans="1:141" s="288" customFormat="1" ht="24" customHeight="1" x14ac:dyDescent="0.2">
      <c r="A373" s="282" t="str">
        <f t="shared" si="169"/>
        <v/>
      </c>
      <c r="B373" s="283" t="str">
        <f t="shared" si="170"/>
        <v/>
      </c>
      <c r="C373" s="284"/>
      <c r="D373" s="285" t="str">
        <f t="shared" si="171"/>
        <v/>
      </c>
      <c r="E373" s="413"/>
      <c r="F373" s="286">
        <f t="shared" si="172"/>
        <v>0</v>
      </c>
      <c r="G373" s="287">
        <f t="shared" ref="G373:G377" si="173">ROUND(E373*F373,2)</f>
        <v>0</v>
      </c>
      <c r="H373" s="129"/>
    </row>
    <row r="374" spans="1:141" ht="24" customHeight="1" x14ac:dyDescent="0.2">
      <c r="A374" s="282" t="str">
        <f t="shared" si="169"/>
        <v/>
      </c>
      <c r="B374" s="283" t="str">
        <f t="shared" si="170"/>
        <v/>
      </c>
      <c r="C374" s="284"/>
      <c r="D374" s="285" t="str">
        <f t="shared" si="171"/>
        <v/>
      </c>
      <c r="E374" s="413"/>
      <c r="F374" s="286">
        <f t="shared" si="172"/>
        <v>0</v>
      </c>
      <c r="G374" s="287">
        <f t="shared" si="173"/>
        <v>0</v>
      </c>
      <c r="H374" s="139"/>
      <c r="I374" s="289"/>
    </row>
    <row r="375" spans="1:141" ht="24" customHeight="1" x14ac:dyDescent="0.2">
      <c r="A375" s="282" t="str">
        <f t="shared" si="169"/>
        <v/>
      </c>
      <c r="B375" s="283" t="str">
        <f t="shared" si="170"/>
        <v/>
      </c>
      <c r="C375" s="284"/>
      <c r="D375" s="285" t="str">
        <f t="shared" si="171"/>
        <v/>
      </c>
      <c r="E375" s="413"/>
      <c r="F375" s="286">
        <f t="shared" si="172"/>
        <v>0</v>
      </c>
      <c r="G375" s="287">
        <f t="shared" si="173"/>
        <v>0</v>
      </c>
    </row>
    <row r="376" spans="1:141" s="288" customFormat="1" ht="24" customHeight="1" x14ac:dyDescent="0.2">
      <c r="A376" s="282" t="str">
        <f t="shared" si="169"/>
        <v/>
      </c>
      <c r="B376" s="283" t="str">
        <f t="shared" si="170"/>
        <v/>
      </c>
      <c r="C376" s="284"/>
      <c r="D376" s="285" t="str">
        <f t="shared" si="171"/>
        <v/>
      </c>
      <c r="E376" s="413"/>
      <c r="F376" s="286">
        <f t="shared" si="172"/>
        <v>0</v>
      </c>
      <c r="G376" s="287">
        <f t="shared" si="173"/>
        <v>0</v>
      </c>
    </row>
    <row r="377" spans="1:141" s="288" customFormat="1" ht="24" customHeight="1" x14ac:dyDescent="0.2">
      <c r="A377" s="282" t="str">
        <f t="shared" si="169"/>
        <v/>
      </c>
      <c r="B377" s="283" t="str">
        <f t="shared" si="170"/>
        <v/>
      </c>
      <c r="C377" s="284"/>
      <c r="D377" s="285" t="str">
        <f t="shared" si="171"/>
        <v/>
      </c>
      <c r="E377" s="413"/>
      <c r="F377" s="286">
        <f t="shared" si="172"/>
        <v>0</v>
      </c>
      <c r="G377" s="287">
        <f t="shared" si="173"/>
        <v>0</v>
      </c>
    </row>
    <row r="378" spans="1:141" s="288" customFormat="1" ht="24" customHeight="1" x14ac:dyDescent="0.2">
      <c r="A378" s="151"/>
      <c r="B378" s="129"/>
      <c r="C378" s="129"/>
      <c r="D378" s="139"/>
      <c r="E378" s="402"/>
      <c r="F378" s="205" t="s">
        <v>32</v>
      </c>
      <c r="G378" s="152">
        <f>SUBTOTAL(9,G372:G377)</f>
        <v>0</v>
      </c>
    </row>
    <row r="379" spans="1:141" ht="24" customHeight="1" x14ac:dyDescent="0.2">
      <c r="A379" s="151"/>
      <c r="C379" s="153" t="s">
        <v>728</v>
      </c>
      <c r="D379" s="139"/>
      <c r="E379" s="402"/>
      <c r="G379" s="154"/>
    </row>
    <row r="380" spans="1:141" ht="24" customHeight="1" x14ac:dyDescent="0.2">
      <c r="A380" s="282" t="str">
        <f>IFERROR(VLOOKUP(C380,Tabla_Insumos,5,FALSE),"")</f>
        <v/>
      </c>
      <c r="B380" s="283" t="str">
        <f>IFERROR(VLOOKUP(C380,Tabla_Insumos,6,FALSE),"")</f>
        <v/>
      </c>
      <c r="C380" s="284"/>
      <c r="D380" s="285" t="str">
        <f t="shared" ref="D380" si="174">IFERROR(VLOOKUP(C380,Tabla_Insumos,2,FALSE),"")</f>
        <v/>
      </c>
      <c r="E380" s="415"/>
      <c r="F380" s="286">
        <f>IFERROR(VLOOKUP(C380,Tabla_Insumos,4,FALSE),0)</f>
        <v>0</v>
      </c>
      <c r="G380" s="287">
        <f t="shared" ref="G380:G381" si="175">ROUND(E380*F380,2)</f>
        <v>0</v>
      </c>
    </row>
    <row r="381" spans="1:141" s="288" customFormat="1" ht="24" customHeight="1" x14ac:dyDescent="0.2">
      <c r="A381" s="282" t="str">
        <f>IFERROR(VLOOKUP(C381,Tabla_Insumos,5,FALSE),"")</f>
        <v/>
      </c>
      <c r="B381" s="283" t="str">
        <f>IFERROR(VLOOKUP(C381,Tabla_Insumos,6,FALSE),"")</f>
        <v/>
      </c>
      <c r="C381" s="284"/>
      <c r="D381" s="285" t="str">
        <f t="shared" ref="D381" si="176">IFERROR(VLOOKUP(C381,Tabla_Insumos,2,FALSE),"")</f>
        <v/>
      </c>
      <c r="E381" s="416"/>
      <c r="F381" s="286">
        <f>IFERROR(VLOOKUP(C381,Tabla_Insumos,4,FALSE),0)</f>
        <v>0</v>
      </c>
      <c r="G381" s="287">
        <f t="shared" si="175"/>
        <v>0</v>
      </c>
    </row>
    <row r="382" spans="1:141" s="288" customFormat="1" ht="24" customHeight="1" x14ac:dyDescent="0.2">
      <c r="A382" s="282"/>
      <c r="B382" s="283"/>
      <c r="C382" s="284"/>
      <c r="D382" s="285"/>
      <c r="E382" s="413"/>
      <c r="F382" s="286"/>
      <c r="G382" s="287"/>
    </row>
    <row r="383" spans="1:141" s="288" customFormat="1" ht="24" customHeight="1" x14ac:dyDescent="0.2">
      <c r="A383" s="282"/>
      <c r="B383" s="283"/>
      <c r="C383" s="284"/>
      <c r="D383" s="285"/>
      <c r="E383" s="413"/>
      <c r="F383" s="286"/>
      <c r="G383" s="287"/>
    </row>
    <row r="384" spans="1:141" ht="24" customHeight="1" x14ac:dyDescent="0.2">
      <c r="A384" s="282"/>
      <c r="B384" s="283"/>
      <c r="C384" s="284"/>
      <c r="D384" s="285"/>
      <c r="E384" s="413"/>
      <c r="F384" s="286"/>
      <c r="G384" s="287"/>
    </row>
    <row r="385" spans="1:141" ht="24" customHeight="1" x14ac:dyDescent="0.2">
      <c r="A385" s="282"/>
      <c r="B385" s="283"/>
      <c r="C385" s="284"/>
      <c r="D385" s="285"/>
      <c r="E385" s="413"/>
      <c r="F385" s="286"/>
      <c r="G385" s="287"/>
    </row>
    <row r="386" spans="1:141" ht="24" customHeight="1" x14ac:dyDescent="0.2">
      <c r="A386" s="282" t="str">
        <f t="shared" ref="A386:A387" si="177">IFERROR(VLOOKUP(C386,Tabla_Insumos,4,FALSE),"")</f>
        <v/>
      </c>
      <c r="B386" s="283" t="str">
        <f t="shared" ref="B386:B387" si="178">IFERROR(VLOOKUP(C386,Tabla_Insumos,5,FALSE),"")</f>
        <v/>
      </c>
      <c r="C386" s="284"/>
      <c r="D386" s="285" t="str">
        <f t="shared" ref="D386:D387" si="179">IFERROR(VLOOKUP(C386,Tabla_Insumos,2,FALSE),"")</f>
        <v/>
      </c>
      <c r="E386" s="413"/>
      <c r="F386" s="286">
        <f t="shared" ref="F386:F387" si="180">IFERROR(VLOOKUP(C386,Tabla_Insumos,3,FALSE),0)</f>
        <v>0</v>
      </c>
      <c r="G386" s="287">
        <f t="shared" ref="G386:G387" si="181">ROUND(E386*F386,2)</f>
        <v>0</v>
      </c>
      <c r="H386" s="288"/>
    </row>
    <row r="387" spans="1:141" ht="24" customHeight="1" x14ac:dyDescent="0.2">
      <c r="A387" s="282" t="str">
        <f t="shared" si="177"/>
        <v/>
      </c>
      <c r="B387" s="283" t="str">
        <f t="shared" si="178"/>
        <v/>
      </c>
      <c r="C387" s="284"/>
      <c r="D387" s="285" t="str">
        <f t="shared" si="179"/>
        <v/>
      </c>
      <c r="E387" s="413"/>
      <c r="F387" s="286">
        <f t="shared" si="180"/>
        <v>0</v>
      </c>
      <c r="G387" s="287">
        <f t="shared" si="181"/>
        <v>0</v>
      </c>
      <c r="H387" s="288"/>
    </row>
    <row r="388" spans="1:141" ht="24" customHeight="1" x14ac:dyDescent="0.2">
      <c r="A388" s="155"/>
      <c r="B388" s="139"/>
      <c r="D388" s="139"/>
      <c r="E388" s="402"/>
      <c r="F388" s="205" t="s">
        <v>33</v>
      </c>
      <c r="G388" s="152">
        <f>SUBTOTAL(9,G380:G387)</f>
        <v>0</v>
      </c>
      <c r="H388" s="288"/>
    </row>
    <row r="389" spans="1:141" ht="24" customHeight="1" thickBot="1" x14ac:dyDescent="0.25">
      <c r="A389" s="156"/>
      <c r="B389" s="157"/>
      <c r="C389" s="158"/>
      <c r="D389" s="157"/>
      <c r="E389" s="414"/>
      <c r="F389" s="159"/>
      <c r="G389" s="160"/>
    </row>
    <row r="390" spans="1:141" ht="24" customHeight="1" thickBot="1" x14ac:dyDescent="0.25">
      <c r="A390" s="338" t="str">
        <f>B359</f>
        <v>2.6</v>
      </c>
      <c r="B390" s="161" t="str">
        <f>C359</f>
        <v>Provisión y Colocación de Malla de advertencia 15 cm</v>
      </c>
      <c r="C390" s="162"/>
      <c r="D390" s="162" t="s">
        <v>34</v>
      </c>
      <c r="E390" s="163"/>
      <c r="F390" s="164" t="s">
        <v>35</v>
      </c>
      <c r="G390" s="165">
        <f>SUBTOTAL(9,G364:G389)</f>
        <v>0</v>
      </c>
      <c r="H390" s="397">
        <f>+G390*Coeficiente_Paso</f>
        <v>0</v>
      </c>
    </row>
    <row r="391" spans="1:141" ht="24" customHeight="1" thickTop="1" thickBot="1" x14ac:dyDescent="0.25">
      <c r="A391" s="400"/>
      <c r="B391" s="401"/>
      <c r="C391" s="139"/>
      <c r="D391" s="139"/>
      <c r="E391" s="402"/>
      <c r="F391" s="403"/>
      <c r="G391" s="404"/>
      <c r="H391" s="397"/>
    </row>
    <row r="392" spans="1:141" ht="24" customHeight="1" thickTop="1" x14ac:dyDescent="0.2">
      <c r="A392" s="192" t="s">
        <v>37</v>
      </c>
      <c r="B392" s="193"/>
      <c r="C392" s="193"/>
      <c r="D392" s="193"/>
      <c r="E392" s="411"/>
      <c r="F392" s="193"/>
      <c r="G392" s="194"/>
      <c r="H392" s="288"/>
    </row>
    <row r="393" spans="1:141" ht="24" customHeight="1" x14ac:dyDescent="0.2">
      <c r="A393" s="130" t="s">
        <v>724</v>
      </c>
      <c r="B393" s="131" t="str">
        <f>Comitente</f>
        <v>DIRECCIÓN PROVINCIAL RED DE GAS</v>
      </c>
      <c r="C393" s="126"/>
      <c r="D393" s="132"/>
      <c r="E393" s="132"/>
      <c r="F393" s="133"/>
      <c r="G393" s="134"/>
      <c r="H393" s="288"/>
    </row>
    <row r="394" spans="1:141" ht="24" customHeight="1" x14ac:dyDescent="0.2">
      <c r="A394" s="130" t="s">
        <v>725</v>
      </c>
      <c r="B394" s="131">
        <f>Contratista</f>
        <v>0</v>
      </c>
      <c r="C394" s="127"/>
      <c r="D394" s="127"/>
      <c r="E394" s="412"/>
      <c r="F394" s="135"/>
      <c r="G394" s="136"/>
      <c r="H394" s="288"/>
    </row>
    <row r="395" spans="1:141" ht="24" customHeight="1" x14ac:dyDescent="0.2">
      <c r="A395" s="130" t="s">
        <v>24</v>
      </c>
      <c r="B395" s="131" t="str">
        <f>Obra</f>
        <v>RED DE MEDIA PRESIÓN MEDANO DE ORO</v>
      </c>
      <c r="C395" s="127"/>
      <c r="D395" s="127"/>
      <c r="E395" s="412"/>
      <c r="F395" s="135" t="s">
        <v>38</v>
      </c>
      <c r="G395" s="137">
        <f>Fecha_Base</f>
        <v>0</v>
      </c>
    </row>
    <row r="396" spans="1:141" ht="24" customHeight="1" x14ac:dyDescent="0.2">
      <c r="A396" s="138" t="s">
        <v>723</v>
      </c>
      <c r="B396" s="128" t="str">
        <f>Ubicación</f>
        <v>Departamento Rawson</v>
      </c>
      <c r="C396" s="128"/>
      <c r="D396" s="139"/>
      <c r="E396" s="402"/>
      <c r="G396" s="141"/>
    </row>
    <row r="397" spans="1:141" ht="24" customHeight="1" x14ac:dyDescent="0.2">
      <c r="A397" s="138" t="s">
        <v>39</v>
      </c>
      <c r="B397" s="21">
        <f>IFERROR(VALUE(LEFT(B398,FIND(".",B398)-1)),"")</f>
        <v>2</v>
      </c>
      <c r="C397" s="129" t="str">
        <f>IFERROR(VLOOKUP(B397,Tabla_CyP,2,FALSE),"")</f>
        <v>CAÑERÍAS</v>
      </c>
      <c r="D397" s="129" t="str">
        <f>IFERROR(VALUE(LEFT(B397,FIND("-",B397)-1)),"")</f>
        <v/>
      </c>
      <c r="E397" s="402"/>
      <c r="G397" s="141"/>
      <c r="H397" s="288"/>
    </row>
    <row r="398" spans="1:141" s="139" customFormat="1" ht="24" customHeight="1" x14ac:dyDescent="0.2">
      <c r="A398" s="138" t="s">
        <v>25</v>
      </c>
      <c r="B398" s="142" t="s">
        <v>1369</v>
      </c>
      <c r="C398" s="129" t="str">
        <f>IFERROR(VLOOKUP(B398,Tabla_CyP,2,FALSE),"")</f>
        <v>Provisión y Colocación de Malla de advertencia 30 cm</v>
      </c>
      <c r="E398" s="402"/>
      <c r="F398" s="135" t="s">
        <v>26</v>
      </c>
      <c r="G398" s="143" t="str">
        <f>IFERROR(VLOOKUP(B398,Tabla_CyP,4,FALSE),"")</f>
        <v>m</v>
      </c>
      <c r="H398" s="288"/>
      <c r="I398" s="288"/>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89"/>
      <c r="AF398" s="289"/>
      <c r="AG398" s="289"/>
      <c r="AH398" s="289"/>
      <c r="AI398" s="289"/>
      <c r="AJ398" s="289"/>
      <c r="AK398" s="289"/>
      <c r="AL398" s="289"/>
      <c r="AM398" s="289"/>
      <c r="AN398" s="289"/>
      <c r="AO398" s="289"/>
      <c r="AP398" s="289"/>
      <c r="AQ398" s="289"/>
      <c r="AR398" s="289"/>
      <c r="AS398" s="289"/>
      <c r="AT398" s="289"/>
      <c r="AU398" s="289"/>
      <c r="AV398" s="289"/>
      <c r="AW398" s="289"/>
      <c r="AX398" s="289"/>
      <c r="AY398" s="289"/>
      <c r="AZ398" s="289"/>
      <c r="BA398" s="289"/>
      <c r="BB398" s="289"/>
      <c r="BC398" s="289"/>
      <c r="BD398" s="289"/>
      <c r="BE398" s="289"/>
      <c r="BF398" s="289"/>
      <c r="BG398" s="289"/>
      <c r="BH398" s="289"/>
      <c r="BI398" s="289"/>
      <c r="BJ398" s="289"/>
      <c r="BK398" s="289"/>
      <c r="BL398" s="289"/>
      <c r="BM398" s="289"/>
      <c r="BN398" s="289"/>
      <c r="BO398" s="289"/>
      <c r="BP398" s="289"/>
      <c r="BQ398" s="289"/>
      <c r="BR398" s="289"/>
      <c r="BS398" s="289"/>
      <c r="BT398" s="289"/>
      <c r="BU398" s="289"/>
      <c r="BV398" s="289"/>
      <c r="BW398" s="289"/>
      <c r="BX398" s="289"/>
      <c r="BY398" s="289"/>
      <c r="BZ398" s="289"/>
      <c r="CA398" s="289"/>
      <c r="CB398" s="289"/>
      <c r="CC398" s="289"/>
      <c r="CD398" s="289"/>
      <c r="CE398" s="289"/>
      <c r="CF398" s="289"/>
      <c r="CG398" s="289"/>
      <c r="CH398" s="289"/>
      <c r="CI398" s="289"/>
      <c r="CJ398" s="289"/>
      <c r="CK398" s="289"/>
      <c r="CL398" s="289"/>
      <c r="CM398" s="289"/>
      <c r="CN398" s="289"/>
      <c r="CO398" s="289"/>
      <c r="CP398" s="289"/>
      <c r="CQ398" s="289"/>
      <c r="CR398" s="289"/>
      <c r="CS398" s="289"/>
      <c r="CT398" s="289"/>
      <c r="CU398" s="289"/>
      <c r="CV398" s="289"/>
      <c r="CW398" s="289"/>
      <c r="CX398" s="289"/>
      <c r="CY398" s="289"/>
      <c r="CZ398" s="289"/>
      <c r="DA398" s="289"/>
      <c r="DB398" s="289"/>
      <c r="DC398" s="289"/>
      <c r="DD398" s="289"/>
      <c r="DE398" s="289"/>
      <c r="DF398" s="289"/>
      <c r="DG398" s="289"/>
      <c r="DH398" s="289"/>
      <c r="DI398" s="289"/>
      <c r="DJ398" s="289"/>
      <c r="DK398" s="289"/>
      <c r="DL398" s="289"/>
      <c r="DM398" s="289"/>
      <c r="DN398" s="289"/>
      <c r="DO398" s="289"/>
      <c r="DP398" s="289"/>
      <c r="DQ398" s="289"/>
      <c r="DR398" s="289"/>
      <c r="DS398" s="289"/>
      <c r="DT398" s="289"/>
      <c r="DU398" s="289"/>
      <c r="DV398" s="289"/>
      <c r="DW398" s="289"/>
      <c r="DX398" s="289"/>
      <c r="DY398" s="289"/>
      <c r="DZ398" s="289"/>
      <c r="EA398" s="289"/>
      <c r="EB398" s="289"/>
      <c r="EC398" s="289"/>
      <c r="ED398" s="289"/>
      <c r="EE398" s="289"/>
      <c r="EF398" s="289"/>
      <c r="EG398" s="289"/>
      <c r="EH398" s="289"/>
      <c r="EI398" s="289"/>
      <c r="EJ398" s="289"/>
      <c r="EK398" s="289"/>
    </row>
    <row r="399" spans="1:141" ht="24" customHeight="1" x14ac:dyDescent="0.2">
      <c r="A399" s="138"/>
      <c r="B399" s="128"/>
      <c r="D399" s="139"/>
      <c r="E399" s="402"/>
      <c r="G399" s="141"/>
      <c r="H399" s="288"/>
    </row>
    <row r="400" spans="1:141" s="288" customFormat="1" ht="24" customHeight="1" x14ac:dyDescent="0.2">
      <c r="A400" s="434" t="s">
        <v>586</v>
      </c>
      <c r="B400" s="435"/>
      <c r="C400" s="436" t="s">
        <v>0</v>
      </c>
      <c r="D400" s="436" t="s">
        <v>27</v>
      </c>
      <c r="E400" s="438" t="s">
        <v>28</v>
      </c>
      <c r="F400" s="440" t="s">
        <v>29</v>
      </c>
      <c r="G400" s="432" t="s">
        <v>30</v>
      </c>
      <c r="H400" s="129"/>
    </row>
    <row r="401" spans="1:9" s="288" customFormat="1" ht="24" customHeight="1" x14ac:dyDescent="0.2">
      <c r="A401" s="144" t="s">
        <v>587</v>
      </c>
      <c r="B401" s="145" t="s">
        <v>588</v>
      </c>
      <c r="C401" s="437"/>
      <c r="D401" s="437"/>
      <c r="E401" s="439"/>
      <c r="F401" s="441"/>
      <c r="G401" s="433"/>
      <c r="H401" s="129"/>
    </row>
    <row r="402" spans="1:9" s="288" customFormat="1" ht="24" customHeight="1" x14ac:dyDescent="0.2">
      <c r="A402" s="204"/>
      <c r="B402" s="146"/>
      <c r="C402" s="202" t="s">
        <v>726</v>
      </c>
      <c r="D402" s="147"/>
      <c r="E402" s="148"/>
      <c r="F402" s="149"/>
      <c r="G402" s="150"/>
      <c r="H402" s="129"/>
    </row>
    <row r="403" spans="1:9" ht="24" customHeight="1" x14ac:dyDescent="0.2">
      <c r="A403" s="282" t="str">
        <f>IFERROR(VLOOKUP(C403,Tabla_Insumos,5,FALSE),"")</f>
        <v/>
      </c>
      <c r="B403" s="283" t="str">
        <f>IFERROR(VLOOKUP(C403,Tabla_Insumos,6,FALSE),"")</f>
        <v/>
      </c>
      <c r="C403" s="284"/>
      <c r="D403" s="285" t="str">
        <f t="shared" ref="D403:D404" si="182">IFERROR(VLOOKUP(C403,Tabla_Insumos,2,FALSE),"")</f>
        <v/>
      </c>
      <c r="E403" s="413"/>
      <c r="F403" s="286">
        <f>IFERROR(VLOOKUP(C403,Tabla_Insumos,4,FALSE),0)</f>
        <v>0</v>
      </c>
      <c r="G403" s="287">
        <f>ROUND(E403*F403,2)</f>
        <v>0</v>
      </c>
    </row>
    <row r="404" spans="1:9" ht="24" customHeight="1" x14ac:dyDescent="0.2">
      <c r="A404" s="282" t="str">
        <f>IFERROR(VLOOKUP(C404,Tabla_Insumos,5,FALSE),"")</f>
        <v/>
      </c>
      <c r="B404" s="283" t="str">
        <f>IFERROR(VLOOKUP(C404,Tabla_Insumos,6,FALSE),"")</f>
        <v/>
      </c>
      <c r="C404" s="284"/>
      <c r="D404" s="285" t="str">
        <f t="shared" si="182"/>
        <v/>
      </c>
      <c r="E404" s="413"/>
      <c r="F404" s="286">
        <f>IFERROR(VLOOKUP(C404,Tabla_Insumos,4,FALSE),0)</f>
        <v>0</v>
      </c>
      <c r="G404" s="287">
        <f>ROUND(E404*F404,2)</f>
        <v>0</v>
      </c>
    </row>
    <row r="405" spans="1:9" s="288" customFormat="1" ht="24" customHeight="1" x14ac:dyDescent="0.2">
      <c r="A405" s="282"/>
      <c r="B405" s="283"/>
      <c r="C405" s="284"/>
      <c r="D405" s="285"/>
      <c r="E405" s="413"/>
      <c r="F405" s="286"/>
      <c r="G405" s="287">
        <f t="shared" ref="G405:G408" si="183">ROUND(E405*F405,2)</f>
        <v>0</v>
      </c>
      <c r="H405" s="129"/>
    </row>
    <row r="406" spans="1:9" s="288" customFormat="1" ht="24" customHeight="1" x14ac:dyDescent="0.2">
      <c r="A406" s="282"/>
      <c r="B406" s="283"/>
      <c r="C406" s="284"/>
      <c r="D406" s="285"/>
      <c r="E406" s="413"/>
      <c r="F406" s="286"/>
      <c r="G406" s="287">
        <f t="shared" si="183"/>
        <v>0</v>
      </c>
      <c r="H406" s="129"/>
    </row>
    <row r="407" spans="1:9" s="288" customFormat="1" ht="24" customHeight="1" x14ac:dyDescent="0.2">
      <c r="A407" s="282" t="str">
        <f t="shared" ref="A407:A408" si="184">IFERROR(VLOOKUP(C407,Tabla_Insumos,4,FALSE),"")</f>
        <v/>
      </c>
      <c r="B407" s="283" t="str">
        <f t="shared" ref="B407:B408" si="185">IFERROR(VLOOKUP(C407,Tabla_Insumos,5,FALSE),"")</f>
        <v/>
      </c>
      <c r="C407" s="284"/>
      <c r="D407" s="285" t="str">
        <f t="shared" ref="D407:D408" si="186">IFERROR(VLOOKUP(C407,Tabla_Insumos,2,FALSE),"")</f>
        <v/>
      </c>
      <c r="E407" s="413"/>
      <c r="F407" s="286">
        <f t="shared" ref="F407:F408" si="187">IFERROR(VLOOKUP(C407,Tabla_Insumos,3,FALSE),0)</f>
        <v>0</v>
      </c>
      <c r="G407" s="287">
        <f t="shared" si="183"/>
        <v>0</v>
      </c>
      <c r="H407" s="129"/>
    </row>
    <row r="408" spans="1:9" ht="24" customHeight="1" x14ac:dyDescent="0.2">
      <c r="A408" s="282" t="str">
        <f t="shared" si="184"/>
        <v/>
      </c>
      <c r="B408" s="283" t="str">
        <f t="shared" si="185"/>
        <v/>
      </c>
      <c r="C408" s="284"/>
      <c r="D408" s="285" t="str">
        <f t="shared" si="186"/>
        <v/>
      </c>
      <c r="E408" s="413"/>
      <c r="F408" s="286">
        <f t="shared" si="187"/>
        <v>0</v>
      </c>
      <c r="G408" s="287">
        <f t="shared" si="183"/>
        <v>0</v>
      </c>
    </row>
    <row r="409" spans="1:9" ht="24" customHeight="1" x14ac:dyDescent="0.2">
      <c r="A409" s="151"/>
      <c r="D409" s="139"/>
      <c r="E409" s="402"/>
      <c r="F409" s="205" t="s">
        <v>31</v>
      </c>
      <c r="G409" s="152">
        <f>SUBTOTAL(9,G403:G408)</f>
        <v>0</v>
      </c>
    </row>
    <row r="410" spans="1:9" s="288" customFormat="1" ht="24" customHeight="1" x14ac:dyDescent="0.2">
      <c r="A410" s="151"/>
      <c r="B410" s="129"/>
      <c r="C410" s="153" t="s">
        <v>727</v>
      </c>
      <c r="D410" s="139"/>
      <c r="E410" s="402"/>
      <c r="F410" s="140"/>
      <c r="G410" s="154"/>
      <c r="H410" s="129"/>
    </row>
    <row r="411" spans="1:9" s="288" customFormat="1" ht="24" customHeight="1" x14ac:dyDescent="0.2">
      <c r="A411" s="282" t="str">
        <f t="shared" ref="A411:A416" si="188">IFERROR(VLOOKUP(C411,Tabla_Insumos,5,FALSE),"")</f>
        <v/>
      </c>
      <c r="B411" s="283" t="str">
        <f t="shared" ref="B411:B416" si="189">IFERROR(VLOOKUP(C411,Tabla_Insumos,6,FALSE),"")</f>
        <v/>
      </c>
      <c r="C411" s="284"/>
      <c r="D411" s="285" t="str">
        <f t="shared" ref="D411:D416" si="190">IFERROR(VLOOKUP(C411,Tabla_Insumos,2,FALSE),"")</f>
        <v/>
      </c>
      <c r="E411" s="413"/>
      <c r="F411" s="286">
        <f t="shared" ref="F411:F416" si="191">IFERROR(VLOOKUP(C411,Tabla_Insumos,4,FALSE),0)</f>
        <v>0</v>
      </c>
      <c r="G411" s="287">
        <f>ROUND(E411*F411,2)</f>
        <v>0</v>
      </c>
      <c r="H411" s="129"/>
    </row>
    <row r="412" spans="1:9" s="288" customFormat="1" ht="24" customHeight="1" x14ac:dyDescent="0.2">
      <c r="A412" s="282" t="str">
        <f t="shared" si="188"/>
        <v/>
      </c>
      <c r="B412" s="283" t="str">
        <f t="shared" si="189"/>
        <v/>
      </c>
      <c r="C412" s="284"/>
      <c r="D412" s="285" t="str">
        <f t="shared" si="190"/>
        <v/>
      </c>
      <c r="E412" s="413"/>
      <c r="F412" s="286">
        <f t="shared" si="191"/>
        <v>0</v>
      </c>
      <c r="G412" s="287">
        <f t="shared" ref="G412:G416" si="192">ROUND(E412*F412,2)</f>
        <v>0</v>
      </c>
      <c r="H412" s="129"/>
    </row>
    <row r="413" spans="1:9" ht="24" customHeight="1" x14ac:dyDescent="0.2">
      <c r="A413" s="282" t="str">
        <f t="shared" si="188"/>
        <v/>
      </c>
      <c r="B413" s="283" t="str">
        <f t="shared" si="189"/>
        <v/>
      </c>
      <c r="C413" s="284"/>
      <c r="D413" s="285" t="str">
        <f t="shared" si="190"/>
        <v/>
      </c>
      <c r="E413" s="413"/>
      <c r="F413" s="286">
        <f t="shared" si="191"/>
        <v>0</v>
      </c>
      <c r="G413" s="287">
        <f t="shared" si="192"/>
        <v>0</v>
      </c>
      <c r="H413" s="139"/>
      <c r="I413" s="289"/>
    </row>
    <row r="414" spans="1:9" ht="24" customHeight="1" x14ac:dyDescent="0.2">
      <c r="A414" s="282" t="str">
        <f t="shared" si="188"/>
        <v/>
      </c>
      <c r="B414" s="283" t="str">
        <f t="shared" si="189"/>
        <v/>
      </c>
      <c r="C414" s="284"/>
      <c r="D414" s="285" t="str">
        <f t="shared" si="190"/>
        <v/>
      </c>
      <c r="E414" s="413"/>
      <c r="F414" s="286">
        <f t="shared" si="191"/>
        <v>0</v>
      </c>
      <c r="G414" s="287">
        <f t="shared" si="192"/>
        <v>0</v>
      </c>
    </row>
    <row r="415" spans="1:9" ht="24" customHeight="1" x14ac:dyDescent="0.2">
      <c r="A415" s="282" t="str">
        <f t="shared" si="188"/>
        <v/>
      </c>
      <c r="B415" s="283" t="str">
        <f t="shared" si="189"/>
        <v/>
      </c>
      <c r="C415" s="284"/>
      <c r="D415" s="285" t="str">
        <f t="shared" si="190"/>
        <v/>
      </c>
      <c r="E415" s="413"/>
      <c r="F415" s="286">
        <f t="shared" si="191"/>
        <v>0</v>
      </c>
      <c r="G415" s="287">
        <f t="shared" si="192"/>
        <v>0</v>
      </c>
      <c r="H415" s="288"/>
    </row>
    <row r="416" spans="1:9" ht="24" customHeight="1" x14ac:dyDescent="0.2">
      <c r="A416" s="282" t="str">
        <f t="shared" si="188"/>
        <v/>
      </c>
      <c r="B416" s="283" t="str">
        <f t="shared" si="189"/>
        <v/>
      </c>
      <c r="C416" s="284"/>
      <c r="D416" s="285" t="str">
        <f t="shared" si="190"/>
        <v/>
      </c>
      <c r="E416" s="413"/>
      <c r="F416" s="286">
        <f t="shared" si="191"/>
        <v>0</v>
      </c>
      <c r="G416" s="287">
        <f t="shared" si="192"/>
        <v>0</v>
      </c>
      <c r="H416" s="288"/>
    </row>
    <row r="417" spans="1:141" ht="24" customHeight="1" x14ac:dyDescent="0.2">
      <c r="A417" s="151"/>
      <c r="D417" s="139"/>
      <c r="E417" s="402"/>
      <c r="F417" s="205" t="s">
        <v>32</v>
      </c>
      <c r="G417" s="152">
        <f>SUBTOTAL(9,G411:G416)</f>
        <v>0</v>
      </c>
      <c r="H417" s="288"/>
    </row>
    <row r="418" spans="1:141" ht="24" customHeight="1" x14ac:dyDescent="0.2">
      <c r="A418" s="151"/>
      <c r="C418" s="153" t="s">
        <v>728</v>
      </c>
      <c r="D418" s="139"/>
      <c r="E418" s="402"/>
      <c r="G418" s="154"/>
    </row>
    <row r="419" spans="1:141" ht="24" customHeight="1" x14ac:dyDescent="0.2">
      <c r="A419" s="282" t="str">
        <f>IFERROR(VLOOKUP(C419,Tabla_Insumos,5,FALSE),"")</f>
        <v/>
      </c>
      <c r="B419" s="283" t="str">
        <f>IFERROR(VLOOKUP(C419,Tabla_Insumos,6,FALSE),"")</f>
        <v/>
      </c>
      <c r="C419" s="284"/>
      <c r="D419" s="285" t="str">
        <f t="shared" ref="D419:D420" si="193">IFERROR(VLOOKUP(C419,Tabla_Insumos,2,FALSE),"")</f>
        <v/>
      </c>
      <c r="E419" s="417"/>
      <c r="F419" s="286">
        <f>IFERROR(VLOOKUP(C419,Tabla_Insumos,4,FALSE),0)</f>
        <v>0</v>
      </c>
      <c r="G419" s="287">
        <f t="shared" ref="G419:G420" si="194">ROUND(E419*F419,2)</f>
        <v>0</v>
      </c>
    </row>
    <row r="420" spans="1:141" ht="24" customHeight="1" x14ac:dyDescent="0.2">
      <c r="A420" s="282" t="str">
        <f>IFERROR(VLOOKUP(C420,Tabla_Insumos,5,FALSE),"")</f>
        <v/>
      </c>
      <c r="B420" s="283" t="str">
        <f>IFERROR(VLOOKUP(C420,Tabla_Insumos,6,FALSE),"")</f>
        <v/>
      </c>
      <c r="C420" s="284"/>
      <c r="D420" s="285" t="str">
        <f t="shared" si="193"/>
        <v/>
      </c>
      <c r="E420" s="417"/>
      <c r="F420" s="286">
        <f>IFERROR(VLOOKUP(C420,Tabla_Insumos,4,FALSE),0)</f>
        <v>0</v>
      </c>
      <c r="G420" s="287">
        <f t="shared" si="194"/>
        <v>0</v>
      </c>
      <c r="H420" s="288"/>
    </row>
    <row r="421" spans="1:141" ht="24" customHeight="1" x14ac:dyDescent="0.2">
      <c r="A421" s="282"/>
      <c r="B421" s="283"/>
      <c r="C421" s="284"/>
      <c r="D421" s="285"/>
      <c r="E421" s="413"/>
      <c r="F421" s="286"/>
      <c r="G421" s="287"/>
      <c r="H421" s="288"/>
    </row>
    <row r="422" spans="1:141" ht="24" customHeight="1" x14ac:dyDescent="0.2">
      <c r="A422" s="282"/>
      <c r="B422" s="283"/>
      <c r="C422" s="284"/>
      <c r="D422" s="285"/>
      <c r="E422" s="413"/>
      <c r="F422" s="286"/>
      <c r="G422" s="287"/>
      <c r="H422" s="288"/>
    </row>
    <row r="423" spans="1:141" ht="24" customHeight="1" x14ac:dyDescent="0.2">
      <c r="A423" s="282"/>
      <c r="B423" s="283"/>
      <c r="C423" s="284"/>
      <c r="D423" s="285"/>
      <c r="E423" s="413"/>
      <c r="F423" s="286"/>
      <c r="G423" s="287"/>
    </row>
    <row r="424" spans="1:141" ht="24" customHeight="1" x14ac:dyDescent="0.2">
      <c r="A424" s="282"/>
      <c r="B424" s="283"/>
      <c r="C424" s="284"/>
      <c r="D424" s="285"/>
      <c r="E424" s="413"/>
      <c r="F424" s="286"/>
      <c r="G424" s="287"/>
    </row>
    <row r="425" spans="1:141" ht="24" customHeight="1" x14ac:dyDescent="0.2">
      <c r="A425" s="282" t="str">
        <f t="shared" ref="A425:A426" si="195">IFERROR(VLOOKUP(C425,Tabla_Insumos,4,FALSE),"")</f>
        <v/>
      </c>
      <c r="B425" s="283" t="str">
        <f t="shared" ref="B425:B426" si="196">IFERROR(VLOOKUP(C425,Tabla_Insumos,5,FALSE),"")</f>
        <v/>
      </c>
      <c r="C425" s="284"/>
      <c r="D425" s="285" t="str">
        <f t="shared" ref="D425:D426" si="197">IFERROR(VLOOKUP(C425,Tabla_Insumos,2,FALSE),"")</f>
        <v/>
      </c>
      <c r="E425" s="413"/>
      <c r="F425" s="286">
        <f t="shared" ref="F425:F426" si="198">IFERROR(VLOOKUP(C425,Tabla_Insumos,3,FALSE),0)</f>
        <v>0</v>
      </c>
      <c r="G425" s="287">
        <f t="shared" ref="G425:G426" si="199">ROUND(E425*F425,2)</f>
        <v>0</v>
      </c>
      <c r="H425" s="288"/>
    </row>
    <row r="426" spans="1:141" s="139" customFormat="1" ht="24" customHeight="1" x14ac:dyDescent="0.2">
      <c r="A426" s="282" t="str">
        <f t="shared" si="195"/>
        <v/>
      </c>
      <c r="B426" s="283" t="str">
        <f t="shared" si="196"/>
        <v/>
      </c>
      <c r="C426" s="284"/>
      <c r="D426" s="285" t="str">
        <f t="shared" si="197"/>
        <v/>
      </c>
      <c r="E426" s="413"/>
      <c r="F426" s="286">
        <f t="shared" si="198"/>
        <v>0</v>
      </c>
      <c r="G426" s="287">
        <f t="shared" si="199"/>
        <v>0</v>
      </c>
      <c r="H426" s="288"/>
      <c r="I426" s="288"/>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89"/>
      <c r="AF426" s="289"/>
      <c r="AG426" s="289"/>
      <c r="AH426" s="289"/>
      <c r="AI426" s="289"/>
      <c r="AJ426" s="289"/>
      <c r="AK426" s="289"/>
      <c r="AL426" s="289"/>
      <c r="AM426" s="289"/>
      <c r="AN426" s="289"/>
      <c r="AO426" s="289"/>
      <c r="AP426" s="289"/>
      <c r="AQ426" s="289"/>
      <c r="AR426" s="289"/>
      <c r="AS426" s="289"/>
      <c r="AT426" s="289"/>
      <c r="AU426" s="289"/>
      <c r="AV426" s="289"/>
      <c r="AW426" s="289"/>
      <c r="AX426" s="289"/>
      <c r="AY426" s="289"/>
      <c r="AZ426" s="289"/>
      <c r="BA426" s="289"/>
      <c r="BB426" s="289"/>
      <c r="BC426" s="289"/>
      <c r="BD426" s="289"/>
      <c r="BE426" s="289"/>
      <c r="BF426" s="289"/>
      <c r="BG426" s="289"/>
      <c r="BH426" s="289"/>
      <c r="BI426" s="289"/>
      <c r="BJ426" s="289"/>
      <c r="BK426" s="289"/>
      <c r="BL426" s="289"/>
      <c r="BM426" s="289"/>
      <c r="BN426" s="289"/>
      <c r="BO426" s="289"/>
      <c r="BP426" s="289"/>
      <c r="BQ426" s="289"/>
      <c r="BR426" s="289"/>
      <c r="BS426" s="289"/>
      <c r="BT426" s="289"/>
      <c r="BU426" s="289"/>
      <c r="BV426" s="289"/>
      <c r="BW426" s="289"/>
      <c r="BX426" s="289"/>
      <c r="BY426" s="289"/>
      <c r="BZ426" s="289"/>
      <c r="CA426" s="289"/>
      <c r="CB426" s="289"/>
      <c r="CC426" s="289"/>
      <c r="CD426" s="289"/>
      <c r="CE426" s="289"/>
      <c r="CF426" s="289"/>
      <c r="CG426" s="289"/>
      <c r="CH426" s="289"/>
      <c r="CI426" s="289"/>
      <c r="CJ426" s="289"/>
      <c r="CK426" s="289"/>
      <c r="CL426" s="289"/>
      <c r="CM426" s="289"/>
      <c r="CN426" s="289"/>
      <c r="CO426" s="289"/>
      <c r="CP426" s="289"/>
      <c r="CQ426" s="289"/>
      <c r="CR426" s="289"/>
      <c r="CS426" s="289"/>
      <c r="CT426" s="289"/>
      <c r="CU426" s="289"/>
      <c r="CV426" s="289"/>
      <c r="CW426" s="289"/>
      <c r="CX426" s="289"/>
      <c r="CY426" s="289"/>
      <c r="CZ426" s="289"/>
      <c r="DA426" s="289"/>
      <c r="DB426" s="289"/>
      <c r="DC426" s="289"/>
      <c r="DD426" s="289"/>
      <c r="DE426" s="289"/>
      <c r="DF426" s="289"/>
      <c r="DG426" s="289"/>
      <c r="DH426" s="289"/>
      <c r="DI426" s="289"/>
      <c r="DJ426" s="289"/>
      <c r="DK426" s="289"/>
      <c r="DL426" s="289"/>
      <c r="DM426" s="289"/>
      <c r="DN426" s="289"/>
      <c r="DO426" s="289"/>
      <c r="DP426" s="289"/>
      <c r="DQ426" s="289"/>
      <c r="DR426" s="289"/>
      <c r="DS426" s="289"/>
      <c r="DT426" s="289"/>
      <c r="DU426" s="289"/>
      <c r="DV426" s="289"/>
      <c r="DW426" s="289"/>
      <c r="DX426" s="289"/>
      <c r="DY426" s="289"/>
      <c r="DZ426" s="289"/>
      <c r="EA426" s="289"/>
      <c r="EB426" s="289"/>
      <c r="EC426" s="289"/>
      <c r="ED426" s="289"/>
      <c r="EE426" s="289"/>
      <c r="EF426" s="289"/>
      <c r="EG426" s="289"/>
      <c r="EH426" s="289"/>
      <c r="EI426" s="289"/>
      <c r="EJ426" s="289"/>
      <c r="EK426" s="289"/>
    </row>
    <row r="427" spans="1:141" ht="24" customHeight="1" x14ac:dyDescent="0.2">
      <c r="A427" s="155"/>
      <c r="B427" s="139"/>
      <c r="D427" s="139"/>
      <c r="E427" s="402"/>
      <c r="F427" s="205" t="s">
        <v>33</v>
      </c>
      <c r="G427" s="152">
        <f>SUBTOTAL(9,G419:G426)</f>
        <v>0</v>
      </c>
      <c r="H427" s="288"/>
    </row>
    <row r="428" spans="1:141" s="288" customFormat="1" ht="24" customHeight="1" thickBot="1" x14ac:dyDescent="0.25">
      <c r="A428" s="156"/>
      <c r="B428" s="157"/>
      <c r="C428" s="158"/>
      <c r="D428" s="157"/>
      <c r="E428" s="414"/>
      <c r="F428" s="159"/>
      <c r="G428" s="160"/>
      <c r="H428" s="129"/>
    </row>
    <row r="429" spans="1:141" s="288" customFormat="1" ht="24" customHeight="1" thickBot="1" x14ac:dyDescent="0.25">
      <c r="A429" s="338" t="str">
        <f>B398</f>
        <v>2.7</v>
      </c>
      <c r="B429" s="161" t="str">
        <f>C398</f>
        <v>Provisión y Colocación de Malla de advertencia 30 cm</v>
      </c>
      <c r="C429" s="162"/>
      <c r="D429" s="162" t="s">
        <v>34</v>
      </c>
      <c r="E429" s="163"/>
      <c r="F429" s="164" t="s">
        <v>35</v>
      </c>
      <c r="G429" s="165">
        <f>SUBTOTAL(9,G403:G428)</f>
        <v>0</v>
      </c>
      <c r="H429" s="397">
        <f>+G429*Coeficiente_Paso</f>
        <v>0</v>
      </c>
    </row>
    <row r="430" spans="1:141" s="288" customFormat="1" ht="24" customHeight="1" thickTop="1" x14ac:dyDescent="0.2">
      <c r="A430" s="400"/>
      <c r="B430" s="401"/>
      <c r="C430" s="139"/>
      <c r="D430" s="139"/>
      <c r="E430" s="402"/>
      <c r="F430" s="403"/>
      <c r="G430" s="404"/>
      <c r="H430" s="397"/>
    </row>
    <row r="431" spans="1:141" s="288" customFormat="1" ht="24" customHeight="1" x14ac:dyDescent="0.2">
      <c r="A431" s="400"/>
      <c r="B431" s="401"/>
      <c r="C431" s="139"/>
      <c r="D431" s="139"/>
      <c r="E431" s="402"/>
      <c r="F431" s="403"/>
      <c r="G431" s="404"/>
      <c r="H431" s="397"/>
    </row>
    <row r="432" spans="1:141" ht="24" customHeight="1" thickBot="1" x14ac:dyDescent="0.25">
      <c r="A432" s="400"/>
      <c r="B432" s="401"/>
      <c r="C432" s="139"/>
      <c r="D432" s="139"/>
      <c r="E432" s="402"/>
      <c r="F432" s="403"/>
      <c r="G432" s="404"/>
      <c r="H432" s="397"/>
    </row>
    <row r="433" spans="1:141" ht="24" customHeight="1" thickTop="1" x14ac:dyDescent="0.2">
      <c r="A433" s="192" t="s">
        <v>37</v>
      </c>
      <c r="B433" s="193"/>
      <c r="C433" s="193"/>
      <c r="D433" s="193"/>
      <c r="E433" s="411"/>
      <c r="F433" s="193"/>
      <c r="G433" s="194"/>
      <c r="H433" s="288"/>
    </row>
    <row r="434" spans="1:141" ht="24" customHeight="1" x14ac:dyDescent="0.2">
      <c r="A434" s="130" t="s">
        <v>724</v>
      </c>
      <c r="B434" s="131" t="str">
        <f>Comitente</f>
        <v>DIRECCIÓN PROVINCIAL RED DE GAS</v>
      </c>
      <c r="C434" s="126"/>
      <c r="D434" s="132"/>
      <c r="E434" s="132"/>
      <c r="F434" s="133"/>
      <c r="G434" s="134"/>
      <c r="H434" s="288"/>
    </row>
    <row r="435" spans="1:141" s="139" customFormat="1" ht="24" customHeight="1" x14ac:dyDescent="0.2">
      <c r="A435" s="130" t="s">
        <v>725</v>
      </c>
      <c r="B435" s="131">
        <f>Contratista</f>
        <v>0</v>
      </c>
      <c r="C435" s="127"/>
      <c r="D435" s="127"/>
      <c r="E435" s="412"/>
      <c r="F435" s="135"/>
      <c r="G435" s="136"/>
      <c r="H435" s="288"/>
      <c r="I435" s="288"/>
      <c r="J435" s="289"/>
      <c r="K435" s="289"/>
      <c r="L435" s="289"/>
      <c r="M435" s="289"/>
      <c r="N435" s="289"/>
      <c r="O435" s="289"/>
      <c r="P435" s="289"/>
      <c r="Q435" s="289"/>
      <c r="R435" s="289"/>
      <c r="S435" s="289"/>
      <c r="T435" s="289"/>
      <c r="U435" s="289"/>
      <c r="V435" s="289"/>
      <c r="W435" s="289"/>
      <c r="X435" s="289"/>
      <c r="Y435" s="289"/>
      <c r="Z435" s="289"/>
      <c r="AA435" s="289"/>
      <c r="AB435" s="289"/>
      <c r="AC435" s="289"/>
      <c r="AD435" s="289"/>
      <c r="AE435" s="289"/>
      <c r="AF435" s="289"/>
      <c r="AG435" s="289"/>
      <c r="AH435" s="289"/>
      <c r="AI435" s="289"/>
      <c r="AJ435" s="289"/>
      <c r="AK435" s="289"/>
      <c r="AL435" s="289"/>
      <c r="AM435" s="289"/>
      <c r="AN435" s="289"/>
      <c r="AO435" s="289"/>
      <c r="AP435" s="289"/>
      <c r="AQ435" s="289"/>
      <c r="AR435" s="289"/>
      <c r="AS435" s="289"/>
      <c r="AT435" s="289"/>
      <c r="AU435" s="289"/>
      <c r="AV435" s="289"/>
      <c r="AW435" s="289"/>
      <c r="AX435" s="289"/>
      <c r="AY435" s="289"/>
      <c r="AZ435" s="289"/>
      <c r="BA435" s="289"/>
      <c r="BB435" s="289"/>
      <c r="BC435" s="289"/>
      <c r="BD435" s="289"/>
      <c r="BE435" s="289"/>
      <c r="BF435" s="289"/>
      <c r="BG435" s="289"/>
      <c r="BH435" s="289"/>
      <c r="BI435" s="289"/>
      <c r="BJ435" s="289"/>
      <c r="BK435" s="289"/>
      <c r="BL435" s="289"/>
      <c r="BM435" s="289"/>
      <c r="BN435" s="289"/>
      <c r="BO435" s="289"/>
      <c r="BP435" s="289"/>
      <c r="BQ435" s="289"/>
      <c r="BR435" s="289"/>
      <c r="BS435" s="289"/>
      <c r="BT435" s="289"/>
      <c r="BU435" s="289"/>
      <c r="BV435" s="289"/>
      <c r="BW435" s="289"/>
      <c r="BX435" s="289"/>
      <c r="BY435" s="289"/>
      <c r="BZ435" s="289"/>
      <c r="CA435" s="289"/>
      <c r="CB435" s="289"/>
      <c r="CC435" s="289"/>
      <c r="CD435" s="289"/>
      <c r="CE435" s="289"/>
      <c r="CF435" s="289"/>
      <c r="CG435" s="289"/>
      <c r="CH435" s="289"/>
      <c r="CI435" s="289"/>
      <c r="CJ435" s="289"/>
      <c r="CK435" s="289"/>
      <c r="CL435" s="289"/>
      <c r="CM435" s="289"/>
      <c r="CN435" s="289"/>
      <c r="CO435" s="289"/>
      <c r="CP435" s="289"/>
      <c r="CQ435" s="289"/>
      <c r="CR435" s="289"/>
      <c r="CS435" s="289"/>
      <c r="CT435" s="289"/>
      <c r="CU435" s="289"/>
      <c r="CV435" s="289"/>
      <c r="CW435" s="289"/>
      <c r="CX435" s="289"/>
      <c r="CY435" s="289"/>
      <c r="CZ435" s="289"/>
      <c r="DA435" s="289"/>
      <c r="DB435" s="289"/>
      <c r="DC435" s="289"/>
      <c r="DD435" s="289"/>
      <c r="DE435" s="289"/>
      <c r="DF435" s="289"/>
      <c r="DG435" s="289"/>
      <c r="DH435" s="289"/>
      <c r="DI435" s="289"/>
      <c r="DJ435" s="289"/>
      <c r="DK435" s="289"/>
      <c r="DL435" s="289"/>
      <c r="DM435" s="289"/>
      <c r="DN435" s="289"/>
      <c r="DO435" s="289"/>
      <c r="DP435" s="289"/>
      <c r="DQ435" s="289"/>
      <c r="DR435" s="289"/>
      <c r="DS435" s="289"/>
      <c r="DT435" s="289"/>
      <c r="DU435" s="289"/>
      <c r="DV435" s="289"/>
      <c r="DW435" s="289"/>
      <c r="DX435" s="289"/>
      <c r="DY435" s="289"/>
      <c r="DZ435" s="289"/>
      <c r="EA435" s="289"/>
      <c r="EB435" s="289"/>
      <c r="EC435" s="289"/>
      <c r="ED435" s="289"/>
      <c r="EE435" s="289"/>
      <c r="EF435" s="289"/>
      <c r="EG435" s="289"/>
      <c r="EH435" s="289"/>
      <c r="EI435" s="289"/>
      <c r="EJ435" s="289"/>
      <c r="EK435" s="289"/>
    </row>
    <row r="436" spans="1:141" ht="24" customHeight="1" x14ac:dyDescent="0.2">
      <c r="A436" s="130" t="s">
        <v>24</v>
      </c>
      <c r="B436" s="131" t="str">
        <f>Obra</f>
        <v>RED DE MEDIA PRESIÓN MEDANO DE ORO</v>
      </c>
      <c r="C436" s="127"/>
      <c r="D436" s="127"/>
      <c r="E436" s="412"/>
      <c r="F436" s="135" t="s">
        <v>38</v>
      </c>
      <c r="G436" s="137">
        <f>Fecha_Base</f>
        <v>0</v>
      </c>
    </row>
    <row r="437" spans="1:141" s="288" customFormat="1" ht="24" customHeight="1" x14ac:dyDescent="0.2">
      <c r="A437" s="138" t="s">
        <v>723</v>
      </c>
      <c r="B437" s="128" t="str">
        <f>Ubicación</f>
        <v>Departamento Rawson</v>
      </c>
      <c r="C437" s="128"/>
      <c r="D437" s="139"/>
      <c r="E437" s="402"/>
      <c r="F437" s="140"/>
      <c r="G437" s="141"/>
      <c r="H437" s="129"/>
    </row>
    <row r="438" spans="1:141" s="288" customFormat="1" ht="24" customHeight="1" x14ac:dyDescent="0.2">
      <c r="A438" s="138" t="s">
        <v>39</v>
      </c>
      <c r="B438" s="21">
        <f>IFERROR(VALUE(LEFT(B439,FIND(".",B439)-1)),"")</f>
        <v>2</v>
      </c>
      <c r="C438" s="129" t="str">
        <f>IFERROR(VLOOKUP(B438,Tabla_CyP,2,FALSE),"")</f>
        <v>CAÑERÍAS</v>
      </c>
      <c r="D438" s="129" t="str">
        <f>IFERROR(VALUE(LEFT(B438,FIND("-",B438)-1)),"")</f>
        <v/>
      </c>
      <c r="E438" s="402"/>
      <c r="F438" s="140"/>
      <c r="G438" s="141"/>
    </row>
    <row r="439" spans="1:141" s="288" customFormat="1" ht="24" customHeight="1" x14ac:dyDescent="0.2">
      <c r="A439" s="138" t="s">
        <v>25</v>
      </c>
      <c r="B439" s="142" t="s">
        <v>1370</v>
      </c>
      <c r="C439" s="129" t="str">
        <f>IFERROR(VLOOKUP(B439,Tabla_CyP,2,FALSE),"")</f>
        <v>Excavación de zanja para la instalación de cañeria PE -Red Media Presión</v>
      </c>
      <c r="D439" s="139"/>
      <c r="E439" s="402"/>
      <c r="F439" s="135" t="s">
        <v>26</v>
      </c>
      <c r="G439" s="143" t="str">
        <f>IFERROR(VLOOKUP(B439,Tabla_CyP,4,FALSE),"")</f>
        <v>m</v>
      </c>
    </row>
    <row r="440" spans="1:141" ht="24" customHeight="1" x14ac:dyDescent="0.2">
      <c r="A440" s="138"/>
      <c r="B440" s="128"/>
      <c r="D440" s="139"/>
      <c r="E440" s="402"/>
      <c r="G440" s="141"/>
      <c r="H440" s="288"/>
    </row>
    <row r="441" spans="1:141" ht="24" customHeight="1" x14ac:dyDescent="0.2">
      <c r="A441" s="434" t="s">
        <v>586</v>
      </c>
      <c r="B441" s="435"/>
      <c r="C441" s="436" t="s">
        <v>0</v>
      </c>
      <c r="D441" s="436" t="s">
        <v>27</v>
      </c>
      <c r="E441" s="438" t="s">
        <v>28</v>
      </c>
      <c r="F441" s="440" t="s">
        <v>29</v>
      </c>
      <c r="G441" s="432" t="s">
        <v>30</v>
      </c>
    </row>
    <row r="442" spans="1:141" s="288" customFormat="1" ht="24" customHeight="1" x14ac:dyDescent="0.2">
      <c r="A442" s="144" t="s">
        <v>587</v>
      </c>
      <c r="B442" s="145" t="s">
        <v>588</v>
      </c>
      <c r="C442" s="437"/>
      <c r="D442" s="437"/>
      <c r="E442" s="439"/>
      <c r="F442" s="441"/>
      <c r="G442" s="433"/>
      <c r="H442" s="129"/>
    </row>
    <row r="443" spans="1:141" s="288" customFormat="1" ht="24" customHeight="1" x14ac:dyDescent="0.2">
      <c r="A443" s="204"/>
      <c r="B443" s="146"/>
      <c r="C443" s="202" t="s">
        <v>726</v>
      </c>
      <c r="D443" s="147"/>
      <c r="E443" s="148"/>
      <c r="F443" s="149"/>
      <c r="G443" s="150"/>
      <c r="H443" s="129"/>
    </row>
    <row r="444" spans="1:141" s="288" customFormat="1" ht="24" customHeight="1" x14ac:dyDescent="0.2">
      <c r="A444" s="282" t="str">
        <f>IFERROR(VLOOKUP(C444,Tabla_Insumos,5,FALSE),"")</f>
        <v/>
      </c>
      <c r="B444" s="283" t="str">
        <f>IFERROR(VLOOKUP(C444,Tabla_Insumos,6,FALSE),"")</f>
        <v/>
      </c>
      <c r="C444" s="284"/>
      <c r="D444" s="285" t="str">
        <f t="shared" ref="D444:D445" si="200">IFERROR(VLOOKUP(C444,Tabla_Insumos,2,FALSE),"")</f>
        <v/>
      </c>
      <c r="E444" s="413"/>
      <c r="F444" s="286">
        <f>IFERROR(VLOOKUP(C444,Tabla_Insumos,4,FALSE),0)</f>
        <v>0</v>
      </c>
      <c r="G444" s="287">
        <f>ROUND(E444*F444,2)</f>
        <v>0</v>
      </c>
      <c r="H444" s="129"/>
    </row>
    <row r="445" spans="1:141" ht="24" customHeight="1" x14ac:dyDescent="0.2">
      <c r="A445" s="282" t="str">
        <f>IFERROR(VLOOKUP(C445,Tabla_Insumos,5,FALSE),"")</f>
        <v/>
      </c>
      <c r="B445" s="283" t="str">
        <f>IFERROR(VLOOKUP(C445,Tabla_Insumos,6,FALSE),"")</f>
        <v/>
      </c>
      <c r="C445" s="284"/>
      <c r="D445" s="285" t="str">
        <f t="shared" si="200"/>
        <v/>
      </c>
      <c r="E445" s="413"/>
      <c r="F445" s="286">
        <f>IFERROR(VLOOKUP(C445,Tabla_Insumos,4,FALSE),0)</f>
        <v>0</v>
      </c>
      <c r="G445" s="287">
        <f>ROUND(E445*F445,2)</f>
        <v>0</v>
      </c>
    </row>
    <row r="446" spans="1:141" ht="24" customHeight="1" x14ac:dyDescent="0.2">
      <c r="A446" s="282"/>
      <c r="B446" s="283"/>
      <c r="C446" s="284"/>
      <c r="D446" s="285"/>
      <c r="E446" s="413"/>
      <c r="F446" s="286"/>
      <c r="G446" s="287">
        <f t="shared" ref="G446:G449" si="201">ROUND(E446*F446,2)</f>
        <v>0</v>
      </c>
    </row>
    <row r="447" spans="1:141" s="288" customFormat="1" ht="24" customHeight="1" x14ac:dyDescent="0.2">
      <c r="A447" s="282"/>
      <c r="B447" s="283"/>
      <c r="C447" s="284"/>
      <c r="D447" s="285"/>
      <c r="E447" s="413"/>
      <c r="F447" s="286"/>
      <c r="G447" s="287">
        <f t="shared" si="201"/>
        <v>0</v>
      </c>
      <c r="H447" s="129"/>
    </row>
    <row r="448" spans="1:141" s="288" customFormat="1" ht="24" customHeight="1" x14ac:dyDescent="0.2">
      <c r="A448" s="282" t="str">
        <f t="shared" ref="A448:A449" si="202">IFERROR(VLOOKUP(C448,Tabla_Insumos,4,FALSE),"")</f>
        <v/>
      </c>
      <c r="B448" s="283" t="str">
        <f t="shared" ref="B448:B449" si="203">IFERROR(VLOOKUP(C448,Tabla_Insumos,5,FALSE),"")</f>
        <v/>
      </c>
      <c r="C448" s="284"/>
      <c r="D448" s="285" t="str">
        <f t="shared" ref="D448:D449" si="204">IFERROR(VLOOKUP(C448,Tabla_Insumos,2,FALSE),"")</f>
        <v/>
      </c>
      <c r="E448" s="413"/>
      <c r="F448" s="286">
        <f t="shared" ref="F448:F449" si="205">IFERROR(VLOOKUP(C448,Tabla_Insumos,3,FALSE),0)</f>
        <v>0</v>
      </c>
      <c r="G448" s="287">
        <f t="shared" si="201"/>
        <v>0</v>
      </c>
      <c r="H448" s="129"/>
    </row>
    <row r="449" spans="1:141" s="288" customFormat="1" ht="24" customHeight="1" x14ac:dyDescent="0.2">
      <c r="A449" s="282" t="str">
        <f t="shared" si="202"/>
        <v/>
      </c>
      <c r="B449" s="283" t="str">
        <f t="shared" si="203"/>
        <v/>
      </c>
      <c r="C449" s="284"/>
      <c r="D449" s="285" t="str">
        <f t="shared" si="204"/>
        <v/>
      </c>
      <c r="E449" s="413"/>
      <c r="F449" s="286">
        <f t="shared" si="205"/>
        <v>0</v>
      </c>
      <c r="G449" s="287">
        <f t="shared" si="201"/>
        <v>0</v>
      </c>
      <c r="H449" s="129"/>
    </row>
    <row r="450" spans="1:141" ht="24" customHeight="1" x14ac:dyDescent="0.2">
      <c r="A450" s="151"/>
      <c r="D450" s="139"/>
      <c r="E450" s="402"/>
      <c r="F450" s="205" t="s">
        <v>31</v>
      </c>
      <c r="G450" s="152">
        <f>SUBTOTAL(9,G444:G449)</f>
        <v>0</v>
      </c>
    </row>
    <row r="451" spans="1:141" ht="24" customHeight="1" x14ac:dyDescent="0.2">
      <c r="A451" s="151"/>
      <c r="C451" s="153" t="s">
        <v>727</v>
      </c>
      <c r="D451" s="139"/>
      <c r="E451" s="402"/>
      <c r="G451" s="154"/>
    </row>
    <row r="452" spans="1:141" s="330" customFormat="1" ht="24" customHeight="1" x14ac:dyDescent="0.2">
      <c r="A452" s="282" t="str">
        <f t="shared" ref="A452:A457" si="206">IFERROR(VLOOKUP(C452,Tabla_Insumos,5,FALSE),"")</f>
        <v/>
      </c>
      <c r="B452" s="283" t="str">
        <f t="shared" ref="B452:B457" si="207">IFERROR(VLOOKUP(C452,Tabla_Insumos,6,FALSE),"")</f>
        <v/>
      </c>
      <c r="C452" s="284"/>
      <c r="D452" s="285" t="str">
        <f t="shared" ref="D452:D457" si="208">IFERROR(VLOOKUP(C452,Tabla_Insumos,2,FALSE),"")</f>
        <v/>
      </c>
      <c r="E452" s="413"/>
      <c r="F452" s="286">
        <f t="shared" ref="F452:F457" si="209">IFERROR(VLOOKUP(C452,Tabla_Insumos,4,FALSE),0)</f>
        <v>0</v>
      </c>
      <c r="G452" s="287">
        <f>ROUND(E452*F452,2)</f>
        <v>0</v>
      </c>
      <c r="H452" s="129"/>
      <c r="I452" s="288"/>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c r="AG452" s="331"/>
      <c r="AH452" s="331"/>
      <c r="AI452" s="331"/>
      <c r="AJ452" s="331"/>
      <c r="AK452" s="331"/>
      <c r="AL452" s="331"/>
      <c r="AM452" s="331"/>
      <c r="AN452" s="331"/>
      <c r="AO452" s="331"/>
      <c r="AP452" s="331"/>
      <c r="AQ452" s="331"/>
      <c r="AR452" s="331"/>
      <c r="AS452" s="331"/>
      <c r="AT452" s="331"/>
      <c r="AU452" s="331"/>
      <c r="AV452" s="331"/>
      <c r="AW452" s="331"/>
      <c r="AX452" s="331"/>
      <c r="AY452" s="331"/>
      <c r="AZ452" s="331"/>
      <c r="BA452" s="331"/>
      <c r="BB452" s="331"/>
      <c r="BC452" s="331"/>
      <c r="BD452" s="331"/>
      <c r="BE452" s="331"/>
      <c r="BF452" s="331"/>
      <c r="BG452" s="331"/>
      <c r="BH452" s="331"/>
      <c r="BI452" s="331"/>
      <c r="BJ452" s="331"/>
      <c r="BK452" s="331"/>
      <c r="BL452" s="331"/>
      <c r="BM452" s="331"/>
      <c r="BN452" s="331"/>
      <c r="BO452" s="331"/>
      <c r="BP452" s="331"/>
      <c r="BQ452" s="331"/>
      <c r="BR452" s="331"/>
      <c r="BS452" s="331"/>
      <c r="BT452" s="331"/>
      <c r="BU452" s="331"/>
      <c r="BV452" s="331"/>
      <c r="BW452" s="331"/>
      <c r="BX452" s="331"/>
      <c r="BY452" s="331"/>
      <c r="BZ452" s="331"/>
      <c r="CA452" s="331"/>
      <c r="CB452" s="331"/>
      <c r="CC452" s="331"/>
      <c r="CD452" s="331"/>
      <c r="CE452" s="331"/>
      <c r="CF452" s="331"/>
      <c r="CG452" s="331"/>
      <c r="CH452" s="331"/>
      <c r="CI452" s="331"/>
      <c r="CJ452" s="331"/>
      <c r="CK452" s="331"/>
      <c r="CL452" s="331"/>
      <c r="CM452" s="331"/>
      <c r="CN452" s="331"/>
      <c r="CO452" s="331"/>
      <c r="CP452" s="331"/>
      <c r="CQ452" s="331"/>
      <c r="CR452" s="331"/>
      <c r="CS452" s="331"/>
      <c r="CT452" s="331"/>
      <c r="CU452" s="331"/>
      <c r="CV452" s="331"/>
      <c r="CW452" s="331"/>
      <c r="CX452" s="331"/>
      <c r="CY452" s="331"/>
      <c r="CZ452" s="331"/>
      <c r="DA452" s="331"/>
      <c r="DB452" s="331"/>
      <c r="DC452" s="331"/>
      <c r="DD452" s="331"/>
      <c r="DE452" s="331"/>
      <c r="DF452" s="331"/>
      <c r="DG452" s="331"/>
      <c r="DH452" s="331"/>
      <c r="DI452" s="331"/>
      <c r="DJ452" s="331"/>
      <c r="DK452" s="331"/>
      <c r="DL452" s="331"/>
      <c r="DM452" s="331"/>
      <c r="DN452" s="331"/>
      <c r="DO452" s="331"/>
      <c r="DP452" s="331"/>
      <c r="DQ452" s="331"/>
      <c r="DR452" s="331"/>
      <c r="DS452" s="331"/>
      <c r="DT452" s="331"/>
      <c r="DU452" s="331"/>
      <c r="DV452" s="331"/>
      <c r="DW452" s="331"/>
      <c r="DX452" s="331"/>
      <c r="DY452" s="331"/>
      <c r="DZ452" s="331"/>
      <c r="EA452" s="331"/>
      <c r="EB452" s="331"/>
      <c r="EC452" s="331"/>
      <c r="ED452" s="331"/>
      <c r="EE452" s="331"/>
      <c r="EF452" s="331"/>
      <c r="EG452" s="331"/>
      <c r="EH452" s="331"/>
      <c r="EI452" s="331"/>
      <c r="EJ452" s="331"/>
      <c r="EK452" s="331"/>
    </row>
    <row r="453" spans="1:141" ht="24" customHeight="1" x14ac:dyDescent="0.2">
      <c r="A453" s="282" t="str">
        <f t="shared" si="206"/>
        <v/>
      </c>
      <c r="B453" s="283" t="str">
        <f t="shared" si="207"/>
        <v/>
      </c>
      <c r="C453" s="284"/>
      <c r="D453" s="285" t="str">
        <f t="shared" si="208"/>
        <v/>
      </c>
      <c r="E453" s="413"/>
      <c r="F453" s="286">
        <f t="shared" si="209"/>
        <v>0</v>
      </c>
      <c r="G453" s="287">
        <f t="shared" ref="G453:G457" si="210">ROUND(E453*F453,2)</f>
        <v>0</v>
      </c>
    </row>
    <row r="454" spans="1:141" s="288" customFormat="1" ht="24" customHeight="1" x14ac:dyDescent="0.2">
      <c r="A454" s="282" t="str">
        <f t="shared" si="206"/>
        <v/>
      </c>
      <c r="B454" s="283" t="str">
        <f t="shared" si="207"/>
        <v/>
      </c>
      <c r="C454" s="284"/>
      <c r="D454" s="285" t="str">
        <f t="shared" si="208"/>
        <v/>
      </c>
      <c r="E454" s="413"/>
      <c r="F454" s="286">
        <f t="shared" si="209"/>
        <v>0</v>
      </c>
      <c r="G454" s="287">
        <f t="shared" si="210"/>
        <v>0</v>
      </c>
      <c r="H454" s="139"/>
      <c r="I454" s="289"/>
    </row>
    <row r="455" spans="1:141" s="288" customFormat="1" ht="24" customHeight="1" x14ac:dyDescent="0.2">
      <c r="A455" s="282" t="str">
        <f t="shared" si="206"/>
        <v/>
      </c>
      <c r="B455" s="283" t="str">
        <f t="shared" si="207"/>
        <v/>
      </c>
      <c r="C455" s="284"/>
      <c r="D455" s="285" t="str">
        <f t="shared" si="208"/>
        <v/>
      </c>
      <c r="E455" s="413"/>
      <c r="F455" s="286">
        <f t="shared" si="209"/>
        <v>0</v>
      </c>
      <c r="G455" s="287">
        <f t="shared" si="210"/>
        <v>0</v>
      </c>
      <c r="H455" s="129"/>
    </row>
    <row r="456" spans="1:141" s="288" customFormat="1" ht="24" customHeight="1" x14ac:dyDescent="0.2">
      <c r="A456" s="282" t="str">
        <f t="shared" si="206"/>
        <v/>
      </c>
      <c r="B456" s="283" t="str">
        <f t="shared" si="207"/>
        <v/>
      </c>
      <c r="C456" s="284"/>
      <c r="D456" s="285" t="str">
        <f t="shared" si="208"/>
        <v/>
      </c>
      <c r="E456" s="413">
        <v>0</v>
      </c>
      <c r="F456" s="286">
        <f t="shared" si="209"/>
        <v>0</v>
      </c>
      <c r="G456" s="287">
        <f t="shared" si="210"/>
        <v>0</v>
      </c>
    </row>
    <row r="457" spans="1:141" s="288" customFormat="1" ht="24" customHeight="1" x14ac:dyDescent="0.2">
      <c r="A457" s="282" t="str">
        <f t="shared" si="206"/>
        <v/>
      </c>
      <c r="B457" s="283" t="str">
        <f t="shared" si="207"/>
        <v/>
      </c>
      <c r="C457" s="284"/>
      <c r="D457" s="285" t="str">
        <f t="shared" si="208"/>
        <v/>
      </c>
      <c r="E457" s="413">
        <v>0</v>
      </c>
      <c r="F457" s="286">
        <f t="shared" si="209"/>
        <v>0</v>
      </c>
      <c r="G457" s="287">
        <f t="shared" si="210"/>
        <v>0</v>
      </c>
    </row>
    <row r="458" spans="1:141" s="288" customFormat="1" ht="24" customHeight="1" x14ac:dyDescent="0.2">
      <c r="A458" s="151"/>
      <c r="B458" s="129"/>
      <c r="C458" s="129"/>
      <c r="D458" s="139"/>
      <c r="E458" s="402"/>
      <c r="F458" s="205" t="s">
        <v>32</v>
      </c>
      <c r="G458" s="152">
        <f>SUBTOTAL(9,G452:G457)</f>
        <v>0</v>
      </c>
    </row>
    <row r="459" spans="1:141" s="288" customFormat="1" ht="24" customHeight="1" x14ac:dyDescent="0.2">
      <c r="A459" s="151"/>
      <c r="B459" s="129"/>
      <c r="C459" s="153" t="s">
        <v>728</v>
      </c>
      <c r="D459" s="139"/>
      <c r="E459" s="402"/>
      <c r="F459" s="140"/>
      <c r="G459" s="154"/>
      <c r="H459" s="129"/>
    </row>
    <row r="460" spans="1:141" s="288" customFormat="1" ht="24" customHeight="1" x14ac:dyDescent="0.2">
      <c r="A460" s="282" t="str">
        <f>IFERROR(VLOOKUP(C460,Tabla_Insumos,5,FALSE),"")</f>
        <v/>
      </c>
      <c r="B460" s="283" t="str">
        <f>IFERROR(VLOOKUP(C460,Tabla_Insumos,6,FALSE),"")</f>
        <v/>
      </c>
      <c r="C460" s="284"/>
      <c r="D460" s="285" t="str">
        <f t="shared" ref="D460:D461" si="211">IFERROR(VLOOKUP(C460,Tabla_Insumos,2,FALSE),"")</f>
        <v/>
      </c>
      <c r="E460" s="413"/>
      <c r="F460" s="286">
        <f>IFERROR(VLOOKUP(C460,Tabla_Insumos,4,FALSE),0)</f>
        <v>0</v>
      </c>
      <c r="G460" s="287">
        <f t="shared" ref="G460:G461" si="212">ROUND(E460*F460,2)</f>
        <v>0</v>
      </c>
      <c r="H460" s="129"/>
    </row>
    <row r="461" spans="1:141" s="288" customFormat="1" ht="24" customHeight="1" x14ac:dyDescent="0.2">
      <c r="A461" s="282" t="str">
        <f>IFERROR(VLOOKUP(C461,Tabla_Insumos,5,FALSE),"")</f>
        <v/>
      </c>
      <c r="B461" s="283" t="str">
        <f>IFERROR(VLOOKUP(C461,Tabla_Insumos,6,FALSE),"")</f>
        <v/>
      </c>
      <c r="C461" s="284"/>
      <c r="D461" s="285" t="str">
        <f t="shared" si="211"/>
        <v/>
      </c>
      <c r="E461" s="417"/>
      <c r="F461" s="286">
        <f>IFERROR(VLOOKUP(C461,Tabla_Insumos,4,FALSE),0)</f>
        <v>0</v>
      </c>
      <c r="G461" s="287">
        <f t="shared" si="212"/>
        <v>0</v>
      </c>
    </row>
    <row r="462" spans="1:141" s="288" customFormat="1" ht="24" customHeight="1" x14ac:dyDescent="0.2">
      <c r="A462" s="282"/>
      <c r="B462" s="283"/>
      <c r="C462" s="284"/>
      <c r="D462" s="285"/>
      <c r="E462" s="413"/>
      <c r="F462" s="286"/>
      <c r="G462" s="287"/>
    </row>
    <row r="463" spans="1:141" s="288" customFormat="1" ht="24" customHeight="1" x14ac:dyDescent="0.2">
      <c r="A463" s="282"/>
      <c r="B463" s="283"/>
      <c r="C463" s="284"/>
      <c r="D463" s="285"/>
      <c r="E463" s="413"/>
      <c r="F463" s="286"/>
      <c r="G463" s="287"/>
    </row>
    <row r="464" spans="1:141" s="288" customFormat="1" ht="24" customHeight="1" x14ac:dyDescent="0.2">
      <c r="A464" s="282"/>
      <c r="B464" s="283"/>
      <c r="C464" s="284"/>
      <c r="D464" s="285"/>
      <c r="E464" s="413"/>
      <c r="F464" s="286"/>
      <c r="G464" s="287"/>
      <c r="H464" s="129"/>
    </row>
    <row r="465" spans="1:141" s="288" customFormat="1" ht="24" customHeight="1" x14ac:dyDescent="0.2">
      <c r="A465" s="282"/>
      <c r="B465" s="283"/>
      <c r="C465" s="284"/>
      <c r="D465" s="285"/>
      <c r="E465" s="413"/>
      <c r="F465" s="286"/>
      <c r="G465" s="287"/>
      <c r="H465" s="129"/>
    </row>
    <row r="466" spans="1:141" s="288" customFormat="1" ht="24" customHeight="1" x14ac:dyDescent="0.2">
      <c r="A466" s="282" t="str">
        <f t="shared" ref="A466:A467" si="213">IFERROR(VLOOKUP(C466,Tabla_Insumos,4,FALSE),"")</f>
        <v/>
      </c>
      <c r="B466" s="283" t="str">
        <f t="shared" ref="B466:B467" si="214">IFERROR(VLOOKUP(C466,Tabla_Insumos,5,FALSE),"")</f>
        <v/>
      </c>
      <c r="C466" s="284"/>
      <c r="D466" s="285" t="str">
        <f t="shared" ref="D466:D467" si="215">IFERROR(VLOOKUP(C466,Tabla_Insumos,2,FALSE),"")</f>
        <v/>
      </c>
      <c r="E466" s="413"/>
      <c r="F466" s="286">
        <f t="shared" ref="F466:F467" si="216">IFERROR(VLOOKUP(C466,Tabla_Insumos,3,FALSE),0)</f>
        <v>0</v>
      </c>
      <c r="G466" s="287">
        <f t="shared" ref="G466:G467" si="217">ROUND(E466*F466,2)</f>
        <v>0</v>
      </c>
    </row>
    <row r="467" spans="1:141" ht="24" customHeight="1" x14ac:dyDescent="0.2">
      <c r="A467" s="282" t="str">
        <f t="shared" si="213"/>
        <v/>
      </c>
      <c r="B467" s="283" t="str">
        <f t="shared" si="214"/>
        <v/>
      </c>
      <c r="C467" s="284"/>
      <c r="D467" s="285" t="str">
        <f t="shared" si="215"/>
        <v/>
      </c>
      <c r="E467" s="413"/>
      <c r="F467" s="286">
        <f t="shared" si="216"/>
        <v>0</v>
      </c>
      <c r="G467" s="287">
        <f t="shared" si="217"/>
        <v>0</v>
      </c>
      <c r="H467" s="288"/>
    </row>
    <row r="468" spans="1:141" ht="24" customHeight="1" x14ac:dyDescent="0.2">
      <c r="A468" s="155"/>
      <c r="B468" s="139"/>
      <c r="D468" s="139"/>
      <c r="E468" s="402"/>
      <c r="F468" s="205" t="s">
        <v>33</v>
      </c>
      <c r="G468" s="152">
        <f>SUBTOTAL(9,G460:G467)</f>
        <v>0</v>
      </c>
      <c r="H468" s="288"/>
    </row>
    <row r="469" spans="1:141" s="288" customFormat="1" ht="24" customHeight="1" thickBot="1" x14ac:dyDescent="0.25">
      <c r="A469" s="156"/>
      <c r="B469" s="157"/>
      <c r="C469" s="158"/>
      <c r="D469" s="157"/>
      <c r="E469" s="414"/>
      <c r="F469" s="159"/>
      <c r="G469" s="160"/>
      <c r="H469" s="129"/>
    </row>
    <row r="470" spans="1:141" s="288" customFormat="1" ht="24" customHeight="1" thickBot="1" x14ac:dyDescent="0.25">
      <c r="A470" s="338" t="str">
        <f>B439</f>
        <v>2.8</v>
      </c>
      <c r="B470" s="161" t="str">
        <f>C439</f>
        <v>Excavación de zanja para la instalación de cañeria PE -Red Media Presión</v>
      </c>
      <c r="C470" s="162"/>
      <c r="D470" s="162" t="s">
        <v>34</v>
      </c>
      <c r="E470" s="163"/>
      <c r="F470" s="164" t="s">
        <v>35</v>
      </c>
      <c r="G470" s="165">
        <f>SUBTOTAL(9,G444:G469)</f>
        <v>0</v>
      </c>
      <c r="H470" s="397">
        <f>+G470*Coeficiente_Paso</f>
        <v>0</v>
      </c>
    </row>
    <row r="471" spans="1:141" s="288" customFormat="1" ht="24" customHeight="1" thickTop="1" thickBot="1" x14ac:dyDescent="0.25">
      <c r="A471" s="400"/>
      <c r="B471" s="401"/>
      <c r="C471" s="139"/>
      <c r="D471" s="139"/>
      <c r="E471" s="402"/>
      <c r="F471" s="403"/>
      <c r="G471" s="404"/>
      <c r="H471" s="397"/>
    </row>
    <row r="472" spans="1:141" s="288" customFormat="1" ht="24" customHeight="1" thickTop="1" x14ac:dyDescent="0.2">
      <c r="A472" s="192" t="s">
        <v>37</v>
      </c>
      <c r="B472" s="193"/>
      <c r="C472" s="193"/>
      <c r="D472" s="193"/>
      <c r="E472" s="411"/>
      <c r="F472" s="193"/>
      <c r="G472" s="194"/>
    </row>
    <row r="473" spans="1:141" ht="24" customHeight="1" x14ac:dyDescent="0.2">
      <c r="A473" s="130" t="s">
        <v>724</v>
      </c>
      <c r="B473" s="131" t="str">
        <f>Comitente</f>
        <v>DIRECCIÓN PROVINCIAL RED DE GAS</v>
      </c>
      <c r="C473" s="126"/>
      <c r="D473" s="132"/>
      <c r="E473" s="132"/>
      <c r="F473" s="133"/>
      <c r="G473" s="134"/>
      <c r="H473" s="288"/>
    </row>
    <row r="474" spans="1:141" ht="24" customHeight="1" x14ac:dyDescent="0.2">
      <c r="A474" s="130" t="s">
        <v>725</v>
      </c>
      <c r="B474" s="131">
        <f>Contratista</f>
        <v>0</v>
      </c>
      <c r="C474" s="127"/>
      <c r="D474" s="127"/>
      <c r="E474" s="412"/>
      <c r="F474" s="135"/>
      <c r="G474" s="136"/>
      <c r="H474" s="288"/>
    </row>
    <row r="475" spans="1:141" ht="24" customHeight="1" x14ac:dyDescent="0.2">
      <c r="A475" s="130" t="s">
        <v>24</v>
      </c>
      <c r="B475" s="131" t="str">
        <f>Obra</f>
        <v>RED DE MEDIA PRESIÓN MEDANO DE ORO</v>
      </c>
      <c r="C475" s="127"/>
      <c r="D475" s="127"/>
      <c r="E475" s="412"/>
      <c r="F475" s="135" t="s">
        <v>38</v>
      </c>
      <c r="G475" s="137">
        <f>Fecha_Base</f>
        <v>0</v>
      </c>
    </row>
    <row r="476" spans="1:141" ht="24" customHeight="1" x14ac:dyDescent="0.2">
      <c r="A476" s="138" t="s">
        <v>723</v>
      </c>
      <c r="B476" s="128" t="str">
        <f>Ubicación</f>
        <v>Departamento Rawson</v>
      </c>
      <c r="C476" s="128"/>
      <c r="D476" s="139"/>
      <c r="E476" s="402"/>
      <c r="G476" s="141"/>
    </row>
    <row r="477" spans="1:141" ht="24" customHeight="1" x14ac:dyDescent="0.2">
      <c r="A477" s="138" t="s">
        <v>39</v>
      </c>
      <c r="B477" s="21">
        <f>IFERROR(VALUE(LEFT(B478,FIND(".",B478)-1)),"")</f>
        <v>2</v>
      </c>
      <c r="C477" s="129" t="str">
        <f>IFERROR(VLOOKUP(B477,Tabla_CyP,2,FALSE),"")</f>
        <v>CAÑERÍAS</v>
      </c>
      <c r="D477" s="129" t="str">
        <f>IFERROR(VALUE(LEFT(B477,FIND("-",B477)-1)),"")</f>
        <v/>
      </c>
      <c r="E477" s="402"/>
      <c r="G477" s="141"/>
      <c r="H477" s="288"/>
    </row>
    <row r="478" spans="1:141" ht="24" customHeight="1" x14ac:dyDescent="0.2">
      <c r="A478" s="138" t="s">
        <v>25</v>
      </c>
      <c r="B478" s="142" t="s">
        <v>1371</v>
      </c>
      <c r="C478" s="129" t="str">
        <f>IFERROR(VLOOKUP(B478,Tabla_CyP,2,FALSE),"")</f>
        <v>Provisión e Instalación de Servicios Integrales Domiciliarios</v>
      </c>
      <c r="D478" s="139"/>
      <c r="E478" s="402"/>
      <c r="F478" s="135" t="s">
        <v>26</v>
      </c>
      <c r="G478" s="143" t="str">
        <f>IFERROR(VLOOKUP(B478,Tabla_CyP,4,FALSE),"")</f>
        <v>un</v>
      </c>
      <c r="H478" s="288"/>
    </row>
    <row r="479" spans="1:141" ht="24" customHeight="1" x14ac:dyDescent="0.2">
      <c r="A479" s="138"/>
      <c r="B479" s="128"/>
      <c r="D479" s="139"/>
      <c r="E479" s="402"/>
      <c r="G479" s="141"/>
      <c r="H479" s="288"/>
    </row>
    <row r="480" spans="1:141" s="139" customFormat="1" ht="24" customHeight="1" x14ac:dyDescent="0.2">
      <c r="A480" s="434" t="s">
        <v>586</v>
      </c>
      <c r="B480" s="435"/>
      <c r="C480" s="436" t="s">
        <v>0</v>
      </c>
      <c r="D480" s="436" t="s">
        <v>27</v>
      </c>
      <c r="E480" s="438" t="s">
        <v>28</v>
      </c>
      <c r="F480" s="440" t="s">
        <v>29</v>
      </c>
      <c r="G480" s="432" t="s">
        <v>30</v>
      </c>
      <c r="H480" s="129"/>
      <c r="I480" s="288"/>
      <c r="J480" s="288"/>
      <c r="K480" s="288"/>
      <c r="L480" s="288"/>
      <c r="M480" s="288"/>
      <c r="N480" s="288"/>
      <c r="O480" s="288"/>
      <c r="P480" s="288"/>
      <c r="Q480" s="288"/>
      <c r="R480" s="288"/>
      <c r="S480" s="288"/>
      <c r="T480" s="288"/>
      <c r="U480" s="289"/>
      <c r="V480" s="289"/>
      <c r="W480" s="289"/>
      <c r="X480" s="289"/>
      <c r="Y480" s="289"/>
      <c r="Z480" s="289"/>
      <c r="AA480" s="289"/>
      <c r="AB480" s="289"/>
      <c r="AC480" s="289"/>
      <c r="AD480" s="289"/>
      <c r="AE480" s="289"/>
      <c r="AF480" s="289"/>
      <c r="AG480" s="289"/>
      <c r="AH480" s="289"/>
      <c r="AI480" s="289"/>
      <c r="AJ480" s="289"/>
      <c r="AK480" s="289"/>
      <c r="AL480" s="289"/>
      <c r="AM480" s="289"/>
      <c r="AN480" s="289"/>
      <c r="AO480" s="289"/>
      <c r="AP480" s="289"/>
      <c r="AQ480" s="289"/>
      <c r="AR480" s="289"/>
      <c r="AS480" s="289"/>
      <c r="AT480" s="289"/>
      <c r="AU480" s="289"/>
      <c r="AV480" s="289"/>
      <c r="AW480" s="289"/>
      <c r="AX480" s="289"/>
      <c r="AY480" s="289"/>
      <c r="AZ480" s="289"/>
      <c r="BA480" s="289"/>
      <c r="BB480" s="289"/>
      <c r="BC480" s="289"/>
      <c r="BD480" s="289"/>
      <c r="BE480" s="289"/>
      <c r="BF480" s="289"/>
      <c r="BG480" s="289"/>
      <c r="BH480" s="289"/>
      <c r="BI480" s="289"/>
      <c r="BJ480" s="289"/>
      <c r="BK480" s="289"/>
      <c r="BL480" s="289"/>
      <c r="BM480" s="289"/>
      <c r="BN480" s="289"/>
      <c r="BO480" s="289"/>
      <c r="BP480" s="289"/>
      <c r="BQ480" s="289"/>
      <c r="BR480" s="289"/>
      <c r="BS480" s="289"/>
      <c r="BT480" s="289"/>
      <c r="BU480" s="289"/>
      <c r="BV480" s="289"/>
      <c r="BW480" s="289"/>
      <c r="BX480" s="289"/>
      <c r="BY480" s="289"/>
      <c r="BZ480" s="289"/>
      <c r="CA480" s="289"/>
      <c r="CB480" s="289"/>
      <c r="CC480" s="289"/>
      <c r="CD480" s="289"/>
      <c r="CE480" s="289"/>
      <c r="CF480" s="289"/>
      <c r="CG480" s="289"/>
      <c r="CH480" s="289"/>
      <c r="CI480" s="289"/>
      <c r="CJ480" s="289"/>
      <c r="CK480" s="289"/>
      <c r="CL480" s="289"/>
      <c r="CM480" s="289"/>
      <c r="CN480" s="289"/>
      <c r="CO480" s="289"/>
      <c r="CP480" s="289"/>
      <c r="CQ480" s="289"/>
      <c r="CR480" s="289"/>
      <c r="CS480" s="289"/>
      <c r="CT480" s="289"/>
      <c r="CU480" s="289"/>
      <c r="CV480" s="289"/>
      <c r="CW480" s="289"/>
      <c r="CX480" s="289"/>
      <c r="CY480" s="289"/>
      <c r="CZ480" s="289"/>
      <c r="DA480" s="289"/>
      <c r="DB480" s="289"/>
      <c r="DC480" s="289"/>
      <c r="DD480" s="289"/>
      <c r="DE480" s="289"/>
      <c r="DF480" s="289"/>
      <c r="DG480" s="289"/>
      <c r="DH480" s="289"/>
      <c r="DI480" s="289"/>
      <c r="DJ480" s="289"/>
      <c r="DK480" s="289"/>
      <c r="DL480" s="289"/>
      <c r="DM480" s="289"/>
      <c r="DN480" s="289"/>
      <c r="DO480" s="289"/>
      <c r="DP480" s="289"/>
      <c r="DQ480" s="289"/>
      <c r="DR480" s="289"/>
      <c r="DS480" s="289"/>
      <c r="DT480" s="289"/>
      <c r="DU480" s="289"/>
      <c r="DV480" s="289"/>
      <c r="DW480" s="289"/>
      <c r="DX480" s="289"/>
      <c r="DY480" s="289"/>
      <c r="DZ480" s="289"/>
      <c r="EA480" s="289"/>
      <c r="EB480" s="289"/>
      <c r="EC480" s="289"/>
      <c r="ED480" s="289"/>
      <c r="EE480" s="289"/>
      <c r="EF480" s="289"/>
      <c r="EG480" s="289"/>
      <c r="EH480" s="289"/>
      <c r="EI480" s="289"/>
      <c r="EJ480" s="289"/>
      <c r="EK480" s="289"/>
    </row>
    <row r="481" spans="1:9" ht="24" customHeight="1" x14ac:dyDescent="0.2">
      <c r="A481" s="144" t="s">
        <v>587</v>
      </c>
      <c r="B481" s="145" t="s">
        <v>588</v>
      </c>
      <c r="C481" s="437"/>
      <c r="D481" s="437"/>
      <c r="E481" s="439"/>
      <c r="F481" s="441"/>
      <c r="G481" s="433"/>
    </row>
    <row r="482" spans="1:9" s="288" customFormat="1" ht="24" customHeight="1" x14ac:dyDescent="0.2">
      <c r="A482" s="204"/>
      <c r="B482" s="146"/>
      <c r="C482" s="202" t="s">
        <v>726</v>
      </c>
      <c r="D482" s="147"/>
      <c r="E482" s="148"/>
      <c r="F482" s="149"/>
      <c r="G482" s="150"/>
      <c r="H482" s="129"/>
    </row>
    <row r="483" spans="1:9" s="288" customFormat="1" ht="24" customHeight="1" x14ac:dyDescent="0.2">
      <c r="A483" s="282" t="str">
        <f>IFERROR(VLOOKUP(C483,Tabla_Insumos,5,FALSE),"")</f>
        <v/>
      </c>
      <c r="B483" s="283" t="str">
        <f>IFERROR(VLOOKUP(C483,Tabla_Insumos,6,FALSE),"")</f>
        <v/>
      </c>
      <c r="C483" s="284"/>
      <c r="D483" s="285" t="str">
        <f t="shared" ref="D483:D484" si="218">IFERROR(VLOOKUP(C483,Tabla_Insumos,2,FALSE),"")</f>
        <v/>
      </c>
      <c r="E483" s="413"/>
      <c r="F483" s="286">
        <f>IFERROR(VLOOKUP(C483,Tabla_Insumos,4,FALSE),0)</f>
        <v>0</v>
      </c>
      <c r="G483" s="287">
        <f>ROUND(E483*F483,2)</f>
        <v>0</v>
      </c>
      <c r="H483" s="129"/>
    </row>
    <row r="484" spans="1:9" s="288" customFormat="1" ht="24" customHeight="1" x14ac:dyDescent="0.2">
      <c r="A484" s="282" t="str">
        <f>IFERROR(VLOOKUP(C484,Tabla_Insumos,5,FALSE),"")</f>
        <v/>
      </c>
      <c r="B484" s="283" t="str">
        <f>IFERROR(VLOOKUP(C484,Tabla_Insumos,6,FALSE),"")</f>
        <v/>
      </c>
      <c r="C484" s="284"/>
      <c r="D484" s="285" t="str">
        <f t="shared" si="218"/>
        <v/>
      </c>
      <c r="E484" s="413"/>
      <c r="F484" s="286">
        <f>IFERROR(VLOOKUP(C484,Tabla_Insumos,4,FALSE),0)</f>
        <v>0</v>
      </c>
      <c r="G484" s="287">
        <f>ROUND(E484*F484,2)</f>
        <v>0</v>
      </c>
      <c r="H484" s="129"/>
    </row>
    <row r="485" spans="1:9" s="288" customFormat="1" ht="24" customHeight="1" x14ac:dyDescent="0.2">
      <c r="A485" s="282"/>
      <c r="B485" s="283"/>
      <c r="C485" s="284"/>
      <c r="D485" s="285"/>
      <c r="E485" s="413"/>
      <c r="F485" s="286"/>
      <c r="G485" s="287">
        <f t="shared" ref="G485:G488" si="219">ROUND(E485*F485,2)</f>
        <v>0</v>
      </c>
      <c r="H485" s="129"/>
    </row>
    <row r="486" spans="1:9" s="288" customFormat="1" ht="24" customHeight="1" x14ac:dyDescent="0.2">
      <c r="A486" s="282"/>
      <c r="B486" s="283"/>
      <c r="C486" s="284"/>
      <c r="D486" s="285"/>
      <c r="E486" s="413"/>
      <c r="F486" s="286"/>
      <c r="G486" s="287">
        <f t="shared" si="219"/>
        <v>0</v>
      </c>
      <c r="H486" s="129"/>
    </row>
    <row r="487" spans="1:9" s="288" customFormat="1" ht="24" customHeight="1" x14ac:dyDescent="0.2">
      <c r="A487" s="282" t="str">
        <f t="shared" ref="A487:A488" si="220">IFERROR(VLOOKUP(C487,Tabla_Insumos,4,FALSE),"")</f>
        <v/>
      </c>
      <c r="B487" s="283" t="str">
        <f t="shared" ref="B487:B488" si="221">IFERROR(VLOOKUP(C487,Tabla_Insumos,5,FALSE),"")</f>
        <v/>
      </c>
      <c r="C487" s="284"/>
      <c r="D487" s="285" t="str">
        <f t="shared" ref="D487:D488" si="222">IFERROR(VLOOKUP(C487,Tabla_Insumos,2,FALSE),"")</f>
        <v/>
      </c>
      <c r="E487" s="413"/>
      <c r="F487" s="286">
        <f t="shared" ref="F487:F488" si="223">IFERROR(VLOOKUP(C487,Tabla_Insumos,3,FALSE),0)</f>
        <v>0</v>
      </c>
      <c r="G487" s="287">
        <f t="shared" si="219"/>
        <v>0</v>
      </c>
      <c r="H487" s="129"/>
    </row>
    <row r="488" spans="1:9" s="288" customFormat="1" ht="24" customHeight="1" x14ac:dyDescent="0.2">
      <c r="A488" s="282" t="str">
        <f t="shared" si="220"/>
        <v/>
      </c>
      <c r="B488" s="283" t="str">
        <f t="shared" si="221"/>
        <v/>
      </c>
      <c r="C488" s="284"/>
      <c r="D488" s="285" t="str">
        <f t="shared" si="222"/>
        <v/>
      </c>
      <c r="E488" s="413"/>
      <c r="F488" s="286">
        <f t="shared" si="223"/>
        <v>0</v>
      </c>
      <c r="G488" s="287">
        <f t="shared" si="219"/>
        <v>0</v>
      </c>
      <c r="H488" s="129"/>
    </row>
    <row r="489" spans="1:9" s="288" customFormat="1" ht="24" customHeight="1" x14ac:dyDescent="0.2">
      <c r="A489" s="151"/>
      <c r="B489" s="129"/>
      <c r="C489" s="129"/>
      <c r="D489" s="139"/>
      <c r="E489" s="402"/>
      <c r="F489" s="205" t="s">
        <v>31</v>
      </c>
      <c r="G489" s="152">
        <f>SUBTOTAL(9,G483:G488)</f>
        <v>0</v>
      </c>
      <c r="H489" s="129"/>
    </row>
    <row r="490" spans="1:9" s="288" customFormat="1" ht="24" customHeight="1" x14ac:dyDescent="0.2">
      <c r="A490" s="151"/>
      <c r="B490" s="129"/>
      <c r="C490" s="153" t="s">
        <v>727</v>
      </c>
      <c r="D490" s="139"/>
      <c r="E490" s="402"/>
      <c r="F490" s="140"/>
      <c r="G490" s="154"/>
      <c r="H490" s="129"/>
    </row>
    <row r="491" spans="1:9" s="288" customFormat="1" ht="24" customHeight="1" x14ac:dyDescent="0.2">
      <c r="A491" s="282" t="str">
        <f t="shared" ref="A491:A496" si="224">IFERROR(VLOOKUP(C491,Tabla_Insumos,5,FALSE),"")</f>
        <v/>
      </c>
      <c r="B491" s="283" t="str">
        <f t="shared" ref="B491:B496" si="225">IFERROR(VLOOKUP(C491,Tabla_Insumos,6,FALSE),"")</f>
        <v/>
      </c>
      <c r="C491" s="284"/>
      <c r="D491" s="285" t="str">
        <f t="shared" ref="D491:D496" si="226">IFERROR(VLOOKUP(C491,Tabla_Insumos,2,FALSE),"")</f>
        <v/>
      </c>
      <c r="E491" s="413"/>
      <c r="F491" s="286">
        <f t="shared" ref="F491:F496" si="227">IFERROR(VLOOKUP(C491,Tabla_Insumos,4,FALSE),0)</f>
        <v>0</v>
      </c>
      <c r="G491" s="287">
        <f>ROUND(E491*F491,2)</f>
        <v>0</v>
      </c>
      <c r="H491" s="129"/>
    </row>
    <row r="492" spans="1:9" s="288" customFormat="1" ht="24" customHeight="1" x14ac:dyDescent="0.2">
      <c r="A492" s="282" t="str">
        <f t="shared" si="224"/>
        <v/>
      </c>
      <c r="B492" s="283" t="str">
        <f t="shared" si="225"/>
        <v/>
      </c>
      <c r="C492" s="284"/>
      <c r="D492" s="285" t="str">
        <f t="shared" si="226"/>
        <v/>
      </c>
      <c r="E492" s="413"/>
      <c r="F492" s="286">
        <f t="shared" si="227"/>
        <v>0</v>
      </c>
      <c r="G492" s="287">
        <f t="shared" ref="G492:G496" si="228">ROUND(E492*F492,2)</f>
        <v>0</v>
      </c>
      <c r="H492" s="129"/>
    </row>
    <row r="493" spans="1:9" s="288" customFormat="1" ht="24" customHeight="1" x14ac:dyDescent="0.2">
      <c r="A493" s="282" t="str">
        <f t="shared" si="224"/>
        <v/>
      </c>
      <c r="B493" s="283" t="str">
        <f t="shared" si="225"/>
        <v/>
      </c>
      <c r="C493" s="284"/>
      <c r="D493" s="285" t="str">
        <f t="shared" si="226"/>
        <v/>
      </c>
      <c r="E493" s="413"/>
      <c r="F493" s="286">
        <f t="shared" si="227"/>
        <v>0</v>
      </c>
      <c r="G493" s="287">
        <f t="shared" si="228"/>
        <v>0</v>
      </c>
      <c r="H493" s="139"/>
      <c r="I493" s="289"/>
    </row>
    <row r="494" spans="1:9" s="288" customFormat="1" ht="24" customHeight="1" x14ac:dyDescent="0.2">
      <c r="A494" s="282" t="str">
        <f t="shared" si="224"/>
        <v/>
      </c>
      <c r="B494" s="283" t="str">
        <f t="shared" si="225"/>
        <v/>
      </c>
      <c r="C494" s="284"/>
      <c r="D494" s="285" t="str">
        <f t="shared" si="226"/>
        <v/>
      </c>
      <c r="E494" s="413"/>
      <c r="F494" s="286">
        <f t="shared" si="227"/>
        <v>0</v>
      </c>
      <c r="G494" s="287">
        <f t="shared" si="228"/>
        <v>0</v>
      </c>
      <c r="H494" s="129"/>
    </row>
    <row r="495" spans="1:9" ht="24" customHeight="1" x14ac:dyDescent="0.2">
      <c r="A495" s="282" t="str">
        <f t="shared" si="224"/>
        <v/>
      </c>
      <c r="B495" s="283" t="str">
        <f t="shared" si="225"/>
        <v/>
      </c>
      <c r="C495" s="284"/>
      <c r="D495" s="285" t="str">
        <f t="shared" si="226"/>
        <v/>
      </c>
      <c r="E495" s="413"/>
      <c r="F495" s="286">
        <f t="shared" si="227"/>
        <v>0</v>
      </c>
      <c r="G495" s="287">
        <f t="shared" si="228"/>
        <v>0</v>
      </c>
      <c r="H495" s="288"/>
    </row>
    <row r="496" spans="1:9" ht="24" customHeight="1" x14ac:dyDescent="0.2">
      <c r="A496" s="282" t="str">
        <f t="shared" si="224"/>
        <v/>
      </c>
      <c r="B496" s="283" t="str">
        <f t="shared" si="225"/>
        <v/>
      </c>
      <c r="C496" s="284"/>
      <c r="D496" s="285" t="str">
        <f t="shared" si="226"/>
        <v/>
      </c>
      <c r="E496" s="413"/>
      <c r="F496" s="286">
        <f t="shared" si="227"/>
        <v>0</v>
      </c>
      <c r="G496" s="287">
        <f t="shared" si="228"/>
        <v>0</v>
      </c>
      <c r="H496" s="288"/>
    </row>
    <row r="497" spans="1:141" s="288" customFormat="1" ht="24" customHeight="1" x14ac:dyDescent="0.2">
      <c r="A497" s="151"/>
      <c r="B497" s="129"/>
      <c r="C497" s="129"/>
      <c r="D497" s="139"/>
      <c r="E497" s="402"/>
      <c r="F497" s="205" t="s">
        <v>32</v>
      </c>
      <c r="G497" s="152">
        <f>SUBTOTAL(9,G491:G496)</f>
        <v>0</v>
      </c>
    </row>
    <row r="498" spans="1:141" s="288" customFormat="1" ht="24" customHeight="1" x14ac:dyDescent="0.2">
      <c r="A498" s="151"/>
      <c r="B498" s="129"/>
      <c r="C498" s="153" t="s">
        <v>728</v>
      </c>
      <c r="D498" s="139"/>
      <c r="E498" s="402"/>
      <c r="F498" s="140"/>
      <c r="G498" s="154"/>
      <c r="H498" s="129"/>
    </row>
    <row r="499" spans="1:141" s="288" customFormat="1" ht="24" customHeight="1" x14ac:dyDescent="0.2">
      <c r="A499" s="282" t="str">
        <f>IFERROR(VLOOKUP(C499,Tabla_Insumos,5,FALSE),"")</f>
        <v/>
      </c>
      <c r="B499" s="283" t="str">
        <f>IFERROR(VLOOKUP(C499,Tabla_Insumos,6,FALSE),"")</f>
        <v/>
      </c>
      <c r="C499" s="284"/>
      <c r="D499" s="285" t="str">
        <f t="shared" ref="D499:D500" si="229">IFERROR(VLOOKUP(C499,Tabla_Insumos,2,FALSE),"")</f>
        <v/>
      </c>
      <c r="E499" s="413"/>
      <c r="F499" s="286">
        <f>IFERROR(VLOOKUP(C499,Tabla_Insumos,4,FALSE),0)</f>
        <v>0</v>
      </c>
      <c r="G499" s="287">
        <f t="shared" ref="G499:G500" si="230">ROUND(E499*F499,2)</f>
        <v>0</v>
      </c>
      <c r="H499" s="129"/>
    </row>
    <row r="500" spans="1:141" s="288" customFormat="1" ht="24" customHeight="1" x14ac:dyDescent="0.2">
      <c r="A500" s="282" t="str">
        <f>IFERROR(VLOOKUP(C500,Tabla_Insumos,5,FALSE),"")</f>
        <v/>
      </c>
      <c r="B500" s="283" t="str">
        <f>IFERROR(VLOOKUP(C500,Tabla_Insumos,6,FALSE),"")</f>
        <v/>
      </c>
      <c r="C500" s="284"/>
      <c r="D500" s="285" t="str">
        <f t="shared" si="229"/>
        <v/>
      </c>
      <c r="E500" s="416"/>
      <c r="F500" s="286">
        <f>IFERROR(VLOOKUP(C500,Tabla_Insumos,4,FALSE),0)</f>
        <v>0</v>
      </c>
      <c r="G500" s="287">
        <f t="shared" si="230"/>
        <v>0</v>
      </c>
    </row>
    <row r="501" spans="1:141" ht="24" customHeight="1" x14ac:dyDescent="0.2">
      <c r="A501" s="282"/>
      <c r="B501" s="283"/>
      <c r="C501" s="284"/>
      <c r="D501" s="285"/>
      <c r="E501" s="413"/>
      <c r="F501" s="286"/>
      <c r="G501" s="287"/>
      <c r="H501" s="288"/>
    </row>
    <row r="502" spans="1:141" ht="24" customHeight="1" x14ac:dyDescent="0.2">
      <c r="A502" s="282"/>
      <c r="B502" s="283"/>
      <c r="C502" s="284"/>
      <c r="D502" s="285"/>
      <c r="E502" s="413"/>
      <c r="F502" s="286"/>
      <c r="G502" s="287"/>
      <c r="H502" s="288"/>
    </row>
    <row r="503" spans="1:141" ht="24" customHeight="1" x14ac:dyDescent="0.2">
      <c r="A503" s="282"/>
      <c r="B503" s="283"/>
      <c r="C503" s="284"/>
      <c r="D503" s="285"/>
      <c r="E503" s="413"/>
      <c r="F503" s="286"/>
      <c r="G503" s="287"/>
    </row>
    <row r="504" spans="1:141" ht="24" customHeight="1" x14ac:dyDescent="0.2">
      <c r="A504" s="282"/>
      <c r="B504" s="283"/>
      <c r="C504" s="284"/>
      <c r="D504" s="285"/>
      <c r="E504" s="413"/>
      <c r="F504" s="286"/>
      <c r="G504" s="287"/>
    </row>
    <row r="505" spans="1:141" ht="24" customHeight="1" x14ac:dyDescent="0.2">
      <c r="A505" s="282" t="str">
        <f t="shared" ref="A505:A506" si="231">IFERROR(VLOOKUP(C505,Tabla_Insumos,4,FALSE),"")</f>
        <v/>
      </c>
      <c r="B505" s="283" t="str">
        <f t="shared" ref="B505:B506" si="232">IFERROR(VLOOKUP(C505,Tabla_Insumos,5,FALSE),"")</f>
        <v/>
      </c>
      <c r="C505" s="284"/>
      <c r="D505" s="285" t="str">
        <f t="shared" ref="D505:D506" si="233">IFERROR(VLOOKUP(C505,Tabla_Insumos,2,FALSE),"")</f>
        <v/>
      </c>
      <c r="E505" s="413"/>
      <c r="F505" s="286">
        <f t="shared" ref="F505:F506" si="234">IFERROR(VLOOKUP(C505,Tabla_Insumos,3,FALSE),0)</f>
        <v>0</v>
      </c>
      <c r="G505" s="287">
        <f t="shared" ref="G505:G506" si="235">ROUND(E505*F505,2)</f>
        <v>0</v>
      </c>
      <c r="H505" s="288"/>
    </row>
    <row r="506" spans="1:141" ht="24" customHeight="1" x14ac:dyDescent="0.2">
      <c r="A506" s="282" t="str">
        <f t="shared" si="231"/>
        <v/>
      </c>
      <c r="B506" s="283" t="str">
        <f t="shared" si="232"/>
        <v/>
      </c>
      <c r="C506" s="284"/>
      <c r="D506" s="285" t="str">
        <f t="shared" si="233"/>
        <v/>
      </c>
      <c r="E506" s="413"/>
      <c r="F506" s="286">
        <f t="shared" si="234"/>
        <v>0</v>
      </c>
      <c r="G506" s="287">
        <f t="shared" si="235"/>
        <v>0</v>
      </c>
      <c r="H506" s="288"/>
    </row>
    <row r="507" spans="1:141" ht="24" customHeight="1" x14ac:dyDescent="0.2">
      <c r="A507" s="155"/>
      <c r="B507" s="139"/>
      <c r="D507" s="139"/>
      <c r="E507" s="402"/>
      <c r="F507" s="205" t="s">
        <v>33</v>
      </c>
      <c r="G507" s="152">
        <f>SUBTOTAL(9,G499:G506)</f>
        <v>0</v>
      </c>
      <c r="H507" s="288"/>
    </row>
    <row r="508" spans="1:141" s="139" customFormat="1" ht="24" customHeight="1" thickBot="1" x14ac:dyDescent="0.25">
      <c r="A508" s="156"/>
      <c r="B508" s="157"/>
      <c r="C508" s="158"/>
      <c r="D508" s="157"/>
      <c r="E508" s="414"/>
      <c r="F508" s="159"/>
      <c r="G508" s="160"/>
      <c r="H508" s="129"/>
      <c r="I508" s="288"/>
      <c r="J508" s="288"/>
      <c r="K508" s="288"/>
      <c r="L508" s="288"/>
      <c r="M508" s="288"/>
      <c r="N508" s="288"/>
      <c r="O508" s="288"/>
      <c r="P508" s="288"/>
      <c r="Q508" s="288"/>
      <c r="R508" s="288"/>
      <c r="S508" s="288"/>
      <c r="T508" s="288"/>
      <c r="U508" s="289"/>
      <c r="V508" s="289"/>
      <c r="W508" s="289"/>
      <c r="X508" s="289"/>
      <c r="Y508" s="289"/>
      <c r="Z508" s="289"/>
      <c r="AA508" s="289"/>
      <c r="AB508" s="289"/>
      <c r="AC508" s="289"/>
      <c r="AD508" s="289"/>
      <c r="AE508" s="289"/>
      <c r="AF508" s="289"/>
      <c r="AG508" s="289"/>
      <c r="AH508" s="289"/>
      <c r="AI508" s="289"/>
      <c r="AJ508" s="289"/>
      <c r="AK508" s="289"/>
      <c r="AL508" s="289"/>
      <c r="AM508" s="289"/>
      <c r="AN508" s="289"/>
      <c r="AO508" s="289"/>
      <c r="AP508" s="289"/>
      <c r="AQ508" s="289"/>
      <c r="AR508" s="289"/>
      <c r="AS508" s="289"/>
      <c r="AT508" s="289"/>
      <c r="AU508" s="289"/>
      <c r="AV508" s="289"/>
      <c r="AW508" s="289"/>
      <c r="AX508" s="289"/>
      <c r="AY508" s="289"/>
      <c r="AZ508" s="289"/>
      <c r="BA508" s="289"/>
      <c r="BB508" s="289"/>
      <c r="BC508" s="289"/>
      <c r="BD508" s="289"/>
      <c r="BE508" s="289"/>
      <c r="BF508" s="289"/>
      <c r="BG508" s="289"/>
      <c r="BH508" s="289"/>
      <c r="BI508" s="289"/>
      <c r="BJ508" s="289"/>
      <c r="BK508" s="289"/>
      <c r="BL508" s="289"/>
      <c r="BM508" s="289"/>
      <c r="BN508" s="289"/>
      <c r="BO508" s="289"/>
      <c r="BP508" s="289"/>
      <c r="BQ508" s="289"/>
      <c r="BR508" s="289"/>
      <c r="BS508" s="289"/>
      <c r="BT508" s="289"/>
      <c r="BU508" s="289"/>
      <c r="BV508" s="289"/>
      <c r="BW508" s="289"/>
      <c r="BX508" s="289"/>
      <c r="BY508" s="289"/>
      <c r="BZ508" s="289"/>
      <c r="CA508" s="289"/>
      <c r="CB508" s="289"/>
      <c r="CC508" s="289"/>
      <c r="CD508" s="289"/>
      <c r="CE508" s="289"/>
      <c r="CF508" s="289"/>
      <c r="CG508" s="289"/>
      <c r="CH508" s="289"/>
      <c r="CI508" s="289"/>
      <c r="CJ508" s="289"/>
      <c r="CK508" s="289"/>
      <c r="CL508" s="289"/>
      <c r="CM508" s="289"/>
      <c r="CN508" s="289"/>
      <c r="CO508" s="289"/>
      <c r="CP508" s="289"/>
      <c r="CQ508" s="289"/>
      <c r="CR508" s="289"/>
      <c r="CS508" s="289"/>
      <c r="CT508" s="289"/>
      <c r="CU508" s="289"/>
      <c r="CV508" s="289"/>
      <c r="CW508" s="289"/>
      <c r="CX508" s="289"/>
      <c r="CY508" s="289"/>
      <c r="CZ508" s="289"/>
      <c r="DA508" s="289"/>
      <c r="DB508" s="289"/>
      <c r="DC508" s="289"/>
      <c r="DD508" s="289"/>
      <c r="DE508" s="289"/>
      <c r="DF508" s="289"/>
      <c r="DG508" s="289"/>
      <c r="DH508" s="289"/>
      <c r="DI508" s="289"/>
      <c r="DJ508" s="289"/>
      <c r="DK508" s="289"/>
      <c r="DL508" s="289"/>
      <c r="DM508" s="289"/>
      <c r="DN508" s="289"/>
      <c r="DO508" s="289"/>
      <c r="DP508" s="289"/>
      <c r="DQ508" s="289"/>
      <c r="DR508" s="289"/>
      <c r="DS508" s="289"/>
      <c r="DT508" s="289"/>
      <c r="DU508" s="289"/>
      <c r="DV508" s="289"/>
      <c r="DW508" s="289"/>
      <c r="DX508" s="289"/>
      <c r="DY508" s="289"/>
      <c r="DZ508" s="289"/>
      <c r="EA508" s="289"/>
      <c r="EB508" s="289"/>
      <c r="EC508" s="289"/>
      <c r="ED508" s="289"/>
      <c r="EE508" s="289"/>
      <c r="EF508" s="289"/>
      <c r="EG508" s="289"/>
      <c r="EH508" s="289"/>
      <c r="EI508" s="289"/>
      <c r="EJ508" s="289"/>
      <c r="EK508" s="289"/>
    </row>
    <row r="509" spans="1:141" ht="24" customHeight="1" thickBot="1" x14ac:dyDescent="0.25">
      <c r="A509" s="338" t="str">
        <f>B478</f>
        <v>2.9</v>
      </c>
      <c r="B509" s="161" t="str">
        <f>C478</f>
        <v>Provisión e Instalación de Servicios Integrales Domiciliarios</v>
      </c>
      <c r="C509" s="162"/>
      <c r="D509" s="162" t="s">
        <v>34</v>
      </c>
      <c r="E509" s="163"/>
      <c r="F509" s="164" t="s">
        <v>35</v>
      </c>
      <c r="G509" s="165">
        <f>SUBTOTAL(9,G483:G508)</f>
        <v>0</v>
      </c>
      <c r="H509" s="397">
        <f>+G509*Coeficiente_Paso</f>
        <v>0</v>
      </c>
    </row>
    <row r="510" spans="1:141" s="288" customFormat="1" ht="24" customHeight="1" thickTop="1" thickBot="1" x14ac:dyDescent="0.25">
      <c r="A510" s="400"/>
      <c r="B510" s="401"/>
      <c r="C510" s="139"/>
      <c r="D510" s="139"/>
      <c r="E510" s="402"/>
      <c r="F510" s="403"/>
      <c r="G510" s="404"/>
      <c r="H510" s="397"/>
    </row>
    <row r="511" spans="1:141" s="288" customFormat="1" ht="24" customHeight="1" thickTop="1" x14ac:dyDescent="0.2">
      <c r="A511" s="192" t="s">
        <v>37</v>
      </c>
      <c r="B511" s="193"/>
      <c r="C511" s="193"/>
      <c r="D511" s="193"/>
      <c r="E511" s="411"/>
      <c r="F511" s="193"/>
      <c r="G511" s="194"/>
    </row>
    <row r="512" spans="1:141" s="288" customFormat="1" ht="24" customHeight="1" x14ac:dyDescent="0.2">
      <c r="A512" s="130" t="s">
        <v>724</v>
      </c>
      <c r="B512" s="131" t="str">
        <f>Comitente</f>
        <v>DIRECCIÓN PROVINCIAL RED DE GAS</v>
      </c>
      <c r="C512" s="126"/>
      <c r="D512" s="132"/>
      <c r="E512" s="132"/>
      <c r="F512" s="133"/>
      <c r="G512" s="134"/>
    </row>
    <row r="513" spans="1:8" s="288" customFormat="1" ht="24" customHeight="1" x14ac:dyDescent="0.2">
      <c r="A513" s="130" t="s">
        <v>725</v>
      </c>
      <c r="B513" s="131">
        <f>Contratista</f>
        <v>0</v>
      </c>
      <c r="C513" s="127"/>
      <c r="D513" s="127"/>
      <c r="E513" s="412"/>
      <c r="F513" s="135"/>
      <c r="G513" s="136"/>
    </row>
    <row r="514" spans="1:8" s="288" customFormat="1" ht="24" customHeight="1" x14ac:dyDescent="0.2">
      <c r="A514" s="130" t="s">
        <v>24</v>
      </c>
      <c r="B514" s="131" t="str">
        <f>Obra</f>
        <v>RED DE MEDIA PRESIÓN MEDANO DE ORO</v>
      </c>
      <c r="C514" s="127"/>
      <c r="D514" s="127"/>
      <c r="E514" s="412"/>
      <c r="F514" s="135" t="s">
        <v>38</v>
      </c>
      <c r="G514" s="137">
        <f>Fecha_Base</f>
        <v>0</v>
      </c>
      <c r="H514" s="129"/>
    </row>
    <row r="515" spans="1:8" s="288" customFormat="1" ht="24" customHeight="1" x14ac:dyDescent="0.2">
      <c r="A515" s="138" t="s">
        <v>723</v>
      </c>
      <c r="B515" s="128" t="str">
        <f>Ubicación</f>
        <v>Departamento Rawson</v>
      </c>
      <c r="C515" s="128"/>
      <c r="D515" s="139"/>
      <c r="E515" s="402"/>
      <c r="F515" s="140"/>
      <c r="G515" s="141"/>
      <c r="H515" s="129"/>
    </row>
    <row r="516" spans="1:8" s="288" customFormat="1" ht="24" customHeight="1" x14ac:dyDescent="0.2">
      <c r="A516" s="138" t="s">
        <v>39</v>
      </c>
      <c r="B516" s="21">
        <f>IFERROR(VALUE(LEFT(B517,FIND(".",B517)-1)),"")</f>
        <v>2</v>
      </c>
      <c r="C516" s="129" t="str">
        <f>IFERROR(VLOOKUP(B516,Tabla_CyP,2,FALSE),"")</f>
        <v>CAÑERÍAS</v>
      </c>
      <c r="D516" s="129" t="str">
        <f>IFERROR(VALUE(LEFT(B516,FIND("-",B516)-1)),"")</f>
        <v/>
      </c>
      <c r="E516" s="402"/>
      <c r="F516" s="140"/>
      <c r="G516" s="141"/>
    </row>
    <row r="517" spans="1:8" s="288" customFormat="1" ht="24" customHeight="1" x14ac:dyDescent="0.2">
      <c r="A517" s="138" t="s">
        <v>25</v>
      </c>
      <c r="B517" s="142" t="s">
        <v>1372</v>
      </c>
      <c r="C517" s="129" t="str">
        <f>IFERROR(VLOOKUP(B517,Tabla_CyP,2,FALSE),"")</f>
        <v>Tapado  y Compactación de zanja cañeria PE Red media presión</v>
      </c>
      <c r="D517" s="139"/>
      <c r="E517" s="402"/>
      <c r="F517" s="135" t="s">
        <v>26</v>
      </c>
      <c r="G517" s="143" t="str">
        <f>IFERROR(VLOOKUP(B517,Tabla_CyP,4,FALSE),"")</f>
        <v>m</v>
      </c>
    </row>
    <row r="518" spans="1:8" s="288" customFormat="1" ht="24" customHeight="1" x14ac:dyDescent="0.2">
      <c r="A518" s="138"/>
      <c r="B518" s="128"/>
      <c r="C518" s="129"/>
      <c r="D518" s="139"/>
      <c r="E518" s="402"/>
      <c r="F518" s="140"/>
      <c r="G518" s="141"/>
    </row>
    <row r="519" spans="1:8" s="288" customFormat="1" ht="24" customHeight="1" x14ac:dyDescent="0.2">
      <c r="A519" s="434" t="s">
        <v>586</v>
      </c>
      <c r="B519" s="435"/>
      <c r="C519" s="436" t="s">
        <v>0</v>
      </c>
      <c r="D519" s="436" t="s">
        <v>27</v>
      </c>
      <c r="E519" s="438" t="s">
        <v>28</v>
      </c>
      <c r="F519" s="440" t="s">
        <v>29</v>
      </c>
      <c r="G519" s="432" t="s">
        <v>30</v>
      </c>
      <c r="H519" s="129"/>
    </row>
    <row r="520" spans="1:8" s="288" customFormat="1" ht="24" customHeight="1" x14ac:dyDescent="0.2">
      <c r="A520" s="144" t="s">
        <v>587</v>
      </c>
      <c r="B520" s="145" t="s">
        <v>588</v>
      </c>
      <c r="C520" s="437"/>
      <c r="D520" s="437"/>
      <c r="E520" s="439"/>
      <c r="F520" s="441"/>
      <c r="G520" s="433"/>
      <c r="H520" s="129"/>
    </row>
    <row r="521" spans="1:8" s="288" customFormat="1" ht="24" customHeight="1" x14ac:dyDescent="0.2">
      <c r="A521" s="204"/>
      <c r="B521" s="146"/>
      <c r="C521" s="202" t="s">
        <v>726</v>
      </c>
      <c r="D521" s="147"/>
      <c r="E521" s="148"/>
      <c r="F521" s="149"/>
      <c r="G521" s="150"/>
      <c r="H521" s="129"/>
    </row>
    <row r="522" spans="1:8" s="288" customFormat="1" ht="24" customHeight="1" x14ac:dyDescent="0.2">
      <c r="A522" s="282" t="str">
        <f>IFERROR(VLOOKUP(C522,Tabla_Insumos,5,FALSE),"")</f>
        <v/>
      </c>
      <c r="B522" s="283" t="str">
        <f>IFERROR(VLOOKUP(C522,Tabla_Insumos,6,FALSE),"")</f>
        <v/>
      </c>
      <c r="C522" s="284"/>
      <c r="D522" s="285" t="str">
        <f t="shared" ref="D522:D523" si="236">IFERROR(VLOOKUP(C522,Tabla_Insumos,2,FALSE),"")</f>
        <v/>
      </c>
      <c r="E522" s="413"/>
      <c r="F522" s="286">
        <f>IFERROR(VLOOKUP(C522,Tabla_Insumos,4,FALSE),0)</f>
        <v>0</v>
      </c>
      <c r="G522" s="287">
        <f>ROUND(E522*F522,2)</f>
        <v>0</v>
      </c>
      <c r="H522" s="129"/>
    </row>
    <row r="523" spans="1:8" s="288" customFormat="1" ht="24" customHeight="1" x14ac:dyDescent="0.2">
      <c r="A523" s="282" t="str">
        <f>IFERROR(VLOOKUP(C523,Tabla_Insumos,5,FALSE),"")</f>
        <v/>
      </c>
      <c r="B523" s="283" t="str">
        <f>IFERROR(VLOOKUP(C523,Tabla_Insumos,6,FALSE),"")</f>
        <v/>
      </c>
      <c r="C523" s="284"/>
      <c r="D523" s="285" t="str">
        <f t="shared" si="236"/>
        <v/>
      </c>
      <c r="E523" s="413"/>
      <c r="F523" s="286">
        <f>IFERROR(VLOOKUP(C523,Tabla_Insumos,4,FALSE),0)</f>
        <v>0</v>
      </c>
      <c r="G523" s="287">
        <f>ROUND(E523*F523,2)</f>
        <v>0</v>
      </c>
      <c r="H523" s="129"/>
    </row>
    <row r="524" spans="1:8" ht="24" customHeight="1" x14ac:dyDescent="0.2">
      <c r="A524" s="282"/>
      <c r="B524" s="283"/>
      <c r="C524" s="284"/>
      <c r="D524" s="285"/>
      <c r="E524" s="413"/>
      <c r="F524" s="286"/>
      <c r="G524" s="287">
        <f t="shared" ref="G524:G527" si="237">ROUND(E524*F524,2)</f>
        <v>0</v>
      </c>
    </row>
    <row r="525" spans="1:8" ht="24" customHeight="1" x14ac:dyDescent="0.2">
      <c r="A525" s="282"/>
      <c r="B525" s="283"/>
      <c r="C525" s="284"/>
      <c r="D525" s="285"/>
      <c r="E525" s="413"/>
      <c r="F525" s="286"/>
      <c r="G525" s="287">
        <f t="shared" si="237"/>
        <v>0</v>
      </c>
    </row>
    <row r="526" spans="1:8" s="288" customFormat="1" ht="24" customHeight="1" x14ac:dyDescent="0.2">
      <c r="A526" s="282" t="str">
        <f t="shared" ref="A526:A527" si="238">IFERROR(VLOOKUP(C526,Tabla_Insumos,4,FALSE),"")</f>
        <v/>
      </c>
      <c r="B526" s="283" t="str">
        <f t="shared" ref="B526:B527" si="239">IFERROR(VLOOKUP(C526,Tabla_Insumos,5,FALSE),"")</f>
        <v/>
      </c>
      <c r="C526" s="284"/>
      <c r="D526" s="285" t="str">
        <f t="shared" ref="D526:D527" si="240">IFERROR(VLOOKUP(C526,Tabla_Insumos,2,FALSE),"")</f>
        <v/>
      </c>
      <c r="E526" s="413"/>
      <c r="F526" s="286">
        <f t="shared" ref="F526:F527" si="241">IFERROR(VLOOKUP(C526,Tabla_Insumos,3,FALSE),0)</f>
        <v>0</v>
      </c>
      <c r="G526" s="287">
        <f t="shared" si="237"/>
        <v>0</v>
      </c>
      <c r="H526" s="129"/>
    </row>
    <row r="527" spans="1:8" s="288" customFormat="1" ht="24" customHeight="1" x14ac:dyDescent="0.2">
      <c r="A527" s="282" t="str">
        <f t="shared" si="238"/>
        <v/>
      </c>
      <c r="B527" s="283" t="str">
        <f t="shared" si="239"/>
        <v/>
      </c>
      <c r="C527" s="284"/>
      <c r="D527" s="285" t="str">
        <f t="shared" si="240"/>
        <v/>
      </c>
      <c r="E527" s="413"/>
      <c r="F527" s="286">
        <f t="shared" si="241"/>
        <v>0</v>
      </c>
      <c r="G527" s="287">
        <f t="shared" si="237"/>
        <v>0</v>
      </c>
      <c r="H527" s="129"/>
    </row>
    <row r="528" spans="1:8" s="288" customFormat="1" ht="24" customHeight="1" x14ac:dyDescent="0.2">
      <c r="A528" s="151"/>
      <c r="B528" s="129"/>
      <c r="C528" s="129"/>
      <c r="D528" s="139"/>
      <c r="E528" s="402"/>
      <c r="F528" s="205" t="s">
        <v>31</v>
      </c>
      <c r="G528" s="152">
        <f>SUBTOTAL(9,G522:G527)</f>
        <v>0</v>
      </c>
      <c r="H528" s="129"/>
    </row>
    <row r="529" spans="1:9" s="288" customFormat="1" ht="24" customHeight="1" x14ac:dyDescent="0.2">
      <c r="A529" s="151"/>
      <c r="B529" s="129"/>
      <c r="C529" s="153" t="s">
        <v>727</v>
      </c>
      <c r="D529" s="139"/>
      <c r="E529" s="402"/>
      <c r="F529" s="140"/>
      <c r="G529" s="154"/>
      <c r="H529" s="129"/>
    </row>
    <row r="530" spans="1:9" s="288" customFormat="1" ht="24" customHeight="1" x14ac:dyDescent="0.2">
      <c r="A530" s="282" t="str">
        <f t="shared" ref="A530:A535" si="242">IFERROR(VLOOKUP(C530,Tabla_Insumos,5,FALSE),"")</f>
        <v/>
      </c>
      <c r="B530" s="283" t="str">
        <f t="shared" ref="B530:B535" si="243">IFERROR(VLOOKUP(C530,Tabla_Insumos,6,FALSE),"")</f>
        <v/>
      </c>
      <c r="C530" s="284"/>
      <c r="D530" s="285" t="str">
        <f t="shared" ref="D530:D535" si="244">IFERROR(VLOOKUP(C530,Tabla_Insumos,2,FALSE),"")</f>
        <v/>
      </c>
      <c r="E530" s="413"/>
      <c r="F530" s="286">
        <f t="shared" ref="F530:F535" si="245">IFERROR(VLOOKUP(C530,Tabla_Insumos,4,FALSE),0)</f>
        <v>0</v>
      </c>
      <c r="G530" s="287">
        <f>ROUND(E530*F530,2)</f>
        <v>0</v>
      </c>
      <c r="H530" s="129"/>
    </row>
    <row r="531" spans="1:9" s="288" customFormat="1" ht="24" customHeight="1" x14ac:dyDescent="0.2">
      <c r="A531" s="282" t="str">
        <f t="shared" si="242"/>
        <v/>
      </c>
      <c r="B531" s="283" t="str">
        <f t="shared" si="243"/>
        <v/>
      </c>
      <c r="C531" s="284"/>
      <c r="D531" s="285" t="str">
        <f t="shared" si="244"/>
        <v/>
      </c>
      <c r="E531" s="413"/>
      <c r="F531" s="286">
        <f t="shared" si="245"/>
        <v>0</v>
      </c>
      <c r="G531" s="287">
        <f t="shared" ref="G531:G535" si="246">ROUND(E531*F531,2)</f>
        <v>0</v>
      </c>
      <c r="H531" s="129"/>
    </row>
    <row r="532" spans="1:9" s="288" customFormat="1" ht="24" customHeight="1" x14ac:dyDescent="0.2">
      <c r="A532" s="282" t="str">
        <f t="shared" si="242"/>
        <v/>
      </c>
      <c r="B532" s="283" t="str">
        <f t="shared" si="243"/>
        <v/>
      </c>
      <c r="C532" s="284"/>
      <c r="D532" s="285" t="str">
        <f t="shared" si="244"/>
        <v/>
      </c>
      <c r="E532" s="413"/>
      <c r="F532" s="286">
        <f t="shared" si="245"/>
        <v>0</v>
      </c>
      <c r="G532" s="287">
        <f t="shared" si="246"/>
        <v>0</v>
      </c>
      <c r="H532" s="139"/>
      <c r="I532" s="289"/>
    </row>
    <row r="533" spans="1:9" s="288" customFormat="1" ht="24" customHeight="1" x14ac:dyDescent="0.2">
      <c r="A533" s="282" t="str">
        <f t="shared" si="242"/>
        <v/>
      </c>
      <c r="B533" s="283" t="str">
        <f t="shared" si="243"/>
        <v/>
      </c>
      <c r="C533" s="284"/>
      <c r="D533" s="285" t="str">
        <f t="shared" si="244"/>
        <v/>
      </c>
      <c r="E533" s="413"/>
      <c r="F533" s="286">
        <f t="shared" si="245"/>
        <v>0</v>
      </c>
      <c r="G533" s="287">
        <f t="shared" si="246"/>
        <v>0</v>
      </c>
      <c r="H533" s="129"/>
    </row>
    <row r="534" spans="1:9" ht="24" customHeight="1" x14ac:dyDescent="0.2">
      <c r="A534" s="282" t="str">
        <f t="shared" si="242"/>
        <v/>
      </c>
      <c r="B534" s="283" t="str">
        <f t="shared" si="243"/>
        <v/>
      </c>
      <c r="C534" s="284"/>
      <c r="D534" s="285" t="str">
        <f t="shared" si="244"/>
        <v/>
      </c>
      <c r="E534" s="413">
        <v>0</v>
      </c>
      <c r="F534" s="286">
        <f t="shared" si="245"/>
        <v>0</v>
      </c>
      <c r="G534" s="287">
        <f t="shared" si="246"/>
        <v>0</v>
      </c>
      <c r="H534" s="288"/>
    </row>
    <row r="535" spans="1:9" ht="24" customHeight="1" x14ac:dyDescent="0.2">
      <c r="A535" s="282" t="str">
        <f t="shared" si="242"/>
        <v/>
      </c>
      <c r="B535" s="283" t="str">
        <f t="shared" si="243"/>
        <v/>
      </c>
      <c r="C535" s="284"/>
      <c r="D535" s="285" t="str">
        <f t="shared" si="244"/>
        <v/>
      </c>
      <c r="E535" s="413">
        <v>0</v>
      </c>
      <c r="F535" s="286">
        <f t="shared" si="245"/>
        <v>0</v>
      </c>
      <c r="G535" s="287">
        <f t="shared" si="246"/>
        <v>0</v>
      </c>
      <c r="H535" s="288"/>
    </row>
    <row r="536" spans="1:9" s="288" customFormat="1" ht="24" customHeight="1" x14ac:dyDescent="0.2">
      <c r="A536" s="151"/>
      <c r="B536" s="129"/>
      <c r="C536" s="129"/>
      <c r="D536" s="139"/>
      <c r="E536" s="402"/>
      <c r="F536" s="205" t="s">
        <v>32</v>
      </c>
      <c r="G536" s="152">
        <f>SUBTOTAL(9,G530:G535)</f>
        <v>0</v>
      </c>
    </row>
    <row r="537" spans="1:9" s="288" customFormat="1" ht="24" customHeight="1" x14ac:dyDescent="0.2">
      <c r="A537" s="151"/>
      <c r="B537" s="129"/>
      <c r="C537" s="153" t="s">
        <v>728</v>
      </c>
      <c r="D537" s="139"/>
      <c r="E537" s="402"/>
      <c r="F537" s="140"/>
      <c r="G537" s="154"/>
      <c r="H537" s="129"/>
    </row>
    <row r="538" spans="1:9" s="288" customFormat="1" ht="24" customHeight="1" x14ac:dyDescent="0.2">
      <c r="A538" s="282" t="str">
        <f>IFERROR(VLOOKUP(C538,Tabla_Insumos,5,FALSE),"")</f>
        <v/>
      </c>
      <c r="B538" s="283" t="str">
        <f>IFERROR(VLOOKUP(C538,Tabla_Insumos,6,FALSE),"")</f>
        <v/>
      </c>
      <c r="C538" s="284"/>
      <c r="D538" s="285" t="str">
        <f t="shared" ref="D538:D539" si="247">IFERROR(VLOOKUP(C538,Tabla_Insumos,2,FALSE),"")</f>
        <v/>
      </c>
      <c r="E538" s="413"/>
      <c r="F538" s="286">
        <f>IFERROR(VLOOKUP(C538,Tabla_Insumos,4,FALSE),0)</f>
        <v>0</v>
      </c>
      <c r="G538" s="287">
        <f t="shared" ref="G538:G539" si="248">ROUND(E538*F538,2)</f>
        <v>0</v>
      </c>
      <c r="H538" s="129"/>
    </row>
    <row r="539" spans="1:9" s="288" customFormat="1" ht="24" customHeight="1" x14ac:dyDescent="0.2">
      <c r="A539" s="282" t="str">
        <f>IFERROR(VLOOKUP(C539,Tabla_Insumos,5,FALSE),"")</f>
        <v/>
      </c>
      <c r="B539" s="283" t="str">
        <f>IFERROR(VLOOKUP(C539,Tabla_Insumos,6,FALSE),"")</f>
        <v/>
      </c>
      <c r="C539" s="284"/>
      <c r="D539" s="285" t="str">
        <f t="shared" si="247"/>
        <v/>
      </c>
      <c r="E539" s="416"/>
      <c r="F539" s="286">
        <f>IFERROR(VLOOKUP(C539,Tabla_Insumos,4,FALSE),0)</f>
        <v>0</v>
      </c>
      <c r="G539" s="287">
        <f t="shared" si="248"/>
        <v>0</v>
      </c>
    </row>
    <row r="540" spans="1:9" s="288" customFormat="1" ht="24" customHeight="1" x14ac:dyDescent="0.2">
      <c r="A540" s="282"/>
      <c r="B540" s="283"/>
      <c r="C540" s="284"/>
      <c r="D540" s="285"/>
      <c r="E540" s="413"/>
      <c r="F540" s="286"/>
      <c r="G540" s="287"/>
    </row>
    <row r="541" spans="1:9" s="288" customFormat="1" ht="24" customHeight="1" x14ac:dyDescent="0.2">
      <c r="A541" s="282"/>
      <c r="B541" s="283"/>
      <c r="C541" s="284"/>
      <c r="D541" s="285"/>
      <c r="E541" s="413"/>
      <c r="F541" s="286"/>
      <c r="G541" s="287"/>
    </row>
    <row r="542" spans="1:9" s="288" customFormat="1" ht="24" customHeight="1" x14ac:dyDescent="0.2">
      <c r="A542" s="282"/>
      <c r="B542" s="283"/>
      <c r="C542" s="284"/>
      <c r="D542" s="285"/>
      <c r="E542" s="413"/>
      <c r="F542" s="286"/>
      <c r="G542" s="287"/>
      <c r="H542" s="129"/>
    </row>
    <row r="543" spans="1:9" s="288" customFormat="1" ht="24" customHeight="1" x14ac:dyDescent="0.2">
      <c r="A543" s="282"/>
      <c r="B543" s="283"/>
      <c r="C543" s="284"/>
      <c r="D543" s="285"/>
      <c r="E543" s="413"/>
      <c r="F543" s="286"/>
      <c r="G543" s="287"/>
      <c r="H543" s="129"/>
    </row>
    <row r="544" spans="1:9" s="288" customFormat="1" ht="24" customHeight="1" x14ac:dyDescent="0.2">
      <c r="A544" s="282" t="str">
        <f t="shared" ref="A544:A545" si="249">IFERROR(VLOOKUP(C544,Tabla_Insumos,4,FALSE),"")</f>
        <v/>
      </c>
      <c r="B544" s="283" t="str">
        <f t="shared" ref="B544:B545" si="250">IFERROR(VLOOKUP(C544,Tabla_Insumos,5,FALSE),"")</f>
        <v/>
      </c>
      <c r="C544" s="284"/>
      <c r="D544" s="285" t="str">
        <f t="shared" ref="D544:D545" si="251">IFERROR(VLOOKUP(C544,Tabla_Insumos,2,FALSE),"")</f>
        <v/>
      </c>
      <c r="E544" s="413"/>
      <c r="F544" s="286">
        <f t="shared" ref="F544:F545" si="252">IFERROR(VLOOKUP(C544,Tabla_Insumos,3,FALSE),0)</f>
        <v>0</v>
      </c>
      <c r="G544" s="287">
        <f t="shared" ref="G544:G545" si="253">ROUND(E544*F544,2)</f>
        <v>0</v>
      </c>
    </row>
    <row r="545" spans="1:141" ht="24" customHeight="1" x14ac:dyDescent="0.2">
      <c r="A545" s="282" t="str">
        <f t="shared" si="249"/>
        <v/>
      </c>
      <c r="B545" s="283" t="str">
        <f t="shared" si="250"/>
        <v/>
      </c>
      <c r="C545" s="284"/>
      <c r="D545" s="285" t="str">
        <f t="shared" si="251"/>
        <v/>
      </c>
      <c r="E545" s="413"/>
      <c r="F545" s="286">
        <f t="shared" si="252"/>
        <v>0</v>
      </c>
      <c r="G545" s="287">
        <f t="shared" si="253"/>
        <v>0</v>
      </c>
      <c r="H545" s="288"/>
    </row>
    <row r="546" spans="1:141" ht="24" customHeight="1" x14ac:dyDescent="0.2">
      <c r="A546" s="155"/>
      <c r="B546" s="139"/>
      <c r="D546" s="139"/>
      <c r="E546" s="402"/>
      <c r="F546" s="205" t="s">
        <v>33</v>
      </c>
      <c r="G546" s="152">
        <f>SUBTOTAL(9,G538:G545)</f>
        <v>0</v>
      </c>
      <c r="H546" s="288"/>
    </row>
    <row r="547" spans="1:141" ht="24" customHeight="1" thickBot="1" x14ac:dyDescent="0.25">
      <c r="A547" s="156"/>
      <c r="B547" s="157"/>
      <c r="C547" s="158"/>
      <c r="D547" s="157"/>
      <c r="E547" s="414"/>
      <c r="F547" s="159"/>
      <c r="G547" s="160"/>
    </row>
    <row r="548" spans="1:141" ht="24" customHeight="1" thickBot="1" x14ac:dyDescent="0.25">
      <c r="A548" s="338" t="str">
        <f>B517</f>
        <v>2.10</v>
      </c>
      <c r="B548" s="161" t="str">
        <f>C517</f>
        <v>Tapado  y Compactación de zanja cañeria PE Red media presión</v>
      </c>
      <c r="C548" s="162"/>
      <c r="D548" s="162" t="s">
        <v>34</v>
      </c>
      <c r="E548" s="163"/>
      <c r="F548" s="164" t="s">
        <v>35</v>
      </c>
      <c r="G548" s="165">
        <f>SUBTOTAL(9,G522:G547)</f>
        <v>0</v>
      </c>
      <c r="H548" s="397">
        <f>+G548*Coeficiente_Paso</f>
        <v>0</v>
      </c>
    </row>
    <row r="549" spans="1:141" ht="24" customHeight="1" thickTop="1" thickBot="1" x14ac:dyDescent="0.25">
      <c r="A549" s="400"/>
      <c r="B549" s="401"/>
      <c r="C549" s="139"/>
      <c r="D549" s="139"/>
      <c r="E549" s="402"/>
      <c r="F549" s="403"/>
      <c r="G549" s="404"/>
      <c r="H549" s="397"/>
    </row>
    <row r="550" spans="1:141" ht="24" customHeight="1" thickTop="1" x14ac:dyDescent="0.2">
      <c r="A550" s="192" t="s">
        <v>37</v>
      </c>
      <c r="B550" s="193"/>
      <c r="C550" s="193"/>
      <c r="D550" s="193"/>
      <c r="E550" s="411"/>
      <c r="F550" s="193"/>
      <c r="G550" s="194"/>
      <c r="H550" s="288"/>
    </row>
    <row r="551" spans="1:141" ht="24" customHeight="1" x14ac:dyDescent="0.2">
      <c r="A551" s="130" t="s">
        <v>724</v>
      </c>
      <c r="B551" s="131" t="str">
        <f>Comitente</f>
        <v>DIRECCIÓN PROVINCIAL RED DE GAS</v>
      </c>
      <c r="C551" s="126"/>
      <c r="D551" s="132"/>
      <c r="E551" s="132"/>
      <c r="F551" s="133"/>
      <c r="G551" s="134"/>
      <c r="H551" s="288"/>
    </row>
    <row r="552" spans="1:141" ht="24" customHeight="1" x14ac:dyDescent="0.2">
      <c r="A552" s="130" t="s">
        <v>725</v>
      </c>
      <c r="B552" s="131">
        <f>Contratista</f>
        <v>0</v>
      </c>
      <c r="C552" s="127"/>
      <c r="D552" s="127"/>
      <c r="E552" s="412"/>
      <c r="F552" s="135"/>
      <c r="G552" s="136"/>
      <c r="H552" s="288"/>
    </row>
    <row r="553" spans="1:141" ht="24" customHeight="1" x14ac:dyDescent="0.2">
      <c r="A553" s="130" t="s">
        <v>24</v>
      </c>
      <c r="B553" s="131" t="str">
        <f>Obra</f>
        <v>RED DE MEDIA PRESIÓN MEDANO DE ORO</v>
      </c>
      <c r="C553" s="127"/>
      <c r="D553" s="127"/>
      <c r="E553" s="412"/>
      <c r="F553" s="135" t="s">
        <v>38</v>
      </c>
      <c r="G553" s="137">
        <f>Fecha_Base</f>
        <v>0</v>
      </c>
    </row>
    <row r="554" spans="1:141" ht="24" customHeight="1" x14ac:dyDescent="0.2">
      <c r="A554" s="138" t="s">
        <v>723</v>
      </c>
      <c r="B554" s="128" t="str">
        <f>Ubicación</f>
        <v>Departamento Rawson</v>
      </c>
      <c r="C554" s="128"/>
      <c r="D554" s="139"/>
      <c r="E554" s="402"/>
      <c r="G554" s="141"/>
    </row>
    <row r="555" spans="1:141" ht="24" customHeight="1" x14ac:dyDescent="0.2">
      <c r="A555" s="138" t="s">
        <v>39</v>
      </c>
      <c r="B555" s="21">
        <f>IFERROR(VALUE(LEFT(B556,FIND(".",B556)-1)),"")</f>
        <v>2</v>
      </c>
      <c r="C555" s="129" t="str">
        <f>IFERROR(VLOOKUP(B555,Tabla_CyP,2,FALSE),"")</f>
        <v>CAÑERÍAS</v>
      </c>
      <c r="D555" s="129" t="str">
        <f>IFERROR(VALUE(LEFT(B555,FIND("-",B555)-1)),"")</f>
        <v/>
      </c>
      <c r="E555" s="402"/>
      <c r="G555" s="141"/>
      <c r="H555" s="288"/>
    </row>
    <row r="556" spans="1:141" ht="24" customHeight="1" x14ac:dyDescent="0.2">
      <c r="A556" s="138" t="s">
        <v>25</v>
      </c>
      <c r="B556" s="142" t="s">
        <v>2138</v>
      </c>
      <c r="C556" s="129" t="str">
        <f>IFERROR(VLOOKUP(B556,Tabla_CyP,2,FALSE),"")</f>
        <v>Rotura de calle de hormigon /  asfalto / veredas</v>
      </c>
      <c r="D556" s="139"/>
      <c r="E556" s="402"/>
      <c r="F556" s="135" t="s">
        <v>26</v>
      </c>
      <c r="G556" s="143" t="str">
        <f>IFERROR(VLOOKUP(B556,Tabla_CyP,4,FALSE),"")</f>
        <v>m</v>
      </c>
      <c r="H556" s="288"/>
    </row>
    <row r="557" spans="1:141" ht="24" customHeight="1" x14ac:dyDescent="0.2">
      <c r="A557" s="138"/>
      <c r="B557" s="128"/>
      <c r="D557" s="139"/>
      <c r="E557" s="402"/>
      <c r="G557" s="141"/>
      <c r="H557" s="288"/>
    </row>
    <row r="558" spans="1:141" s="139" customFormat="1" ht="24" customHeight="1" x14ac:dyDescent="0.2">
      <c r="A558" s="434" t="s">
        <v>586</v>
      </c>
      <c r="B558" s="435"/>
      <c r="C558" s="436" t="s">
        <v>0</v>
      </c>
      <c r="D558" s="436" t="s">
        <v>27</v>
      </c>
      <c r="E558" s="438" t="s">
        <v>28</v>
      </c>
      <c r="F558" s="440" t="s">
        <v>29</v>
      </c>
      <c r="G558" s="432" t="s">
        <v>30</v>
      </c>
      <c r="H558" s="129"/>
      <c r="I558" s="288"/>
      <c r="J558" s="288"/>
      <c r="K558" s="288"/>
      <c r="L558" s="288"/>
      <c r="M558" s="288"/>
      <c r="N558" s="288"/>
      <c r="O558" s="288"/>
      <c r="P558" s="288"/>
      <c r="Q558" s="288"/>
      <c r="R558" s="288"/>
      <c r="S558" s="288"/>
      <c r="T558" s="288"/>
      <c r="U558" s="289"/>
      <c r="V558" s="289"/>
      <c r="W558" s="289"/>
      <c r="X558" s="289"/>
      <c r="Y558" s="289"/>
      <c r="Z558" s="289"/>
      <c r="AA558" s="289"/>
      <c r="AB558" s="289"/>
      <c r="AC558" s="289"/>
      <c r="AD558" s="289"/>
      <c r="AE558" s="289"/>
      <c r="AF558" s="289"/>
      <c r="AG558" s="289"/>
      <c r="AH558" s="289"/>
      <c r="AI558" s="289"/>
      <c r="AJ558" s="289"/>
      <c r="AK558" s="289"/>
      <c r="AL558" s="289"/>
      <c r="AM558" s="289"/>
      <c r="AN558" s="289"/>
      <c r="AO558" s="289"/>
      <c r="AP558" s="289"/>
      <c r="AQ558" s="289"/>
      <c r="AR558" s="289"/>
      <c r="AS558" s="289"/>
      <c r="AT558" s="289"/>
      <c r="AU558" s="289"/>
      <c r="AV558" s="289"/>
      <c r="AW558" s="289"/>
      <c r="AX558" s="289"/>
      <c r="AY558" s="289"/>
      <c r="AZ558" s="289"/>
      <c r="BA558" s="289"/>
      <c r="BB558" s="289"/>
      <c r="BC558" s="289"/>
      <c r="BD558" s="289"/>
      <c r="BE558" s="289"/>
      <c r="BF558" s="289"/>
      <c r="BG558" s="289"/>
      <c r="BH558" s="289"/>
      <c r="BI558" s="289"/>
      <c r="BJ558" s="289"/>
      <c r="BK558" s="289"/>
      <c r="BL558" s="289"/>
      <c r="BM558" s="289"/>
      <c r="BN558" s="289"/>
      <c r="BO558" s="289"/>
      <c r="BP558" s="289"/>
      <c r="BQ558" s="289"/>
      <c r="BR558" s="289"/>
      <c r="BS558" s="289"/>
      <c r="BT558" s="289"/>
      <c r="BU558" s="289"/>
      <c r="BV558" s="289"/>
      <c r="BW558" s="289"/>
      <c r="BX558" s="289"/>
      <c r="BY558" s="289"/>
      <c r="BZ558" s="289"/>
      <c r="CA558" s="289"/>
      <c r="CB558" s="289"/>
      <c r="CC558" s="289"/>
      <c r="CD558" s="289"/>
      <c r="CE558" s="289"/>
      <c r="CF558" s="289"/>
      <c r="CG558" s="289"/>
      <c r="CH558" s="289"/>
      <c r="CI558" s="289"/>
      <c r="CJ558" s="289"/>
      <c r="CK558" s="289"/>
      <c r="CL558" s="289"/>
      <c r="CM558" s="289"/>
      <c r="CN558" s="289"/>
      <c r="CO558" s="289"/>
      <c r="CP558" s="289"/>
      <c r="CQ558" s="289"/>
      <c r="CR558" s="289"/>
      <c r="CS558" s="289"/>
      <c r="CT558" s="289"/>
      <c r="CU558" s="289"/>
      <c r="CV558" s="289"/>
      <c r="CW558" s="289"/>
      <c r="CX558" s="289"/>
      <c r="CY558" s="289"/>
      <c r="CZ558" s="289"/>
      <c r="DA558" s="289"/>
      <c r="DB558" s="289"/>
      <c r="DC558" s="289"/>
      <c r="DD558" s="289"/>
      <c r="DE558" s="289"/>
      <c r="DF558" s="289"/>
      <c r="DG558" s="289"/>
      <c r="DH558" s="289"/>
      <c r="DI558" s="289"/>
      <c r="DJ558" s="289"/>
      <c r="DK558" s="289"/>
      <c r="DL558" s="289"/>
      <c r="DM558" s="289"/>
      <c r="DN558" s="289"/>
      <c r="DO558" s="289"/>
      <c r="DP558" s="289"/>
      <c r="DQ558" s="289"/>
      <c r="DR558" s="289"/>
      <c r="DS558" s="289"/>
      <c r="DT558" s="289"/>
      <c r="DU558" s="289"/>
      <c r="DV558" s="289"/>
      <c r="DW558" s="289"/>
      <c r="DX558" s="289"/>
      <c r="DY558" s="289"/>
      <c r="DZ558" s="289"/>
      <c r="EA558" s="289"/>
      <c r="EB558" s="289"/>
      <c r="EC558" s="289"/>
      <c r="ED558" s="289"/>
      <c r="EE558" s="289"/>
      <c r="EF558" s="289"/>
      <c r="EG558" s="289"/>
      <c r="EH558" s="289"/>
      <c r="EI558" s="289"/>
      <c r="EJ558" s="289"/>
      <c r="EK558" s="289"/>
    </row>
    <row r="559" spans="1:141" ht="24" customHeight="1" x14ac:dyDescent="0.2">
      <c r="A559" s="144" t="s">
        <v>587</v>
      </c>
      <c r="B559" s="145" t="s">
        <v>588</v>
      </c>
      <c r="C559" s="437"/>
      <c r="D559" s="437"/>
      <c r="E559" s="439"/>
      <c r="F559" s="441"/>
      <c r="G559" s="433"/>
    </row>
    <row r="560" spans="1:141" s="288" customFormat="1" ht="24" customHeight="1" x14ac:dyDescent="0.2">
      <c r="A560" s="204"/>
      <c r="B560" s="146"/>
      <c r="C560" s="202" t="s">
        <v>726</v>
      </c>
      <c r="D560" s="147"/>
      <c r="E560" s="148"/>
      <c r="F560" s="149"/>
      <c r="G560" s="150"/>
      <c r="H560" s="129"/>
    </row>
    <row r="561" spans="1:8" s="288" customFormat="1" ht="24" customHeight="1" x14ac:dyDescent="0.2">
      <c r="A561" s="282" t="str">
        <f>IFERROR(VLOOKUP(C561,Tabla_Insumos,5,FALSE),"")</f>
        <v/>
      </c>
      <c r="B561" s="283" t="str">
        <f>IFERROR(VLOOKUP(C561,Tabla_Insumos,6,FALSE),"")</f>
        <v/>
      </c>
      <c r="C561" s="284"/>
      <c r="D561" s="285" t="str">
        <f t="shared" ref="D561:D562" si="254">IFERROR(VLOOKUP(C561,Tabla_Insumos,2,FALSE),"")</f>
        <v/>
      </c>
      <c r="E561" s="413"/>
      <c r="F561" s="286">
        <f>IFERROR(VLOOKUP(C561,Tabla_Insumos,4,FALSE),0)</f>
        <v>0</v>
      </c>
      <c r="G561" s="287">
        <f>ROUND(E561*F561,2)</f>
        <v>0</v>
      </c>
      <c r="H561" s="129"/>
    </row>
    <row r="562" spans="1:8" s="288" customFormat="1" ht="24" customHeight="1" x14ac:dyDescent="0.2">
      <c r="A562" s="282" t="str">
        <f>IFERROR(VLOOKUP(C562,Tabla_Insumos,5,FALSE),"")</f>
        <v/>
      </c>
      <c r="B562" s="283" t="str">
        <f>IFERROR(VLOOKUP(C562,Tabla_Insumos,6,FALSE),"")</f>
        <v/>
      </c>
      <c r="C562" s="284"/>
      <c r="D562" s="285" t="str">
        <f t="shared" si="254"/>
        <v/>
      </c>
      <c r="E562" s="413"/>
      <c r="F562" s="286">
        <f>IFERROR(VLOOKUP(C562,Tabla_Insumos,4,FALSE),0)</f>
        <v>0</v>
      </c>
      <c r="G562" s="287">
        <f>ROUND(E562*F562,2)</f>
        <v>0</v>
      </c>
      <c r="H562" s="129"/>
    </row>
    <row r="563" spans="1:8" s="288" customFormat="1" ht="24" customHeight="1" x14ac:dyDescent="0.2">
      <c r="A563" s="282"/>
      <c r="B563" s="283"/>
      <c r="C563" s="284"/>
      <c r="D563" s="285"/>
      <c r="E563" s="413"/>
      <c r="F563" s="286"/>
      <c r="G563" s="287">
        <f t="shared" ref="G563:G566" si="255">ROUND(E563*F563,2)</f>
        <v>0</v>
      </c>
      <c r="H563" s="129"/>
    </row>
    <row r="564" spans="1:8" s="288" customFormat="1" ht="24" customHeight="1" x14ac:dyDescent="0.2">
      <c r="A564" s="282"/>
      <c r="B564" s="283"/>
      <c r="C564" s="284"/>
      <c r="D564" s="285"/>
      <c r="E564" s="413"/>
      <c r="F564" s="286"/>
      <c r="G564" s="287">
        <f t="shared" si="255"/>
        <v>0</v>
      </c>
      <c r="H564" s="129"/>
    </row>
    <row r="565" spans="1:8" s="288" customFormat="1" ht="24" customHeight="1" x14ac:dyDescent="0.2">
      <c r="A565" s="282" t="str">
        <f t="shared" ref="A565:A566" si="256">IFERROR(VLOOKUP(C565,Tabla_Insumos,4,FALSE),"")</f>
        <v/>
      </c>
      <c r="B565" s="283" t="str">
        <f t="shared" ref="B565:B566" si="257">IFERROR(VLOOKUP(C565,Tabla_Insumos,5,FALSE),"")</f>
        <v/>
      </c>
      <c r="C565" s="284"/>
      <c r="D565" s="285" t="str">
        <f t="shared" ref="D565:D566" si="258">IFERROR(VLOOKUP(C565,Tabla_Insumos,2,FALSE),"")</f>
        <v/>
      </c>
      <c r="E565" s="413"/>
      <c r="F565" s="286">
        <f t="shared" ref="F565:F566" si="259">IFERROR(VLOOKUP(C565,Tabla_Insumos,3,FALSE),0)</f>
        <v>0</v>
      </c>
      <c r="G565" s="287">
        <f t="shared" si="255"/>
        <v>0</v>
      </c>
      <c r="H565" s="129"/>
    </row>
    <row r="566" spans="1:8" s="288" customFormat="1" ht="24" customHeight="1" x14ac:dyDescent="0.2">
      <c r="A566" s="282" t="str">
        <f t="shared" si="256"/>
        <v/>
      </c>
      <c r="B566" s="283" t="str">
        <f t="shared" si="257"/>
        <v/>
      </c>
      <c r="C566" s="284"/>
      <c r="D566" s="285" t="str">
        <f t="shared" si="258"/>
        <v/>
      </c>
      <c r="E566" s="413"/>
      <c r="F566" s="286">
        <f t="shared" si="259"/>
        <v>0</v>
      </c>
      <c r="G566" s="287">
        <f t="shared" si="255"/>
        <v>0</v>
      </c>
      <c r="H566" s="129"/>
    </row>
    <row r="567" spans="1:8" s="288" customFormat="1" ht="24" customHeight="1" x14ac:dyDescent="0.2">
      <c r="A567" s="151"/>
      <c r="B567" s="129"/>
      <c r="C567" s="129"/>
      <c r="D567" s="139"/>
      <c r="E567" s="402"/>
      <c r="F567" s="205" t="s">
        <v>31</v>
      </c>
      <c r="G567" s="152">
        <f>SUBTOTAL(9,G561:G566)</f>
        <v>0</v>
      </c>
      <c r="H567" s="129"/>
    </row>
    <row r="568" spans="1:8" s="288" customFormat="1" ht="24" customHeight="1" x14ac:dyDescent="0.2">
      <c r="A568" s="151"/>
      <c r="B568" s="129"/>
      <c r="C568" s="153" t="s">
        <v>727</v>
      </c>
      <c r="D568" s="139"/>
      <c r="E568" s="402"/>
      <c r="F568" s="140"/>
      <c r="G568" s="154"/>
      <c r="H568" s="129"/>
    </row>
    <row r="569" spans="1:8" s="288" customFormat="1" ht="24" customHeight="1" x14ac:dyDescent="0.2">
      <c r="A569" s="282" t="str">
        <f t="shared" ref="A569:A574" si="260">IFERROR(VLOOKUP(C569,Tabla_Insumos,5,FALSE),"")</f>
        <v/>
      </c>
      <c r="B569" s="283" t="str">
        <f t="shared" ref="B569:B574" si="261">IFERROR(VLOOKUP(C569,Tabla_Insumos,6,FALSE),"")</f>
        <v/>
      </c>
      <c r="C569" s="284"/>
      <c r="D569" s="285" t="str">
        <f t="shared" ref="D569:D574" si="262">IFERROR(VLOOKUP(C569,Tabla_Insumos,2,FALSE),"")</f>
        <v/>
      </c>
      <c r="E569" s="413"/>
      <c r="F569" s="286">
        <f t="shared" ref="F569:F574" si="263">IFERROR(VLOOKUP(C569,Tabla_Insumos,4,FALSE),0)</f>
        <v>0</v>
      </c>
      <c r="G569" s="287">
        <f>ROUND(E569*F569,2)</f>
        <v>0</v>
      </c>
      <c r="H569" s="129"/>
    </row>
    <row r="570" spans="1:8" s="288" customFormat="1" ht="24" customHeight="1" x14ac:dyDescent="0.2">
      <c r="A570" s="282" t="str">
        <f t="shared" si="260"/>
        <v/>
      </c>
      <c r="B570" s="283" t="str">
        <f t="shared" si="261"/>
        <v/>
      </c>
      <c r="C570" s="284"/>
      <c r="D570" s="285" t="str">
        <f t="shared" si="262"/>
        <v/>
      </c>
      <c r="E570" s="413"/>
      <c r="F570" s="286">
        <f t="shared" si="263"/>
        <v>0</v>
      </c>
      <c r="G570" s="287">
        <f t="shared" ref="G570:G574" si="264">ROUND(E570*F570,2)</f>
        <v>0</v>
      </c>
      <c r="H570" s="129"/>
    </row>
    <row r="571" spans="1:8" s="288" customFormat="1" ht="24" customHeight="1" x14ac:dyDescent="0.2">
      <c r="A571" s="282" t="str">
        <f t="shared" si="260"/>
        <v/>
      </c>
      <c r="B571" s="283" t="str">
        <f t="shared" si="261"/>
        <v/>
      </c>
      <c r="C571" s="284"/>
      <c r="D571" s="285" t="str">
        <f t="shared" si="262"/>
        <v/>
      </c>
      <c r="E571" s="413"/>
      <c r="F571" s="286">
        <f t="shared" si="263"/>
        <v>0</v>
      </c>
      <c r="G571" s="287">
        <f t="shared" si="264"/>
        <v>0</v>
      </c>
      <c r="H571" s="139"/>
    </row>
    <row r="572" spans="1:8" s="288" customFormat="1" ht="24" customHeight="1" x14ac:dyDescent="0.2">
      <c r="A572" s="282" t="str">
        <f t="shared" si="260"/>
        <v/>
      </c>
      <c r="B572" s="283" t="str">
        <f t="shared" si="261"/>
        <v/>
      </c>
      <c r="C572" s="284"/>
      <c r="D572" s="285" t="str">
        <f t="shared" si="262"/>
        <v/>
      </c>
      <c r="E572" s="413"/>
      <c r="F572" s="286">
        <f t="shared" si="263"/>
        <v>0</v>
      </c>
      <c r="G572" s="287">
        <f t="shared" si="264"/>
        <v>0</v>
      </c>
      <c r="H572" s="129"/>
    </row>
    <row r="573" spans="1:8" s="288" customFormat="1" ht="24" customHeight="1" x14ac:dyDescent="0.2">
      <c r="A573" s="282" t="str">
        <f t="shared" si="260"/>
        <v/>
      </c>
      <c r="B573" s="283" t="str">
        <f t="shared" si="261"/>
        <v/>
      </c>
      <c r="C573" s="284"/>
      <c r="D573" s="285" t="str">
        <f t="shared" si="262"/>
        <v/>
      </c>
      <c r="E573" s="413">
        <v>0</v>
      </c>
      <c r="F573" s="286">
        <f t="shared" si="263"/>
        <v>0</v>
      </c>
      <c r="G573" s="287">
        <f t="shared" si="264"/>
        <v>0</v>
      </c>
    </row>
    <row r="574" spans="1:8" ht="24" customHeight="1" x14ac:dyDescent="0.2">
      <c r="A574" s="282" t="str">
        <f t="shared" si="260"/>
        <v/>
      </c>
      <c r="B574" s="283" t="str">
        <f t="shared" si="261"/>
        <v/>
      </c>
      <c r="C574" s="284"/>
      <c r="D574" s="285" t="str">
        <f t="shared" si="262"/>
        <v/>
      </c>
      <c r="E574" s="413">
        <v>0</v>
      </c>
      <c r="F574" s="286">
        <f t="shared" si="263"/>
        <v>0</v>
      </c>
      <c r="G574" s="287">
        <f t="shared" si="264"/>
        <v>0</v>
      </c>
      <c r="H574" s="288"/>
    </row>
    <row r="575" spans="1:8" ht="24" customHeight="1" x14ac:dyDescent="0.2">
      <c r="A575" s="151"/>
      <c r="D575" s="139"/>
      <c r="E575" s="402"/>
      <c r="F575" s="205" t="s">
        <v>32</v>
      </c>
      <c r="G575" s="152">
        <f>SUBTOTAL(9,G569:G574)</f>
        <v>0</v>
      </c>
      <c r="H575" s="288"/>
    </row>
    <row r="576" spans="1:8" s="288" customFormat="1" ht="24" customHeight="1" x14ac:dyDescent="0.2">
      <c r="A576" s="151"/>
      <c r="B576" s="129"/>
      <c r="C576" s="153" t="s">
        <v>728</v>
      </c>
      <c r="D576" s="139"/>
      <c r="E576" s="402"/>
      <c r="F576" s="140"/>
      <c r="G576" s="154"/>
      <c r="H576" s="129"/>
    </row>
    <row r="577" spans="1:8" s="288" customFormat="1" ht="24" customHeight="1" x14ac:dyDescent="0.2">
      <c r="A577" s="282" t="str">
        <f>IFERROR(VLOOKUP(C577,Tabla_Insumos,5,FALSE),"")</f>
        <v/>
      </c>
      <c r="B577" s="283" t="str">
        <f>IFERROR(VLOOKUP(C577,Tabla_Insumos,6,FALSE),"")</f>
        <v/>
      </c>
      <c r="C577" s="284"/>
      <c r="D577" s="285" t="str">
        <f t="shared" ref="D577:D578" si="265">IFERROR(VLOOKUP(C577,Tabla_Insumos,2,FALSE),"")</f>
        <v/>
      </c>
      <c r="E577" s="413"/>
      <c r="F577" s="286">
        <f>IFERROR(VLOOKUP(C577,Tabla_Insumos,4,FALSE),0)</f>
        <v>0</v>
      </c>
      <c r="G577" s="287">
        <f t="shared" ref="G577:G578" si="266">ROUND(E577*F577,2)</f>
        <v>0</v>
      </c>
      <c r="H577" s="129"/>
    </row>
    <row r="578" spans="1:8" s="288" customFormat="1" ht="24" customHeight="1" x14ac:dyDescent="0.2">
      <c r="A578" s="282" t="str">
        <f>IFERROR(VLOOKUP(C578,Tabla_Insumos,5,FALSE),"")</f>
        <v/>
      </c>
      <c r="B578" s="283" t="str">
        <f>IFERROR(VLOOKUP(C578,Tabla_Insumos,6,FALSE),"")</f>
        <v/>
      </c>
      <c r="C578" s="284"/>
      <c r="D578" s="285" t="str">
        <f t="shared" si="265"/>
        <v/>
      </c>
      <c r="E578" s="416"/>
      <c r="F578" s="286">
        <f>IFERROR(VLOOKUP(C578,Tabla_Insumos,4,FALSE),0)</f>
        <v>0</v>
      </c>
      <c r="G578" s="287">
        <f t="shared" si="266"/>
        <v>0</v>
      </c>
    </row>
    <row r="579" spans="1:8" s="288" customFormat="1" ht="24" customHeight="1" x14ac:dyDescent="0.2">
      <c r="A579" s="282"/>
      <c r="B579" s="283"/>
      <c r="C579" s="284"/>
      <c r="D579" s="285"/>
      <c r="E579" s="413"/>
      <c r="F579" s="286"/>
      <c r="G579" s="287"/>
    </row>
    <row r="580" spans="1:8" s="288" customFormat="1" ht="24" customHeight="1" x14ac:dyDescent="0.2">
      <c r="A580" s="282"/>
      <c r="B580" s="283"/>
      <c r="C580" s="284"/>
      <c r="D580" s="285"/>
      <c r="E580" s="413"/>
      <c r="F580" s="286"/>
      <c r="G580" s="287"/>
    </row>
    <row r="581" spans="1:8" s="288" customFormat="1" ht="24" customHeight="1" x14ac:dyDescent="0.2">
      <c r="A581" s="282"/>
      <c r="B581" s="283"/>
      <c r="C581" s="284"/>
      <c r="D581" s="285"/>
      <c r="E581" s="413"/>
      <c r="F581" s="286"/>
      <c r="G581" s="287"/>
      <c r="H581" s="129"/>
    </row>
    <row r="582" spans="1:8" s="288" customFormat="1" ht="24" customHeight="1" x14ac:dyDescent="0.2">
      <c r="A582" s="282"/>
      <c r="B582" s="283"/>
      <c r="C582" s="284"/>
      <c r="D582" s="285"/>
      <c r="E582" s="413"/>
      <c r="F582" s="286"/>
      <c r="G582" s="287"/>
      <c r="H582" s="129"/>
    </row>
    <row r="583" spans="1:8" s="288" customFormat="1" ht="24" customHeight="1" x14ac:dyDescent="0.2">
      <c r="A583" s="282" t="str">
        <f t="shared" ref="A583:A584" si="267">IFERROR(VLOOKUP(C583,Tabla_Insumos,4,FALSE),"")</f>
        <v/>
      </c>
      <c r="B583" s="283" t="str">
        <f t="shared" ref="B583:B584" si="268">IFERROR(VLOOKUP(C583,Tabla_Insumos,5,FALSE),"")</f>
        <v/>
      </c>
      <c r="C583" s="284"/>
      <c r="D583" s="285" t="str">
        <f t="shared" ref="D583:D584" si="269">IFERROR(VLOOKUP(C583,Tabla_Insumos,2,FALSE),"")</f>
        <v/>
      </c>
      <c r="E583" s="413"/>
      <c r="F583" s="286">
        <f t="shared" ref="F583:F584" si="270">IFERROR(VLOOKUP(C583,Tabla_Insumos,3,FALSE),0)</f>
        <v>0</v>
      </c>
      <c r="G583" s="287">
        <f t="shared" ref="G583:G584" si="271">ROUND(E583*F583,2)</f>
        <v>0</v>
      </c>
    </row>
    <row r="584" spans="1:8" ht="24" customHeight="1" x14ac:dyDescent="0.2">
      <c r="A584" s="282" t="str">
        <f t="shared" si="267"/>
        <v/>
      </c>
      <c r="B584" s="283" t="str">
        <f t="shared" si="268"/>
        <v/>
      </c>
      <c r="C584" s="284"/>
      <c r="D584" s="285" t="str">
        <f t="shared" si="269"/>
        <v/>
      </c>
      <c r="E584" s="413"/>
      <c r="F584" s="286">
        <f t="shared" si="270"/>
        <v>0</v>
      </c>
      <c r="G584" s="287">
        <f t="shared" si="271"/>
        <v>0</v>
      </c>
      <c r="H584" s="288"/>
    </row>
    <row r="585" spans="1:8" ht="24" customHeight="1" x14ac:dyDescent="0.2">
      <c r="A585" s="155"/>
      <c r="B585" s="139"/>
      <c r="D585" s="139"/>
      <c r="E585" s="402"/>
      <c r="F585" s="205" t="s">
        <v>33</v>
      </c>
      <c r="G585" s="152">
        <f>SUBTOTAL(9,G577:G584)</f>
        <v>0</v>
      </c>
      <c r="H585" s="288"/>
    </row>
    <row r="586" spans="1:8" s="288" customFormat="1" ht="24" customHeight="1" thickBot="1" x14ac:dyDescent="0.25">
      <c r="A586" s="156"/>
      <c r="B586" s="157"/>
      <c r="C586" s="158"/>
      <c r="D586" s="157"/>
      <c r="E586" s="414"/>
      <c r="F586" s="159"/>
      <c r="G586" s="160"/>
      <c r="H586" s="129"/>
    </row>
    <row r="587" spans="1:8" s="288" customFormat="1" ht="24" customHeight="1" thickBot="1" x14ac:dyDescent="0.25">
      <c r="A587" s="338" t="str">
        <f>B556</f>
        <v>2.11</v>
      </c>
      <c r="B587" s="161" t="str">
        <f>C556</f>
        <v>Rotura de calle de hormigon /  asfalto / veredas</v>
      </c>
      <c r="C587" s="162"/>
      <c r="D587" s="162" t="s">
        <v>34</v>
      </c>
      <c r="E587" s="163"/>
      <c r="F587" s="164" t="s">
        <v>35</v>
      </c>
      <c r="G587" s="165">
        <f>SUBTOTAL(9,G561:G586)</f>
        <v>0</v>
      </c>
      <c r="H587" s="397">
        <f>+G587*Coeficiente_Paso</f>
        <v>0</v>
      </c>
    </row>
    <row r="588" spans="1:8" s="288" customFormat="1" ht="24" customHeight="1" thickTop="1" thickBot="1" x14ac:dyDescent="0.25">
      <c r="A588" s="400"/>
      <c r="B588" s="401"/>
      <c r="C588" s="139"/>
      <c r="D588" s="139"/>
      <c r="E588" s="402"/>
      <c r="F588" s="403"/>
      <c r="G588" s="404"/>
      <c r="H588" s="397"/>
    </row>
    <row r="589" spans="1:8" s="288" customFormat="1" ht="24" customHeight="1" thickTop="1" x14ac:dyDescent="0.2">
      <c r="A589" s="192" t="s">
        <v>37</v>
      </c>
      <c r="B589" s="193"/>
      <c r="C589" s="193"/>
      <c r="D589" s="193"/>
      <c r="E589" s="411"/>
      <c r="F589" s="193"/>
      <c r="G589" s="194"/>
    </row>
    <row r="590" spans="1:8" s="288" customFormat="1" ht="24" customHeight="1" x14ac:dyDescent="0.2">
      <c r="A590" s="130" t="s">
        <v>724</v>
      </c>
      <c r="B590" s="131" t="str">
        <f>Comitente</f>
        <v>DIRECCIÓN PROVINCIAL RED DE GAS</v>
      </c>
      <c r="C590" s="126"/>
      <c r="D590" s="132"/>
      <c r="E590" s="132"/>
      <c r="F590" s="133"/>
      <c r="G590" s="134"/>
    </row>
    <row r="591" spans="1:8" s="288" customFormat="1" ht="24" customHeight="1" x14ac:dyDescent="0.2">
      <c r="A591" s="130" t="s">
        <v>725</v>
      </c>
      <c r="B591" s="131">
        <f>Contratista</f>
        <v>0</v>
      </c>
      <c r="C591" s="127"/>
      <c r="D591" s="127"/>
      <c r="E591" s="412"/>
      <c r="F591" s="135"/>
      <c r="G591" s="136"/>
    </row>
    <row r="592" spans="1:8" s="288" customFormat="1" ht="24" customHeight="1" x14ac:dyDescent="0.2">
      <c r="A592" s="130" t="s">
        <v>24</v>
      </c>
      <c r="B592" s="131" t="str">
        <f>Obra</f>
        <v>RED DE MEDIA PRESIÓN MEDANO DE ORO</v>
      </c>
      <c r="C592" s="127"/>
      <c r="D592" s="127"/>
      <c r="E592" s="412"/>
      <c r="F592" s="135" t="s">
        <v>38</v>
      </c>
      <c r="G592" s="137">
        <f>Fecha_Base</f>
        <v>0</v>
      </c>
      <c r="H592" s="129"/>
    </row>
    <row r="593" spans="1:141" s="288" customFormat="1" ht="24" customHeight="1" x14ac:dyDescent="0.2">
      <c r="A593" s="138" t="s">
        <v>723</v>
      </c>
      <c r="B593" s="128" t="str">
        <f>Ubicación</f>
        <v>Departamento Rawson</v>
      </c>
      <c r="C593" s="128"/>
      <c r="D593" s="139"/>
      <c r="E593" s="402"/>
      <c r="F593" s="140"/>
      <c r="G593" s="141"/>
      <c r="H593" s="129"/>
    </row>
    <row r="594" spans="1:141" s="288" customFormat="1" ht="24" customHeight="1" x14ac:dyDescent="0.2">
      <c r="A594" s="138" t="s">
        <v>39</v>
      </c>
      <c r="B594" s="21">
        <f>IFERROR(VALUE(LEFT(B595,FIND(".",B595)-1)),"")</f>
        <v>2</v>
      </c>
      <c r="C594" s="129" t="str">
        <f>IFERROR(VLOOKUP(B594,Tabla_CyP,2,FALSE),"")</f>
        <v>CAÑERÍAS</v>
      </c>
      <c r="D594" s="129" t="str">
        <f>IFERROR(VALUE(LEFT(B594,FIND("-",B594)-1)),"")</f>
        <v/>
      </c>
      <c r="E594" s="402"/>
      <c r="F594" s="140"/>
      <c r="G594" s="141"/>
    </row>
    <row r="595" spans="1:141" ht="24" customHeight="1" x14ac:dyDescent="0.2">
      <c r="A595" s="138" t="s">
        <v>25</v>
      </c>
      <c r="B595" s="142" t="s">
        <v>2139</v>
      </c>
      <c r="C595" s="129" t="str">
        <f>IFERROR(VLOOKUP(B595,Tabla_CyP,2,FALSE),"")</f>
        <v>Reparacion de calle de hormigon / asfalto / veredas</v>
      </c>
      <c r="D595" s="139"/>
      <c r="E595" s="402"/>
      <c r="F595" s="135" t="s">
        <v>26</v>
      </c>
      <c r="G595" s="143" t="str">
        <f>IFERROR(VLOOKUP(B595,Tabla_CyP,4,FALSE),"")</f>
        <v>m</v>
      </c>
      <c r="H595" s="288"/>
    </row>
    <row r="596" spans="1:141" ht="24" customHeight="1" x14ac:dyDescent="0.2">
      <c r="A596" s="138"/>
      <c r="B596" s="128"/>
      <c r="D596" s="139"/>
      <c r="E596" s="402"/>
      <c r="G596" s="141"/>
      <c r="H596" s="288"/>
    </row>
    <row r="597" spans="1:141" ht="24" customHeight="1" x14ac:dyDescent="0.2">
      <c r="A597" s="434" t="s">
        <v>586</v>
      </c>
      <c r="B597" s="435"/>
      <c r="C597" s="436" t="s">
        <v>0</v>
      </c>
      <c r="D597" s="436" t="s">
        <v>27</v>
      </c>
      <c r="E597" s="438" t="s">
        <v>28</v>
      </c>
      <c r="F597" s="440" t="s">
        <v>29</v>
      </c>
      <c r="G597" s="432" t="s">
        <v>30</v>
      </c>
    </row>
    <row r="598" spans="1:141" ht="24" customHeight="1" x14ac:dyDescent="0.2">
      <c r="A598" s="144" t="s">
        <v>587</v>
      </c>
      <c r="B598" s="145" t="s">
        <v>588</v>
      </c>
      <c r="C598" s="437"/>
      <c r="D598" s="437"/>
      <c r="E598" s="439"/>
      <c r="F598" s="441"/>
      <c r="G598" s="433"/>
    </row>
    <row r="599" spans="1:141" ht="24" customHeight="1" x14ac:dyDescent="0.2">
      <c r="A599" s="204"/>
      <c r="B599" s="146"/>
      <c r="C599" s="202" t="s">
        <v>726</v>
      </c>
      <c r="D599" s="147"/>
      <c r="E599" s="148"/>
      <c r="F599" s="149"/>
      <c r="G599" s="150"/>
    </row>
    <row r="600" spans="1:141" ht="24" customHeight="1" x14ac:dyDescent="0.2">
      <c r="A600" s="282" t="str">
        <f>IFERROR(VLOOKUP(C600,Tabla_Insumos,5,FALSE),"")</f>
        <v/>
      </c>
      <c r="B600" s="283" t="str">
        <f>IFERROR(VLOOKUP(C600,Tabla_Insumos,6,FALSE),"")</f>
        <v/>
      </c>
      <c r="C600" s="284"/>
      <c r="D600" s="285" t="str">
        <f t="shared" ref="D600:D601" si="272">IFERROR(VLOOKUP(C600,Tabla_Insumos,2,FALSE),"")</f>
        <v/>
      </c>
      <c r="E600" s="413"/>
      <c r="F600" s="286">
        <f>IFERROR(VLOOKUP(C600,Tabla_Insumos,4,FALSE),0)</f>
        <v>0</v>
      </c>
      <c r="G600" s="287">
        <f>ROUND(E600*F600,2)</f>
        <v>0</v>
      </c>
    </row>
    <row r="601" spans="1:141" ht="24" customHeight="1" x14ac:dyDescent="0.2">
      <c r="A601" s="282" t="str">
        <f>IFERROR(VLOOKUP(C601,Tabla_Insumos,5,FALSE),"")</f>
        <v/>
      </c>
      <c r="B601" s="283" t="str">
        <f>IFERROR(VLOOKUP(C601,Tabla_Insumos,6,FALSE),"")</f>
        <v/>
      </c>
      <c r="C601" s="284"/>
      <c r="D601" s="285" t="str">
        <f t="shared" si="272"/>
        <v/>
      </c>
      <c r="E601" s="413"/>
      <c r="F601" s="286">
        <f>IFERROR(VLOOKUP(C601,Tabla_Insumos,4,FALSE),0)</f>
        <v>0</v>
      </c>
      <c r="G601" s="287">
        <f>ROUND(E601*F601,2)</f>
        <v>0</v>
      </c>
    </row>
    <row r="602" spans="1:141" ht="24" customHeight="1" x14ac:dyDescent="0.2">
      <c r="A602" s="282"/>
      <c r="B602" s="283"/>
      <c r="C602" s="284"/>
      <c r="D602" s="285"/>
      <c r="E602" s="413"/>
      <c r="F602" s="286"/>
      <c r="G602" s="287">
        <f t="shared" ref="G602:G605" si="273">ROUND(E602*F602,2)</f>
        <v>0</v>
      </c>
    </row>
    <row r="603" spans="1:141" ht="24" customHeight="1" x14ac:dyDescent="0.2">
      <c r="A603" s="282"/>
      <c r="B603" s="283"/>
      <c r="C603" s="284"/>
      <c r="D603" s="285"/>
      <c r="E603" s="413"/>
      <c r="F603" s="286"/>
      <c r="G603" s="287">
        <f t="shared" si="273"/>
        <v>0</v>
      </c>
    </row>
    <row r="604" spans="1:141" ht="24" customHeight="1" x14ac:dyDescent="0.2">
      <c r="A604" s="282" t="str">
        <f t="shared" ref="A604:A605" si="274">IFERROR(VLOOKUP(C604,Tabla_Insumos,4,FALSE),"")</f>
        <v/>
      </c>
      <c r="B604" s="283" t="str">
        <f t="shared" ref="B604:B605" si="275">IFERROR(VLOOKUP(C604,Tabla_Insumos,5,FALSE),"")</f>
        <v/>
      </c>
      <c r="C604" s="284"/>
      <c r="D604" s="285" t="str">
        <f t="shared" ref="D604:D605" si="276">IFERROR(VLOOKUP(C604,Tabla_Insumos,2,FALSE),"")</f>
        <v/>
      </c>
      <c r="E604" s="413"/>
      <c r="F604" s="286">
        <f t="shared" ref="F604:F605" si="277">IFERROR(VLOOKUP(C604,Tabla_Insumos,3,FALSE),0)</f>
        <v>0</v>
      </c>
      <c r="G604" s="287">
        <f t="shared" si="273"/>
        <v>0</v>
      </c>
    </row>
    <row r="605" spans="1:141" ht="24" customHeight="1" x14ac:dyDescent="0.2">
      <c r="A605" s="282" t="str">
        <f t="shared" si="274"/>
        <v/>
      </c>
      <c r="B605" s="283" t="str">
        <f t="shared" si="275"/>
        <v/>
      </c>
      <c r="C605" s="284"/>
      <c r="D605" s="285" t="str">
        <f t="shared" si="276"/>
        <v/>
      </c>
      <c r="E605" s="413"/>
      <c r="F605" s="286">
        <f t="shared" si="277"/>
        <v>0</v>
      </c>
      <c r="G605" s="287">
        <f t="shared" si="273"/>
        <v>0</v>
      </c>
    </row>
    <row r="606" spans="1:141" ht="24" customHeight="1" x14ac:dyDescent="0.2">
      <c r="A606" s="151"/>
      <c r="D606" s="139"/>
      <c r="E606" s="402"/>
      <c r="F606" s="205" t="s">
        <v>31</v>
      </c>
      <c r="G606" s="152">
        <f>SUBTOTAL(9,G600:G605)</f>
        <v>0</v>
      </c>
    </row>
    <row r="607" spans="1:141" ht="24" customHeight="1" x14ac:dyDescent="0.2">
      <c r="A607" s="151"/>
      <c r="C607" s="153" t="s">
        <v>727</v>
      </c>
      <c r="D607" s="139"/>
      <c r="E607" s="402"/>
      <c r="G607" s="154"/>
    </row>
    <row r="608" spans="1:141" s="139" customFormat="1" ht="24" customHeight="1" x14ac:dyDescent="0.2">
      <c r="A608" s="282" t="str">
        <f t="shared" ref="A608:A613" si="278">IFERROR(VLOOKUP(C608,Tabla_Insumos,5,FALSE),"")</f>
        <v/>
      </c>
      <c r="B608" s="283" t="str">
        <f t="shared" ref="B608:B613" si="279">IFERROR(VLOOKUP(C608,Tabla_Insumos,6,FALSE),"")</f>
        <v/>
      </c>
      <c r="C608" s="284"/>
      <c r="D608" s="285" t="str">
        <f t="shared" ref="D608:D613" si="280">IFERROR(VLOOKUP(C608,Tabla_Insumos,2,FALSE),"")</f>
        <v/>
      </c>
      <c r="E608" s="413"/>
      <c r="F608" s="286">
        <f t="shared" ref="F608:F613" si="281">IFERROR(VLOOKUP(C608,Tabla_Insumos,4,FALSE),0)</f>
        <v>0</v>
      </c>
      <c r="G608" s="287">
        <f>ROUND(E608*F608,2)</f>
        <v>0</v>
      </c>
      <c r="H608" s="129"/>
      <c r="I608" s="288"/>
      <c r="J608" s="288"/>
      <c r="K608" s="288"/>
      <c r="L608" s="288"/>
      <c r="M608" s="288"/>
      <c r="N608" s="288"/>
      <c r="O608" s="288"/>
      <c r="P608" s="288"/>
      <c r="Q608" s="288"/>
      <c r="R608" s="288"/>
      <c r="S608" s="288"/>
      <c r="T608" s="288"/>
      <c r="U608" s="289"/>
      <c r="V608" s="289"/>
      <c r="W608" s="289"/>
      <c r="X608" s="289"/>
      <c r="Y608" s="289"/>
      <c r="Z608" s="289"/>
      <c r="AA608" s="289"/>
      <c r="AB608" s="289"/>
      <c r="AC608" s="289"/>
      <c r="AD608" s="289"/>
      <c r="AE608" s="289"/>
      <c r="AF608" s="289"/>
      <c r="AG608" s="289"/>
      <c r="AH608" s="289"/>
      <c r="AI608" s="289"/>
      <c r="AJ608" s="289"/>
      <c r="AK608" s="289"/>
      <c r="AL608" s="289"/>
      <c r="AM608" s="289"/>
      <c r="AN608" s="289"/>
      <c r="AO608" s="289"/>
      <c r="AP608" s="289"/>
      <c r="AQ608" s="289"/>
      <c r="AR608" s="289"/>
      <c r="AS608" s="289"/>
      <c r="AT608" s="289"/>
      <c r="AU608" s="289"/>
      <c r="AV608" s="289"/>
      <c r="AW608" s="289"/>
      <c r="AX608" s="289"/>
      <c r="AY608" s="289"/>
      <c r="AZ608" s="289"/>
      <c r="BA608" s="289"/>
      <c r="BB608" s="289"/>
      <c r="BC608" s="289"/>
      <c r="BD608" s="289"/>
      <c r="BE608" s="289"/>
      <c r="BF608" s="289"/>
      <c r="BG608" s="289"/>
      <c r="BH608" s="289"/>
      <c r="BI608" s="289"/>
      <c r="BJ608" s="289"/>
      <c r="BK608" s="289"/>
      <c r="BL608" s="289"/>
      <c r="BM608" s="289"/>
      <c r="BN608" s="289"/>
      <c r="BO608" s="289"/>
      <c r="BP608" s="289"/>
      <c r="BQ608" s="289"/>
      <c r="BR608" s="289"/>
      <c r="BS608" s="289"/>
      <c r="BT608" s="289"/>
      <c r="BU608" s="289"/>
      <c r="BV608" s="289"/>
      <c r="BW608" s="289"/>
      <c r="BX608" s="289"/>
      <c r="BY608" s="289"/>
      <c r="BZ608" s="289"/>
      <c r="CA608" s="289"/>
      <c r="CB608" s="289"/>
      <c r="CC608" s="289"/>
      <c r="CD608" s="289"/>
      <c r="CE608" s="289"/>
      <c r="CF608" s="289"/>
      <c r="CG608" s="289"/>
      <c r="CH608" s="289"/>
      <c r="CI608" s="289"/>
      <c r="CJ608" s="289"/>
      <c r="CK608" s="289"/>
      <c r="CL608" s="289"/>
      <c r="CM608" s="289"/>
      <c r="CN608" s="289"/>
      <c r="CO608" s="289"/>
      <c r="CP608" s="289"/>
      <c r="CQ608" s="289"/>
      <c r="CR608" s="289"/>
      <c r="CS608" s="289"/>
      <c r="CT608" s="289"/>
      <c r="CU608" s="289"/>
      <c r="CV608" s="289"/>
      <c r="CW608" s="289"/>
      <c r="CX608" s="289"/>
      <c r="CY608" s="289"/>
      <c r="CZ608" s="289"/>
      <c r="DA608" s="289"/>
      <c r="DB608" s="289"/>
      <c r="DC608" s="289"/>
      <c r="DD608" s="289"/>
      <c r="DE608" s="289"/>
      <c r="DF608" s="289"/>
      <c r="DG608" s="289"/>
      <c r="DH608" s="289"/>
      <c r="DI608" s="289"/>
      <c r="DJ608" s="289"/>
      <c r="DK608" s="289"/>
      <c r="DL608" s="289"/>
      <c r="DM608" s="289"/>
      <c r="DN608" s="289"/>
      <c r="DO608" s="289"/>
      <c r="DP608" s="289"/>
      <c r="DQ608" s="289"/>
      <c r="DR608" s="289"/>
      <c r="DS608" s="289"/>
      <c r="DT608" s="289"/>
      <c r="DU608" s="289"/>
      <c r="DV608" s="289"/>
      <c r="DW608" s="289"/>
      <c r="DX608" s="289"/>
      <c r="DY608" s="289"/>
      <c r="DZ608" s="289"/>
      <c r="EA608" s="289"/>
      <c r="EB608" s="289"/>
      <c r="EC608" s="289"/>
      <c r="ED608" s="289"/>
      <c r="EE608" s="289"/>
      <c r="EF608" s="289"/>
      <c r="EG608" s="289"/>
      <c r="EH608" s="289"/>
      <c r="EI608" s="289"/>
      <c r="EJ608" s="289"/>
      <c r="EK608" s="289"/>
    </row>
    <row r="609" spans="1:8" ht="24" customHeight="1" x14ac:dyDescent="0.2">
      <c r="A609" s="282" t="str">
        <f t="shared" si="278"/>
        <v/>
      </c>
      <c r="B609" s="283" t="str">
        <f t="shared" si="279"/>
        <v/>
      </c>
      <c r="C609" s="284"/>
      <c r="D609" s="285" t="str">
        <f t="shared" si="280"/>
        <v/>
      </c>
      <c r="E609" s="413"/>
      <c r="F609" s="286">
        <f t="shared" si="281"/>
        <v>0</v>
      </c>
      <c r="G609" s="287">
        <f t="shared" ref="G609:G613" si="282">ROUND(E609*F609,2)</f>
        <v>0</v>
      </c>
    </row>
    <row r="610" spans="1:8" s="288" customFormat="1" ht="24" customHeight="1" x14ac:dyDescent="0.2">
      <c r="A610" s="282" t="str">
        <f t="shared" si="278"/>
        <v/>
      </c>
      <c r="B610" s="283" t="str">
        <f t="shared" si="279"/>
        <v/>
      </c>
      <c r="C610" s="284"/>
      <c r="D610" s="285" t="str">
        <f t="shared" si="280"/>
        <v/>
      </c>
      <c r="E610" s="413"/>
      <c r="F610" s="286">
        <f t="shared" si="281"/>
        <v>0</v>
      </c>
      <c r="G610" s="287">
        <f t="shared" si="282"/>
        <v>0</v>
      </c>
      <c r="H610" s="139"/>
    </row>
    <row r="611" spans="1:8" s="288" customFormat="1" ht="24" customHeight="1" x14ac:dyDescent="0.2">
      <c r="A611" s="282" t="str">
        <f t="shared" si="278"/>
        <v/>
      </c>
      <c r="B611" s="283" t="str">
        <f t="shared" si="279"/>
        <v/>
      </c>
      <c r="C611" s="284"/>
      <c r="D611" s="285" t="str">
        <f t="shared" si="280"/>
        <v/>
      </c>
      <c r="E611" s="413"/>
      <c r="F611" s="286">
        <f t="shared" si="281"/>
        <v>0</v>
      </c>
      <c r="G611" s="287">
        <f t="shared" si="282"/>
        <v>0</v>
      </c>
      <c r="H611" s="129"/>
    </row>
    <row r="612" spans="1:8" s="288" customFormat="1" ht="24" customHeight="1" x14ac:dyDescent="0.2">
      <c r="A612" s="282" t="str">
        <f t="shared" si="278"/>
        <v/>
      </c>
      <c r="B612" s="283" t="str">
        <f t="shared" si="279"/>
        <v/>
      </c>
      <c r="C612" s="284"/>
      <c r="D612" s="285" t="str">
        <f t="shared" si="280"/>
        <v/>
      </c>
      <c r="E612" s="413">
        <v>0</v>
      </c>
      <c r="F612" s="286">
        <f t="shared" si="281"/>
        <v>0</v>
      </c>
      <c r="G612" s="287">
        <f t="shared" si="282"/>
        <v>0</v>
      </c>
    </row>
    <row r="613" spans="1:8" s="288" customFormat="1" ht="24" customHeight="1" x14ac:dyDescent="0.2">
      <c r="A613" s="282" t="str">
        <f t="shared" si="278"/>
        <v/>
      </c>
      <c r="B613" s="283" t="str">
        <f t="shared" si="279"/>
        <v/>
      </c>
      <c r="C613" s="284"/>
      <c r="D613" s="285" t="str">
        <f t="shared" si="280"/>
        <v/>
      </c>
      <c r="E613" s="413">
        <v>0</v>
      </c>
      <c r="F613" s="286">
        <f t="shared" si="281"/>
        <v>0</v>
      </c>
      <c r="G613" s="287">
        <f t="shared" si="282"/>
        <v>0</v>
      </c>
    </row>
    <row r="614" spans="1:8" s="288" customFormat="1" ht="24" customHeight="1" x14ac:dyDescent="0.2">
      <c r="A614" s="151"/>
      <c r="B614" s="129"/>
      <c r="C614" s="129"/>
      <c r="D614" s="139"/>
      <c r="E614" s="402"/>
      <c r="F614" s="205" t="s">
        <v>32</v>
      </c>
      <c r="G614" s="152">
        <f>SUBTOTAL(9,G608:G613)</f>
        <v>0</v>
      </c>
    </row>
    <row r="615" spans="1:8" s="288" customFormat="1" ht="24" customHeight="1" x14ac:dyDescent="0.2">
      <c r="A615" s="151"/>
      <c r="B615" s="129"/>
      <c r="C615" s="153" t="s">
        <v>728</v>
      </c>
      <c r="D615" s="139"/>
      <c r="E615" s="402"/>
      <c r="F615" s="140"/>
      <c r="G615" s="154"/>
      <c r="H615" s="129"/>
    </row>
    <row r="616" spans="1:8" s="288" customFormat="1" ht="24" customHeight="1" x14ac:dyDescent="0.2">
      <c r="A616" s="282" t="str">
        <f>IFERROR(VLOOKUP(C616,Tabla_Insumos,5,FALSE),"")</f>
        <v/>
      </c>
      <c r="B616" s="283" t="str">
        <f>IFERROR(VLOOKUP(C616,Tabla_Insumos,6,FALSE),"")</f>
        <v/>
      </c>
      <c r="C616" s="284"/>
      <c r="D616" s="285" t="str">
        <f t="shared" ref="D616:D617" si="283">IFERROR(VLOOKUP(C616,Tabla_Insumos,2,FALSE),"")</f>
        <v/>
      </c>
      <c r="E616" s="413"/>
      <c r="F616" s="286">
        <f>IFERROR(VLOOKUP(C616,Tabla_Insumos,4,FALSE),0)</f>
        <v>0</v>
      </c>
      <c r="G616" s="287">
        <f t="shared" ref="G616:G617" si="284">ROUND(E616*F616,2)</f>
        <v>0</v>
      </c>
      <c r="H616" s="129"/>
    </row>
    <row r="617" spans="1:8" s="288" customFormat="1" ht="24" customHeight="1" x14ac:dyDescent="0.2">
      <c r="A617" s="282" t="str">
        <f>IFERROR(VLOOKUP(C617,Tabla_Insumos,5,FALSE),"")</f>
        <v/>
      </c>
      <c r="B617" s="283" t="str">
        <f>IFERROR(VLOOKUP(C617,Tabla_Insumos,6,FALSE),"")</f>
        <v/>
      </c>
      <c r="C617" s="284"/>
      <c r="D617" s="285" t="str">
        <f t="shared" si="283"/>
        <v/>
      </c>
      <c r="E617" s="416"/>
      <c r="F617" s="286">
        <f>IFERROR(VLOOKUP(C617,Tabla_Insumos,4,FALSE),0)</f>
        <v>0</v>
      </c>
      <c r="G617" s="287">
        <f t="shared" si="284"/>
        <v>0</v>
      </c>
    </row>
    <row r="618" spans="1:8" s="288" customFormat="1" ht="24" customHeight="1" x14ac:dyDescent="0.2">
      <c r="A618" s="282"/>
      <c r="B618" s="283"/>
      <c r="C618" s="284"/>
      <c r="D618" s="285"/>
      <c r="E618" s="413"/>
      <c r="F618" s="286"/>
      <c r="G618" s="287"/>
    </row>
    <row r="619" spans="1:8" s="288" customFormat="1" ht="24" customHeight="1" x14ac:dyDescent="0.2">
      <c r="A619" s="282"/>
      <c r="B619" s="283"/>
      <c r="C619" s="284"/>
      <c r="D619" s="285"/>
      <c r="E619" s="413"/>
      <c r="F619" s="286"/>
      <c r="G619" s="287"/>
    </row>
    <row r="620" spans="1:8" s="288" customFormat="1" ht="24" customHeight="1" x14ac:dyDescent="0.2">
      <c r="A620" s="282"/>
      <c r="B620" s="283"/>
      <c r="C620" s="284"/>
      <c r="D620" s="285"/>
      <c r="E620" s="413"/>
      <c r="F620" s="286"/>
      <c r="G620" s="287"/>
      <c r="H620" s="129"/>
    </row>
    <row r="621" spans="1:8" s="288" customFormat="1" ht="24" customHeight="1" x14ac:dyDescent="0.2">
      <c r="A621" s="282"/>
      <c r="B621" s="283"/>
      <c r="C621" s="284"/>
      <c r="D621" s="285"/>
      <c r="E621" s="413"/>
      <c r="F621" s="286"/>
      <c r="G621" s="287"/>
      <c r="H621" s="129"/>
    </row>
    <row r="622" spans="1:8" s="288" customFormat="1" ht="24" customHeight="1" x14ac:dyDescent="0.2">
      <c r="A622" s="282" t="str">
        <f t="shared" ref="A622:A623" si="285">IFERROR(VLOOKUP(C622,Tabla_Insumos,4,FALSE),"")</f>
        <v/>
      </c>
      <c r="B622" s="283" t="str">
        <f t="shared" ref="B622:B623" si="286">IFERROR(VLOOKUP(C622,Tabla_Insumos,5,FALSE),"")</f>
        <v/>
      </c>
      <c r="C622" s="284"/>
      <c r="D622" s="285" t="str">
        <f t="shared" ref="D622:D623" si="287">IFERROR(VLOOKUP(C622,Tabla_Insumos,2,FALSE),"")</f>
        <v/>
      </c>
      <c r="E622" s="413"/>
      <c r="F622" s="286">
        <f t="shared" ref="F622:F623" si="288">IFERROR(VLOOKUP(C622,Tabla_Insumos,3,FALSE),0)</f>
        <v>0</v>
      </c>
      <c r="G622" s="287">
        <f t="shared" ref="G622:G623" si="289">ROUND(E622*F622,2)</f>
        <v>0</v>
      </c>
    </row>
    <row r="623" spans="1:8" s="288" customFormat="1" ht="24" customHeight="1" x14ac:dyDescent="0.2">
      <c r="A623" s="282" t="str">
        <f t="shared" si="285"/>
        <v/>
      </c>
      <c r="B623" s="283" t="str">
        <f t="shared" si="286"/>
        <v/>
      </c>
      <c r="C623" s="284"/>
      <c r="D623" s="285" t="str">
        <f t="shared" si="287"/>
        <v/>
      </c>
      <c r="E623" s="413"/>
      <c r="F623" s="286">
        <f t="shared" si="288"/>
        <v>0</v>
      </c>
      <c r="G623" s="287">
        <f t="shared" si="289"/>
        <v>0</v>
      </c>
    </row>
    <row r="624" spans="1:8" ht="24" customHeight="1" x14ac:dyDescent="0.2">
      <c r="A624" s="155"/>
      <c r="B624" s="139"/>
      <c r="D624" s="139"/>
      <c r="E624" s="402"/>
      <c r="F624" s="205" t="s">
        <v>33</v>
      </c>
      <c r="G624" s="152">
        <f>SUBTOTAL(9,G616:G623)</f>
        <v>0</v>
      </c>
      <c r="H624" s="288"/>
    </row>
    <row r="625" spans="1:8" ht="24" customHeight="1" thickBot="1" x14ac:dyDescent="0.25">
      <c r="A625" s="156"/>
      <c r="B625" s="157"/>
      <c r="C625" s="158"/>
      <c r="D625" s="157"/>
      <c r="E625" s="414"/>
      <c r="F625" s="159"/>
      <c r="G625" s="160"/>
    </row>
    <row r="626" spans="1:8" s="288" customFormat="1" ht="24" customHeight="1" thickBot="1" x14ac:dyDescent="0.25">
      <c r="A626" s="338" t="str">
        <f>B595</f>
        <v>2.12</v>
      </c>
      <c r="B626" s="161" t="str">
        <f>C595</f>
        <v>Reparacion de calle de hormigon / asfalto / veredas</v>
      </c>
      <c r="C626" s="162"/>
      <c r="D626" s="162" t="s">
        <v>34</v>
      </c>
      <c r="E626" s="163"/>
      <c r="F626" s="164" t="s">
        <v>35</v>
      </c>
      <c r="G626" s="165">
        <f>SUBTOTAL(9,G600:G625)</f>
        <v>0</v>
      </c>
      <c r="H626" s="397">
        <f>+G626*Coeficiente_Paso</f>
        <v>0</v>
      </c>
    </row>
    <row r="627" spans="1:8" s="288" customFormat="1" ht="24" customHeight="1" thickTop="1" thickBot="1" x14ac:dyDescent="0.25">
      <c r="A627" s="400"/>
      <c r="B627" s="401"/>
      <c r="C627" s="139"/>
      <c r="D627" s="139"/>
      <c r="E627" s="402"/>
      <c r="F627" s="403"/>
      <c r="G627" s="404"/>
      <c r="H627" s="397"/>
    </row>
    <row r="628" spans="1:8" s="288" customFormat="1" ht="24" customHeight="1" thickTop="1" x14ac:dyDescent="0.2">
      <c r="A628" s="192" t="s">
        <v>37</v>
      </c>
      <c r="B628" s="193"/>
      <c r="C628" s="193"/>
      <c r="D628" s="193"/>
      <c r="E628" s="411"/>
      <c r="F628" s="193"/>
      <c r="G628" s="194"/>
    </row>
    <row r="629" spans="1:8" s="288" customFormat="1" ht="24" customHeight="1" x14ac:dyDescent="0.2">
      <c r="A629" s="130" t="s">
        <v>724</v>
      </c>
      <c r="B629" s="131" t="str">
        <f>Comitente</f>
        <v>DIRECCIÓN PROVINCIAL RED DE GAS</v>
      </c>
      <c r="C629" s="126"/>
      <c r="D629" s="132"/>
      <c r="E629" s="132"/>
      <c r="F629" s="133"/>
      <c r="G629" s="134"/>
    </row>
    <row r="630" spans="1:8" s="288" customFormat="1" ht="24" customHeight="1" x14ac:dyDescent="0.2">
      <c r="A630" s="130" t="s">
        <v>725</v>
      </c>
      <c r="B630" s="131">
        <f>Contratista</f>
        <v>0</v>
      </c>
      <c r="C630" s="127"/>
      <c r="D630" s="127"/>
      <c r="E630" s="412"/>
      <c r="F630" s="135"/>
      <c r="G630" s="136"/>
    </row>
    <row r="631" spans="1:8" s="288" customFormat="1" ht="24" customHeight="1" x14ac:dyDescent="0.2">
      <c r="A631" s="130" t="s">
        <v>24</v>
      </c>
      <c r="B631" s="131" t="str">
        <f>Obra</f>
        <v>RED DE MEDIA PRESIÓN MEDANO DE ORO</v>
      </c>
      <c r="C631" s="127"/>
      <c r="D631" s="127"/>
      <c r="E631" s="412"/>
      <c r="F631" s="135" t="s">
        <v>38</v>
      </c>
      <c r="G631" s="137">
        <f>Fecha_Base</f>
        <v>0</v>
      </c>
      <c r="H631" s="129"/>
    </row>
    <row r="632" spans="1:8" s="288" customFormat="1" ht="24" customHeight="1" x14ac:dyDescent="0.2">
      <c r="A632" s="138" t="s">
        <v>723</v>
      </c>
      <c r="B632" s="128" t="str">
        <f>Ubicación</f>
        <v>Departamento Rawson</v>
      </c>
      <c r="C632" s="128"/>
      <c r="D632" s="139"/>
      <c r="E632" s="402"/>
      <c r="F632" s="140"/>
      <c r="G632" s="141"/>
      <c r="H632" s="129"/>
    </row>
    <row r="633" spans="1:8" s="288" customFormat="1" ht="24" customHeight="1" x14ac:dyDescent="0.2">
      <c r="A633" s="138" t="s">
        <v>39</v>
      </c>
      <c r="B633" s="21">
        <f>IFERROR(VALUE(LEFT(B634,FIND(".",B634)-1)),"")</f>
        <v>3</v>
      </c>
      <c r="C633" s="129" t="str">
        <f>IFERROR(VLOOKUP(B633,Tabla_CyP,2,FALSE),"")</f>
        <v>TRABAJOS FINALES</v>
      </c>
      <c r="D633" s="129" t="str">
        <f>IFERROR(VALUE(LEFT(B633,FIND("-",B633)-1)),"")</f>
        <v/>
      </c>
      <c r="E633" s="402"/>
      <c r="F633" s="140"/>
      <c r="G633" s="141"/>
    </row>
    <row r="634" spans="1:8" ht="24" customHeight="1" x14ac:dyDescent="0.2">
      <c r="A634" s="138" t="s">
        <v>25</v>
      </c>
      <c r="B634" s="142" t="s">
        <v>1373</v>
      </c>
      <c r="C634" s="129" t="str">
        <f>IFERROR(VLOOKUP(B634,Tabla_CyP,2,FALSE),"")</f>
        <v>Hablitacion de red media presion PE/Ac</v>
      </c>
      <c r="D634" s="139"/>
      <c r="E634" s="402"/>
      <c r="F634" s="135" t="s">
        <v>26</v>
      </c>
      <c r="G634" s="143" t="str">
        <f>IFERROR(VLOOKUP(B634,Tabla_CyP,4,FALSE),"")</f>
        <v>GL</v>
      </c>
      <c r="H634" s="288"/>
    </row>
    <row r="635" spans="1:8" ht="24" customHeight="1" x14ac:dyDescent="0.2">
      <c r="A635" s="138"/>
      <c r="B635" s="128"/>
      <c r="D635" s="139"/>
      <c r="E635" s="402"/>
      <c r="G635" s="141"/>
      <c r="H635" s="288"/>
    </row>
    <row r="636" spans="1:8" s="288" customFormat="1" ht="24" customHeight="1" x14ac:dyDescent="0.2">
      <c r="A636" s="434" t="s">
        <v>586</v>
      </c>
      <c r="B636" s="435"/>
      <c r="C636" s="436" t="s">
        <v>0</v>
      </c>
      <c r="D636" s="436" t="s">
        <v>27</v>
      </c>
      <c r="E636" s="438" t="s">
        <v>28</v>
      </c>
      <c r="F636" s="440" t="s">
        <v>29</v>
      </c>
      <c r="G636" s="432" t="s">
        <v>30</v>
      </c>
      <c r="H636" s="129"/>
    </row>
    <row r="637" spans="1:8" s="288" customFormat="1" ht="24" customHeight="1" x14ac:dyDescent="0.2">
      <c r="A637" s="144" t="s">
        <v>587</v>
      </c>
      <c r="B637" s="145" t="s">
        <v>588</v>
      </c>
      <c r="C637" s="437"/>
      <c r="D637" s="437"/>
      <c r="E637" s="439"/>
      <c r="F637" s="441"/>
      <c r="G637" s="433"/>
      <c r="H637" s="129"/>
    </row>
    <row r="638" spans="1:8" s="288" customFormat="1" ht="24" customHeight="1" x14ac:dyDescent="0.2">
      <c r="A638" s="204"/>
      <c r="B638" s="146"/>
      <c r="C638" s="202" t="s">
        <v>726</v>
      </c>
      <c r="D638" s="147"/>
      <c r="E638" s="148"/>
      <c r="F638" s="149"/>
      <c r="G638" s="150"/>
      <c r="H638" s="129"/>
    </row>
    <row r="639" spans="1:8" s="288" customFormat="1" ht="24" customHeight="1" x14ac:dyDescent="0.2">
      <c r="A639" s="282" t="str">
        <f>IFERROR(VLOOKUP(C639,Tabla_Insumos,5,FALSE),"")</f>
        <v/>
      </c>
      <c r="B639" s="283" t="str">
        <f>IFERROR(VLOOKUP(C639,Tabla_Insumos,6,FALSE),"")</f>
        <v/>
      </c>
      <c r="C639" s="284"/>
      <c r="D639" s="285" t="str">
        <f t="shared" ref="D639:D640" si="290">IFERROR(VLOOKUP(C639,Tabla_Insumos,2,FALSE),"")</f>
        <v/>
      </c>
      <c r="E639" s="413"/>
      <c r="F639" s="286">
        <f>IFERROR(VLOOKUP(C639,Tabla_Insumos,4,FALSE),0)</f>
        <v>0</v>
      </c>
      <c r="G639" s="287">
        <f>ROUND(E639*F639,2)</f>
        <v>0</v>
      </c>
      <c r="H639" s="129"/>
    </row>
    <row r="640" spans="1:8" s="288" customFormat="1" ht="24" customHeight="1" x14ac:dyDescent="0.2">
      <c r="A640" s="282" t="str">
        <f>IFERROR(VLOOKUP(C640,Tabla_Insumos,5,FALSE),"")</f>
        <v/>
      </c>
      <c r="B640" s="283" t="str">
        <f>IFERROR(VLOOKUP(C640,Tabla_Insumos,6,FALSE),"")</f>
        <v/>
      </c>
      <c r="C640" s="284"/>
      <c r="D640" s="285" t="str">
        <f t="shared" si="290"/>
        <v/>
      </c>
      <c r="E640" s="413"/>
      <c r="F640" s="286">
        <f>IFERROR(VLOOKUP(C640,Tabla_Insumos,4,FALSE),0)</f>
        <v>0</v>
      </c>
      <c r="G640" s="287">
        <f>ROUND(E640*F640,2)</f>
        <v>0</v>
      </c>
      <c r="H640" s="129"/>
    </row>
    <row r="641" spans="1:8" s="288" customFormat="1" ht="24" customHeight="1" x14ac:dyDescent="0.2">
      <c r="A641" s="282"/>
      <c r="B641" s="283"/>
      <c r="C641" s="284"/>
      <c r="D641" s="285"/>
      <c r="E641" s="413"/>
      <c r="F641" s="286"/>
      <c r="G641" s="287">
        <f t="shared" ref="G641:G644" si="291">ROUND(E641*F641,2)</f>
        <v>0</v>
      </c>
      <c r="H641" s="129"/>
    </row>
    <row r="642" spans="1:8" s="288" customFormat="1" ht="24" customHeight="1" x14ac:dyDescent="0.2">
      <c r="A642" s="282"/>
      <c r="B642" s="283"/>
      <c r="C642" s="284"/>
      <c r="D642" s="285"/>
      <c r="E642" s="413"/>
      <c r="F642" s="286"/>
      <c r="G642" s="287">
        <f t="shared" si="291"/>
        <v>0</v>
      </c>
      <c r="H642" s="129"/>
    </row>
    <row r="643" spans="1:8" s="288" customFormat="1" ht="24" customHeight="1" x14ac:dyDescent="0.2">
      <c r="A643" s="282" t="str">
        <f t="shared" ref="A643:A644" si="292">IFERROR(VLOOKUP(C643,Tabla_Insumos,4,FALSE),"")</f>
        <v/>
      </c>
      <c r="B643" s="283" t="str">
        <f t="shared" ref="B643:B644" si="293">IFERROR(VLOOKUP(C643,Tabla_Insumos,5,FALSE),"")</f>
        <v/>
      </c>
      <c r="C643" s="284"/>
      <c r="D643" s="285" t="str">
        <f t="shared" ref="D643:D644" si="294">IFERROR(VLOOKUP(C643,Tabla_Insumos,2,FALSE),"")</f>
        <v/>
      </c>
      <c r="E643" s="413"/>
      <c r="F643" s="286">
        <f t="shared" ref="F643:F644" si="295">IFERROR(VLOOKUP(C643,Tabla_Insumos,3,FALSE),0)</f>
        <v>0</v>
      </c>
      <c r="G643" s="287">
        <f t="shared" si="291"/>
        <v>0</v>
      </c>
      <c r="H643" s="129"/>
    </row>
    <row r="644" spans="1:8" s="288" customFormat="1" ht="24" customHeight="1" x14ac:dyDescent="0.2">
      <c r="A644" s="282" t="str">
        <f t="shared" si="292"/>
        <v/>
      </c>
      <c r="B644" s="283" t="str">
        <f t="shared" si="293"/>
        <v/>
      </c>
      <c r="C644" s="284"/>
      <c r="D644" s="285" t="str">
        <f t="shared" si="294"/>
        <v/>
      </c>
      <c r="E644" s="413"/>
      <c r="F644" s="286">
        <f t="shared" si="295"/>
        <v>0</v>
      </c>
      <c r="G644" s="287">
        <f t="shared" si="291"/>
        <v>0</v>
      </c>
      <c r="H644" s="129"/>
    </row>
    <row r="645" spans="1:8" ht="24" customHeight="1" x14ac:dyDescent="0.2">
      <c r="A645" s="151"/>
      <c r="D645" s="139"/>
      <c r="E645" s="402"/>
      <c r="F645" s="205" t="s">
        <v>31</v>
      </c>
      <c r="G645" s="152">
        <f>SUBTOTAL(9,G639:G644)</f>
        <v>0</v>
      </c>
    </row>
    <row r="646" spans="1:8" ht="24" customHeight="1" x14ac:dyDescent="0.2">
      <c r="A646" s="151"/>
      <c r="C646" s="153" t="s">
        <v>727</v>
      </c>
      <c r="D646" s="139"/>
      <c r="E646" s="402"/>
      <c r="G646" s="154"/>
    </row>
    <row r="647" spans="1:8" ht="24" customHeight="1" x14ac:dyDescent="0.2">
      <c r="A647" s="282" t="str">
        <f t="shared" ref="A647:A652" si="296">IFERROR(VLOOKUP(C647,Tabla_Insumos,5,FALSE),"")</f>
        <v/>
      </c>
      <c r="B647" s="283" t="str">
        <f t="shared" ref="B647:B652" si="297">IFERROR(VLOOKUP(C647,Tabla_Insumos,6,FALSE),"")</f>
        <v/>
      </c>
      <c r="C647" s="284"/>
      <c r="D647" s="285" t="str">
        <f t="shared" ref="D647:D652" si="298">IFERROR(VLOOKUP(C647,Tabla_Insumos,2,FALSE),"")</f>
        <v/>
      </c>
      <c r="E647" s="413"/>
      <c r="F647" s="286">
        <f t="shared" ref="F647:F652" si="299">IFERROR(VLOOKUP(C647,Tabla_Insumos,4,FALSE),0)</f>
        <v>0</v>
      </c>
      <c r="G647" s="287">
        <f>ROUND(E647*F647,2)</f>
        <v>0</v>
      </c>
    </row>
    <row r="648" spans="1:8" ht="24" customHeight="1" x14ac:dyDescent="0.2">
      <c r="A648" s="282" t="str">
        <f t="shared" si="296"/>
        <v/>
      </c>
      <c r="B648" s="283" t="str">
        <f t="shared" si="297"/>
        <v/>
      </c>
      <c r="C648" s="284"/>
      <c r="D648" s="285" t="str">
        <f t="shared" si="298"/>
        <v/>
      </c>
      <c r="E648" s="413"/>
      <c r="F648" s="286">
        <f t="shared" si="299"/>
        <v>0</v>
      </c>
      <c r="G648" s="287">
        <f t="shared" ref="G648:G652" si="300">ROUND(E648*F648,2)</f>
        <v>0</v>
      </c>
    </row>
    <row r="649" spans="1:8" ht="24" customHeight="1" x14ac:dyDescent="0.2">
      <c r="A649" s="282" t="str">
        <f t="shared" si="296"/>
        <v/>
      </c>
      <c r="B649" s="283" t="str">
        <f t="shared" si="297"/>
        <v/>
      </c>
      <c r="C649" s="284"/>
      <c r="D649" s="285" t="str">
        <f t="shared" si="298"/>
        <v/>
      </c>
      <c r="E649" s="413"/>
      <c r="F649" s="286">
        <f t="shared" si="299"/>
        <v>0</v>
      </c>
      <c r="G649" s="287">
        <f t="shared" si="300"/>
        <v>0</v>
      </c>
      <c r="H649" s="139"/>
    </row>
    <row r="650" spans="1:8" ht="24" customHeight="1" x14ac:dyDescent="0.2">
      <c r="A650" s="282" t="str">
        <f t="shared" si="296"/>
        <v/>
      </c>
      <c r="B650" s="283" t="str">
        <f t="shared" si="297"/>
        <v/>
      </c>
      <c r="C650" s="284"/>
      <c r="D650" s="285" t="str">
        <f t="shared" si="298"/>
        <v/>
      </c>
      <c r="E650" s="413"/>
      <c r="F650" s="286">
        <f t="shared" si="299"/>
        <v>0</v>
      </c>
      <c r="G650" s="287">
        <f t="shared" si="300"/>
        <v>0</v>
      </c>
    </row>
    <row r="651" spans="1:8" ht="24" customHeight="1" x14ac:dyDescent="0.2">
      <c r="A651" s="282" t="str">
        <f t="shared" si="296"/>
        <v/>
      </c>
      <c r="B651" s="283" t="str">
        <f t="shared" si="297"/>
        <v/>
      </c>
      <c r="C651" s="284"/>
      <c r="D651" s="285" t="str">
        <f t="shared" si="298"/>
        <v/>
      </c>
      <c r="E651" s="413">
        <v>0</v>
      </c>
      <c r="F651" s="286">
        <f t="shared" si="299"/>
        <v>0</v>
      </c>
      <c r="G651" s="287">
        <f t="shared" si="300"/>
        <v>0</v>
      </c>
      <c r="H651" s="288"/>
    </row>
    <row r="652" spans="1:8" ht="24" customHeight="1" x14ac:dyDescent="0.2">
      <c r="A652" s="282" t="str">
        <f t="shared" si="296"/>
        <v/>
      </c>
      <c r="B652" s="283" t="str">
        <f t="shared" si="297"/>
        <v/>
      </c>
      <c r="C652" s="284"/>
      <c r="D652" s="285" t="str">
        <f t="shared" si="298"/>
        <v/>
      </c>
      <c r="E652" s="413">
        <v>0</v>
      </c>
      <c r="F652" s="286">
        <f t="shared" si="299"/>
        <v>0</v>
      </c>
      <c r="G652" s="287">
        <f t="shared" si="300"/>
        <v>0</v>
      </c>
      <c r="H652" s="288"/>
    </row>
    <row r="653" spans="1:8" ht="24" customHeight="1" x14ac:dyDescent="0.2">
      <c r="A653" s="151"/>
      <c r="D653" s="139"/>
      <c r="E653" s="402"/>
      <c r="F653" s="205" t="s">
        <v>32</v>
      </c>
      <c r="G653" s="152">
        <f>SUBTOTAL(9,G647:G652)</f>
        <v>0</v>
      </c>
      <c r="H653" s="288"/>
    </row>
    <row r="654" spans="1:8" ht="24" customHeight="1" x14ac:dyDescent="0.2">
      <c r="A654" s="151"/>
      <c r="C654" s="153" t="s">
        <v>728</v>
      </c>
      <c r="D654" s="139"/>
      <c r="E654" s="402"/>
      <c r="G654" s="154"/>
    </row>
    <row r="655" spans="1:8" ht="24" customHeight="1" x14ac:dyDescent="0.2">
      <c r="A655" s="282" t="str">
        <f>IFERROR(VLOOKUP(C655,Tabla_Insumos,5,FALSE),"")</f>
        <v/>
      </c>
      <c r="B655" s="283" t="str">
        <f>IFERROR(VLOOKUP(C655,Tabla_Insumos,6,FALSE),"")</f>
        <v/>
      </c>
      <c r="C655" s="284"/>
      <c r="D655" s="285" t="str">
        <f t="shared" ref="D655:D656" si="301">IFERROR(VLOOKUP(C655,Tabla_Insumos,2,FALSE),"")</f>
        <v/>
      </c>
      <c r="E655" s="413"/>
      <c r="F655" s="286">
        <f>IFERROR(VLOOKUP(C655,Tabla_Insumos,4,FALSE),0)</f>
        <v>0</v>
      </c>
      <c r="G655" s="287">
        <f t="shared" ref="G655:G656" si="302">ROUND(E655*F655,2)</f>
        <v>0</v>
      </c>
    </row>
    <row r="656" spans="1:8" ht="24" customHeight="1" x14ac:dyDescent="0.2">
      <c r="A656" s="282" t="str">
        <f>IFERROR(VLOOKUP(C656,Tabla_Insumos,5,FALSE),"")</f>
        <v/>
      </c>
      <c r="B656" s="283" t="str">
        <f>IFERROR(VLOOKUP(C656,Tabla_Insumos,6,FALSE),"")</f>
        <v/>
      </c>
      <c r="C656" s="284"/>
      <c r="D656" s="285" t="str">
        <f t="shared" si="301"/>
        <v/>
      </c>
      <c r="E656" s="416"/>
      <c r="F656" s="286">
        <f>IFERROR(VLOOKUP(C656,Tabla_Insumos,4,FALSE),0)</f>
        <v>0</v>
      </c>
      <c r="G656" s="287">
        <f t="shared" si="302"/>
        <v>0</v>
      </c>
      <c r="H656" s="288"/>
    </row>
    <row r="657" spans="1:141" ht="24" customHeight="1" x14ac:dyDescent="0.2">
      <c r="A657" s="282"/>
      <c r="B657" s="283"/>
      <c r="C657" s="284"/>
      <c r="D657" s="285"/>
      <c r="E657" s="413"/>
      <c r="F657" s="286"/>
      <c r="G657" s="287"/>
      <c r="H657" s="288"/>
    </row>
    <row r="658" spans="1:141" s="139" customFormat="1" ht="24" customHeight="1" x14ac:dyDescent="0.2">
      <c r="A658" s="282"/>
      <c r="B658" s="283"/>
      <c r="C658" s="284"/>
      <c r="D658" s="285"/>
      <c r="E658" s="413"/>
      <c r="F658" s="286"/>
      <c r="G658" s="287"/>
      <c r="H658" s="288"/>
      <c r="I658" s="288"/>
      <c r="J658" s="288"/>
      <c r="K658" s="288"/>
      <c r="L658" s="288"/>
      <c r="M658" s="288"/>
      <c r="N658" s="288"/>
      <c r="O658" s="288"/>
      <c r="P658" s="288"/>
      <c r="Q658" s="288"/>
      <c r="R658" s="288"/>
      <c r="S658" s="288"/>
      <c r="T658" s="288"/>
      <c r="U658" s="289"/>
      <c r="V658" s="289"/>
      <c r="W658" s="289"/>
      <c r="X658" s="289"/>
      <c r="Y658" s="289"/>
      <c r="Z658" s="289"/>
      <c r="AA658" s="289"/>
      <c r="AB658" s="289"/>
      <c r="AC658" s="289"/>
      <c r="AD658" s="289"/>
      <c r="AE658" s="289"/>
      <c r="AF658" s="289"/>
      <c r="AG658" s="289"/>
      <c r="AH658" s="289"/>
      <c r="AI658" s="289"/>
      <c r="AJ658" s="289"/>
      <c r="AK658" s="289"/>
      <c r="AL658" s="289"/>
      <c r="AM658" s="289"/>
      <c r="AN658" s="289"/>
      <c r="AO658" s="289"/>
      <c r="AP658" s="289"/>
      <c r="AQ658" s="289"/>
      <c r="AR658" s="289"/>
      <c r="AS658" s="289"/>
      <c r="AT658" s="289"/>
      <c r="AU658" s="289"/>
      <c r="AV658" s="289"/>
      <c r="AW658" s="289"/>
      <c r="AX658" s="289"/>
      <c r="AY658" s="289"/>
      <c r="AZ658" s="289"/>
      <c r="BA658" s="289"/>
      <c r="BB658" s="289"/>
      <c r="BC658" s="289"/>
      <c r="BD658" s="289"/>
      <c r="BE658" s="289"/>
      <c r="BF658" s="289"/>
      <c r="BG658" s="289"/>
      <c r="BH658" s="289"/>
      <c r="BI658" s="289"/>
      <c r="BJ658" s="289"/>
      <c r="BK658" s="289"/>
      <c r="BL658" s="289"/>
      <c r="BM658" s="289"/>
      <c r="BN658" s="289"/>
      <c r="BO658" s="289"/>
      <c r="BP658" s="289"/>
      <c r="BQ658" s="289"/>
      <c r="BR658" s="289"/>
      <c r="BS658" s="289"/>
      <c r="BT658" s="289"/>
      <c r="BU658" s="289"/>
      <c r="BV658" s="289"/>
      <c r="BW658" s="289"/>
      <c r="BX658" s="289"/>
      <c r="BY658" s="289"/>
      <c r="BZ658" s="289"/>
      <c r="CA658" s="289"/>
      <c r="CB658" s="289"/>
      <c r="CC658" s="289"/>
      <c r="CD658" s="289"/>
      <c r="CE658" s="289"/>
      <c r="CF658" s="289"/>
      <c r="CG658" s="289"/>
      <c r="CH658" s="289"/>
      <c r="CI658" s="289"/>
      <c r="CJ658" s="289"/>
      <c r="CK658" s="289"/>
      <c r="CL658" s="289"/>
      <c r="CM658" s="289"/>
      <c r="CN658" s="289"/>
      <c r="CO658" s="289"/>
      <c r="CP658" s="289"/>
      <c r="CQ658" s="289"/>
      <c r="CR658" s="289"/>
      <c r="CS658" s="289"/>
      <c r="CT658" s="289"/>
      <c r="CU658" s="289"/>
      <c r="CV658" s="289"/>
      <c r="CW658" s="289"/>
      <c r="CX658" s="289"/>
      <c r="CY658" s="289"/>
      <c r="CZ658" s="289"/>
      <c r="DA658" s="289"/>
      <c r="DB658" s="289"/>
      <c r="DC658" s="289"/>
      <c r="DD658" s="289"/>
      <c r="DE658" s="289"/>
      <c r="DF658" s="289"/>
      <c r="DG658" s="289"/>
      <c r="DH658" s="289"/>
      <c r="DI658" s="289"/>
      <c r="DJ658" s="289"/>
      <c r="DK658" s="289"/>
      <c r="DL658" s="289"/>
      <c r="DM658" s="289"/>
      <c r="DN658" s="289"/>
      <c r="DO658" s="289"/>
      <c r="DP658" s="289"/>
      <c r="DQ658" s="289"/>
      <c r="DR658" s="289"/>
      <c r="DS658" s="289"/>
      <c r="DT658" s="289"/>
      <c r="DU658" s="289"/>
      <c r="DV658" s="289"/>
      <c r="DW658" s="289"/>
      <c r="DX658" s="289"/>
      <c r="DY658" s="289"/>
      <c r="DZ658" s="289"/>
      <c r="EA658" s="289"/>
      <c r="EB658" s="289"/>
      <c r="EC658" s="289"/>
      <c r="ED658" s="289"/>
      <c r="EE658" s="289"/>
      <c r="EF658" s="289"/>
      <c r="EG658" s="289"/>
      <c r="EH658" s="289"/>
      <c r="EI658" s="289"/>
      <c r="EJ658" s="289"/>
      <c r="EK658" s="289"/>
    </row>
    <row r="659" spans="1:141" ht="24" customHeight="1" x14ac:dyDescent="0.2">
      <c r="A659" s="282"/>
      <c r="B659" s="283"/>
      <c r="C659" s="284"/>
      <c r="D659" s="285"/>
      <c r="E659" s="413"/>
      <c r="F659" s="286"/>
      <c r="G659" s="287"/>
    </row>
    <row r="660" spans="1:141" s="288" customFormat="1" ht="24" customHeight="1" x14ac:dyDescent="0.2">
      <c r="A660" s="282"/>
      <c r="B660" s="283"/>
      <c r="C660" s="284"/>
      <c r="D660" s="285"/>
      <c r="E660" s="413"/>
      <c r="F660" s="286"/>
      <c r="G660" s="287"/>
      <c r="H660" s="129"/>
    </row>
    <row r="661" spans="1:141" s="288" customFormat="1" ht="24" customHeight="1" x14ac:dyDescent="0.2">
      <c r="A661" s="282" t="str">
        <f t="shared" ref="A661:A662" si="303">IFERROR(VLOOKUP(C661,Tabla_Insumos,4,FALSE),"")</f>
        <v/>
      </c>
      <c r="B661" s="283" t="str">
        <f t="shared" ref="B661:B662" si="304">IFERROR(VLOOKUP(C661,Tabla_Insumos,5,FALSE),"")</f>
        <v/>
      </c>
      <c r="C661" s="284"/>
      <c r="D661" s="285" t="str">
        <f t="shared" ref="D661:D662" si="305">IFERROR(VLOOKUP(C661,Tabla_Insumos,2,FALSE),"")</f>
        <v/>
      </c>
      <c r="E661" s="413"/>
      <c r="F661" s="286">
        <f t="shared" ref="F661:F662" si="306">IFERROR(VLOOKUP(C661,Tabla_Insumos,3,FALSE),0)</f>
        <v>0</v>
      </c>
      <c r="G661" s="287">
        <f t="shared" ref="G661:G662" si="307">ROUND(E661*F661,2)</f>
        <v>0</v>
      </c>
    </row>
    <row r="662" spans="1:141" s="288" customFormat="1" ht="24" customHeight="1" x14ac:dyDescent="0.2">
      <c r="A662" s="282" t="str">
        <f t="shared" si="303"/>
        <v/>
      </c>
      <c r="B662" s="283" t="str">
        <f t="shared" si="304"/>
        <v/>
      </c>
      <c r="C662" s="284"/>
      <c r="D662" s="285" t="str">
        <f t="shared" si="305"/>
        <v/>
      </c>
      <c r="E662" s="413"/>
      <c r="F662" s="286">
        <f t="shared" si="306"/>
        <v>0</v>
      </c>
      <c r="G662" s="287">
        <f t="shared" si="307"/>
        <v>0</v>
      </c>
    </row>
    <row r="663" spans="1:141" s="288" customFormat="1" ht="24" customHeight="1" x14ac:dyDescent="0.2">
      <c r="A663" s="155"/>
      <c r="B663" s="139"/>
      <c r="C663" s="129"/>
      <c r="D663" s="139"/>
      <c r="E663" s="402"/>
      <c r="F663" s="205" t="s">
        <v>33</v>
      </c>
      <c r="G663" s="152">
        <f>SUBTOTAL(9,G655:G662)</f>
        <v>0</v>
      </c>
    </row>
    <row r="664" spans="1:141" s="288" customFormat="1" ht="24" customHeight="1" thickBot="1" x14ac:dyDescent="0.25">
      <c r="A664" s="156"/>
      <c r="B664" s="157"/>
      <c r="C664" s="158"/>
      <c r="D664" s="157"/>
      <c r="E664" s="414"/>
      <c r="F664" s="159"/>
      <c r="G664" s="160"/>
      <c r="H664" s="129"/>
    </row>
    <row r="665" spans="1:141" s="288" customFormat="1" ht="24" customHeight="1" thickBot="1" x14ac:dyDescent="0.25">
      <c r="A665" s="338" t="str">
        <f>B634</f>
        <v>3.1</v>
      </c>
      <c r="B665" s="161" t="str">
        <f>C634</f>
        <v>Hablitacion de red media presion PE/Ac</v>
      </c>
      <c r="C665" s="162"/>
      <c r="D665" s="162" t="s">
        <v>34</v>
      </c>
      <c r="E665" s="163"/>
      <c r="F665" s="164" t="s">
        <v>35</v>
      </c>
      <c r="G665" s="165">
        <f>SUBTOTAL(9,G639:G664)</f>
        <v>0</v>
      </c>
      <c r="H665" s="397">
        <f>+G665*Coeficiente_Paso</f>
        <v>0</v>
      </c>
    </row>
    <row r="666" spans="1:141" s="288" customFormat="1" ht="24" customHeight="1" thickTop="1" thickBot="1" x14ac:dyDescent="0.25">
      <c r="A666" s="400"/>
      <c r="B666" s="401"/>
      <c r="C666" s="139"/>
      <c r="D666" s="139"/>
      <c r="E666" s="402"/>
      <c r="F666" s="403"/>
      <c r="G666" s="404"/>
      <c r="H666" s="397"/>
    </row>
    <row r="667" spans="1:141" s="288" customFormat="1" ht="24" customHeight="1" thickTop="1" x14ac:dyDescent="0.2">
      <c r="A667" s="192" t="s">
        <v>37</v>
      </c>
      <c r="B667" s="193"/>
      <c r="C667" s="193"/>
      <c r="D667" s="193"/>
      <c r="E667" s="411"/>
      <c r="F667" s="193"/>
      <c r="G667" s="194"/>
    </row>
    <row r="668" spans="1:141" s="288" customFormat="1" ht="24" customHeight="1" x14ac:dyDescent="0.2">
      <c r="A668" s="130" t="s">
        <v>724</v>
      </c>
      <c r="B668" s="131" t="str">
        <f>Comitente</f>
        <v>DIRECCIÓN PROVINCIAL RED DE GAS</v>
      </c>
      <c r="C668" s="126"/>
      <c r="D668" s="132"/>
      <c r="E668" s="132"/>
      <c r="F668" s="133"/>
      <c r="G668" s="134"/>
    </row>
    <row r="669" spans="1:141" s="288" customFormat="1" ht="24" customHeight="1" x14ac:dyDescent="0.2">
      <c r="A669" s="130" t="s">
        <v>725</v>
      </c>
      <c r="B669" s="131">
        <f>Contratista</f>
        <v>0</v>
      </c>
      <c r="C669" s="127"/>
      <c r="D669" s="127"/>
      <c r="E669" s="412"/>
      <c r="F669" s="135"/>
      <c r="G669" s="136"/>
    </row>
    <row r="670" spans="1:141" s="288" customFormat="1" ht="24" customHeight="1" x14ac:dyDescent="0.2">
      <c r="A670" s="130" t="s">
        <v>24</v>
      </c>
      <c r="B670" s="131" t="str">
        <f>Obra</f>
        <v>RED DE MEDIA PRESIÓN MEDANO DE ORO</v>
      </c>
      <c r="C670" s="127"/>
      <c r="D670" s="127"/>
      <c r="E670" s="412"/>
      <c r="F670" s="135" t="s">
        <v>38</v>
      </c>
      <c r="G670" s="137">
        <f>Fecha_Base</f>
        <v>0</v>
      </c>
      <c r="H670" s="129"/>
    </row>
    <row r="671" spans="1:141" s="288" customFormat="1" ht="24" customHeight="1" x14ac:dyDescent="0.2">
      <c r="A671" s="138" t="s">
        <v>723</v>
      </c>
      <c r="B671" s="128" t="str">
        <f>Ubicación</f>
        <v>Departamento Rawson</v>
      </c>
      <c r="C671" s="128"/>
      <c r="D671" s="139"/>
      <c r="E671" s="402"/>
      <c r="F671" s="140"/>
      <c r="G671" s="141"/>
      <c r="H671" s="129"/>
    </row>
    <row r="672" spans="1:141" s="288" customFormat="1" ht="24" customHeight="1" x14ac:dyDescent="0.2">
      <c r="A672" s="138" t="s">
        <v>39</v>
      </c>
      <c r="B672" s="21">
        <f>IFERROR(VALUE(LEFT(B673,FIND(".",B673)-1)),"")</f>
        <v>3</v>
      </c>
      <c r="C672" s="129" t="str">
        <f>IFERROR(VLOOKUP(B672,Tabla_CyP,2,FALSE),"")</f>
        <v>TRABAJOS FINALES</v>
      </c>
      <c r="D672" s="129" t="str">
        <f>IFERROR(VALUE(LEFT(B672,FIND("-",B672)-1)),"")</f>
        <v/>
      </c>
      <c r="E672" s="402"/>
      <c r="F672" s="140"/>
      <c r="G672" s="141"/>
    </row>
    <row r="673" spans="1:8" s="288" customFormat="1" ht="24" customHeight="1" x14ac:dyDescent="0.2">
      <c r="A673" s="138" t="s">
        <v>25</v>
      </c>
      <c r="B673" s="142" t="s">
        <v>1374</v>
      </c>
      <c r="C673" s="129" t="str">
        <f>IFERROR(VLOOKUP(B673,Tabla_CyP,2,FALSE),"")</f>
        <v>Limpieza de Obra</v>
      </c>
      <c r="D673" s="139"/>
      <c r="E673" s="402"/>
      <c r="F673" s="135" t="s">
        <v>26</v>
      </c>
      <c r="G673" s="143" t="str">
        <f>IFERROR(VLOOKUP(B673,Tabla_CyP,4,FALSE),"")</f>
        <v>GL</v>
      </c>
    </row>
    <row r="674" spans="1:8" ht="24" customHeight="1" x14ac:dyDescent="0.2">
      <c r="A674" s="138"/>
      <c r="B674" s="128"/>
      <c r="D674" s="139"/>
      <c r="E674" s="402"/>
      <c r="G674" s="141"/>
      <c r="H674" s="288"/>
    </row>
    <row r="675" spans="1:8" ht="24" customHeight="1" x14ac:dyDescent="0.2">
      <c r="A675" s="434" t="s">
        <v>586</v>
      </c>
      <c r="B675" s="435"/>
      <c r="C675" s="436" t="s">
        <v>0</v>
      </c>
      <c r="D675" s="436" t="s">
        <v>27</v>
      </c>
      <c r="E675" s="438" t="s">
        <v>28</v>
      </c>
      <c r="F675" s="440" t="s">
        <v>29</v>
      </c>
      <c r="G675" s="432" t="s">
        <v>30</v>
      </c>
    </row>
    <row r="676" spans="1:8" s="288" customFormat="1" ht="24" customHeight="1" x14ac:dyDescent="0.2">
      <c r="A676" s="144" t="s">
        <v>587</v>
      </c>
      <c r="B676" s="145" t="s">
        <v>588</v>
      </c>
      <c r="C676" s="437"/>
      <c r="D676" s="437"/>
      <c r="E676" s="439"/>
      <c r="F676" s="441"/>
      <c r="G676" s="433"/>
      <c r="H676" s="129"/>
    </row>
    <row r="677" spans="1:8" s="288" customFormat="1" ht="24" customHeight="1" x14ac:dyDescent="0.2">
      <c r="A677" s="204"/>
      <c r="B677" s="146"/>
      <c r="C677" s="202" t="s">
        <v>726</v>
      </c>
      <c r="D677" s="147"/>
      <c r="E677" s="148"/>
      <c r="F677" s="149"/>
      <c r="G677" s="150"/>
      <c r="H677" s="129"/>
    </row>
    <row r="678" spans="1:8" s="288" customFormat="1" ht="24" customHeight="1" x14ac:dyDescent="0.2">
      <c r="A678" s="282" t="str">
        <f>IFERROR(VLOOKUP(C678,Tabla_Insumos,5,FALSE),"")</f>
        <v/>
      </c>
      <c r="B678" s="283" t="str">
        <f>IFERROR(VLOOKUP(C678,Tabla_Insumos,6,FALSE),"")</f>
        <v/>
      </c>
      <c r="C678" s="284"/>
      <c r="D678" s="285" t="str">
        <f t="shared" ref="D678:D679" si="308">IFERROR(VLOOKUP(C678,Tabla_Insumos,2,FALSE),"")</f>
        <v/>
      </c>
      <c r="E678" s="413"/>
      <c r="F678" s="286">
        <f>IFERROR(VLOOKUP(C678,Tabla_Insumos,4,FALSE),0)</f>
        <v>0</v>
      </c>
      <c r="G678" s="287">
        <f>ROUND(E678*F678,2)</f>
        <v>0</v>
      </c>
      <c r="H678" s="129"/>
    </row>
    <row r="679" spans="1:8" s="288" customFormat="1" ht="24" customHeight="1" x14ac:dyDescent="0.2">
      <c r="A679" s="282" t="str">
        <f>IFERROR(VLOOKUP(C679,Tabla_Insumos,5,FALSE),"")</f>
        <v/>
      </c>
      <c r="B679" s="283" t="str">
        <f>IFERROR(VLOOKUP(C679,Tabla_Insumos,6,FALSE),"")</f>
        <v/>
      </c>
      <c r="C679" s="284"/>
      <c r="D679" s="285" t="str">
        <f t="shared" si="308"/>
        <v/>
      </c>
      <c r="E679" s="413"/>
      <c r="F679" s="286">
        <f>IFERROR(VLOOKUP(C679,Tabla_Insumos,4,FALSE),0)</f>
        <v>0</v>
      </c>
      <c r="G679" s="287">
        <f>ROUND(E679*F679,2)</f>
        <v>0</v>
      </c>
      <c r="H679" s="129"/>
    </row>
    <row r="680" spans="1:8" s="288" customFormat="1" ht="24" customHeight="1" x14ac:dyDescent="0.2">
      <c r="A680" s="282"/>
      <c r="B680" s="283"/>
      <c r="C680" s="284"/>
      <c r="D680" s="285"/>
      <c r="E680" s="413"/>
      <c r="F680" s="286"/>
      <c r="G680" s="287">
        <f t="shared" ref="G680:G683" si="309">ROUND(E680*F680,2)</f>
        <v>0</v>
      </c>
      <c r="H680" s="129"/>
    </row>
    <row r="681" spans="1:8" s="288" customFormat="1" ht="24" customHeight="1" x14ac:dyDescent="0.2">
      <c r="A681" s="282"/>
      <c r="B681" s="283"/>
      <c r="C681" s="284"/>
      <c r="D681" s="285"/>
      <c r="E681" s="413"/>
      <c r="F681" s="286"/>
      <c r="G681" s="287">
        <f t="shared" si="309"/>
        <v>0</v>
      </c>
      <c r="H681" s="129"/>
    </row>
    <row r="682" spans="1:8" s="288" customFormat="1" ht="24" customHeight="1" x14ac:dyDescent="0.2">
      <c r="A682" s="282" t="str">
        <f t="shared" ref="A682:A683" si="310">IFERROR(VLOOKUP(C682,Tabla_Insumos,4,FALSE),"")</f>
        <v/>
      </c>
      <c r="B682" s="283" t="str">
        <f t="shared" ref="B682:B683" si="311">IFERROR(VLOOKUP(C682,Tabla_Insumos,5,FALSE),"")</f>
        <v/>
      </c>
      <c r="C682" s="284"/>
      <c r="D682" s="285" t="str">
        <f t="shared" ref="D682:D683" si="312">IFERROR(VLOOKUP(C682,Tabla_Insumos,2,FALSE),"")</f>
        <v/>
      </c>
      <c r="E682" s="413"/>
      <c r="F682" s="286">
        <f t="shared" ref="F682:F683" si="313">IFERROR(VLOOKUP(C682,Tabla_Insumos,3,FALSE),0)</f>
        <v>0</v>
      </c>
      <c r="G682" s="287">
        <f t="shared" si="309"/>
        <v>0</v>
      </c>
      <c r="H682" s="129"/>
    </row>
    <row r="683" spans="1:8" s="288" customFormat="1" ht="24" customHeight="1" x14ac:dyDescent="0.2">
      <c r="A683" s="282" t="str">
        <f t="shared" si="310"/>
        <v/>
      </c>
      <c r="B683" s="283" t="str">
        <f t="shared" si="311"/>
        <v/>
      </c>
      <c r="C683" s="284"/>
      <c r="D683" s="285" t="str">
        <f t="shared" si="312"/>
        <v/>
      </c>
      <c r="E683" s="413"/>
      <c r="F683" s="286">
        <f t="shared" si="313"/>
        <v>0</v>
      </c>
      <c r="G683" s="287">
        <f t="shared" si="309"/>
        <v>0</v>
      </c>
      <c r="H683" s="129"/>
    </row>
    <row r="684" spans="1:8" ht="24" customHeight="1" x14ac:dyDescent="0.2">
      <c r="A684" s="151"/>
      <c r="D684" s="139"/>
      <c r="E684" s="402"/>
      <c r="F684" s="205" t="s">
        <v>31</v>
      </c>
      <c r="G684" s="152">
        <f>SUBTOTAL(9,G678:G683)</f>
        <v>0</v>
      </c>
    </row>
    <row r="685" spans="1:8" ht="24" customHeight="1" x14ac:dyDescent="0.2">
      <c r="A685" s="151"/>
      <c r="C685" s="153" t="s">
        <v>727</v>
      </c>
      <c r="D685" s="139"/>
      <c r="E685" s="402"/>
      <c r="G685" s="154"/>
    </row>
    <row r="686" spans="1:8" s="288" customFormat="1" ht="24" customHeight="1" x14ac:dyDescent="0.2">
      <c r="A686" s="282" t="str">
        <f t="shared" ref="A686:A691" si="314">IFERROR(VLOOKUP(C686,Tabla_Insumos,5,FALSE),"")</f>
        <v/>
      </c>
      <c r="B686" s="283" t="str">
        <f t="shared" ref="B686:B691" si="315">IFERROR(VLOOKUP(C686,Tabla_Insumos,6,FALSE),"")</f>
        <v/>
      </c>
      <c r="C686" s="284"/>
      <c r="D686" s="285" t="str">
        <f t="shared" ref="D686:D691" si="316">IFERROR(VLOOKUP(C686,Tabla_Insumos,2,FALSE),"")</f>
        <v/>
      </c>
      <c r="E686" s="413"/>
      <c r="F686" s="286">
        <f t="shared" ref="F686:F691" si="317">IFERROR(VLOOKUP(C686,Tabla_Insumos,4,FALSE),0)</f>
        <v>0</v>
      </c>
      <c r="G686" s="287">
        <f>ROUND(E686*F686,2)</f>
        <v>0</v>
      </c>
      <c r="H686" s="129"/>
    </row>
    <row r="687" spans="1:8" s="288" customFormat="1" ht="24" customHeight="1" x14ac:dyDescent="0.2">
      <c r="A687" s="282" t="str">
        <f t="shared" si="314"/>
        <v/>
      </c>
      <c r="B687" s="283" t="str">
        <f t="shared" si="315"/>
        <v/>
      </c>
      <c r="C687" s="284"/>
      <c r="D687" s="285" t="str">
        <f t="shared" si="316"/>
        <v/>
      </c>
      <c r="E687" s="413"/>
      <c r="F687" s="286">
        <f t="shared" si="317"/>
        <v>0</v>
      </c>
      <c r="G687" s="287">
        <f t="shared" ref="G687:G691" si="318">ROUND(E687*F687,2)</f>
        <v>0</v>
      </c>
      <c r="H687" s="129"/>
    </row>
    <row r="688" spans="1:8" s="288" customFormat="1" ht="24" customHeight="1" x14ac:dyDescent="0.2">
      <c r="A688" s="282" t="str">
        <f t="shared" si="314"/>
        <v/>
      </c>
      <c r="B688" s="283" t="str">
        <f t="shared" si="315"/>
        <v/>
      </c>
      <c r="C688" s="284"/>
      <c r="D688" s="285" t="str">
        <f t="shared" si="316"/>
        <v/>
      </c>
      <c r="E688" s="413"/>
      <c r="F688" s="286">
        <f t="shared" si="317"/>
        <v>0</v>
      </c>
      <c r="G688" s="287">
        <f t="shared" si="318"/>
        <v>0</v>
      </c>
      <c r="H688" s="139"/>
    </row>
    <row r="689" spans="1:8" s="288" customFormat="1" ht="24" customHeight="1" x14ac:dyDescent="0.2">
      <c r="A689" s="282" t="str">
        <f t="shared" si="314"/>
        <v/>
      </c>
      <c r="B689" s="283" t="str">
        <f t="shared" si="315"/>
        <v/>
      </c>
      <c r="C689" s="284"/>
      <c r="D689" s="285" t="str">
        <f t="shared" si="316"/>
        <v/>
      </c>
      <c r="E689" s="413"/>
      <c r="F689" s="286">
        <f t="shared" si="317"/>
        <v>0</v>
      </c>
      <c r="G689" s="287">
        <f t="shared" si="318"/>
        <v>0</v>
      </c>
      <c r="H689" s="129"/>
    </row>
    <row r="690" spans="1:8" s="288" customFormat="1" ht="24" customHeight="1" x14ac:dyDescent="0.2">
      <c r="A690" s="282" t="str">
        <f t="shared" si="314"/>
        <v/>
      </c>
      <c r="B690" s="283" t="str">
        <f t="shared" si="315"/>
        <v/>
      </c>
      <c r="C690" s="284"/>
      <c r="D690" s="285" t="str">
        <f t="shared" si="316"/>
        <v/>
      </c>
      <c r="E690" s="413">
        <v>0</v>
      </c>
      <c r="F690" s="286">
        <f t="shared" si="317"/>
        <v>0</v>
      </c>
      <c r="G690" s="287">
        <f t="shared" si="318"/>
        <v>0</v>
      </c>
    </row>
    <row r="691" spans="1:8" s="288" customFormat="1" ht="24" customHeight="1" x14ac:dyDescent="0.2">
      <c r="A691" s="282" t="str">
        <f t="shared" si="314"/>
        <v/>
      </c>
      <c r="B691" s="283" t="str">
        <f t="shared" si="315"/>
        <v/>
      </c>
      <c r="C691" s="284"/>
      <c r="D691" s="285" t="str">
        <f t="shared" si="316"/>
        <v/>
      </c>
      <c r="E691" s="413">
        <v>0</v>
      </c>
      <c r="F691" s="286">
        <f t="shared" si="317"/>
        <v>0</v>
      </c>
      <c r="G691" s="287">
        <f t="shared" si="318"/>
        <v>0</v>
      </c>
    </row>
    <row r="692" spans="1:8" s="288" customFormat="1" ht="24" customHeight="1" x14ac:dyDescent="0.2">
      <c r="A692" s="151"/>
      <c r="B692" s="129"/>
      <c r="C692" s="129"/>
      <c r="D692" s="139"/>
      <c r="E692" s="402"/>
      <c r="F692" s="205" t="s">
        <v>32</v>
      </c>
      <c r="G692" s="152">
        <f>SUBTOTAL(9,G686:G691)</f>
        <v>0</v>
      </c>
    </row>
    <row r="693" spans="1:8" s="288" customFormat="1" ht="24" customHeight="1" x14ac:dyDescent="0.2">
      <c r="A693" s="151"/>
      <c r="B693" s="129"/>
      <c r="C693" s="153" t="s">
        <v>728</v>
      </c>
      <c r="D693" s="139"/>
      <c r="E693" s="402"/>
      <c r="F693" s="140"/>
      <c r="G693" s="154"/>
      <c r="H693" s="129"/>
    </row>
    <row r="694" spans="1:8" s="288" customFormat="1" ht="24" customHeight="1" x14ac:dyDescent="0.2">
      <c r="A694" s="282" t="str">
        <f>IFERROR(VLOOKUP(C694,Tabla_Insumos,5,FALSE),"")</f>
        <v/>
      </c>
      <c r="B694" s="283" t="str">
        <f>IFERROR(VLOOKUP(C694,Tabla_Insumos,6,FALSE),"")</f>
        <v/>
      </c>
      <c r="C694" s="284"/>
      <c r="D694" s="285" t="str">
        <f t="shared" ref="D694:D695" si="319">IFERROR(VLOOKUP(C694,Tabla_Insumos,2,FALSE),"")</f>
        <v/>
      </c>
      <c r="E694" s="413"/>
      <c r="F694" s="286">
        <f>IFERROR(VLOOKUP(C694,Tabla_Insumos,4,FALSE),0)</f>
        <v>0</v>
      </c>
      <c r="G694" s="287">
        <f t="shared" ref="G694:G695" si="320">ROUND(E694*F694,2)</f>
        <v>0</v>
      </c>
      <c r="H694" s="129"/>
    </row>
    <row r="695" spans="1:8" ht="24" customHeight="1" x14ac:dyDescent="0.2">
      <c r="A695" s="282" t="str">
        <f>IFERROR(VLOOKUP(C695,Tabla_Insumos,5,FALSE),"")</f>
        <v/>
      </c>
      <c r="B695" s="283" t="str">
        <f>IFERROR(VLOOKUP(C695,Tabla_Insumos,6,FALSE),"")</f>
        <v/>
      </c>
      <c r="C695" s="284"/>
      <c r="D695" s="285" t="str">
        <f t="shared" si="319"/>
        <v/>
      </c>
      <c r="E695" s="416"/>
      <c r="F695" s="286">
        <f>IFERROR(VLOOKUP(C695,Tabla_Insumos,4,FALSE),0)</f>
        <v>0</v>
      </c>
      <c r="G695" s="287">
        <f t="shared" si="320"/>
        <v>0</v>
      </c>
      <c r="H695" s="288"/>
    </row>
    <row r="696" spans="1:8" ht="24" customHeight="1" x14ac:dyDescent="0.2">
      <c r="A696" s="282"/>
      <c r="B696" s="283"/>
      <c r="C696" s="284"/>
      <c r="D696" s="285"/>
      <c r="E696" s="413"/>
      <c r="F696" s="286"/>
      <c r="G696" s="287"/>
      <c r="H696" s="288"/>
    </row>
    <row r="697" spans="1:8" ht="24" customHeight="1" x14ac:dyDescent="0.2">
      <c r="A697" s="282"/>
      <c r="B697" s="283"/>
      <c r="C697" s="284"/>
      <c r="D697" s="285"/>
      <c r="E697" s="413"/>
      <c r="F697" s="286"/>
      <c r="G697" s="287"/>
      <c r="H697" s="288"/>
    </row>
    <row r="698" spans="1:8" ht="24" customHeight="1" x14ac:dyDescent="0.2">
      <c r="A698" s="282"/>
      <c r="B698" s="283"/>
      <c r="C698" s="284"/>
      <c r="D698" s="285"/>
      <c r="E698" s="413"/>
      <c r="F698" s="286"/>
      <c r="G698" s="287"/>
    </row>
    <row r="699" spans="1:8" ht="24" customHeight="1" x14ac:dyDescent="0.2">
      <c r="A699" s="282"/>
      <c r="B699" s="283"/>
      <c r="C699" s="284"/>
      <c r="D699" s="285"/>
      <c r="E699" s="413"/>
      <c r="F699" s="286"/>
      <c r="G699" s="287"/>
    </row>
    <row r="700" spans="1:8" ht="24" customHeight="1" x14ac:dyDescent="0.2">
      <c r="A700" s="282" t="str">
        <f t="shared" ref="A700:A701" si="321">IFERROR(VLOOKUP(C700,Tabla_Insumos,4,FALSE),"")</f>
        <v/>
      </c>
      <c r="B700" s="283" t="str">
        <f t="shared" ref="B700:B701" si="322">IFERROR(VLOOKUP(C700,Tabla_Insumos,5,FALSE),"")</f>
        <v/>
      </c>
      <c r="C700" s="284"/>
      <c r="D700" s="285" t="str">
        <f t="shared" ref="D700:D701" si="323">IFERROR(VLOOKUP(C700,Tabla_Insumos,2,FALSE),"")</f>
        <v/>
      </c>
      <c r="E700" s="413"/>
      <c r="F700" s="286">
        <f t="shared" ref="F700:F701" si="324">IFERROR(VLOOKUP(C700,Tabla_Insumos,3,FALSE),0)</f>
        <v>0</v>
      </c>
      <c r="G700" s="287">
        <f t="shared" ref="G700:G701" si="325">ROUND(E700*F700,2)</f>
        <v>0</v>
      </c>
      <c r="H700" s="288"/>
    </row>
    <row r="701" spans="1:8" ht="24" customHeight="1" x14ac:dyDescent="0.2">
      <c r="A701" s="282" t="str">
        <f t="shared" si="321"/>
        <v/>
      </c>
      <c r="B701" s="283" t="str">
        <f t="shared" si="322"/>
        <v/>
      </c>
      <c r="C701" s="284"/>
      <c r="D701" s="285" t="str">
        <f t="shared" si="323"/>
        <v/>
      </c>
      <c r="E701" s="413"/>
      <c r="F701" s="286">
        <f t="shared" si="324"/>
        <v>0</v>
      </c>
      <c r="G701" s="287">
        <f t="shared" si="325"/>
        <v>0</v>
      </c>
      <c r="H701" s="288"/>
    </row>
    <row r="702" spans="1:8" ht="24" customHeight="1" x14ac:dyDescent="0.2">
      <c r="A702" s="155"/>
      <c r="B702" s="139"/>
      <c r="D702" s="139"/>
      <c r="E702" s="402"/>
      <c r="F702" s="205" t="s">
        <v>33</v>
      </c>
      <c r="G702" s="152">
        <f>SUBTOTAL(9,G694:G701)</f>
        <v>0</v>
      </c>
      <c r="H702" s="288"/>
    </row>
    <row r="703" spans="1:8" ht="24" customHeight="1" thickBot="1" x14ac:dyDescent="0.25">
      <c r="A703" s="156"/>
      <c r="B703" s="157"/>
      <c r="C703" s="158"/>
      <c r="D703" s="157"/>
      <c r="E703" s="414"/>
      <c r="F703" s="159"/>
      <c r="G703" s="160"/>
    </row>
    <row r="704" spans="1:8" ht="24" customHeight="1" thickBot="1" x14ac:dyDescent="0.25">
      <c r="A704" s="338" t="str">
        <f>B673</f>
        <v>3.2</v>
      </c>
      <c r="B704" s="161" t="str">
        <f>C673</f>
        <v>Limpieza de Obra</v>
      </c>
      <c r="C704" s="162"/>
      <c r="D704" s="162" t="s">
        <v>34</v>
      </c>
      <c r="E704" s="163"/>
      <c r="F704" s="164" t="s">
        <v>35</v>
      </c>
      <c r="G704" s="165">
        <f>SUBTOTAL(9,G678:G703)</f>
        <v>0</v>
      </c>
      <c r="H704" s="397">
        <f>+G704*Coeficiente_Paso</f>
        <v>0</v>
      </c>
    </row>
    <row r="705" spans="1:141" ht="24" customHeight="1" thickTop="1" thickBot="1" x14ac:dyDescent="0.25">
      <c r="A705" s="400"/>
      <c r="B705" s="401"/>
      <c r="C705" s="139"/>
      <c r="D705" s="139"/>
      <c r="E705" s="402"/>
      <c r="F705" s="403"/>
      <c r="G705" s="404"/>
      <c r="H705" s="397"/>
    </row>
    <row r="706" spans="1:141" ht="24" customHeight="1" thickTop="1" x14ac:dyDescent="0.2">
      <c r="A706" s="192" t="s">
        <v>37</v>
      </c>
      <c r="B706" s="193"/>
      <c r="C706" s="193"/>
      <c r="D706" s="193"/>
      <c r="E706" s="411"/>
      <c r="F706" s="193"/>
      <c r="G706" s="194"/>
      <c r="H706" s="288"/>
    </row>
    <row r="707" spans="1:141" ht="24" customHeight="1" x14ac:dyDescent="0.2">
      <c r="A707" s="130" t="s">
        <v>724</v>
      </c>
      <c r="B707" s="131" t="str">
        <f>Comitente</f>
        <v>DIRECCIÓN PROVINCIAL RED DE GAS</v>
      </c>
      <c r="C707" s="126"/>
      <c r="D707" s="132"/>
      <c r="E707" s="132"/>
      <c r="F707" s="133"/>
      <c r="G707" s="134"/>
      <c r="H707" s="288"/>
    </row>
    <row r="708" spans="1:141" s="139" customFormat="1" ht="24" customHeight="1" x14ac:dyDescent="0.2">
      <c r="A708" s="130" t="s">
        <v>725</v>
      </c>
      <c r="B708" s="131">
        <f>Contratista</f>
        <v>0</v>
      </c>
      <c r="C708" s="127"/>
      <c r="D708" s="127"/>
      <c r="E708" s="412"/>
      <c r="F708" s="135"/>
      <c r="G708" s="136"/>
      <c r="H708" s="288"/>
      <c r="I708" s="288"/>
      <c r="J708" s="288"/>
      <c r="K708" s="288"/>
      <c r="L708" s="288"/>
      <c r="M708" s="288"/>
      <c r="N708" s="288"/>
      <c r="O708" s="288"/>
      <c r="P708" s="288"/>
      <c r="Q708" s="288"/>
      <c r="R708" s="288"/>
      <c r="S708" s="288"/>
      <c r="T708" s="288"/>
      <c r="U708" s="289"/>
      <c r="V708" s="289"/>
      <c r="W708" s="289"/>
      <c r="X708" s="289"/>
      <c r="Y708" s="289"/>
      <c r="Z708" s="289"/>
      <c r="AA708" s="289"/>
      <c r="AB708" s="289"/>
      <c r="AC708" s="289"/>
      <c r="AD708" s="289"/>
      <c r="AE708" s="289"/>
      <c r="AF708" s="289"/>
      <c r="AG708" s="289"/>
      <c r="AH708" s="289"/>
      <c r="AI708" s="289"/>
      <c r="AJ708" s="289"/>
      <c r="AK708" s="289"/>
      <c r="AL708" s="289"/>
      <c r="AM708" s="289"/>
      <c r="AN708" s="289"/>
      <c r="AO708" s="289"/>
      <c r="AP708" s="289"/>
      <c r="AQ708" s="289"/>
      <c r="AR708" s="289"/>
      <c r="AS708" s="289"/>
      <c r="AT708" s="289"/>
      <c r="AU708" s="289"/>
      <c r="AV708" s="289"/>
      <c r="AW708" s="289"/>
      <c r="AX708" s="289"/>
      <c r="AY708" s="289"/>
      <c r="AZ708" s="289"/>
      <c r="BA708" s="289"/>
      <c r="BB708" s="289"/>
      <c r="BC708" s="289"/>
      <c r="BD708" s="289"/>
      <c r="BE708" s="289"/>
      <c r="BF708" s="289"/>
      <c r="BG708" s="289"/>
      <c r="BH708" s="289"/>
      <c r="BI708" s="289"/>
      <c r="BJ708" s="289"/>
      <c r="BK708" s="289"/>
      <c r="BL708" s="289"/>
      <c r="BM708" s="289"/>
      <c r="BN708" s="289"/>
      <c r="BO708" s="289"/>
      <c r="BP708" s="289"/>
      <c r="BQ708" s="289"/>
      <c r="BR708" s="289"/>
      <c r="BS708" s="289"/>
      <c r="BT708" s="289"/>
      <c r="BU708" s="289"/>
      <c r="BV708" s="289"/>
      <c r="BW708" s="289"/>
      <c r="BX708" s="289"/>
      <c r="BY708" s="289"/>
      <c r="BZ708" s="289"/>
      <c r="CA708" s="289"/>
      <c r="CB708" s="289"/>
      <c r="CC708" s="289"/>
      <c r="CD708" s="289"/>
      <c r="CE708" s="289"/>
      <c r="CF708" s="289"/>
      <c r="CG708" s="289"/>
      <c r="CH708" s="289"/>
      <c r="CI708" s="289"/>
      <c r="CJ708" s="289"/>
      <c r="CK708" s="289"/>
      <c r="CL708" s="289"/>
      <c r="CM708" s="289"/>
      <c r="CN708" s="289"/>
      <c r="CO708" s="289"/>
      <c r="CP708" s="289"/>
      <c r="CQ708" s="289"/>
      <c r="CR708" s="289"/>
      <c r="CS708" s="289"/>
      <c r="CT708" s="289"/>
      <c r="CU708" s="289"/>
      <c r="CV708" s="289"/>
      <c r="CW708" s="289"/>
      <c r="CX708" s="289"/>
      <c r="CY708" s="289"/>
      <c r="CZ708" s="289"/>
      <c r="DA708" s="289"/>
      <c r="DB708" s="289"/>
      <c r="DC708" s="289"/>
      <c r="DD708" s="289"/>
      <c r="DE708" s="289"/>
      <c r="DF708" s="289"/>
      <c r="DG708" s="289"/>
      <c r="DH708" s="289"/>
      <c r="DI708" s="289"/>
      <c r="DJ708" s="289"/>
      <c r="DK708" s="289"/>
      <c r="DL708" s="289"/>
      <c r="DM708" s="289"/>
      <c r="DN708" s="289"/>
      <c r="DO708" s="289"/>
      <c r="DP708" s="289"/>
      <c r="DQ708" s="289"/>
      <c r="DR708" s="289"/>
      <c r="DS708" s="289"/>
      <c r="DT708" s="289"/>
      <c r="DU708" s="289"/>
      <c r="DV708" s="289"/>
      <c r="DW708" s="289"/>
      <c r="DX708" s="289"/>
      <c r="DY708" s="289"/>
      <c r="DZ708" s="289"/>
      <c r="EA708" s="289"/>
      <c r="EB708" s="289"/>
      <c r="EC708" s="289"/>
      <c r="ED708" s="289"/>
      <c r="EE708" s="289"/>
      <c r="EF708" s="289"/>
      <c r="EG708" s="289"/>
      <c r="EH708" s="289"/>
      <c r="EI708" s="289"/>
      <c r="EJ708" s="289"/>
      <c r="EK708" s="289"/>
    </row>
    <row r="709" spans="1:141" ht="24" customHeight="1" x14ac:dyDescent="0.2">
      <c r="A709" s="130" t="s">
        <v>24</v>
      </c>
      <c r="B709" s="131" t="str">
        <f>Obra</f>
        <v>RED DE MEDIA PRESIÓN MEDANO DE ORO</v>
      </c>
      <c r="C709" s="127"/>
      <c r="D709" s="127"/>
      <c r="E709" s="412"/>
      <c r="F709" s="135" t="s">
        <v>38</v>
      </c>
      <c r="G709" s="137">
        <f>Fecha_Base</f>
        <v>0</v>
      </c>
    </row>
    <row r="710" spans="1:141" s="288" customFormat="1" ht="24" customHeight="1" x14ac:dyDescent="0.2">
      <c r="A710" s="138" t="s">
        <v>723</v>
      </c>
      <c r="B710" s="128" t="str">
        <f>Ubicación</f>
        <v>Departamento Rawson</v>
      </c>
      <c r="C710" s="128"/>
      <c r="D710" s="139"/>
      <c r="E710" s="402"/>
      <c r="F710" s="140"/>
      <c r="G710" s="141"/>
      <c r="H710" s="129"/>
    </row>
    <row r="711" spans="1:141" s="288" customFormat="1" ht="24" customHeight="1" x14ac:dyDescent="0.2">
      <c r="A711" s="138" t="s">
        <v>39</v>
      </c>
      <c r="B711" s="21">
        <f>IFERROR(VALUE(LEFT(B712,FIND(".",B712)-1)),"")</f>
        <v>3</v>
      </c>
      <c r="C711" s="129" t="str">
        <f>IFERROR(VLOOKUP(B711,Tabla_CyP,2,FALSE),"")</f>
        <v>TRABAJOS FINALES</v>
      </c>
      <c r="D711" s="129" t="str">
        <f>IFERROR(VALUE(LEFT(B711,FIND("-",B711)-1)),"")</f>
        <v/>
      </c>
      <c r="E711" s="402"/>
      <c r="F711" s="140"/>
      <c r="G711" s="141"/>
    </row>
    <row r="712" spans="1:141" s="288" customFormat="1" ht="24" customHeight="1" x14ac:dyDescent="0.2">
      <c r="A712" s="138" t="s">
        <v>25</v>
      </c>
      <c r="B712" s="142" t="s">
        <v>1375</v>
      </c>
      <c r="C712" s="129" t="str">
        <f>IFERROR(VLOOKUP(B712,Tabla_CyP,2,FALSE),"")</f>
        <v>Doc. conforme a obra Aprobada por Ecogas (Cañería PE/Ac Red Media Presión)</v>
      </c>
      <c r="D712" s="139"/>
      <c r="E712" s="402"/>
      <c r="F712" s="135" t="s">
        <v>26</v>
      </c>
      <c r="G712" s="143" t="str">
        <f>IFERROR(VLOOKUP(B712,Tabla_CyP,4,FALSE),"")</f>
        <v>GL</v>
      </c>
    </row>
    <row r="713" spans="1:141" s="288" customFormat="1" ht="24" customHeight="1" x14ac:dyDescent="0.2">
      <c r="A713" s="138"/>
      <c r="B713" s="128"/>
      <c r="C713" s="129"/>
      <c r="D713" s="139"/>
      <c r="E713" s="402"/>
      <c r="F713" s="140"/>
      <c r="G713" s="141"/>
    </row>
    <row r="714" spans="1:141" s="288" customFormat="1" ht="24" customHeight="1" x14ac:dyDescent="0.2">
      <c r="A714" s="434" t="s">
        <v>586</v>
      </c>
      <c r="B714" s="435"/>
      <c r="C714" s="436" t="s">
        <v>0</v>
      </c>
      <c r="D714" s="436" t="s">
        <v>27</v>
      </c>
      <c r="E714" s="438" t="s">
        <v>28</v>
      </c>
      <c r="F714" s="440" t="s">
        <v>29</v>
      </c>
      <c r="G714" s="432" t="s">
        <v>30</v>
      </c>
      <c r="H714" s="129"/>
    </row>
    <row r="715" spans="1:141" s="288" customFormat="1" ht="24" customHeight="1" x14ac:dyDescent="0.2">
      <c r="A715" s="144" t="s">
        <v>587</v>
      </c>
      <c r="B715" s="145" t="s">
        <v>588</v>
      </c>
      <c r="C715" s="437"/>
      <c r="D715" s="437"/>
      <c r="E715" s="439"/>
      <c r="F715" s="441"/>
      <c r="G715" s="433"/>
      <c r="H715" s="129"/>
    </row>
    <row r="716" spans="1:141" s="288" customFormat="1" ht="24" customHeight="1" x14ac:dyDescent="0.2">
      <c r="A716" s="204"/>
      <c r="B716" s="146"/>
      <c r="C716" s="202" t="s">
        <v>726</v>
      </c>
      <c r="D716" s="147"/>
      <c r="E716" s="148"/>
      <c r="F716" s="149"/>
      <c r="G716" s="150"/>
      <c r="H716" s="129"/>
    </row>
    <row r="717" spans="1:141" s="288" customFormat="1" ht="24" customHeight="1" x14ac:dyDescent="0.2">
      <c r="A717" s="282" t="str">
        <f>IFERROR(VLOOKUP(C717,Tabla_Insumos,5,FALSE),"")</f>
        <v/>
      </c>
      <c r="B717" s="283" t="str">
        <f>IFERROR(VLOOKUP(C717,Tabla_Insumos,6,FALSE),"")</f>
        <v/>
      </c>
      <c r="C717" s="284"/>
      <c r="D717" s="285" t="str">
        <f t="shared" ref="D717:D718" si="326">IFERROR(VLOOKUP(C717,Tabla_Insumos,2,FALSE),"")</f>
        <v/>
      </c>
      <c r="E717" s="413"/>
      <c r="F717" s="286">
        <f>IFERROR(VLOOKUP(C717,Tabla_Insumos,4,FALSE),0)</f>
        <v>0</v>
      </c>
      <c r="G717" s="287">
        <f>ROUND(E717*F717,2)</f>
        <v>0</v>
      </c>
      <c r="H717" s="129"/>
    </row>
    <row r="718" spans="1:141" s="288" customFormat="1" ht="24" customHeight="1" x14ac:dyDescent="0.2">
      <c r="A718" s="282" t="str">
        <f>IFERROR(VLOOKUP(C718,Tabla_Insumos,5,FALSE),"")</f>
        <v/>
      </c>
      <c r="B718" s="283" t="str">
        <f>IFERROR(VLOOKUP(C718,Tabla_Insumos,6,FALSE),"")</f>
        <v/>
      </c>
      <c r="C718" s="284"/>
      <c r="D718" s="285" t="str">
        <f t="shared" si="326"/>
        <v/>
      </c>
      <c r="E718" s="413"/>
      <c r="F718" s="286">
        <f>IFERROR(VLOOKUP(C718,Tabla_Insumos,4,FALSE),0)</f>
        <v>0</v>
      </c>
      <c r="G718" s="287">
        <f>ROUND(E718*F718,2)</f>
        <v>0</v>
      </c>
      <c r="H718" s="129"/>
    </row>
    <row r="719" spans="1:141" s="288" customFormat="1" ht="24" customHeight="1" x14ac:dyDescent="0.2">
      <c r="A719" s="282"/>
      <c r="B719" s="283"/>
      <c r="C719" s="284"/>
      <c r="D719" s="285"/>
      <c r="E719" s="413"/>
      <c r="F719" s="286"/>
      <c r="G719" s="287">
        <f t="shared" ref="G719:G722" si="327">ROUND(E719*F719,2)</f>
        <v>0</v>
      </c>
      <c r="H719" s="129"/>
    </row>
    <row r="720" spans="1:141" s="288" customFormat="1" ht="24" customHeight="1" x14ac:dyDescent="0.2">
      <c r="A720" s="282"/>
      <c r="B720" s="283"/>
      <c r="C720" s="284"/>
      <c r="D720" s="285"/>
      <c r="E720" s="413"/>
      <c r="F720" s="286"/>
      <c r="G720" s="287">
        <f t="shared" si="327"/>
        <v>0</v>
      </c>
      <c r="H720" s="129"/>
    </row>
    <row r="721" spans="1:8" s="288" customFormat="1" ht="24" customHeight="1" x14ac:dyDescent="0.2">
      <c r="A721" s="282" t="str">
        <f t="shared" ref="A721:A722" si="328">IFERROR(VLOOKUP(C721,Tabla_Insumos,4,FALSE),"")</f>
        <v/>
      </c>
      <c r="B721" s="283" t="str">
        <f t="shared" ref="B721:B722" si="329">IFERROR(VLOOKUP(C721,Tabla_Insumos,5,FALSE),"")</f>
        <v/>
      </c>
      <c r="C721" s="284"/>
      <c r="D721" s="285" t="str">
        <f t="shared" ref="D721:D722" si="330">IFERROR(VLOOKUP(C721,Tabla_Insumos,2,FALSE),"")</f>
        <v/>
      </c>
      <c r="E721" s="413"/>
      <c r="F721" s="286">
        <f t="shared" ref="F721:F722" si="331">IFERROR(VLOOKUP(C721,Tabla_Insumos,3,FALSE),0)</f>
        <v>0</v>
      </c>
      <c r="G721" s="287">
        <f t="shared" si="327"/>
        <v>0</v>
      </c>
      <c r="H721" s="129"/>
    </row>
    <row r="722" spans="1:8" s="288" customFormat="1" ht="24" customHeight="1" x14ac:dyDescent="0.2">
      <c r="A722" s="282" t="str">
        <f t="shared" si="328"/>
        <v/>
      </c>
      <c r="B722" s="283" t="str">
        <f t="shared" si="329"/>
        <v/>
      </c>
      <c r="C722" s="284"/>
      <c r="D722" s="285" t="str">
        <f t="shared" si="330"/>
        <v/>
      </c>
      <c r="E722" s="413"/>
      <c r="F722" s="286">
        <f t="shared" si="331"/>
        <v>0</v>
      </c>
      <c r="G722" s="287">
        <f t="shared" si="327"/>
        <v>0</v>
      </c>
      <c r="H722" s="129"/>
    </row>
    <row r="723" spans="1:8" s="288" customFormat="1" ht="24" customHeight="1" x14ac:dyDescent="0.2">
      <c r="A723" s="151"/>
      <c r="B723" s="129"/>
      <c r="C723" s="129"/>
      <c r="D723" s="139"/>
      <c r="E723" s="402"/>
      <c r="F723" s="205" t="s">
        <v>31</v>
      </c>
      <c r="G723" s="152">
        <f>SUBTOTAL(9,G717:G722)</f>
        <v>0</v>
      </c>
      <c r="H723" s="129"/>
    </row>
    <row r="724" spans="1:8" ht="24" customHeight="1" x14ac:dyDescent="0.2">
      <c r="A724" s="151"/>
      <c r="C724" s="153" t="s">
        <v>727</v>
      </c>
      <c r="D724" s="139"/>
      <c r="E724" s="402"/>
      <c r="G724" s="154"/>
    </row>
    <row r="725" spans="1:8" ht="24" customHeight="1" x14ac:dyDescent="0.2">
      <c r="A725" s="282" t="str">
        <f t="shared" ref="A725:A730" si="332">IFERROR(VLOOKUP(C725,Tabla_Insumos,5,FALSE),"")</f>
        <v/>
      </c>
      <c r="B725" s="283" t="str">
        <f t="shared" ref="B725:B730" si="333">IFERROR(VLOOKUP(C725,Tabla_Insumos,6,FALSE),"")</f>
        <v/>
      </c>
      <c r="C725" s="284"/>
      <c r="D725" s="285" t="str">
        <f t="shared" ref="D725:D730" si="334">IFERROR(VLOOKUP(C725,Tabla_Insumos,2,FALSE),"")</f>
        <v/>
      </c>
      <c r="E725" s="413"/>
      <c r="F725" s="286">
        <f t="shared" ref="F725:F730" si="335">IFERROR(VLOOKUP(C725,Tabla_Insumos,4,FALSE),0)</f>
        <v>0</v>
      </c>
      <c r="G725" s="287">
        <f>ROUND(E725*F725,2)</f>
        <v>0</v>
      </c>
    </row>
    <row r="726" spans="1:8" s="288" customFormat="1" ht="24" customHeight="1" x14ac:dyDescent="0.2">
      <c r="A726" s="282" t="str">
        <f t="shared" si="332"/>
        <v/>
      </c>
      <c r="B726" s="283" t="str">
        <f t="shared" si="333"/>
        <v/>
      </c>
      <c r="C726" s="284"/>
      <c r="D726" s="285" t="str">
        <f t="shared" si="334"/>
        <v/>
      </c>
      <c r="E726" s="413"/>
      <c r="F726" s="286">
        <f t="shared" si="335"/>
        <v>0</v>
      </c>
      <c r="G726" s="287">
        <f t="shared" ref="G726:G730" si="336">ROUND(E726*F726,2)</f>
        <v>0</v>
      </c>
      <c r="H726" s="129"/>
    </row>
    <row r="727" spans="1:8" s="288" customFormat="1" ht="24" customHeight="1" x14ac:dyDescent="0.2">
      <c r="A727" s="282" t="str">
        <f t="shared" si="332"/>
        <v/>
      </c>
      <c r="B727" s="283" t="str">
        <f t="shared" si="333"/>
        <v/>
      </c>
      <c r="C727" s="284"/>
      <c r="D727" s="285" t="str">
        <f t="shared" si="334"/>
        <v/>
      </c>
      <c r="E727" s="413"/>
      <c r="F727" s="286">
        <f t="shared" si="335"/>
        <v>0</v>
      </c>
      <c r="G727" s="287">
        <f t="shared" si="336"/>
        <v>0</v>
      </c>
      <c r="H727" s="139"/>
    </row>
    <row r="728" spans="1:8" s="288" customFormat="1" ht="24" customHeight="1" x14ac:dyDescent="0.2">
      <c r="A728" s="282" t="str">
        <f t="shared" si="332"/>
        <v/>
      </c>
      <c r="B728" s="283" t="str">
        <f t="shared" si="333"/>
        <v/>
      </c>
      <c r="C728" s="284"/>
      <c r="D728" s="285" t="str">
        <f t="shared" si="334"/>
        <v/>
      </c>
      <c r="E728" s="413"/>
      <c r="F728" s="286">
        <f t="shared" si="335"/>
        <v>0</v>
      </c>
      <c r="G728" s="287">
        <f t="shared" si="336"/>
        <v>0</v>
      </c>
      <c r="H728" s="129"/>
    </row>
    <row r="729" spans="1:8" s="288" customFormat="1" ht="24" customHeight="1" x14ac:dyDescent="0.2">
      <c r="A729" s="282" t="str">
        <f t="shared" si="332"/>
        <v/>
      </c>
      <c r="B729" s="283" t="str">
        <f t="shared" si="333"/>
        <v/>
      </c>
      <c r="C729" s="284"/>
      <c r="D729" s="285" t="str">
        <f t="shared" si="334"/>
        <v/>
      </c>
      <c r="E729" s="413">
        <v>0</v>
      </c>
      <c r="F729" s="286">
        <f t="shared" si="335"/>
        <v>0</v>
      </c>
      <c r="G729" s="287">
        <f t="shared" si="336"/>
        <v>0</v>
      </c>
    </row>
    <row r="730" spans="1:8" s="288" customFormat="1" ht="24" customHeight="1" x14ac:dyDescent="0.2">
      <c r="A730" s="282" t="str">
        <f t="shared" si="332"/>
        <v/>
      </c>
      <c r="B730" s="283" t="str">
        <f t="shared" si="333"/>
        <v/>
      </c>
      <c r="C730" s="284"/>
      <c r="D730" s="285" t="str">
        <f t="shared" si="334"/>
        <v/>
      </c>
      <c r="E730" s="413">
        <v>0</v>
      </c>
      <c r="F730" s="286">
        <f t="shared" si="335"/>
        <v>0</v>
      </c>
      <c r="G730" s="287">
        <f t="shared" si="336"/>
        <v>0</v>
      </c>
    </row>
    <row r="731" spans="1:8" s="288" customFormat="1" ht="24" customHeight="1" x14ac:dyDescent="0.2">
      <c r="A731" s="151"/>
      <c r="B731" s="129"/>
      <c r="C731" s="129"/>
      <c r="D731" s="139"/>
      <c r="E731" s="402"/>
      <c r="F731" s="205" t="s">
        <v>32</v>
      </c>
      <c r="G731" s="152">
        <f>SUBTOTAL(9,G725:G730)</f>
        <v>0</v>
      </c>
    </row>
    <row r="732" spans="1:8" s="288" customFormat="1" ht="24" customHeight="1" x14ac:dyDescent="0.2">
      <c r="A732" s="151"/>
      <c r="B732" s="129"/>
      <c r="C732" s="153" t="s">
        <v>728</v>
      </c>
      <c r="D732" s="139"/>
      <c r="E732" s="402"/>
      <c r="F732" s="140"/>
      <c r="G732" s="154"/>
      <c r="H732" s="129"/>
    </row>
    <row r="733" spans="1:8" s="288" customFormat="1" ht="24" customHeight="1" x14ac:dyDescent="0.2">
      <c r="A733" s="282" t="str">
        <f>IFERROR(VLOOKUP(C733,Tabla_Insumos,5,FALSE),"")</f>
        <v/>
      </c>
      <c r="B733" s="283" t="str">
        <f>IFERROR(VLOOKUP(C733,Tabla_Insumos,6,FALSE),"")</f>
        <v/>
      </c>
      <c r="C733" s="284"/>
      <c r="D733" s="285" t="str">
        <f t="shared" ref="D733:D734" si="337">IFERROR(VLOOKUP(C733,Tabla_Insumos,2,FALSE),"")</f>
        <v/>
      </c>
      <c r="E733" s="413"/>
      <c r="F733" s="286">
        <f>IFERROR(VLOOKUP(C733,Tabla_Insumos,4,FALSE),0)</f>
        <v>0</v>
      </c>
      <c r="G733" s="287">
        <f t="shared" ref="G733:G734" si="338">ROUND(E733*F733,2)</f>
        <v>0</v>
      </c>
      <c r="H733" s="129"/>
    </row>
    <row r="734" spans="1:8" ht="24" customHeight="1" x14ac:dyDescent="0.2">
      <c r="A734" s="282" t="str">
        <f>IFERROR(VLOOKUP(C734,Tabla_Insumos,5,FALSE),"")</f>
        <v/>
      </c>
      <c r="B734" s="283" t="str">
        <f>IFERROR(VLOOKUP(C734,Tabla_Insumos,6,FALSE),"")</f>
        <v/>
      </c>
      <c r="C734" s="284"/>
      <c r="D734" s="285" t="str">
        <f t="shared" si="337"/>
        <v/>
      </c>
      <c r="E734" s="416"/>
      <c r="F734" s="286">
        <f>IFERROR(VLOOKUP(C734,Tabla_Insumos,4,FALSE),0)</f>
        <v>0</v>
      </c>
      <c r="G734" s="287">
        <f t="shared" si="338"/>
        <v>0</v>
      </c>
      <c r="H734" s="288"/>
    </row>
    <row r="735" spans="1:8" ht="24" customHeight="1" x14ac:dyDescent="0.2">
      <c r="A735" s="282"/>
      <c r="B735" s="283"/>
      <c r="C735" s="284"/>
      <c r="D735" s="285"/>
      <c r="E735" s="413"/>
      <c r="F735" s="286"/>
      <c r="G735" s="287"/>
      <c r="H735" s="288"/>
    </row>
    <row r="736" spans="1:8" s="288" customFormat="1" ht="24" customHeight="1" x14ac:dyDescent="0.2">
      <c r="A736" s="282"/>
      <c r="B736" s="283"/>
      <c r="C736" s="284"/>
      <c r="D736" s="285"/>
      <c r="E736" s="413"/>
      <c r="F736" s="286"/>
      <c r="G736" s="287"/>
    </row>
    <row r="737" spans="1:8" s="288" customFormat="1" ht="24" customHeight="1" x14ac:dyDescent="0.2">
      <c r="A737" s="282"/>
      <c r="B737" s="283"/>
      <c r="C737" s="284"/>
      <c r="D737" s="285"/>
      <c r="E737" s="413"/>
      <c r="F737" s="286"/>
      <c r="G737" s="287"/>
      <c r="H737" s="129"/>
    </row>
    <row r="738" spans="1:8" s="288" customFormat="1" ht="24" customHeight="1" x14ac:dyDescent="0.2">
      <c r="A738" s="282"/>
      <c r="B738" s="283"/>
      <c r="C738" s="284"/>
      <c r="D738" s="285"/>
      <c r="E738" s="413"/>
      <c r="F738" s="286"/>
      <c r="G738" s="287"/>
      <c r="H738" s="129"/>
    </row>
    <row r="739" spans="1:8" s="288" customFormat="1" ht="24" customHeight="1" x14ac:dyDescent="0.2">
      <c r="A739" s="282" t="str">
        <f t="shared" ref="A739:A740" si="339">IFERROR(VLOOKUP(C739,Tabla_Insumos,4,FALSE),"")</f>
        <v/>
      </c>
      <c r="B739" s="283" t="str">
        <f t="shared" ref="B739:B740" si="340">IFERROR(VLOOKUP(C739,Tabla_Insumos,5,FALSE),"")</f>
        <v/>
      </c>
      <c r="C739" s="284"/>
      <c r="D739" s="285" t="str">
        <f t="shared" ref="D739:D740" si="341">IFERROR(VLOOKUP(C739,Tabla_Insumos,2,FALSE),"")</f>
        <v/>
      </c>
      <c r="E739" s="413"/>
      <c r="F739" s="286">
        <f t="shared" ref="F739:F740" si="342">IFERROR(VLOOKUP(C739,Tabla_Insumos,3,FALSE),0)</f>
        <v>0</v>
      </c>
      <c r="G739" s="287">
        <f t="shared" ref="G739:G740" si="343">ROUND(E739*F739,2)</f>
        <v>0</v>
      </c>
    </row>
    <row r="740" spans="1:8" s="288" customFormat="1" ht="24" customHeight="1" x14ac:dyDescent="0.2">
      <c r="A740" s="282" t="str">
        <f t="shared" si="339"/>
        <v/>
      </c>
      <c r="B740" s="283" t="str">
        <f t="shared" si="340"/>
        <v/>
      </c>
      <c r="C740" s="284"/>
      <c r="D740" s="285" t="str">
        <f t="shared" si="341"/>
        <v/>
      </c>
      <c r="E740" s="413"/>
      <c r="F740" s="286">
        <f t="shared" si="342"/>
        <v>0</v>
      </c>
      <c r="G740" s="287">
        <f t="shared" si="343"/>
        <v>0</v>
      </c>
    </row>
    <row r="741" spans="1:8" s="288" customFormat="1" ht="24" customHeight="1" x14ac:dyDescent="0.2">
      <c r="A741" s="155"/>
      <c r="B741" s="139"/>
      <c r="C741" s="129"/>
      <c r="D741" s="139"/>
      <c r="E741" s="402"/>
      <c r="F741" s="205" t="s">
        <v>33</v>
      </c>
      <c r="G741" s="152">
        <f>SUBTOTAL(9,G733:G740)</f>
        <v>0</v>
      </c>
    </row>
    <row r="742" spans="1:8" s="288" customFormat="1" ht="24" customHeight="1" thickBot="1" x14ac:dyDescent="0.25">
      <c r="A742" s="156"/>
      <c r="B742" s="157"/>
      <c r="C742" s="158"/>
      <c r="D742" s="157"/>
      <c r="E742" s="414"/>
      <c r="F742" s="159"/>
      <c r="G742" s="160"/>
      <c r="H742" s="129"/>
    </row>
    <row r="743" spans="1:8" s="288" customFormat="1" ht="24" customHeight="1" thickBot="1" x14ac:dyDescent="0.25">
      <c r="A743" s="338" t="str">
        <f>B712</f>
        <v>3.3</v>
      </c>
      <c r="B743" s="161" t="str">
        <f>C712</f>
        <v>Doc. conforme a obra Aprobada por Ecogas (Cañería PE/Ac Red Media Presión)</v>
      </c>
      <c r="C743" s="162"/>
      <c r="D743" s="162" t="s">
        <v>34</v>
      </c>
      <c r="E743" s="163"/>
      <c r="F743" s="164" t="s">
        <v>35</v>
      </c>
      <c r="G743" s="165">
        <f>SUBTOTAL(9,G717:G742)</f>
        <v>0</v>
      </c>
      <c r="H743" s="397">
        <f>+G743*Coeficiente_Paso</f>
        <v>0</v>
      </c>
    </row>
    <row r="744" spans="1:8" s="288" customFormat="1" ht="24" customHeight="1" thickTop="1" x14ac:dyDescent="0.2">
      <c r="A744" s="129"/>
      <c r="B744" s="129"/>
      <c r="C744" s="129"/>
      <c r="D744" s="129"/>
      <c r="E744" s="139"/>
      <c r="F744" s="140"/>
      <c r="G744" s="140"/>
      <c r="H744" s="129"/>
    </row>
    <row r="758" spans="1:141" s="139" customFormat="1" ht="24" customHeight="1" x14ac:dyDescent="0.2">
      <c r="A758" s="129"/>
      <c r="B758" s="129"/>
      <c r="C758" s="129"/>
      <c r="D758" s="129"/>
      <c r="F758" s="140"/>
      <c r="G758" s="140"/>
      <c r="H758" s="129"/>
      <c r="I758" s="288"/>
      <c r="J758" s="288"/>
      <c r="K758" s="288"/>
      <c r="L758" s="288"/>
      <c r="M758" s="288"/>
      <c r="N758" s="288"/>
      <c r="O758" s="288"/>
      <c r="P758" s="288"/>
      <c r="Q758" s="288"/>
      <c r="R758" s="288"/>
      <c r="S758" s="288"/>
      <c r="T758" s="288"/>
      <c r="U758" s="289"/>
      <c r="V758" s="289"/>
      <c r="W758" s="289"/>
      <c r="X758" s="289"/>
      <c r="Y758" s="289"/>
      <c r="Z758" s="289"/>
      <c r="AA758" s="289"/>
      <c r="AB758" s="289"/>
      <c r="AC758" s="289"/>
      <c r="AD758" s="289"/>
      <c r="AE758" s="289"/>
      <c r="AF758" s="289"/>
      <c r="AG758" s="289"/>
      <c r="AH758" s="289"/>
      <c r="AI758" s="289"/>
      <c r="AJ758" s="289"/>
      <c r="AK758" s="289"/>
      <c r="AL758" s="289"/>
      <c r="AM758" s="289"/>
      <c r="AN758" s="289"/>
      <c r="AO758" s="289"/>
      <c r="AP758" s="289"/>
      <c r="AQ758" s="289"/>
      <c r="AR758" s="289"/>
      <c r="AS758" s="289"/>
      <c r="AT758" s="289"/>
      <c r="AU758" s="289"/>
      <c r="AV758" s="289"/>
      <c r="AW758" s="289"/>
      <c r="AX758" s="289"/>
      <c r="AY758" s="289"/>
      <c r="AZ758" s="289"/>
      <c r="BA758" s="289"/>
      <c r="BB758" s="289"/>
      <c r="BC758" s="289"/>
      <c r="BD758" s="289"/>
      <c r="BE758" s="289"/>
      <c r="BF758" s="289"/>
      <c r="BG758" s="289"/>
      <c r="BH758" s="289"/>
      <c r="BI758" s="289"/>
      <c r="BJ758" s="289"/>
      <c r="BK758" s="289"/>
      <c r="BL758" s="289"/>
      <c r="BM758" s="289"/>
      <c r="BN758" s="289"/>
      <c r="BO758" s="289"/>
      <c r="BP758" s="289"/>
      <c r="BQ758" s="289"/>
      <c r="BR758" s="289"/>
      <c r="BS758" s="289"/>
      <c r="BT758" s="289"/>
      <c r="BU758" s="289"/>
      <c r="BV758" s="289"/>
      <c r="BW758" s="289"/>
      <c r="BX758" s="289"/>
      <c r="BY758" s="289"/>
      <c r="BZ758" s="289"/>
      <c r="CA758" s="289"/>
      <c r="CB758" s="289"/>
      <c r="CC758" s="289"/>
      <c r="CD758" s="289"/>
      <c r="CE758" s="289"/>
      <c r="CF758" s="289"/>
      <c r="CG758" s="289"/>
      <c r="CH758" s="289"/>
      <c r="CI758" s="289"/>
      <c r="CJ758" s="289"/>
      <c r="CK758" s="289"/>
      <c r="CL758" s="289"/>
      <c r="CM758" s="289"/>
      <c r="CN758" s="289"/>
      <c r="CO758" s="289"/>
      <c r="CP758" s="289"/>
      <c r="CQ758" s="289"/>
      <c r="CR758" s="289"/>
      <c r="CS758" s="289"/>
      <c r="CT758" s="289"/>
      <c r="CU758" s="289"/>
      <c r="CV758" s="289"/>
      <c r="CW758" s="289"/>
      <c r="CX758" s="289"/>
      <c r="CY758" s="289"/>
      <c r="CZ758" s="289"/>
      <c r="DA758" s="289"/>
      <c r="DB758" s="289"/>
      <c r="DC758" s="289"/>
      <c r="DD758" s="289"/>
      <c r="DE758" s="289"/>
      <c r="DF758" s="289"/>
      <c r="DG758" s="289"/>
      <c r="DH758" s="289"/>
      <c r="DI758" s="289"/>
      <c r="DJ758" s="289"/>
      <c r="DK758" s="289"/>
      <c r="DL758" s="289"/>
      <c r="DM758" s="289"/>
      <c r="DN758" s="289"/>
      <c r="DO758" s="289"/>
      <c r="DP758" s="289"/>
      <c r="DQ758" s="289"/>
      <c r="DR758" s="289"/>
      <c r="DS758" s="289"/>
      <c r="DT758" s="289"/>
      <c r="DU758" s="289"/>
      <c r="DV758" s="289"/>
      <c r="DW758" s="289"/>
      <c r="DX758" s="289"/>
      <c r="DY758" s="289"/>
      <c r="DZ758" s="289"/>
      <c r="EA758" s="289"/>
      <c r="EB758" s="289"/>
      <c r="EC758" s="289"/>
      <c r="ED758" s="289"/>
      <c r="EE758" s="289"/>
      <c r="EF758" s="289"/>
      <c r="EG758" s="289"/>
      <c r="EH758" s="289"/>
      <c r="EI758" s="289"/>
      <c r="EJ758" s="289"/>
      <c r="EK758" s="289"/>
    </row>
    <row r="760" spans="1:141" s="288" customFormat="1" ht="24" customHeight="1" x14ac:dyDescent="0.2">
      <c r="A760" s="129"/>
      <c r="B760" s="129"/>
      <c r="C760" s="129"/>
      <c r="D760" s="129"/>
      <c r="E760" s="139"/>
      <c r="F760" s="140"/>
      <c r="G760" s="140"/>
      <c r="H760" s="129"/>
    </row>
    <row r="761" spans="1:141" s="288" customFormat="1" ht="24" customHeight="1" x14ac:dyDescent="0.2">
      <c r="A761" s="129"/>
      <c r="B761" s="129"/>
      <c r="C761" s="129"/>
      <c r="D761" s="129"/>
      <c r="E761" s="139"/>
      <c r="F761" s="140"/>
      <c r="G761" s="140"/>
      <c r="H761" s="129"/>
    </row>
    <row r="762" spans="1:141" s="288" customFormat="1" ht="24" customHeight="1" x14ac:dyDescent="0.2">
      <c r="A762" s="129"/>
      <c r="B762" s="129"/>
      <c r="C762" s="129"/>
      <c r="D762" s="129"/>
      <c r="E762" s="139"/>
      <c r="F762" s="140"/>
      <c r="G762" s="140"/>
      <c r="H762" s="129"/>
    </row>
    <row r="763" spans="1:141" s="288" customFormat="1" ht="24" customHeight="1" x14ac:dyDescent="0.2">
      <c r="A763" s="129"/>
      <c r="B763" s="129"/>
      <c r="C763" s="129"/>
      <c r="D763" s="129"/>
      <c r="E763" s="139"/>
      <c r="F763" s="140"/>
      <c r="G763" s="140"/>
      <c r="H763" s="129"/>
    </row>
    <row r="764" spans="1:141" s="288" customFormat="1" ht="24" customHeight="1" x14ac:dyDescent="0.2">
      <c r="A764" s="129"/>
      <c r="B764" s="129"/>
      <c r="C764" s="129"/>
      <c r="D764" s="129"/>
      <c r="E764" s="139"/>
      <c r="F764" s="140"/>
      <c r="G764" s="140"/>
      <c r="H764" s="129"/>
    </row>
    <row r="765" spans="1:141" s="288" customFormat="1" ht="24" customHeight="1" x14ac:dyDescent="0.2">
      <c r="A765" s="129"/>
      <c r="B765" s="129"/>
      <c r="C765" s="129"/>
      <c r="D765" s="129"/>
      <c r="E765" s="139"/>
      <c r="F765" s="140"/>
      <c r="G765" s="140"/>
      <c r="H765" s="129"/>
    </row>
    <row r="766" spans="1:141" s="288" customFormat="1" ht="24" customHeight="1" x14ac:dyDescent="0.2">
      <c r="A766" s="129"/>
      <c r="B766" s="129"/>
      <c r="C766" s="129"/>
      <c r="D766" s="129"/>
      <c r="E766" s="139"/>
      <c r="F766" s="140"/>
      <c r="G766" s="140"/>
      <c r="H766" s="129"/>
    </row>
    <row r="767" spans="1:141" s="288" customFormat="1" ht="24" customHeight="1" x14ac:dyDescent="0.2">
      <c r="A767" s="129"/>
      <c r="B767" s="129"/>
      <c r="C767" s="129"/>
      <c r="D767" s="129"/>
      <c r="E767" s="139"/>
      <c r="F767" s="140"/>
      <c r="G767" s="140"/>
      <c r="H767" s="129"/>
    </row>
    <row r="768" spans="1:141" s="288" customFormat="1" ht="24" customHeight="1" x14ac:dyDescent="0.2">
      <c r="A768" s="129"/>
      <c r="B768" s="129"/>
      <c r="C768" s="129"/>
      <c r="D768" s="129"/>
      <c r="E768" s="139"/>
      <c r="F768" s="140"/>
      <c r="G768" s="140"/>
      <c r="H768" s="129"/>
    </row>
    <row r="769" spans="1:8" s="288" customFormat="1" ht="24" customHeight="1" x14ac:dyDescent="0.2">
      <c r="A769" s="129"/>
      <c r="B769" s="129"/>
      <c r="C769" s="129"/>
      <c r="D769" s="129"/>
      <c r="E769" s="139"/>
      <c r="F769" s="140"/>
      <c r="G769" s="140"/>
      <c r="H769" s="129"/>
    </row>
    <row r="770" spans="1:8" s="288" customFormat="1" ht="24" customHeight="1" x14ac:dyDescent="0.2">
      <c r="A770" s="129"/>
      <c r="B770" s="129"/>
      <c r="C770" s="129"/>
      <c r="D770" s="129"/>
      <c r="E770" s="139"/>
      <c r="F770" s="140"/>
      <c r="G770" s="140"/>
      <c r="H770" s="129"/>
    </row>
    <row r="771" spans="1:8" s="288" customFormat="1" ht="24" customHeight="1" x14ac:dyDescent="0.2">
      <c r="A771" s="129"/>
      <c r="B771" s="129"/>
      <c r="C771" s="129"/>
      <c r="D771" s="129"/>
      <c r="E771" s="139"/>
      <c r="F771" s="140"/>
      <c r="G771" s="140"/>
      <c r="H771" s="129"/>
    </row>
    <row r="772" spans="1:8" s="288" customFormat="1" ht="24" customHeight="1" x14ac:dyDescent="0.2">
      <c r="A772" s="129"/>
      <c r="B772" s="129"/>
      <c r="C772" s="129"/>
      <c r="D772" s="129"/>
      <c r="E772" s="139"/>
      <c r="F772" s="140"/>
      <c r="G772" s="140"/>
      <c r="H772" s="129"/>
    </row>
    <row r="773" spans="1:8" s="288" customFormat="1" ht="24" customHeight="1" x14ac:dyDescent="0.2">
      <c r="A773" s="129"/>
      <c r="B773" s="129"/>
      <c r="C773" s="129"/>
      <c r="D773" s="129"/>
      <c r="E773" s="139"/>
      <c r="F773" s="140"/>
      <c r="G773" s="140"/>
      <c r="H773" s="129"/>
    </row>
    <row r="776" spans="1:8" s="288" customFormat="1" ht="24" customHeight="1" x14ac:dyDescent="0.2">
      <c r="A776" s="129"/>
      <c r="B776" s="129"/>
      <c r="C776" s="129"/>
      <c r="D776" s="129"/>
      <c r="E776" s="139"/>
      <c r="F776" s="140"/>
      <c r="G776" s="140"/>
      <c r="H776" s="129"/>
    </row>
    <row r="777" spans="1:8" s="288" customFormat="1" ht="24" customHeight="1" x14ac:dyDescent="0.2">
      <c r="A777" s="129"/>
      <c r="B777" s="129"/>
      <c r="C777" s="129"/>
      <c r="D777" s="129"/>
      <c r="E777" s="139"/>
      <c r="F777" s="140"/>
      <c r="G777" s="140"/>
      <c r="H777" s="129"/>
    </row>
    <row r="778" spans="1:8" s="288" customFormat="1" ht="24" customHeight="1" x14ac:dyDescent="0.2">
      <c r="A778" s="129"/>
      <c r="B778" s="129"/>
      <c r="C778" s="129"/>
      <c r="D778" s="129"/>
      <c r="E778" s="139"/>
      <c r="F778" s="140"/>
      <c r="G778" s="140"/>
      <c r="H778" s="129"/>
    </row>
    <row r="779" spans="1:8" s="288" customFormat="1" ht="24" customHeight="1" x14ac:dyDescent="0.2">
      <c r="A779" s="129"/>
      <c r="B779" s="129"/>
      <c r="C779" s="129"/>
      <c r="D779" s="129"/>
      <c r="E779" s="139"/>
      <c r="F779" s="140"/>
      <c r="G779" s="140"/>
      <c r="H779" s="129"/>
    </row>
    <row r="780" spans="1:8" s="288" customFormat="1" ht="24" customHeight="1" x14ac:dyDescent="0.2">
      <c r="A780" s="129"/>
      <c r="B780" s="129"/>
      <c r="C780" s="129"/>
      <c r="D780" s="129"/>
      <c r="E780" s="139"/>
      <c r="F780" s="140"/>
      <c r="G780" s="140"/>
      <c r="H780" s="129"/>
    </row>
    <row r="781" spans="1:8" s="288" customFormat="1" ht="24" customHeight="1" x14ac:dyDescent="0.2">
      <c r="A781" s="129"/>
      <c r="B781" s="129"/>
      <c r="C781" s="129"/>
      <c r="D781" s="129"/>
      <c r="E781" s="139"/>
      <c r="F781" s="140"/>
      <c r="G781" s="140"/>
      <c r="H781" s="129"/>
    </row>
    <row r="782" spans="1:8" s="288" customFormat="1" ht="24" customHeight="1" x14ac:dyDescent="0.2">
      <c r="A782" s="129"/>
      <c r="B782" s="129"/>
      <c r="C782" s="129"/>
      <c r="D782" s="129"/>
      <c r="E782" s="139"/>
      <c r="F782" s="140"/>
      <c r="G782" s="140"/>
      <c r="H782" s="129"/>
    </row>
    <row r="783" spans="1:8" s="288" customFormat="1" ht="24" customHeight="1" x14ac:dyDescent="0.2">
      <c r="A783" s="129"/>
      <c r="B783" s="129"/>
      <c r="C783" s="129"/>
      <c r="D783" s="129"/>
      <c r="E783" s="139"/>
      <c r="F783" s="140"/>
      <c r="G783" s="140"/>
      <c r="H783" s="129"/>
    </row>
    <row r="786" spans="1:8" s="288" customFormat="1" ht="24" customHeight="1" x14ac:dyDescent="0.2">
      <c r="A786" s="129"/>
      <c r="B786" s="129"/>
      <c r="C786" s="129"/>
      <c r="D786" s="129"/>
      <c r="E786" s="139"/>
      <c r="F786" s="140"/>
      <c r="G786" s="140"/>
      <c r="H786" s="129"/>
    </row>
    <row r="787" spans="1:8" s="288" customFormat="1" ht="24" customHeight="1" x14ac:dyDescent="0.2">
      <c r="A787" s="129"/>
      <c r="B787" s="129"/>
      <c r="C787" s="129"/>
      <c r="D787" s="129"/>
      <c r="E787" s="139"/>
      <c r="F787" s="140"/>
      <c r="G787" s="140"/>
      <c r="H787" s="129"/>
    </row>
    <row r="788" spans="1:8" s="288" customFormat="1" ht="24" customHeight="1" x14ac:dyDescent="0.2">
      <c r="A788" s="129"/>
      <c r="B788" s="129"/>
      <c r="C788" s="129"/>
      <c r="D788" s="129"/>
      <c r="E788" s="139"/>
      <c r="F788" s="140"/>
      <c r="G788" s="140"/>
      <c r="H788" s="129"/>
    </row>
    <row r="789" spans="1:8" s="288" customFormat="1" ht="24" customHeight="1" x14ac:dyDescent="0.2">
      <c r="A789" s="129"/>
      <c r="B789" s="129"/>
      <c r="C789" s="129"/>
      <c r="D789" s="129"/>
      <c r="E789" s="139"/>
      <c r="F789" s="140"/>
      <c r="G789" s="140"/>
      <c r="H789" s="129"/>
    </row>
    <row r="790" spans="1:8" s="288" customFormat="1" ht="24" customHeight="1" x14ac:dyDescent="0.2">
      <c r="A790" s="129"/>
      <c r="B790" s="129"/>
      <c r="C790" s="129"/>
      <c r="D790" s="129"/>
      <c r="E790" s="139"/>
      <c r="F790" s="140"/>
      <c r="G790" s="140"/>
      <c r="H790" s="129"/>
    </row>
    <row r="791" spans="1:8" s="288" customFormat="1" ht="24" customHeight="1" x14ac:dyDescent="0.2">
      <c r="A791" s="129"/>
      <c r="B791" s="129"/>
      <c r="C791" s="129"/>
      <c r="D791" s="129"/>
      <c r="E791" s="139"/>
      <c r="F791" s="140"/>
      <c r="G791" s="140"/>
      <c r="H791" s="129"/>
    </row>
    <row r="792" spans="1:8" s="288" customFormat="1" ht="24" customHeight="1" x14ac:dyDescent="0.2">
      <c r="A792" s="129"/>
      <c r="B792" s="129"/>
      <c r="C792" s="129"/>
      <c r="D792" s="129"/>
      <c r="E792" s="139"/>
      <c r="F792" s="140"/>
      <c r="G792" s="140"/>
      <c r="H792" s="129"/>
    </row>
    <row r="793" spans="1:8" s="288" customFormat="1" ht="24" customHeight="1" x14ac:dyDescent="0.2">
      <c r="A793" s="129"/>
      <c r="B793" s="129"/>
      <c r="C793" s="129"/>
      <c r="D793" s="129"/>
      <c r="E793" s="139"/>
      <c r="F793" s="140"/>
      <c r="G793" s="140"/>
      <c r="H793" s="129"/>
    </row>
    <row r="794" spans="1:8" s="288" customFormat="1" ht="24" customHeight="1" x14ac:dyDescent="0.2">
      <c r="A794" s="129"/>
      <c r="B794" s="129"/>
      <c r="C794" s="129"/>
      <c r="D794" s="129"/>
      <c r="E794" s="139"/>
      <c r="F794" s="140"/>
      <c r="G794" s="140"/>
      <c r="H794" s="129"/>
    </row>
    <row r="808" spans="1:141" s="139" customFormat="1" ht="24" customHeight="1" x14ac:dyDescent="0.2">
      <c r="A808" s="129"/>
      <c r="B808" s="129"/>
      <c r="C808" s="129"/>
      <c r="D808" s="129"/>
      <c r="F808" s="140"/>
      <c r="G808" s="140"/>
      <c r="H808" s="129"/>
      <c r="I808" s="288"/>
      <c r="J808" s="288"/>
      <c r="K808" s="288"/>
      <c r="L808" s="288"/>
      <c r="M808" s="288"/>
      <c r="N808" s="288"/>
      <c r="O808" s="288"/>
      <c r="P808" s="288"/>
      <c r="Q808" s="288"/>
      <c r="R808" s="288"/>
      <c r="S808" s="288"/>
      <c r="T808" s="288"/>
      <c r="U808" s="289"/>
      <c r="V808" s="289"/>
      <c r="W808" s="289"/>
      <c r="X808" s="289"/>
      <c r="Y808" s="289"/>
      <c r="Z808" s="289"/>
      <c r="AA808" s="289"/>
      <c r="AB808" s="289"/>
      <c r="AC808" s="289"/>
      <c r="AD808" s="289"/>
      <c r="AE808" s="289"/>
      <c r="AF808" s="289"/>
      <c r="AG808" s="289"/>
      <c r="AH808" s="289"/>
      <c r="AI808" s="289"/>
      <c r="AJ808" s="289"/>
      <c r="AK808" s="289"/>
      <c r="AL808" s="289"/>
      <c r="AM808" s="289"/>
      <c r="AN808" s="289"/>
      <c r="AO808" s="289"/>
      <c r="AP808" s="289"/>
      <c r="AQ808" s="289"/>
      <c r="AR808" s="289"/>
      <c r="AS808" s="289"/>
      <c r="AT808" s="289"/>
      <c r="AU808" s="289"/>
      <c r="AV808" s="289"/>
      <c r="AW808" s="289"/>
      <c r="AX808" s="289"/>
      <c r="AY808" s="289"/>
      <c r="AZ808" s="289"/>
      <c r="BA808" s="289"/>
      <c r="BB808" s="289"/>
      <c r="BC808" s="289"/>
      <c r="BD808" s="289"/>
      <c r="BE808" s="289"/>
      <c r="BF808" s="289"/>
      <c r="BG808" s="289"/>
      <c r="BH808" s="289"/>
      <c r="BI808" s="289"/>
      <c r="BJ808" s="289"/>
      <c r="BK808" s="289"/>
      <c r="BL808" s="289"/>
      <c r="BM808" s="289"/>
      <c r="BN808" s="289"/>
      <c r="BO808" s="289"/>
      <c r="BP808" s="289"/>
      <c r="BQ808" s="289"/>
      <c r="BR808" s="289"/>
      <c r="BS808" s="289"/>
      <c r="BT808" s="289"/>
      <c r="BU808" s="289"/>
      <c r="BV808" s="289"/>
      <c r="BW808" s="289"/>
      <c r="BX808" s="289"/>
      <c r="BY808" s="289"/>
      <c r="BZ808" s="289"/>
      <c r="CA808" s="289"/>
      <c r="CB808" s="289"/>
      <c r="CC808" s="289"/>
      <c r="CD808" s="289"/>
      <c r="CE808" s="289"/>
      <c r="CF808" s="289"/>
      <c r="CG808" s="289"/>
      <c r="CH808" s="289"/>
      <c r="CI808" s="289"/>
      <c r="CJ808" s="289"/>
      <c r="CK808" s="289"/>
      <c r="CL808" s="289"/>
      <c r="CM808" s="289"/>
      <c r="CN808" s="289"/>
      <c r="CO808" s="289"/>
      <c r="CP808" s="289"/>
      <c r="CQ808" s="289"/>
      <c r="CR808" s="289"/>
      <c r="CS808" s="289"/>
      <c r="CT808" s="289"/>
      <c r="CU808" s="289"/>
      <c r="CV808" s="289"/>
      <c r="CW808" s="289"/>
      <c r="CX808" s="289"/>
      <c r="CY808" s="289"/>
      <c r="CZ808" s="289"/>
      <c r="DA808" s="289"/>
      <c r="DB808" s="289"/>
      <c r="DC808" s="289"/>
      <c r="DD808" s="289"/>
      <c r="DE808" s="289"/>
      <c r="DF808" s="289"/>
      <c r="DG808" s="289"/>
      <c r="DH808" s="289"/>
      <c r="DI808" s="289"/>
      <c r="DJ808" s="289"/>
      <c r="DK808" s="289"/>
      <c r="DL808" s="289"/>
      <c r="DM808" s="289"/>
      <c r="DN808" s="289"/>
      <c r="DO808" s="289"/>
      <c r="DP808" s="289"/>
      <c r="DQ808" s="289"/>
      <c r="DR808" s="289"/>
      <c r="DS808" s="289"/>
      <c r="DT808" s="289"/>
      <c r="DU808" s="289"/>
      <c r="DV808" s="289"/>
      <c r="DW808" s="289"/>
      <c r="DX808" s="289"/>
      <c r="DY808" s="289"/>
      <c r="DZ808" s="289"/>
      <c r="EA808" s="289"/>
      <c r="EB808" s="289"/>
      <c r="EC808" s="289"/>
      <c r="ED808" s="289"/>
      <c r="EE808" s="289"/>
      <c r="EF808" s="289"/>
      <c r="EG808" s="289"/>
      <c r="EH808" s="289"/>
      <c r="EI808" s="289"/>
      <c r="EJ808" s="289"/>
      <c r="EK808" s="289"/>
    </row>
    <row r="810" spans="1:141" s="288" customFormat="1" ht="24" customHeight="1" x14ac:dyDescent="0.2">
      <c r="A810" s="129"/>
      <c r="B810" s="129"/>
      <c r="C810" s="129"/>
      <c r="D810" s="129"/>
      <c r="E810" s="139"/>
      <c r="F810" s="140"/>
      <c r="G810" s="140"/>
      <c r="H810" s="129"/>
    </row>
    <row r="811" spans="1:141" s="288" customFormat="1" ht="24" customHeight="1" x14ac:dyDescent="0.2">
      <c r="A811" s="129"/>
      <c r="B811" s="129"/>
      <c r="C811" s="129"/>
      <c r="D811" s="129"/>
      <c r="E811" s="139"/>
      <c r="F811" s="140"/>
      <c r="G811" s="140"/>
      <c r="H811" s="129"/>
    </row>
    <row r="812" spans="1:141" s="288" customFormat="1" ht="24" customHeight="1" x14ac:dyDescent="0.2">
      <c r="A812" s="129"/>
      <c r="B812" s="129"/>
      <c r="C812" s="129"/>
      <c r="D812" s="129"/>
      <c r="E812" s="139"/>
      <c r="F812" s="140"/>
      <c r="G812" s="140"/>
      <c r="H812" s="129"/>
    </row>
    <row r="813" spans="1:141" s="288" customFormat="1" ht="24" customHeight="1" x14ac:dyDescent="0.2">
      <c r="A813" s="129"/>
      <c r="B813" s="129"/>
      <c r="C813" s="129"/>
      <c r="D813" s="129"/>
      <c r="E813" s="139"/>
      <c r="F813" s="140"/>
      <c r="G813" s="140"/>
      <c r="H813" s="129"/>
    </row>
    <row r="814" spans="1:141" s="288" customFormat="1" ht="24" customHeight="1" x14ac:dyDescent="0.2">
      <c r="A814" s="129"/>
      <c r="B814" s="129"/>
      <c r="C814" s="129"/>
      <c r="D814" s="129"/>
      <c r="E814" s="139"/>
      <c r="F814" s="140"/>
      <c r="G814" s="140"/>
      <c r="H814" s="129"/>
    </row>
    <row r="815" spans="1:141" s="288" customFormat="1" ht="24" customHeight="1" x14ac:dyDescent="0.2">
      <c r="A815" s="129"/>
      <c r="B815" s="129"/>
      <c r="C815" s="129"/>
      <c r="D815" s="129"/>
      <c r="E815" s="139"/>
      <c r="F815" s="140"/>
      <c r="G815" s="140"/>
      <c r="H815" s="129"/>
    </row>
    <row r="816" spans="1:141" s="288" customFormat="1" ht="24" customHeight="1" x14ac:dyDescent="0.2">
      <c r="A816" s="129"/>
      <c r="B816" s="129"/>
      <c r="C816" s="129"/>
      <c r="D816" s="129"/>
      <c r="E816" s="139"/>
      <c r="F816" s="140"/>
      <c r="G816" s="140"/>
      <c r="H816" s="129"/>
    </row>
    <row r="817" spans="1:8" s="288" customFormat="1" ht="24" customHeight="1" x14ac:dyDescent="0.2">
      <c r="A817" s="129"/>
      <c r="B817" s="129"/>
      <c r="C817" s="129"/>
      <c r="D817" s="129"/>
      <c r="E817" s="139"/>
      <c r="F817" s="140"/>
      <c r="G817" s="140"/>
      <c r="H817" s="129"/>
    </row>
    <row r="818" spans="1:8" s="288" customFormat="1" ht="24" customHeight="1" x14ac:dyDescent="0.2">
      <c r="A818" s="129"/>
      <c r="B818" s="129"/>
      <c r="C818" s="129"/>
      <c r="D818" s="129"/>
      <c r="E818" s="139"/>
      <c r="F818" s="140"/>
      <c r="G818" s="140"/>
      <c r="H818" s="129"/>
    </row>
    <row r="819" spans="1:8" s="288" customFormat="1" ht="24" customHeight="1" x14ac:dyDescent="0.2">
      <c r="A819" s="129"/>
      <c r="B819" s="129"/>
      <c r="C819" s="129"/>
      <c r="D819" s="129"/>
      <c r="E819" s="139"/>
      <c r="F819" s="140"/>
      <c r="G819" s="140"/>
      <c r="H819" s="129"/>
    </row>
    <row r="820" spans="1:8" s="288" customFormat="1" ht="24" customHeight="1" x14ac:dyDescent="0.2">
      <c r="A820" s="129"/>
      <c r="B820" s="129"/>
      <c r="C820" s="129"/>
      <c r="D820" s="129"/>
      <c r="E820" s="139"/>
      <c r="F820" s="140"/>
      <c r="G820" s="140"/>
      <c r="H820" s="129"/>
    </row>
    <row r="821" spans="1:8" s="288" customFormat="1" ht="24" customHeight="1" x14ac:dyDescent="0.2">
      <c r="A821" s="129"/>
      <c r="B821" s="129"/>
      <c r="C821" s="129"/>
      <c r="D821" s="129"/>
      <c r="E821" s="139"/>
      <c r="F821" s="140"/>
      <c r="G821" s="140"/>
      <c r="H821" s="129"/>
    </row>
    <row r="822" spans="1:8" s="288" customFormat="1" ht="24" customHeight="1" x14ac:dyDescent="0.2">
      <c r="A822" s="129"/>
      <c r="B822" s="129"/>
      <c r="C822" s="129"/>
      <c r="D822" s="129"/>
      <c r="E822" s="139"/>
      <c r="F822" s="140"/>
      <c r="G822" s="140"/>
      <c r="H822" s="129"/>
    </row>
    <row r="823" spans="1:8" s="288" customFormat="1" ht="24" customHeight="1" x14ac:dyDescent="0.2">
      <c r="A823" s="129"/>
      <c r="B823" s="129"/>
      <c r="C823" s="129"/>
      <c r="D823" s="129"/>
      <c r="E823" s="139"/>
      <c r="F823" s="140"/>
      <c r="G823" s="140"/>
      <c r="H823" s="129"/>
    </row>
    <row r="826" spans="1:8" s="288" customFormat="1" ht="24" customHeight="1" x14ac:dyDescent="0.2">
      <c r="A826" s="129"/>
      <c r="B826" s="129"/>
      <c r="C826" s="129"/>
      <c r="D826" s="129"/>
      <c r="E826" s="139"/>
      <c r="F826" s="140"/>
      <c r="G826" s="140"/>
      <c r="H826" s="129"/>
    </row>
    <row r="827" spans="1:8" s="288" customFormat="1" ht="24" customHeight="1" x14ac:dyDescent="0.2">
      <c r="A827" s="129"/>
      <c r="B827" s="129"/>
      <c r="C827" s="129"/>
      <c r="D827" s="129"/>
      <c r="E827" s="139"/>
      <c r="F827" s="140"/>
      <c r="G827" s="140"/>
      <c r="H827" s="129"/>
    </row>
    <row r="828" spans="1:8" s="288" customFormat="1" ht="24" customHeight="1" x14ac:dyDescent="0.2">
      <c r="A828" s="129"/>
      <c r="B828" s="129"/>
      <c r="C828" s="129"/>
      <c r="D828" s="129"/>
      <c r="E828" s="139"/>
      <c r="F828" s="140"/>
      <c r="G828" s="140"/>
      <c r="H828" s="129"/>
    </row>
    <row r="829" spans="1:8" s="288" customFormat="1" ht="24" customHeight="1" x14ac:dyDescent="0.2">
      <c r="A829" s="129"/>
      <c r="B829" s="129"/>
      <c r="C829" s="129"/>
      <c r="D829" s="129"/>
      <c r="E829" s="139"/>
      <c r="F829" s="140"/>
      <c r="G829" s="140"/>
      <c r="H829" s="129"/>
    </row>
    <row r="830" spans="1:8" s="288" customFormat="1" ht="24" customHeight="1" x14ac:dyDescent="0.2">
      <c r="A830" s="129"/>
      <c r="B830" s="129"/>
      <c r="C830" s="129"/>
      <c r="D830" s="129"/>
      <c r="E830" s="139"/>
      <c r="F830" s="140"/>
      <c r="G830" s="140"/>
      <c r="H830" s="129"/>
    </row>
    <row r="831" spans="1:8" s="288" customFormat="1" ht="24" customHeight="1" x14ac:dyDescent="0.2">
      <c r="A831" s="129"/>
      <c r="B831" s="129"/>
      <c r="C831" s="129"/>
      <c r="D831" s="129"/>
      <c r="E831" s="139"/>
      <c r="F831" s="140"/>
      <c r="G831" s="140"/>
      <c r="H831" s="129"/>
    </row>
    <row r="832" spans="1:8" s="288" customFormat="1" ht="24" customHeight="1" x14ac:dyDescent="0.2">
      <c r="A832" s="129"/>
      <c r="B832" s="129"/>
      <c r="C832" s="129"/>
      <c r="D832" s="129"/>
      <c r="E832" s="139"/>
      <c r="F832" s="140"/>
      <c r="G832" s="140"/>
      <c r="H832" s="129"/>
    </row>
    <row r="833" spans="1:8" s="288" customFormat="1" ht="24" customHeight="1" x14ac:dyDescent="0.2">
      <c r="A833" s="129"/>
      <c r="B833" s="129"/>
      <c r="C833" s="129"/>
      <c r="D833" s="129"/>
      <c r="E833" s="139"/>
      <c r="F833" s="140"/>
      <c r="G833" s="140"/>
      <c r="H833" s="129"/>
    </row>
    <row r="836" spans="1:8" s="288" customFormat="1" ht="24" customHeight="1" x14ac:dyDescent="0.2">
      <c r="A836" s="129"/>
      <c r="B836" s="129"/>
      <c r="C836" s="129"/>
      <c r="D836" s="129"/>
      <c r="E836" s="139"/>
      <c r="F836" s="140"/>
      <c r="G836" s="140"/>
      <c r="H836" s="129"/>
    </row>
    <row r="837" spans="1:8" s="288" customFormat="1" ht="24" customHeight="1" x14ac:dyDescent="0.2">
      <c r="A837" s="129"/>
      <c r="B837" s="129"/>
      <c r="C837" s="129"/>
      <c r="D837" s="129"/>
      <c r="E837" s="139"/>
      <c r="F837" s="140"/>
      <c r="G837" s="140"/>
      <c r="H837" s="129"/>
    </row>
    <row r="838" spans="1:8" s="288" customFormat="1" ht="24" customHeight="1" x14ac:dyDescent="0.2">
      <c r="A838" s="129"/>
      <c r="B838" s="129"/>
      <c r="C838" s="129"/>
      <c r="D838" s="129"/>
      <c r="E838" s="139"/>
      <c r="F838" s="140"/>
      <c r="G838" s="140"/>
      <c r="H838" s="129"/>
    </row>
    <row r="839" spans="1:8" s="288" customFormat="1" ht="24" customHeight="1" x14ac:dyDescent="0.2">
      <c r="A839" s="129"/>
      <c r="B839" s="129"/>
      <c r="C839" s="129"/>
      <c r="D839" s="129"/>
      <c r="E839" s="139"/>
      <c r="F839" s="140"/>
      <c r="G839" s="140"/>
      <c r="H839" s="129"/>
    </row>
    <row r="840" spans="1:8" s="288" customFormat="1" ht="24" customHeight="1" x14ac:dyDescent="0.2">
      <c r="A840" s="129"/>
      <c r="B840" s="129"/>
      <c r="C840" s="129"/>
      <c r="D840" s="129"/>
      <c r="E840" s="139"/>
      <c r="F840" s="140"/>
      <c r="G840" s="140"/>
      <c r="H840" s="129"/>
    </row>
    <row r="841" spans="1:8" s="288" customFormat="1" ht="24" customHeight="1" x14ac:dyDescent="0.2">
      <c r="A841" s="129"/>
      <c r="B841" s="129"/>
      <c r="C841" s="129"/>
      <c r="D841" s="129"/>
      <c r="E841" s="139"/>
      <c r="F841" s="140"/>
      <c r="G841" s="140"/>
      <c r="H841" s="129"/>
    </row>
    <row r="842" spans="1:8" s="288" customFormat="1" ht="24" customHeight="1" x14ac:dyDescent="0.2">
      <c r="A842" s="129"/>
      <c r="B842" s="129"/>
      <c r="C842" s="129"/>
      <c r="D842" s="129"/>
      <c r="E842" s="139"/>
      <c r="F842" s="140"/>
      <c r="G842" s="140"/>
      <c r="H842" s="129"/>
    </row>
    <row r="843" spans="1:8" s="288" customFormat="1" ht="24" customHeight="1" x14ac:dyDescent="0.2">
      <c r="A843" s="129"/>
      <c r="B843" s="129"/>
      <c r="C843" s="129"/>
      <c r="D843" s="129"/>
      <c r="E843" s="139"/>
      <c r="F843" s="140"/>
      <c r="G843" s="140"/>
      <c r="H843" s="129"/>
    </row>
    <row r="844" spans="1:8" s="288" customFormat="1" ht="24" customHeight="1" x14ac:dyDescent="0.2">
      <c r="A844" s="129"/>
      <c r="B844" s="129"/>
      <c r="C844" s="129"/>
      <c r="D844" s="129"/>
      <c r="E844" s="139"/>
      <c r="F844" s="140"/>
      <c r="G844" s="140"/>
      <c r="H844" s="129"/>
    </row>
    <row r="858" spans="1:141" s="139" customFormat="1" ht="24" customHeight="1" x14ac:dyDescent="0.2">
      <c r="A858" s="129"/>
      <c r="B858" s="129"/>
      <c r="C858" s="129"/>
      <c r="D858" s="129"/>
      <c r="F858" s="140"/>
      <c r="G858" s="140"/>
      <c r="H858" s="129"/>
      <c r="I858" s="288"/>
      <c r="J858" s="288"/>
      <c r="K858" s="288"/>
      <c r="L858" s="288"/>
      <c r="M858" s="288"/>
      <c r="N858" s="288"/>
      <c r="O858" s="288"/>
      <c r="P858" s="288"/>
      <c r="Q858" s="288"/>
      <c r="R858" s="288"/>
      <c r="S858" s="288"/>
      <c r="T858" s="288"/>
      <c r="U858" s="289"/>
      <c r="V858" s="289"/>
      <c r="W858" s="289"/>
      <c r="X858" s="289"/>
      <c r="Y858" s="289"/>
      <c r="Z858" s="289"/>
      <c r="AA858" s="289"/>
      <c r="AB858" s="289"/>
      <c r="AC858" s="289"/>
      <c r="AD858" s="289"/>
      <c r="AE858" s="289"/>
      <c r="AF858" s="289"/>
      <c r="AG858" s="289"/>
      <c r="AH858" s="289"/>
      <c r="AI858" s="289"/>
      <c r="AJ858" s="289"/>
      <c r="AK858" s="289"/>
      <c r="AL858" s="289"/>
      <c r="AM858" s="289"/>
      <c r="AN858" s="289"/>
      <c r="AO858" s="289"/>
      <c r="AP858" s="289"/>
      <c r="AQ858" s="289"/>
      <c r="AR858" s="289"/>
      <c r="AS858" s="289"/>
      <c r="AT858" s="289"/>
      <c r="AU858" s="289"/>
      <c r="AV858" s="289"/>
      <c r="AW858" s="289"/>
      <c r="AX858" s="289"/>
      <c r="AY858" s="289"/>
      <c r="AZ858" s="289"/>
      <c r="BA858" s="289"/>
      <c r="BB858" s="289"/>
      <c r="BC858" s="289"/>
      <c r="BD858" s="289"/>
      <c r="BE858" s="289"/>
      <c r="BF858" s="289"/>
      <c r="BG858" s="289"/>
      <c r="BH858" s="289"/>
      <c r="BI858" s="289"/>
      <c r="BJ858" s="289"/>
      <c r="BK858" s="289"/>
      <c r="BL858" s="289"/>
      <c r="BM858" s="289"/>
      <c r="BN858" s="289"/>
      <c r="BO858" s="289"/>
      <c r="BP858" s="289"/>
      <c r="BQ858" s="289"/>
      <c r="BR858" s="289"/>
      <c r="BS858" s="289"/>
      <c r="BT858" s="289"/>
      <c r="BU858" s="289"/>
      <c r="BV858" s="289"/>
      <c r="BW858" s="289"/>
      <c r="BX858" s="289"/>
      <c r="BY858" s="289"/>
      <c r="BZ858" s="289"/>
      <c r="CA858" s="289"/>
      <c r="CB858" s="289"/>
      <c r="CC858" s="289"/>
      <c r="CD858" s="289"/>
      <c r="CE858" s="289"/>
      <c r="CF858" s="289"/>
      <c r="CG858" s="289"/>
      <c r="CH858" s="289"/>
      <c r="CI858" s="289"/>
      <c r="CJ858" s="289"/>
      <c r="CK858" s="289"/>
      <c r="CL858" s="289"/>
      <c r="CM858" s="289"/>
      <c r="CN858" s="289"/>
      <c r="CO858" s="289"/>
      <c r="CP858" s="289"/>
      <c r="CQ858" s="289"/>
      <c r="CR858" s="289"/>
      <c r="CS858" s="289"/>
      <c r="CT858" s="289"/>
      <c r="CU858" s="289"/>
      <c r="CV858" s="289"/>
      <c r="CW858" s="289"/>
      <c r="CX858" s="289"/>
      <c r="CY858" s="289"/>
      <c r="CZ858" s="289"/>
      <c r="DA858" s="289"/>
      <c r="DB858" s="289"/>
      <c r="DC858" s="289"/>
      <c r="DD858" s="289"/>
      <c r="DE858" s="289"/>
      <c r="DF858" s="289"/>
      <c r="DG858" s="289"/>
      <c r="DH858" s="289"/>
      <c r="DI858" s="289"/>
      <c r="DJ858" s="289"/>
      <c r="DK858" s="289"/>
      <c r="DL858" s="289"/>
      <c r="DM858" s="289"/>
      <c r="DN858" s="289"/>
      <c r="DO858" s="289"/>
      <c r="DP858" s="289"/>
      <c r="DQ858" s="289"/>
      <c r="DR858" s="289"/>
      <c r="DS858" s="289"/>
      <c r="DT858" s="289"/>
      <c r="DU858" s="289"/>
      <c r="DV858" s="289"/>
      <c r="DW858" s="289"/>
      <c r="DX858" s="289"/>
      <c r="DY858" s="289"/>
      <c r="DZ858" s="289"/>
      <c r="EA858" s="289"/>
      <c r="EB858" s="289"/>
      <c r="EC858" s="289"/>
      <c r="ED858" s="289"/>
      <c r="EE858" s="289"/>
      <c r="EF858" s="289"/>
      <c r="EG858" s="289"/>
      <c r="EH858" s="289"/>
      <c r="EI858" s="289"/>
      <c r="EJ858" s="289"/>
      <c r="EK858" s="289"/>
    </row>
    <row r="860" spans="1:141" s="288" customFormat="1" ht="24" customHeight="1" x14ac:dyDescent="0.2">
      <c r="A860" s="129"/>
      <c r="B860" s="129"/>
      <c r="C860" s="129"/>
      <c r="D860" s="129"/>
      <c r="E860" s="139"/>
      <c r="F860" s="140"/>
      <c r="G860" s="140"/>
      <c r="H860" s="129"/>
    </row>
    <row r="861" spans="1:141" s="288" customFormat="1" ht="24" customHeight="1" x14ac:dyDescent="0.2">
      <c r="A861" s="129"/>
      <c r="B861" s="129"/>
      <c r="C861" s="129"/>
      <c r="D861" s="129"/>
      <c r="E861" s="139"/>
      <c r="F861" s="140"/>
      <c r="G861" s="140"/>
      <c r="H861" s="129"/>
    </row>
    <row r="862" spans="1:141" s="288" customFormat="1" ht="24" customHeight="1" x14ac:dyDescent="0.2">
      <c r="A862" s="129"/>
      <c r="B862" s="129"/>
      <c r="C862" s="129"/>
      <c r="D862" s="129"/>
      <c r="E862" s="139"/>
      <c r="F862" s="140"/>
      <c r="G862" s="140"/>
      <c r="H862" s="129"/>
    </row>
    <row r="863" spans="1:141" s="288" customFormat="1" ht="24" customHeight="1" x14ac:dyDescent="0.2">
      <c r="A863" s="129"/>
      <c r="B863" s="129"/>
      <c r="C863" s="129"/>
      <c r="D863" s="129"/>
      <c r="E863" s="139"/>
      <c r="F863" s="140"/>
      <c r="G863" s="140"/>
      <c r="H863" s="129"/>
    </row>
    <row r="864" spans="1:141" s="288" customFormat="1" ht="24" customHeight="1" x14ac:dyDescent="0.2">
      <c r="A864" s="129"/>
      <c r="B864" s="129"/>
      <c r="C864" s="129"/>
      <c r="D864" s="129"/>
      <c r="E864" s="139"/>
      <c r="F864" s="140"/>
      <c r="G864" s="140"/>
      <c r="H864" s="129"/>
    </row>
    <row r="865" spans="1:8" s="288" customFormat="1" ht="24" customHeight="1" x14ac:dyDescent="0.2">
      <c r="A865" s="129"/>
      <c r="B865" s="129"/>
      <c r="C865" s="129"/>
      <c r="D865" s="129"/>
      <c r="E865" s="139"/>
      <c r="F865" s="140"/>
      <c r="G865" s="140"/>
      <c r="H865" s="129"/>
    </row>
    <row r="866" spans="1:8" s="288" customFormat="1" ht="24" customHeight="1" x14ac:dyDescent="0.2">
      <c r="A866" s="129"/>
      <c r="B866" s="129"/>
      <c r="C866" s="129"/>
      <c r="D866" s="129"/>
      <c r="E866" s="139"/>
      <c r="F866" s="140"/>
      <c r="G866" s="140"/>
      <c r="H866" s="129"/>
    </row>
    <row r="867" spans="1:8" s="288" customFormat="1" ht="24" customHeight="1" x14ac:dyDescent="0.2">
      <c r="A867" s="129"/>
      <c r="B867" s="129"/>
      <c r="C867" s="129"/>
      <c r="D867" s="129"/>
      <c r="E867" s="139"/>
      <c r="F867" s="140"/>
      <c r="G867" s="140"/>
      <c r="H867" s="129"/>
    </row>
    <row r="868" spans="1:8" s="288" customFormat="1" ht="24" customHeight="1" x14ac:dyDescent="0.2">
      <c r="A868" s="129"/>
      <c r="B868" s="129"/>
      <c r="C868" s="129"/>
      <c r="D868" s="129"/>
      <c r="E868" s="139"/>
      <c r="F868" s="140"/>
      <c r="G868" s="140"/>
      <c r="H868" s="129"/>
    </row>
    <row r="869" spans="1:8" s="288" customFormat="1" ht="24" customHeight="1" x14ac:dyDescent="0.2">
      <c r="A869" s="129"/>
      <c r="B869" s="129"/>
      <c r="C869" s="129"/>
      <c r="D869" s="129"/>
      <c r="E869" s="139"/>
      <c r="F869" s="140"/>
      <c r="G869" s="140"/>
      <c r="H869" s="129"/>
    </row>
    <row r="870" spans="1:8" s="288" customFormat="1" ht="24" customHeight="1" x14ac:dyDescent="0.2">
      <c r="A870" s="129"/>
      <c r="B870" s="129"/>
      <c r="C870" s="129"/>
      <c r="D870" s="129"/>
      <c r="E870" s="139"/>
      <c r="F870" s="140"/>
      <c r="G870" s="140"/>
      <c r="H870" s="129"/>
    </row>
    <row r="871" spans="1:8" s="288" customFormat="1" ht="24" customHeight="1" x14ac:dyDescent="0.2">
      <c r="A871" s="129"/>
      <c r="B871" s="129"/>
      <c r="C871" s="129"/>
      <c r="D871" s="129"/>
      <c r="E871" s="139"/>
      <c r="F871" s="140"/>
      <c r="G871" s="140"/>
      <c r="H871" s="129"/>
    </row>
    <row r="872" spans="1:8" s="288" customFormat="1" ht="24" customHeight="1" x14ac:dyDescent="0.2">
      <c r="A872" s="129"/>
      <c r="B872" s="129"/>
      <c r="C872" s="129"/>
      <c r="D872" s="129"/>
      <c r="E872" s="139"/>
      <c r="F872" s="140"/>
      <c r="G872" s="140"/>
      <c r="H872" s="129"/>
    </row>
    <row r="873" spans="1:8" s="288" customFormat="1" ht="24" customHeight="1" x14ac:dyDescent="0.2">
      <c r="A873" s="129"/>
      <c r="B873" s="129"/>
      <c r="C873" s="129"/>
      <c r="D873" s="129"/>
      <c r="E873" s="139"/>
      <c r="F873" s="140"/>
      <c r="G873" s="140"/>
      <c r="H873" s="129"/>
    </row>
    <row r="876" spans="1:8" s="288" customFormat="1" ht="24" customHeight="1" x14ac:dyDescent="0.2">
      <c r="A876" s="129"/>
      <c r="B876" s="129"/>
      <c r="C876" s="129"/>
      <c r="D876" s="129"/>
      <c r="E876" s="139"/>
      <c r="F876" s="140"/>
      <c r="G876" s="140"/>
      <c r="H876" s="129"/>
    </row>
    <row r="877" spans="1:8" s="288" customFormat="1" ht="24" customHeight="1" x14ac:dyDescent="0.2">
      <c r="A877" s="129"/>
      <c r="B877" s="129"/>
      <c r="C877" s="129"/>
      <c r="D877" s="129"/>
      <c r="E877" s="139"/>
      <c r="F877" s="140"/>
      <c r="G877" s="140"/>
      <c r="H877" s="129"/>
    </row>
    <row r="878" spans="1:8" s="288" customFormat="1" ht="24" customHeight="1" x14ac:dyDescent="0.2">
      <c r="A878" s="129"/>
      <c r="B878" s="129"/>
      <c r="C878" s="129"/>
      <c r="D878" s="129"/>
      <c r="E878" s="139"/>
      <c r="F878" s="140"/>
      <c r="G878" s="140"/>
      <c r="H878" s="129"/>
    </row>
    <row r="879" spans="1:8" s="288" customFormat="1" ht="24" customHeight="1" x14ac:dyDescent="0.2">
      <c r="A879" s="129"/>
      <c r="B879" s="129"/>
      <c r="C879" s="129"/>
      <c r="D879" s="129"/>
      <c r="E879" s="139"/>
      <c r="F879" s="140"/>
      <c r="G879" s="140"/>
      <c r="H879" s="129"/>
    </row>
    <row r="880" spans="1:8" s="288" customFormat="1" ht="24" customHeight="1" x14ac:dyDescent="0.2">
      <c r="A880" s="129"/>
      <c r="B880" s="129"/>
      <c r="C880" s="129"/>
      <c r="D880" s="129"/>
      <c r="E880" s="139"/>
      <c r="F880" s="140"/>
      <c r="G880" s="140"/>
      <c r="H880" s="129"/>
    </row>
    <row r="881" spans="1:8" s="288" customFormat="1" ht="24" customHeight="1" x14ac:dyDescent="0.2">
      <c r="A881" s="129"/>
      <c r="B881" s="129"/>
      <c r="C881" s="129"/>
      <c r="D881" s="129"/>
      <c r="E881" s="139"/>
      <c r="F881" s="140"/>
      <c r="G881" s="140"/>
      <c r="H881" s="129"/>
    </row>
    <row r="882" spans="1:8" s="288" customFormat="1" ht="24" customHeight="1" x14ac:dyDescent="0.2">
      <c r="A882" s="129"/>
      <c r="B882" s="129"/>
      <c r="C882" s="129"/>
      <c r="D882" s="129"/>
      <c r="E882" s="139"/>
      <c r="F882" s="140"/>
      <c r="G882" s="140"/>
      <c r="H882" s="129"/>
    </row>
    <row r="883" spans="1:8" s="288" customFormat="1" ht="24" customHeight="1" x14ac:dyDescent="0.2">
      <c r="A883" s="129"/>
      <c r="B883" s="129"/>
      <c r="C883" s="129"/>
      <c r="D883" s="129"/>
      <c r="E883" s="139"/>
      <c r="F883" s="140"/>
      <c r="G883" s="140"/>
      <c r="H883" s="129"/>
    </row>
    <row r="886" spans="1:8" s="288" customFormat="1" ht="24" customHeight="1" x14ac:dyDescent="0.2">
      <c r="A886" s="129"/>
      <c r="B886" s="129"/>
      <c r="C886" s="129"/>
      <c r="D886" s="129"/>
      <c r="E886" s="139"/>
      <c r="F886" s="140"/>
      <c r="G886" s="140"/>
      <c r="H886" s="129"/>
    </row>
    <row r="887" spans="1:8" s="288" customFormat="1" ht="24" customHeight="1" x14ac:dyDescent="0.2">
      <c r="A887" s="129"/>
      <c r="B887" s="129"/>
      <c r="C887" s="129"/>
      <c r="D887" s="129"/>
      <c r="E887" s="139"/>
      <c r="F887" s="140"/>
      <c r="G887" s="140"/>
      <c r="H887" s="129"/>
    </row>
    <row r="888" spans="1:8" s="288" customFormat="1" ht="24" customHeight="1" x14ac:dyDescent="0.2">
      <c r="A888" s="129"/>
      <c r="B888" s="129"/>
      <c r="C888" s="129"/>
      <c r="D888" s="129"/>
      <c r="E888" s="139"/>
      <c r="F888" s="140"/>
      <c r="G888" s="140"/>
      <c r="H888" s="129"/>
    </row>
    <row r="889" spans="1:8" s="288" customFormat="1" ht="24" customHeight="1" x14ac:dyDescent="0.2">
      <c r="A889" s="129"/>
      <c r="B889" s="129"/>
      <c r="C889" s="129"/>
      <c r="D889" s="129"/>
      <c r="E889" s="139"/>
      <c r="F889" s="140"/>
      <c r="G889" s="140"/>
      <c r="H889" s="129"/>
    </row>
    <row r="890" spans="1:8" s="288" customFormat="1" ht="24" customHeight="1" x14ac:dyDescent="0.2">
      <c r="A890" s="129"/>
      <c r="B890" s="129"/>
      <c r="C890" s="129"/>
      <c r="D890" s="129"/>
      <c r="E890" s="139"/>
      <c r="F890" s="140"/>
      <c r="G890" s="140"/>
      <c r="H890" s="129"/>
    </row>
    <row r="891" spans="1:8" s="288" customFormat="1" ht="24" customHeight="1" x14ac:dyDescent="0.2">
      <c r="A891" s="129"/>
      <c r="B891" s="129"/>
      <c r="C891" s="129"/>
      <c r="D891" s="129"/>
      <c r="E891" s="139"/>
      <c r="F891" s="140"/>
      <c r="G891" s="140"/>
      <c r="H891" s="129"/>
    </row>
    <row r="892" spans="1:8" s="288" customFormat="1" ht="24" customHeight="1" x14ac:dyDescent="0.2">
      <c r="A892" s="129"/>
      <c r="B892" s="129"/>
      <c r="C892" s="129"/>
      <c r="D892" s="129"/>
      <c r="E892" s="139"/>
      <c r="F892" s="140"/>
      <c r="G892" s="140"/>
      <c r="H892" s="129"/>
    </row>
    <row r="893" spans="1:8" s="288" customFormat="1" ht="24" customHeight="1" x14ac:dyDescent="0.2">
      <c r="A893" s="129"/>
      <c r="B893" s="129"/>
      <c r="C893" s="129"/>
      <c r="D893" s="129"/>
      <c r="E893" s="139"/>
      <c r="F893" s="140"/>
      <c r="G893" s="140"/>
      <c r="H893" s="129"/>
    </row>
    <row r="894" spans="1:8" s="288" customFormat="1" ht="24" customHeight="1" x14ac:dyDescent="0.2">
      <c r="A894" s="129"/>
      <c r="B894" s="129"/>
      <c r="C894" s="129"/>
      <c r="D894" s="129"/>
      <c r="E894" s="139"/>
      <c r="F894" s="140"/>
      <c r="G894" s="140"/>
      <c r="H894" s="129"/>
    </row>
    <row r="908" spans="1:141" s="139" customFormat="1" ht="24" customHeight="1" x14ac:dyDescent="0.2">
      <c r="A908" s="129"/>
      <c r="B908" s="129"/>
      <c r="C908" s="129"/>
      <c r="D908" s="129"/>
      <c r="F908" s="140"/>
      <c r="G908" s="140"/>
      <c r="H908" s="129"/>
      <c r="I908" s="288"/>
      <c r="J908" s="288"/>
      <c r="K908" s="288"/>
      <c r="L908" s="288"/>
      <c r="M908" s="288"/>
      <c r="N908" s="288"/>
      <c r="O908" s="288"/>
      <c r="P908" s="288"/>
      <c r="Q908" s="288"/>
      <c r="R908" s="288"/>
      <c r="S908" s="288"/>
      <c r="T908" s="288"/>
      <c r="U908" s="289"/>
      <c r="V908" s="289"/>
      <c r="W908" s="289"/>
      <c r="X908" s="289"/>
      <c r="Y908" s="289"/>
      <c r="Z908" s="289"/>
      <c r="AA908" s="289"/>
      <c r="AB908" s="289"/>
      <c r="AC908" s="289"/>
      <c r="AD908" s="289"/>
      <c r="AE908" s="289"/>
      <c r="AF908" s="289"/>
      <c r="AG908" s="289"/>
      <c r="AH908" s="289"/>
      <c r="AI908" s="289"/>
      <c r="AJ908" s="289"/>
      <c r="AK908" s="289"/>
      <c r="AL908" s="289"/>
      <c r="AM908" s="289"/>
      <c r="AN908" s="289"/>
      <c r="AO908" s="289"/>
      <c r="AP908" s="289"/>
      <c r="AQ908" s="289"/>
      <c r="AR908" s="289"/>
      <c r="AS908" s="289"/>
      <c r="AT908" s="289"/>
      <c r="AU908" s="289"/>
      <c r="AV908" s="289"/>
      <c r="AW908" s="289"/>
      <c r="AX908" s="289"/>
      <c r="AY908" s="289"/>
      <c r="AZ908" s="289"/>
      <c r="BA908" s="289"/>
      <c r="BB908" s="289"/>
      <c r="BC908" s="289"/>
      <c r="BD908" s="289"/>
      <c r="BE908" s="289"/>
      <c r="BF908" s="289"/>
      <c r="BG908" s="289"/>
      <c r="BH908" s="289"/>
      <c r="BI908" s="289"/>
      <c r="BJ908" s="289"/>
      <c r="BK908" s="289"/>
      <c r="BL908" s="289"/>
      <c r="BM908" s="289"/>
      <c r="BN908" s="289"/>
      <c r="BO908" s="289"/>
      <c r="BP908" s="289"/>
      <c r="BQ908" s="289"/>
      <c r="BR908" s="289"/>
      <c r="BS908" s="289"/>
      <c r="BT908" s="289"/>
      <c r="BU908" s="289"/>
      <c r="BV908" s="289"/>
      <c r="BW908" s="289"/>
      <c r="BX908" s="289"/>
      <c r="BY908" s="289"/>
      <c r="BZ908" s="289"/>
      <c r="CA908" s="289"/>
      <c r="CB908" s="289"/>
      <c r="CC908" s="289"/>
      <c r="CD908" s="289"/>
      <c r="CE908" s="289"/>
      <c r="CF908" s="289"/>
      <c r="CG908" s="289"/>
      <c r="CH908" s="289"/>
      <c r="CI908" s="289"/>
      <c r="CJ908" s="289"/>
      <c r="CK908" s="289"/>
      <c r="CL908" s="289"/>
      <c r="CM908" s="289"/>
      <c r="CN908" s="289"/>
      <c r="CO908" s="289"/>
      <c r="CP908" s="289"/>
      <c r="CQ908" s="289"/>
      <c r="CR908" s="289"/>
      <c r="CS908" s="289"/>
      <c r="CT908" s="289"/>
      <c r="CU908" s="289"/>
      <c r="CV908" s="289"/>
      <c r="CW908" s="289"/>
      <c r="CX908" s="289"/>
      <c r="CY908" s="289"/>
      <c r="CZ908" s="289"/>
      <c r="DA908" s="289"/>
      <c r="DB908" s="289"/>
      <c r="DC908" s="289"/>
      <c r="DD908" s="289"/>
      <c r="DE908" s="289"/>
      <c r="DF908" s="289"/>
      <c r="DG908" s="289"/>
      <c r="DH908" s="289"/>
      <c r="DI908" s="289"/>
      <c r="DJ908" s="289"/>
      <c r="DK908" s="289"/>
      <c r="DL908" s="289"/>
      <c r="DM908" s="289"/>
      <c r="DN908" s="289"/>
      <c r="DO908" s="289"/>
      <c r="DP908" s="289"/>
      <c r="DQ908" s="289"/>
      <c r="DR908" s="289"/>
      <c r="DS908" s="289"/>
      <c r="DT908" s="289"/>
      <c r="DU908" s="289"/>
      <c r="DV908" s="289"/>
      <c r="DW908" s="289"/>
      <c r="DX908" s="289"/>
      <c r="DY908" s="289"/>
      <c r="DZ908" s="289"/>
      <c r="EA908" s="289"/>
      <c r="EB908" s="289"/>
      <c r="EC908" s="289"/>
      <c r="ED908" s="289"/>
      <c r="EE908" s="289"/>
      <c r="EF908" s="289"/>
      <c r="EG908" s="289"/>
      <c r="EH908" s="289"/>
      <c r="EI908" s="289"/>
      <c r="EJ908" s="289"/>
      <c r="EK908" s="289"/>
    </row>
    <row r="910" spans="1:141" s="288" customFormat="1" ht="24" customHeight="1" x14ac:dyDescent="0.2">
      <c r="A910" s="129"/>
      <c r="B910" s="129"/>
      <c r="C910" s="129"/>
      <c r="D910" s="129"/>
      <c r="E910" s="139"/>
      <c r="F910" s="140"/>
      <c r="G910" s="140"/>
      <c r="H910" s="129"/>
    </row>
    <row r="911" spans="1:141" s="288" customFormat="1" ht="24" customHeight="1" x14ac:dyDescent="0.2">
      <c r="A911" s="129"/>
      <c r="B911" s="129"/>
      <c r="C911" s="129"/>
      <c r="D911" s="129"/>
      <c r="E911" s="139"/>
      <c r="F911" s="140"/>
      <c r="G911" s="140"/>
      <c r="H911" s="129"/>
    </row>
    <row r="912" spans="1:141" s="288" customFormat="1" ht="24" customHeight="1" x14ac:dyDescent="0.2">
      <c r="A912" s="129"/>
      <c r="B912" s="129"/>
      <c r="C912" s="129"/>
      <c r="D912" s="129"/>
      <c r="E912" s="139"/>
      <c r="F912" s="140"/>
      <c r="G912" s="140"/>
      <c r="H912" s="129"/>
    </row>
    <row r="913" spans="1:8" s="288" customFormat="1" ht="24" customHeight="1" x14ac:dyDescent="0.2">
      <c r="A913" s="129"/>
      <c r="B913" s="129"/>
      <c r="C913" s="129"/>
      <c r="D913" s="129"/>
      <c r="E913" s="139"/>
      <c r="F913" s="140"/>
      <c r="G913" s="140"/>
      <c r="H913" s="129"/>
    </row>
    <row r="914" spans="1:8" s="288" customFormat="1" ht="24" customHeight="1" x14ac:dyDescent="0.2">
      <c r="A914" s="129"/>
      <c r="B914" s="129"/>
      <c r="C914" s="129"/>
      <c r="D914" s="129"/>
      <c r="E914" s="139"/>
      <c r="F914" s="140"/>
      <c r="G914" s="140"/>
      <c r="H914" s="129"/>
    </row>
    <row r="915" spans="1:8" s="288" customFormat="1" ht="24" customHeight="1" x14ac:dyDescent="0.2">
      <c r="A915" s="129"/>
      <c r="B915" s="129"/>
      <c r="C915" s="129"/>
      <c r="D915" s="129"/>
      <c r="E915" s="139"/>
      <c r="F915" s="140"/>
      <c r="G915" s="140"/>
      <c r="H915" s="129"/>
    </row>
    <row r="916" spans="1:8" s="288" customFormat="1" ht="24" customHeight="1" x14ac:dyDescent="0.2">
      <c r="A916" s="129"/>
      <c r="B916" s="129"/>
      <c r="C916" s="129"/>
      <c r="D916" s="129"/>
      <c r="E916" s="139"/>
      <c r="F916" s="140"/>
      <c r="G916" s="140"/>
      <c r="H916" s="129"/>
    </row>
    <row r="917" spans="1:8" s="288" customFormat="1" ht="24" customHeight="1" x14ac:dyDescent="0.2">
      <c r="A917" s="129"/>
      <c r="B917" s="129"/>
      <c r="C917" s="129"/>
      <c r="D917" s="129"/>
      <c r="E917" s="139"/>
      <c r="F917" s="140"/>
      <c r="G917" s="140"/>
      <c r="H917" s="129"/>
    </row>
    <row r="918" spans="1:8" s="288" customFormat="1" ht="24" customHeight="1" x14ac:dyDescent="0.2">
      <c r="A918" s="129"/>
      <c r="B918" s="129"/>
      <c r="C918" s="129"/>
      <c r="D918" s="129"/>
      <c r="E918" s="139"/>
      <c r="F918" s="140"/>
      <c r="G918" s="140"/>
      <c r="H918" s="129"/>
    </row>
    <row r="919" spans="1:8" s="288" customFormat="1" ht="24" customHeight="1" x14ac:dyDescent="0.2">
      <c r="A919" s="129"/>
      <c r="B919" s="129"/>
      <c r="C919" s="129"/>
      <c r="D919" s="129"/>
      <c r="E919" s="139"/>
      <c r="F919" s="140"/>
      <c r="G919" s="140"/>
      <c r="H919" s="129"/>
    </row>
    <row r="920" spans="1:8" s="288" customFormat="1" ht="24" customHeight="1" x14ac:dyDescent="0.2">
      <c r="A920" s="129"/>
      <c r="B920" s="129"/>
      <c r="C920" s="129"/>
      <c r="D920" s="129"/>
      <c r="E920" s="139"/>
      <c r="F920" s="140"/>
      <c r="G920" s="140"/>
      <c r="H920" s="129"/>
    </row>
    <row r="921" spans="1:8" s="288" customFormat="1" ht="24" customHeight="1" x14ac:dyDescent="0.2">
      <c r="A921" s="129"/>
      <c r="B921" s="129"/>
      <c r="C921" s="129"/>
      <c r="D921" s="129"/>
      <c r="E921" s="139"/>
      <c r="F921" s="140"/>
      <c r="G921" s="140"/>
      <c r="H921" s="129"/>
    </row>
    <row r="922" spans="1:8" s="288" customFormat="1" ht="24" customHeight="1" x14ac:dyDescent="0.2">
      <c r="A922" s="129"/>
      <c r="B922" s="129"/>
      <c r="C922" s="129"/>
      <c r="D922" s="129"/>
      <c r="E922" s="139"/>
      <c r="F922" s="140"/>
      <c r="G922" s="140"/>
      <c r="H922" s="129"/>
    </row>
    <row r="923" spans="1:8" s="288" customFormat="1" ht="24" customHeight="1" x14ac:dyDescent="0.2">
      <c r="A923" s="129"/>
      <c r="B923" s="129"/>
      <c r="C923" s="129"/>
      <c r="D923" s="129"/>
      <c r="E923" s="139"/>
      <c r="F923" s="140"/>
      <c r="G923" s="140"/>
      <c r="H923" s="129"/>
    </row>
    <row r="926" spans="1:8" s="288" customFormat="1" ht="24" customHeight="1" x14ac:dyDescent="0.2">
      <c r="A926" s="129"/>
      <c r="B926" s="129"/>
      <c r="C926" s="129"/>
      <c r="D926" s="129"/>
      <c r="E926" s="139"/>
      <c r="F926" s="140"/>
      <c r="G926" s="140"/>
      <c r="H926" s="129"/>
    </row>
    <row r="927" spans="1:8" s="288" customFormat="1" ht="24" customHeight="1" x14ac:dyDescent="0.2">
      <c r="A927" s="129"/>
      <c r="B927" s="129"/>
      <c r="C927" s="129"/>
      <c r="D927" s="129"/>
      <c r="E927" s="139"/>
      <c r="F927" s="140"/>
      <c r="G927" s="140"/>
      <c r="H927" s="129"/>
    </row>
    <row r="928" spans="1:8" s="288" customFormat="1" ht="24" customHeight="1" x14ac:dyDescent="0.2">
      <c r="A928" s="129"/>
      <c r="B928" s="129"/>
      <c r="C928" s="129"/>
      <c r="D928" s="129"/>
      <c r="E928" s="139"/>
      <c r="F928" s="140"/>
      <c r="G928" s="140"/>
      <c r="H928" s="129"/>
    </row>
    <row r="929" spans="1:8" s="288" customFormat="1" ht="24" customHeight="1" x14ac:dyDescent="0.2">
      <c r="A929" s="129"/>
      <c r="B929" s="129"/>
      <c r="C929" s="129"/>
      <c r="D929" s="129"/>
      <c r="E929" s="139"/>
      <c r="F929" s="140"/>
      <c r="G929" s="140"/>
      <c r="H929" s="129"/>
    </row>
    <row r="930" spans="1:8" s="288" customFormat="1" ht="24" customHeight="1" x14ac:dyDescent="0.2">
      <c r="A930" s="129"/>
      <c r="B930" s="129"/>
      <c r="C930" s="129"/>
      <c r="D930" s="129"/>
      <c r="E930" s="139"/>
      <c r="F930" s="140"/>
      <c r="G930" s="140"/>
      <c r="H930" s="129"/>
    </row>
    <row r="931" spans="1:8" s="288" customFormat="1" ht="24" customHeight="1" x14ac:dyDescent="0.2">
      <c r="A931" s="129"/>
      <c r="B931" s="129"/>
      <c r="C931" s="129"/>
      <c r="D931" s="129"/>
      <c r="E931" s="139"/>
      <c r="F931" s="140"/>
      <c r="G931" s="140"/>
      <c r="H931" s="129"/>
    </row>
    <row r="932" spans="1:8" s="288" customFormat="1" ht="24" customHeight="1" x14ac:dyDescent="0.2">
      <c r="A932" s="129"/>
      <c r="B932" s="129"/>
      <c r="C932" s="129"/>
      <c r="D932" s="129"/>
      <c r="E932" s="139"/>
      <c r="F932" s="140"/>
      <c r="G932" s="140"/>
      <c r="H932" s="129"/>
    </row>
    <row r="933" spans="1:8" s="288" customFormat="1" ht="24" customHeight="1" x14ac:dyDescent="0.2">
      <c r="A933" s="129"/>
      <c r="B933" s="129"/>
      <c r="C933" s="129"/>
      <c r="D933" s="129"/>
      <c r="E933" s="139"/>
      <c r="F933" s="140"/>
      <c r="G933" s="140"/>
      <c r="H933" s="129"/>
    </row>
    <row r="936" spans="1:8" s="288" customFormat="1" ht="24" customHeight="1" x14ac:dyDescent="0.2">
      <c r="A936" s="129"/>
      <c r="B936" s="129"/>
      <c r="C936" s="129"/>
      <c r="D936" s="129"/>
      <c r="E936" s="139"/>
      <c r="F936" s="140"/>
      <c r="G936" s="140"/>
      <c r="H936" s="129"/>
    </row>
    <row r="937" spans="1:8" s="288" customFormat="1" ht="24" customHeight="1" x14ac:dyDescent="0.2">
      <c r="A937" s="129"/>
      <c r="B937" s="129"/>
      <c r="C937" s="129"/>
      <c r="D937" s="129"/>
      <c r="E937" s="139"/>
      <c r="F937" s="140"/>
      <c r="G937" s="140"/>
      <c r="H937" s="129"/>
    </row>
    <row r="938" spans="1:8" s="288" customFormat="1" ht="24" customHeight="1" x14ac:dyDescent="0.2">
      <c r="A938" s="129"/>
      <c r="B938" s="129"/>
      <c r="C938" s="129"/>
      <c r="D938" s="129"/>
      <c r="E938" s="139"/>
      <c r="F938" s="140"/>
      <c r="G938" s="140"/>
      <c r="H938" s="129"/>
    </row>
    <row r="939" spans="1:8" s="288" customFormat="1" ht="24" customHeight="1" x14ac:dyDescent="0.2">
      <c r="A939" s="129"/>
      <c r="B939" s="129"/>
      <c r="C939" s="129"/>
      <c r="D939" s="129"/>
      <c r="E939" s="139"/>
      <c r="F939" s="140"/>
      <c r="G939" s="140"/>
      <c r="H939" s="129"/>
    </row>
    <row r="940" spans="1:8" s="288" customFormat="1" ht="24" customHeight="1" x14ac:dyDescent="0.2">
      <c r="A940" s="129"/>
      <c r="B940" s="129"/>
      <c r="C940" s="129"/>
      <c r="D940" s="129"/>
      <c r="E940" s="139"/>
      <c r="F940" s="140"/>
      <c r="G940" s="140"/>
      <c r="H940" s="129"/>
    </row>
    <row r="941" spans="1:8" s="288" customFormat="1" ht="24" customHeight="1" x14ac:dyDescent="0.2">
      <c r="A941" s="129"/>
      <c r="B941" s="129"/>
      <c r="C941" s="129"/>
      <c r="D941" s="129"/>
      <c r="E941" s="139"/>
      <c r="F941" s="140"/>
      <c r="G941" s="140"/>
      <c r="H941" s="129"/>
    </row>
    <row r="942" spans="1:8" s="288" customFormat="1" ht="24" customHeight="1" x14ac:dyDescent="0.2">
      <c r="A942" s="129"/>
      <c r="B942" s="129"/>
      <c r="C942" s="129"/>
      <c r="D942" s="129"/>
      <c r="E942" s="139"/>
      <c r="F942" s="140"/>
      <c r="G942" s="140"/>
      <c r="H942" s="129"/>
    </row>
    <row r="943" spans="1:8" s="288" customFormat="1" ht="24" customHeight="1" x14ac:dyDescent="0.2">
      <c r="A943" s="129"/>
      <c r="B943" s="129"/>
      <c r="C943" s="129"/>
      <c r="D943" s="129"/>
      <c r="E943" s="139"/>
      <c r="F943" s="140"/>
      <c r="G943" s="140"/>
      <c r="H943" s="129"/>
    </row>
    <row r="944" spans="1:8" s="288" customFormat="1" ht="24" customHeight="1" x14ac:dyDescent="0.2">
      <c r="A944" s="129"/>
      <c r="B944" s="129"/>
      <c r="C944" s="129"/>
      <c r="D944" s="129"/>
      <c r="E944" s="139"/>
      <c r="F944" s="140"/>
      <c r="G944" s="140"/>
      <c r="H944" s="129"/>
    </row>
    <row r="958" spans="1:141" s="139" customFormat="1" ht="24" customHeight="1" x14ac:dyDescent="0.2">
      <c r="A958" s="129"/>
      <c r="B958" s="129"/>
      <c r="C958" s="129"/>
      <c r="D958" s="129"/>
      <c r="F958" s="140"/>
      <c r="G958" s="140"/>
      <c r="H958" s="129"/>
      <c r="I958" s="288"/>
      <c r="J958" s="288"/>
      <c r="K958" s="288"/>
      <c r="L958" s="288"/>
      <c r="M958" s="288"/>
      <c r="N958" s="288"/>
      <c r="O958" s="288"/>
      <c r="P958" s="288"/>
      <c r="Q958" s="288"/>
      <c r="R958" s="288"/>
      <c r="S958" s="288"/>
      <c r="T958" s="288"/>
      <c r="U958" s="289"/>
      <c r="V958" s="289"/>
      <c r="W958" s="289"/>
      <c r="X958" s="289"/>
      <c r="Y958" s="289"/>
      <c r="Z958" s="289"/>
      <c r="AA958" s="289"/>
      <c r="AB958" s="289"/>
      <c r="AC958" s="289"/>
      <c r="AD958" s="289"/>
      <c r="AE958" s="289"/>
      <c r="AF958" s="289"/>
      <c r="AG958" s="289"/>
      <c r="AH958" s="289"/>
      <c r="AI958" s="289"/>
      <c r="AJ958" s="289"/>
      <c r="AK958" s="289"/>
      <c r="AL958" s="289"/>
      <c r="AM958" s="289"/>
      <c r="AN958" s="289"/>
      <c r="AO958" s="289"/>
      <c r="AP958" s="289"/>
      <c r="AQ958" s="289"/>
      <c r="AR958" s="289"/>
      <c r="AS958" s="289"/>
      <c r="AT958" s="289"/>
      <c r="AU958" s="289"/>
      <c r="AV958" s="289"/>
      <c r="AW958" s="289"/>
      <c r="AX958" s="289"/>
      <c r="AY958" s="289"/>
      <c r="AZ958" s="289"/>
      <c r="BA958" s="289"/>
      <c r="BB958" s="289"/>
      <c r="BC958" s="289"/>
      <c r="BD958" s="289"/>
      <c r="BE958" s="289"/>
      <c r="BF958" s="289"/>
      <c r="BG958" s="289"/>
      <c r="BH958" s="289"/>
      <c r="BI958" s="289"/>
      <c r="BJ958" s="289"/>
      <c r="BK958" s="289"/>
      <c r="BL958" s="289"/>
      <c r="BM958" s="289"/>
      <c r="BN958" s="289"/>
      <c r="BO958" s="289"/>
      <c r="BP958" s="289"/>
      <c r="BQ958" s="289"/>
      <c r="BR958" s="289"/>
      <c r="BS958" s="289"/>
      <c r="BT958" s="289"/>
      <c r="BU958" s="289"/>
      <c r="BV958" s="289"/>
      <c r="BW958" s="289"/>
      <c r="BX958" s="289"/>
      <c r="BY958" s="289"/>
      <c r="BZ958" s="289"/>
      <c r="CA958" s="289"/>
      <c r="CB958" s="289"/>
      <c r="CC958" s="289"/>
      <c r="CD958" s="289"/>
      <c r="CE958" s="289"/>
      <c r="CF958" s="289"/>
      <c r="CG958" s="289"/>
      <c r="CH958" s="289"/>
      <c r="CI958" s="289"/>
      <c r="CJ958" s="289"/>
      <c r="CK958" s="289"/>
      <c r="CL958" s="289"/>
      <c r="CM958" s="289"/>
      <c r="CN958" s="289"/>
      <c r="CO958" s="289"/>
      <c r="CP958" s="289"/>
      <c r="CQ958" s="289"/>
      <c r="CR958" s="289"/>
      <c r="CS958" s="289"/>
      <c r="CT958" s="289"/>
      <c r="CU958" s="289"/>
      <c r="CV958" s="289"/>
      <c r="CW958" s="289"/>
      <c r="CX958" s="289"/>
      <c r="CY958" s="289"/>
      <c r="CZ958" s="289"/>
      <c r="DA958" s="289"/>
      <c r="DB958" s="289"/>
      <c r="DC958" s="289"/>
      <c r="DD958" s="289"/>
      <c r="DE958" s="289"/>
      <c r="DF958" s="289"/>
      <c r="DG958" s="289"/>
      <c r="DH958" s="289"/>
      <c r="DI958" s="289"/>
      <c r="DJ958" s="289"/>
      <c r="DK958" s="289"/>
      <c r="DL958" s="289"/>
      <c r="DM958" s="289"/>
      <c r="DN958" s="289"/>
      <c r="DO958" s="289"/>
      <c r="DP958" s="289"/>
      <c r="DQ958" s="289"/>
      <c r="DR958" s="289"/>
      <c r="DS958" s="289"/>
      <c r="DT958" s="289"/>
      <c r="DU958" s="289"/>
      <c r="DV958" s="289"/>
      <c r="DW958" s="289"/>
      <c r="DX958" s="289"/>
      <c r="DY958" s="289"/>
      <c r="DZ958" s="289"/>
      <c r="EA958" s="289"/>
      <c r="EB958" s="289"/>
      <c r="EC958" s="289"/>
      <c r="ED958" s="289"/>
      <c r="EE958" s="289"/>
      <c r="EF958" s="289"/>
      <c r="EG958" s="289"/>
      <c r="EH958" s="289"/>
      <c r="EI958" s="289"/>
      <c r="EJ958" s="289"/>
      <c r="EK958" s="289"/>
    </row>
    <row r="960" spans="1:141" s="288" customFormat="1" ht="24" customHeight="1" x14ac:dyDescent="0.2">
      <c r="A960" s="129"/>
      <c r="B960" s="129"/>
      <c r="C960" s="129"/>
      <c r="D960" s="129"/>
      <c r="E960" s="139"/>
      <c r="F960" s="140"/>
      <c r="G960" s="140"/>
      <c r="H960" s="129"/>
    </row>
    <row r="961" spans="1:8" s="288" customFormat="1" ht="24" customHeight="1" x14ac:dyDescent="0.2">
      <c r="A961" s="129"/>
      <c r="B961" s="129"/>
      <c r="C961" s="129"/>
      <c r="D961" s="129"/>
      <c r="E961" s="139"/>
      <c r="F961" s="140"/>
      <c r="G961" s="140"/>
      <c r="H961" s="129"/>
    </row>
    <row r="962" spans="1:8" s="288" customFormat="1" ht="24" customHeight="1" x14ac:dyDescent="0.2">
      <c r="A962" s="129"/>
      <c r="B962" s="129"/>
      <c r="C962" s="129"/>
      <c r="D962" s="129"/>
      <c r="E962" s="139"/>
      <c r="F962" s="140"/>
      <c r="G962" s="140"/>
      <c r="H962" s="129"/>
    </row>
    <row r="963" spans="1:8" s="288" customFormat="1" ht="24" customHeight="1" x14ac:dyDescent="0.2">
      <c r="A963" s="129"/>
      <c r="B963" s="129"/>
      <c r="C963" s="129"/>
      <c r="D963" s="129"/>
      <c r="E963" s="139"/>
      <c r="F963" s="140"/>
      <c r="G963" s="140"/>
      <c r="H963" s="129"/>
    </row>
    <row r="964" spans="1:8" s="288" customFormat="1" ht="24" customHeight="1" x14ac:dyDescent="0.2">
      <c r="A964" s="129"/>
      <c r="B964" s="129"/>
      <c r="C964" s="129"/>
      <c r="D964" s="129"/>
      <c r="E964" s="139"/>
      <c r="F964" s="140"/>
      <c r="G964" s="140"/>
      <c r="H964" s="129"/>
    </row>
    <row r="965" spans="1:8" s="288" customFormat="1" ht="24" customHeight="1" x14ac:dyDescent="0.2">
      <c r="A965" s="129"/>
      <c r="B965" s="129"/>
      <c r="C965" s="129"/>
      <c r="D965" s="129"/>
      <c r="E965" s="139"/>
      <c r="F965" s="140"/>
      <c r="G965" s="140"/>
      <c r="H965" s="129"/>
    </row>
    <row r="966" spans="1:8" s="288" customFormat="1" ht="24" customHeight="1" x14ac:dyDescent="0.2">
      <c r="A966" s="129"/>
      <c r="B966" s="129"/>
      <c r="C966" s="129"/>
      <c r="D966" s="129"/>
      <c r="E966" s="139"/>
      <c r="F966" s="140"/>
      <c r="G966" s="140"/>
      <c r="H966" s="129"/>
    </row>
    <row r="967" spans="1:8" s="288" customFormat="1" ht="24" customHeight="1" x14ac:dyDescent="0.2">
      <c r="A967" s="129"/>
      <c r="B967" s="129"/>
      <c r="C967" s="129"/>
      <c r="D967" s="129"/>
      <c r="E967" s="139"/>
      <c r="F967" s="140"/>
      <c r="G967" s="140"/>
      <c r="H967" s="129"/>
    </row>
    <row r="968" spans="1:8" s="288" customFormat="1" ht="24" customHeight="1" x14ac:dyDescent="0.2">
      <c r="A968" s="129"/>
      <c r="B968" s="129"/>
      <c r="C968" s="129"/>
      <c r="D968" s="129"/>
      <c r="E968" s="139"/>
      <c r="F968" s="140"/>
      <c r="G968" s="140"/>
      <c r="H968" s="129"/>
    </row>
    <row r="969" spans="1:8" s="288" customFormat="1" ht="24" customHeight="1" x14ac:dyDescent="0.2">
      <c r="A969" s="129"/>
      <c r="B969" s="129"/>
      <c r="C969" s="129"/>
      <c r="D969" s="129"/>
      <c r="E969" s="139"/>
      <c r="F969" s="140"/>
      <c r="G969" s="140"/>
      <c r="H969" s="129"/>
    </row>
    <row r="970" spans="1:8" s="288" customFormat="1" ht="24" customHeight="1" x14ac:dyDescent="0.2">
      <c r="A970" s="129"/>
      <c r="B970" s="129"/>
      <c r="C970" s="129"/>
      <c r="D970" s="129"/>
      <c r="E970" s="139"/>
      <c r="F970" s="140"/>
      <c r="G970" s="140"/>
      <c r="H970" s="129"/>
    </row>
    <row r="971" spans="1:8" s="288" customFormat="1" ht="24" customHeight="1" x14ac:dyDescent="0.2">
      <c r="A971" s="129"/>
      <c r="B971" s="129"/>
      <c r="C971" s="129"/>
      <c r="D971" s="129"/>
      <c r="E971" s="139"/>
      <c r="F971" s="140"/>
      <c r="G971" s="140"/>
      <c r="H971" s="129"/>
    </row>
    <row r="972" spans="1:8" s="288" customFormat="1" ht="24" customHeight="1" x14ac:dyDescent="0.2">
      <c r="A972" s="129"/>
      <c r="B972" s="129"/>
      <c r="C972" s="129"/>
      <c r="D972" s="129"/>
      <c r="E972" s="139"/>
      <c r="F972" s="140"/>
      <c r="G972" s="140"/>
      <c r="H972" s="129"/>
    </row>
    <row r="973" spans="1:8" s="288" customFormat="1" ht="24" customHeight="1" x14ac:dyDescent="0.2">
      <c r="A973" s="129"/>
      <c r="B973" s="129"/>
      <c r="C973" s="129"/>
      <c r="D973" s="129"/>
      <c r="E973" s="139"/>
      <c r="F973" s="140"/>
      <c r="G973" s="140"/>
      <c r="H973" s="129"/>
    </row>
    <row r="976" spans="1:8" s="288" customFormat="1" ht="24" customHeight="1" x14ac:dyDescent="0.2">
      <c r="A976" s="129"/>
      <c r="B976" s="129"/>
      <c r="C976" s="129"/>
      <c r="D976" s="129"/>
      <c r="E976" s="139"/>
      <c r="F976" s="140"/>
      <c r="G976" s="140"/>
      <c r="H976" s="129"/>
    </row>
    <row r="977" spans="1:8" s="288" customFormat="1" ht="24" customHeight="1" x14ac:dyDescent="0.2">
      <c r="A977" s="129"/>
      <c r="B977" s="129"/>
      <c r="C977" s="129"/>
      <c r="D977" s="129"/>
      <c r="E977" s="139"/>
      <c r="F977" s="140"/>
      <c r="G977" s="140"/>
      <c r="H977" s="129"/>
    </row>
    <row r="978" spans="1:8" s="288" customFormat="1" ht="24" customHeight="1" x14ac:dyDescent="0.2">
      <c r="A978" s="129"/>
      <c r="B978" s="129"/>
      <c r="C978" s="129"/>
      <c r="D978" s="129"/>
      <c r="E978" s="139"/>
      <c r="F978" s="140"/>
      <c r="G978" s="140"/>
      <c r="H978" s="129"/>
    </row>
    <row r="979" spans="1:8" s="288" customFormat="1" ht="24" customHeight="1" x14ac:dyDescent="0.2">
      <c r="A979" s="129"/>
      <c r="B979" s="129"/>
      <c r="C979" s="129"/>
      <c r="D979" s="129"/>
      <c r="E979" s="139"/>
      <c r="F979" s="140"/>
      <c r="G979" s="140"/>
      <c r="H979" s="129"/>
    </row>
    <row r="980" spans="1:8" s="288" customFormat="1" ht="24" customHeight="1" x14ac:dyDescent="0.2">
      <c r="A980" s="129"/>
      <c r="B980" s="129"/>
      <c r="C980" s="129"/>
      <c r="D980" s="129"/>
      <c r="E980" s="139"/>
      <c r="F980" s="140"/>
      <c r="G980" s="140"/>
      <c r="H980" s="129"/>
    </row>
    <row r="981" spans="1:8" s="288" customFormat="1" ht="24" customHeight="1" x14ac:dyDescent="0.2">
      <c r="A981" s="129"/>
      <c r="B981" s="129"/>
      <c r="C981" s="129"/>
      <c r="D981" s="129"/>
      <c r="E981" s="139"/>
      <c r="F981" s="140"/>
      <c r="G981" s="140"/>
      <c r="H981" s="129"/>
    </row>
    <row r="982" spans="1:8" s="288" customFormat="1" ht="24" customHeight="1" x14ac:dyDescent="0.2">
      <c r="A982" s="129"/>
      <c r="B982" s="129"/>
      <c r="C982" s="129"/>
      <c r="D982" s="129"/>
      <c r="E982" s="139"/>
      <c r="F982" s="140"/>
      <c r="G982" s="140"/>
      <c r="H982" s="129"/>
    </row>
    <row r="983" spans="1:8" s="288" customFormat="1" ht="24" customHeight="1" x14ac:dyDescent="0.2">
      <c r="A983" s="129"/>
      <c r="B983" s="129"/>
      <c r="C983" s="129"/>
      <c r="D983" s="129"/>
      <c r="E983" s="139"/>
      <c r="F983" s="140"/>
      <c r="G983" s="140"/>
      <c r="H983" s="129"/>
    </row>
    <row r="986" spans="1:8" s="288" customFormat="1" ht="24" customHeight="1" x14ac:dyDescent="0.2">
      <c r="A986" s="129"/>
      <c r="B986" s="129"/>
      <c r="C986" s="129"/>
      <c r="D986" s="129"/>
      <c r="E986" s="139"/>
      <c r="F986" s="140"/>
      <c r="G986" s="140"/>
      <c r="H986" s="129"/>
    </row>
    <row r="987" spans="1:8" s="288" customFormat="1" ht="24" customHeight="1" x14ac:dyDescent="0.2">
      <c r="A987" s="129"/>
      <c r="B987" s="129"/>
      <c r="C987" s="129"/>
      <c r="D987" s="129"/>
      <c r="E987" s="139"/>
      <c r="F987" s="140"/>
      <c r="G987" s="140"/>
      <c r="H987" s="129"/>
    </row>
    <row r="988" spans="1:8" s="288" customFormat="1" ht="24" customHeight="1" x14ac:dyDescent="0.2">
      <c r="A988" s="129"/>
      <c r="B988" s="129"/>
      <c r="C988" s="129"/>
      <c r="D988" s="129"/>
      <c r="E988" s="139"/>
      <c r="F988" s="140"/>
      <c r="G988" s="140"/>
      <c r="H988" s="129"/>
    </row>
    <row r="989" spans="1:8" s="288" customFormat="1" ht="24" customHeight="1" x14ac:dyDescent="0.2">
      <c r="A989" s="129"/>
      <c r="B989" s="129"/>
      <c r="C989" s="129"/>
      <c r="D989" s="129"/>
      <c r="E989" s="139"/>
      <c r="F989" s="140"/>
      <c r="G989" s="140"/>
      <c r="H989" s="129"/>
    </row>
    <row r="990" spans="1:8" s="288" customFormat="1" ht="24" customHeight="1" x14ac:dyDescent="0.2">
      <c r="A990" s="129"/>
      <c r="B990" s="129"/>
      <c r="C990" s="129"/>
      <c r="D990" s="129"/>
      <c r="E990" s="139"/>
      <c r="F990" s="140"/>
      <c r="G990" s="140"/>
      <c r="H990" s="129"/>
    </row>
    <row r="991" spans="1:8" s="288" customFormat="1" ht="24" customHeight="1" x14ac:dyDescent="0.2">
      <c r="A991" s="129"/>
      <c r="B991" s="129"/>
      <c r="C991" s="129"/>
      <c r="D991" s="129"/>
      <c r="E991" s="139"/>
      <c r="F991" s="140"/>
      <c r="G991" s="140"/>
      <c r="H991" s="129"/>
    </row>
    <row r="992" spans="1:8" s="288" customFormat="1" ht="24" customHeight="1" x14ac:dyDescent="0.2">
      <c r="A992" s="129"/>
      <c r="B992" s="129"/>
      <c r="C992" s="129"/>
      <c r="D992" s="129"/>
      <c r="E992" s="139"/>
      <c r="F992" s="140"/>
      <c r="G992" s="140"/>
      <c r="H992" s="129"/>
    </row>
    <row r="993" spans="1:141" s="288" customFormat="1" ht="24" customHeight="1" x14ac:dyDescent="0.2">
      <c r="A993" s="129"/>
      <c r="B993" s="129"/>
      <c r="C993" s="129"/>
      <c r="D993" s="129"/>
      <c r="E993" s="139"/>
      <c r="F993" s="140"/>
      <c r="G993" s="140"/>
      <c r="H993" s="129"/>
    </row>
    <row r="994" spans="1:141" s="288" customFormat="1" ht="24" customHeight="1" x14ac:dyDescent="0.2">
      <c r="A994" s="129"/>
      <c r="B994" s="129"/>
      <c r="C994" s="129"/>
      <c r="D994" s="129"/>
      <c r="E994" s="139"/>
      <c r="F994" s="140"/>
      <c r="G994" s="140"/>
      <c r="H994" s="129"/>
    </row>
    <row r="1008" spans="1:141" s="139" customFormat="1" ht="24" customHeight="1" x14ac:dyDescent="0.2">
      <c r="A1008" s="129"/>
      <c r="B1008" s="129"/>
      <c r="C1008" s="129"/>
      <c r="D1008" s="129"/>
      <c r="F1008" s="140"/>
      <c r="G1008" s="140"/>
      <c r="H1008" s="129"/>
      <c r="I1008" s="288"/>
      <c r="J1008" s="288"/>
      <c r="K1008" s="288"/>
      <c r="L1008" s="288"/>
      <c r="M1008" s="288"/>
      <c r="N1008" s="288"/>
      <c r="O1008" s="288"/>
      <c r="P1008" s="288"/>
      <c r="Q1008" s="288"/>
      <c r="R1008" s="288"/>
      <c r="S1008" s="288"/>
      <c r="T1008" s="288"/>
      <c r="U1008" s="289"/>
      <c r="V1008" s="289"/>
      <c r="W1008" s="289"/>
      <c r="X1008" s="289"/>
      <c r="Y1008" s="289"/>
      <c r="Z1008" s="289"/>
      <c r="AA1008" s="289"/>
      <c r="AB1008" s="289"/>
      <c r="AC1008" s="289"/>
      <c r="AD1008" s="289"/>
      <c r="AE1008" s="289"/>
      <c r="AF1008" s="289"/>
      <c r="AG1008" s="289"/>
      <c r="AH1008" s="289"/>
      <c r="AI1008" s="289"/>
      <c r="AJ1008" s="289"/>
      <c r="AK1008" s="289"/>
      <c r="AL1008" s="289"/>
      <c r="AM1008" s="289"/>
      <c r="AN1008" s="289"/>
      <c r="AO1008" s="289"/>
      <c r="AP1008" s="289"/>
      <c r="AQ1008" s="289"/>
      <c r="AR1008" s="289"/>
      <c r="AS1008" s="289"/>
      <c r="AT1008" s="289"/>
      <c r="AU1008" s="289"/>
      <c r="AV1008" s="289"/>
      <c r="AW1008" s="289"/>
      <c r="AX1008" s="289"/>
      <c r="AY1008" s="289"/>
      <c r="AZ1008" s="289"/>
      <c r="BA1008" s="289"/>
      <c r="BB1008" s="289"/>
      <c r="BC1008" s="289"/>
      <c r="BD1008" s="289"/>
      <c r="BE1008" s="289"/>
      <c r="BF1008" s="289"/>
      <c r="BG1008" s="289"/>
      <c r="BH1008" s="289"/>
      <c r="BI1008" s="289"/>
      <c r="BJ1008" s="289"/>
      <c r="BK1008" s="289"/>
      <c r="BL1008" s="289"/>
      <c r="BM1008" s="289"/>
      <c r="BN1008" s="289"/>
      <c r="BO1008" s="289"/>
      <c r="BP1008" s="289"/>
      <c r="BQ1008" s="289"/>
      <c r="BR1008" s="289"/>
      <c r="BS1008" s="289"/>
      <c r="BT1008" s="289"/>
      <c r="BU1008" s="289"/>
      <c r="BV1008" s="289"/>
      <c r="BW1008" s="289"/>
      <c r="BX1008" s="289"/>
      <c r="BY1008" s="289"/>
      <c r="BZ1008" s="289"/>
      <c r="CA1008" s="289"/>
      <c r="CB1008" s="289"/>
      <c r="CC1008" s="289"/>
      <c r="CD1008" s="289"/>
      <c r="CE1008" s="289"/>
      <c r="CF1008" s="289"/>
      <c r="CG1008" s="289"/>
      <c r="CH1008" s="289"/>
      <c r="CI1008" s="289"/>
      <c r="CJ1008" s="289"/>
      <c r="CK1008" s="289"/>
      <c r="CL1008" s="289"/>
      <c r="CM1008" s="289"/>
      <c r="CN1008" s="289"/>
      <c r="CO1008" s="289"/>
      <c r="CP1008" s="289"/>
      <c r="CQ1008" s="289"/>
      <c r="CR1008" s="289"/>
      <c r="CS1008" s="289"/>
      <c r="CT1008" s="289"/>
      <c r="CU1008" s="289"/>
      <c r="CV1008" s="289"/>
      <c r="CW1008" s="289"/>
      <c r="CX1008" s="289"/>
      <c r="CY1008" s="289"/>
      <c r="CZ1008" s="289"/>
      <c r="DA1008" s="289"/>
      <c r="DB1008" s="289"/>
      <c r="DC1008" s="289"/>
      <c r="DD1008" s="289"/>
      <c r="DE1008" s="289"/>
      <c r="DF1008" s="289"/>
      <c r="DG1008" s="289"/>
      <c r="DH1008" s="289"/>
      <c r="DI1008" s="289"/>
      <c r="DJ1008" s="289"/>
      <c r="DK1008" s="289"/>
      <c r="DL1008" s="289"/>
      <c r="DM1008" s="289"/>
      <c r="DN1008" s="289"/>
      <c r="DO1008" s="289"/>
      <c r="DP1008" s="289"/>
      <c r="DQ1008" s="289"/>
      <c r="DR1008" s="289"/>
      <c r="DS1008" s="289"/>
      <c r="DT1008" s="289"/>
      <c r="DU1008" s="289"/>
      <c r="DV1008" s="289"/>
      <c r="DW1008" s="289"/>
      <c r="DX1008" s="289"/>
      <c r="DY1008" s="289"/>
      <c r="DZ1008" s="289"/>
      <c r="EA1008" s="289"/>
      <c r="EB1008" s="289"/>
      <c r="EC1008" s="289"/>
      <c r="ED1008" s="289"/>
      <c r="EE1008" s="289"/>
      <c r="EF1008" s="289"/>
      <c r="EG1008" s="289"/>
      <c r="EH1008" s="289"/>
      <c r="EI1008" s="289"/>
      <c r="EJ1008" s="289"/>
      <c r="EK1008" s="289"/>
    </row>
    <row r="1010" spans="1:8" s="288" customFormat="1" ht="24" customHeight="1" x14ac:dyDescent="0.2">
      <c r="A1010" s="129"/>
      <c r="B1010" s="129"/>
      <c r="C1010" s="129"/>
      <c r="D1010" s="129"/>
      <c r="E1010" s="139"/>
      <c r="F1010" s="140"/>
      <c r="G1010" s="140"/>
      <c r="H1010" s="129"/>
    </row>
    <row r="1011" spans="1:8" s="288" customFormat="1" ht="24" customHeight="1" x14ac:dyDescent="0.2">
      <c r="A1011" s="129"/>
      <c r="B1011" s="129"/>
      <c r="C1011" s="129"/>
      <c r="D1011" s="129"/>
      <c r="E1011" s="139"/>
      <c r="F1011" s="140"/>
      <c r="G1011" s="140"/>
      <c r="H1011" s="129"/>
    </row>
    <row r="1012" spans="1:8" s="288" customFormat="1" ht="24" customHeight="1" x14ac:dyDescent="0.2">
      <c r="A1012" s="129"/>
      <c r="B1012" s="129"/>
      <c r="C1012" s="129"/>
      <c r="D1012" s="129"/>
      <c r="E1012" s="139"/>
      <c r="F1012" s="140"/>
      <c r="G1012" s="140"/>
      <c r="H1012" s="129"/>
    </row>
    <row r="1013" spans="1:8" s="288" customFormat="1" ht="24" customHeight="1" x14ac:dyDescent="0.2">
      <c r="A1013" s="129"/>
      <c r="B1013" s="129"/>
      <c r="C1013" s="129"/>
      <c r="D1013" s="129"/>
      <c r="E1013" s="139"/>
      <c r="F1013" s="140"/>
      <c r="G1013" s="140"/>
      <c r="H1013" s="129"/>
    </row>
    <row r="1014" spans="1:8" s="288" customFormat="1" ht="24" customHeight="1" x14ac:dyDescent="0.2">
      <c r="A1014" s="129"/>
      <c r="B1014" s="129"/>
      <c r="C1014" s="129"/>
      <c r="D1014" s="129"/>
      <c r="E1014" s="139"/>
      <c r="F1014" s="140"/>
      <c r="G1014" s="140"/>
      <c r="H1014" s="129"/>
    </row>
    <row r="1015" spans="1:8" s="288" customFormat="1" ht="24" customHeight="1" x14ac:dyDescent="0.2">
      <c r="A1015" s="129"/>
      <c r="B1015" s="129"/>
      <c r="C1015" s="129"/>
      <c r="D1015" s="129"/>
      <c r="E1015" s="139"/>
      <c r="F1015" s="140"/>
      <c r="G1015" s="140"/>
      <c r="H1015" s="129"/>
    </row>
    <row r="1016" spans="1:8" s="288" customFormat="1" ht="24" customHeight="1" x14ac:dyDescent="0.2">
      <c r="A1016" s="129"/>
      <c r="B1016" s="129"/>
      <c r="C1016" s="129"/>
      <c r="D1016" s="129"/>
      <c r="E1016" s="139"/>
      <c r="F1016" s="140"/>
      <c r="G1016" s="140"/>
      <c r="H1016" s="129"/>
    </row>
    <row r="1017" spans="1:8" s="288" customFormat="1" ht="24" customHeight="1" x14ac:dyDescent="0.2">
      <c r="A1017" s="129"/>
      <c r="B1017" s="129"/>
      <c r="C1017" s="129"/>
      <c r="D1017" s="129"/>
      <c r="E1017" s="139"/>
      <c r="F1017" s="140"/>
      <c r="G1017" s="140"/>
      <c r="H1017" s="129"/>
    </row>
    <row r="1018" spans="1:8" s="288" customFormat="1" ht="24" customHeight="1" x14ac:dyDescent="0.2">
      <c r="A1018" s="129"/>
      <c r="B1018" s="129"/>
      <c r="C1018" s="129"/>
      <c r="D1018" s="129"/>
      <c r="E1018" s="139"/>
      <c r="F1018" s="140"/>
      <c r="G1018" s="140"/>
      <c r="H1018" s="129"/>
    </row>
    <row r="1019" spans="1:8" s="288" customFormat="1" ht="24" customHeight="1" x14ac:dyDescent="0.2">
      <c r="A1019" s="129"/>
      <c r="B1019" s="129"/>
      <c r="C1019" s="129"/>
      <c r="D1019" s="129"/>
      <c r="E1019" s="139"/>
      <c r="F1019" s="140"/>
      <c r="G1019" s="140"/>
      <c r="H1019" s="129"/>
    </row>
    <row r="1020" spans="1:8" s="288" customFormat="1" ht="24" customHeight="1" x14ac:dyDescent="0.2">
      <c r="A1020" s="129"/>
      <c r="B1020" s="129"/>
      <c r="C1020" s="129"/>
      <c r="D1020" s="129"/>
      <c r="E1020" s="139"/>
      <c r="F1020" s="140"/>
      <c r="G1020" s="140"/>
      <c r="H1020" s="129"/>
    </row>
    <row r="1021" spans="1:8" s="288" customFormat="1" ht="24" customHeight="1" x14ac:dyDescent="0.2">
      <c r="A1021" s="129"/>
      <c r="B1021" s="129"/>
      <c r="C1021" s="129"/>
      <c r="D1021" s="129"/>
      <c r="E1021" s="139"/>
      <c r="F1021" s="140"/>
      <c r="G1021" s="140"/>
      <c r="H1021" s="129"/>
    </row>
    <row r="1022" spans="1:8" s="288" customFormat="1" ht="24" customHeight="1" x14ac:dyDescent="0.2">
      <c r="A1022" s="129"/>
      <c r="B1022" s="129"/>
      <c r="C1022" s="129"/>
      <c r="D1022" s="129"/>
      <c r="E1022" s="139"/>
      <c r="F1022" s="140"/>
      <c r="G1022" s="140"/>
      <c r="H1022" s="129"/>
    </row>
    <row r="1023" spans="1:8" s="288" customFormat="1" ht="24" customHeight="1" x14ac:dyDescent="0.2">
      <c r="A1023" s="129"/>
      <c r="B1023" s="129"/>
      <c r="C1023" s="129"/>
      <c r="D1023" s="129"/>
      <c r="E1023" s="139"/>
      <c r="F1023" s="140"/>
      <c r="G1023" s="140"/>
      <c r="H1023" s="129"/>
    </row>
    <row r="1026" spans="1:8" s="288" customFormat="1" ht="24" customHeight="1" x14ac:dyDescent="0.2">
      <c r="A1026" s="129"/>
      <c r="B1026" s="129"/>
      <c r="C1026" s="129"/>
      <c r="D1026" s="129"/>
      <c r="E1026" s="139"/>
      <c r="F1026" s="140"/>
      <c r="G1026" s="140"/>
      <c r="H1026" s="129"/>
    </row>
    <row r="1027" spans="1:8" s="288" customFormat="1" ht="24" customHeight="1" x14ac:dyDescent="0.2">
      <c r="A1027" s="129"/>
      <c r="B1027" s="129"/>
      <c r="C1027" s="129"/>
      <c r="D1027" s="129"/>
      <c r="E1027" s="139"/>
      <c r="F1027" s="140"/>
      <c r="G1027" s="140"/>
      <c r="H1027" s="129"/>
    </row>
    <row r="1028" spans="1:8" s="288" customFormat="1" ht="24" customHeight="1" x14ac:dyDescent="0.2">
      <c r="A1028" s="129"/>
      <c r="B1028" s="129"/>
      <c r="C1028" s="129"/>
      <c r="D1028" s="129"/>
      <c r="E1028" s="139"/>
      <c r="F1028" s="140"/>
      <c r="G1028" s="140"/>
      <c r="H1028" s="129"/>
    </row>
    <row r="1029" spans="1:8" s="288" customFormat="1" ht="24" customHeight="1" x14ac:dyDescent="0.2">
      <c r="A1029" s="129"/>
      <c r="B1029" s="129"/>
      <c r="C1029" s="129"/>
      <c r="D1029" s="129"/>
      <c r="E1029" s="139"/>
      <c r="F1029" s="140"/>
      <c r="G1029" s="140"/>
      <c r="H1029" s="129"/>
    </row>
    <row r="1030" spans="1:8" s="288" customFormat="1" ht="24" customHeight="1" x14ac:dyDescent="0.2">
      <c r="A1030" s="129"/>
      <c r="B1030" s="129"/>
      <c r="C1030" s="129"/>
      <c r="D1030" s="129"/>
      <c r="E1030" s="139"/>
      <c r="F1030" s="140"/>
      <c r="G1030" s="140"/>
      <c r="H1030" s="129"/>
    </row>
    <row r="1031" spans="1:8" s="288" customFormat="1" ht="24" customHeight="1" x14ac:dyDescent="0.2">
      <c r="A1031" s="129"/>
      <c r="B1031" s="129"/>
      <c r="C1031" s="129"/>
      <c r="D1031" s="129"/>
      <c r="E1031" s="139"/>
      <c r="F1031" s="140"/>
      <c r="G1031" s="140"/>
      <c r="H1031" s="129"/>
    </row>
    <row r="1032" spans="1:8" s="288" customFormat="1" ht="24" customHeight="1" x14ac:dyDescent="0.2">
      <c r="A1032" s="129"/>
      <c r="B1032" s="129"/>
      <c r="C1032" s="129"/>
      <c r="D1032" s="129"/>
      <c r="E1032" s="139"/>
      <c r="F1032" s="140"/>
      <c r="G1032" s="140"/>
      <c r="H1032" s="129"/>
    </row>
    <row r="1033" spans="1:8" s="288" customFormat="1" ht="24" customHeight="1" x14ac:dyDescent="0.2">
      <c r="A1033" s="129"/>
      <c r="B1033" s="129"/>
      <c r="C1033" s="129"/>
      <c r="D1033" s="129"/>
      <c r="E1033" s="139"/>
      <c r="F1033" s="140"/>
      <c r="G1033" s="140"/>
      <c r="H1033" s="129"/>
    </row>
    <row r="1036" spans="1:8" s="288" customFormat="1" ht="24" customHeight="1" x14ac:dyDescent="0.2">
      <c r="A1036" s="129"/>
      <c r="B1036" s="129"/>
      <c r="C1036" s="129"/>
      <c r="D1036" s="129"/>
      <c r="E1036" s="139"/>
      <c r="F1036" s="140"/>
      <c r="G1036" s="140"/>
      <c r="H1036" s="129"/>
    </row>
    <row r="1037" spans="1:8" s="288" customFormat="1" ht="24" customHeight="1" x14ac:dyDescent="0.2">
      <c r="A1037" s="129"/>
      <c r="B1037" s="129"/>
      <c r="C1037" s="129"/>
      <c r="D1037" s="129"/>
      <c r="E1037" s="139"/>
      <c r="F1037" s="140"/>
      <c r="G1037" s="140"/>
      <c r="H1037" s="129"/>
    </row>
    <row r="1038" spans="1:8" s="288" customFormat="1" ht="24" customHeight="1" x14ac:dyDescent="0.2">
      <c r="A1038" s="129"/>
      <c r="B1038" s="129"/>
      <c r="C1038" s="129"/>
      <c r="D1038" s="129"/>
      <c r="E1038" s="139"/>
      <c r="F1038" s="140"/>
      <c r="G1038" s="140"/>
      <c r="H1038" s="129"/>
    </row>
    <row r="1039" spans="1:8" s="288" customFormat="1" ht="24" customHeight="1" x14ac:dyDescent="0.2">
      <c r="A1039" s="129"/>
      <c r="B1039" s="129"/>
      <c r="C1039" s="129"/>
      <c r="D1039" s="129"/>
      <c r="E1039" s="139"/>
      <c r="F1039" s="140"/>
      <c r="G1039" s="140"/>
      <c r="H1039" s="129"/>
    </row>
    <row r="1040" spans="1:8" s="288" customFormat="1" ht="24" customHeight="1" x14ac:dyDescent="0.2">
      <c r="A1040" s="129"/>
      <c r="B1040" s="129"/>
      <c r="C1040" s="129"/>
      <c r="D1040" s="129"/>
      <c r="E1040" s="139"/>
      <c r="F1040" s="140"/>
      <c r="G1040" s="140"/>
      <c r="H1040" s="129"/>
    </row>
    <row r="1041" spans="1:8" s="288" customFormat="1" ht="24" customHeight="1" x14ac:dyDescent="0.2">
      <c r="A1041" s="129"/>
      <c r="B1041" s="129"/>
      <c r="C1041" s="129"/>
      <c r="D1041" s="129"/>
      <c r="E1041" s="139"/>
      <c r="F1041" s="140"/>
      <c r="G1041" s="140"/>
      <c r="H1041" s="129"/>
    </row>
    <row r="1042" spans="1:8" s="288" customFormat="1" ht="24" customHeight="1" x14ac:dyDescent="0.2">
      <c r="A1042" s="129"/>
      <c r="B1042" s="129"/>
      <c r="C1042" s="129"/>
      <c r="D1042" s="129"/>
      <c r="E1042" s="139"/>
      <c r="F1042" s="140"/>
      <c r="G1042" s="140"/>
      <c r="H1042" s="129"/>
    </row>
    <row r="1043" spans="1:8" s="288" customFormat="1" ht="24" customHeight="1" x14ac:dyDescent="0.2">
      <c r="A1043" s="129"/>
      <c r="B1043" s="129"/>
      <c r="C1043" s="129"/>
      <c r="D1043" s="129"/>
      <c r="E1043" s="139"/>
      <c r="F1043" s="140"/>
      <c r="G1043" s="140"/>
      <c r="H1043" s="129"/>
    </row>
    <row r="1044" spans="1:8" s="288" customFormat="1" ht="24" customHeight="1" x14ac:dyDescent="0.2">
      <c r="A1044" s="129"/>
      <c r="B1044" s="129"/>
      <c r="C1044" s="129"/>
      <c r="D1044" s="129"/>
      <c r="E1044" s="139"/>
      <c r="F1044" s="140"/>
      <c r="G1044" s="140"/>
      <c r="H1044" s="129"/>
    </row>
    <row r="1058" spans="1:141" s="139" customFormat="1" ht="24" customHeight="1" x14ac:dyDescent="0.2">
      <c r="A1058" s="129"/>
      <c r="B1058" s="129"/>
      <c r="C1058" s="129"/>
      <c r="D1058" s="129"/>
      <c r="F1058" s="140"/>
      <c r="G1058" s="140"/>
      <c r="H1058" s="129"/>
      <c r="I1058" s="288"/>
      <c r="J1058" s="288"/>
      <c r="K1058" s="288"/>
      <c r="L1058" s="288"/>
      <c r="M1058" s="288"/>
      <c r="N1058" s="288"/>
      <c r="O1058" s="288"/>
      <c r="P1058" s="288"/>
      <c r="Q1058" s="288"/>
      <c r="R1058" s="288"/>
      <c r="S1058" s="288"/>
      <c r="T1058" s="288"/>
      <c r="U1058" s="289"/>
      <c r="V1058" s="289"/>
      <c r="W1058" s="289"/>
      <c r="X1058" s="289"/>
      <c r="Y1058" s="289"/>
      <c r="Z1058" s="289"/>
      <c r="AA1058" s="289"/>
      <c r="AB1058" s="289"/>
      <c r="AC1058" s="289"/>
      <c r="AD1058" s="289"/>
      <c r="AE1058" s="289"/>
      <c r="AF1058" s="289"/>
      <c r="AG1058" s="289"/>
      <c r="AH1058" s="289"/>
      <c r="AI1058" s="289"/>
      <c r="AJ1058" s="289"/>
      <c r="AK1058" s="289"/>
      <c r="AL1058" s="289"/>
      <c r="AM1058" s="289"/>
      <c r="AN1058" s="289"/>
      <c r="AO1058" s="289"/>
      <c r="AP1058" s="289"/>
      <c r="AQ1058" s="289"/>
      <c r="AR1058" s="289"/>
      <c r="AS1058" s="289"/>
      <c r="AT1058" s="289"/>
      <c r="AU1058" s="289"/>
      <c r="AV1058" s="289"/>
      <c r="AW1058" s="289"/>
      <c r="AX1058" s="289"/>
      <c r="AY1058" s="289"/>
      <c r="AZ1058" s="289"/>
      <c r="BA1058" s="289"/>
      <c r="BB1058" s="289"/>
      <c r="BC1058" s="289"/>
      <c r="BD1058" s="289"/>
      <c r="BE1058" s="289"/>
      <c r="BF1058" s="289"/>
      <c r="BG1058" s="289"/>
      <c r="BH1058" s="289"/>
      <c r="BI1058" s="289"/>
      <c r="BJ1058" s="289"/>
      <c r="BK1058" s="289"/>
      <c r="BL1058" s="289"/>
      <c r="BM1058" s="289"/>
      <c r="BN1058" s="289"/>
      <c r="BO1058" s="289"/>
      <c r="BP1058" s="289"/>
      <c r="BQ1058" s="289"/>
      <c r="BR1058" s="289"/>
      <c r="BS1058" s="289"/>
      <c r="BT1058" s="289"/>
      <c r="BU1058" s="289"/>
      <c r="BV1058" s="289"/>
      <c r="BW1058" s="289"/>
      <c r="BX1058" s="289"/>
      <c r="BY1058" s="289"/>
      <c r="BZ1058" s="289"/>
      <c r="CA1058" s="289"/>
      <c r="CB1058" s="289"/>
      <c r="CC1058" s="289"/>
      <c r="CD1058" s="289"/>
      <c r="CE1058" s="289"/>
      <c r="CF1058" s="289"/>
      <c r="CG1058" s="289"/>
      <c r="CH1058" s="289"/>
      <c r="CI1058" s="289"/>
      <c r="CJ1058" s="289"/>
      <c r="CK1058" s="289"/>
      <c r="CL1058" s="289"/>
      <c r="CM1058" s="289"/>
      <c r="CN1058" s="289"/>
      <c r="CO1058" s="289"/>
      <c r="CP1058" s="289"/>
      <c r="CQ1058" s="289"/>
      <c r="CR1058" s="289"/>
      <c r="CS1058" s="289"/>
      <c r="CT1058" s="289"/>
      <c r="CU1058" s="289"/>
      <c r="CV1058" s="289"/>
      <c r="CW1058" s="289"/>
      <c r="CX1058" s="289"/>
      <c r="CY1058" s="289"/>
      <c r="CZ1058" s="289"/>
      <c r="DA1058" s="289"/>
      <c r="DB1058" s="289"/>
      <c r="DC1058" s="289"/>
      <c r="DD1058" s="289"/>
      <c r="DE1058" s="289"/>
      <c r="DF1058" s="289"/>
      <c r="DG1058" s="289"/>
      <c r="DH1058" s="289"/>
      <c r="DI1058" s="289"/>
      <c r="DJ1058" s="289"/>
      <c r="DK1058" s="289"/>
      <c r="DL1058" s="289"/>
      <c r="DM1058" s="289"/>
      <c r="DN1058" s="289"/>
      <c r="DO1058" s="289"/>
      <c r="DP1058" s="289"/>
      <c r="DQ1058" s="289"/>
      <c r="DR1058" s="289"/>
      <c r="DS1058" s="289"/>
      <c r="DT1058" s="289"/>
      <c r="DU1058" s="289"/>
      <c r="DV1058" s="289"/>
      <c r="DW1058" s="289"/>
      <c r="DX1058" s="289"/>
      <c r="DY1058" s="289"/>
      <c r="DZ1058" s="289"/>
      <c r="EA1058" s="289"/>
      <c r="EB1058" s="289"/>
      <c r="EC1058" s="289"/>
      <c r="ED1058" s="289"/>
      <c r="EE1058" s="289"/>
      <c r="EF1058" s="289"/>
      <c r="EG1058" s="289"/>
      <c r="EH1058" s="289"/>
      <c r="EI1058" s="289"/>
      <c r="EJ1058" s="289"/>
      <c r="EK1058" s="289"/>
    </row>
    <row r="1060" spans="1:141" s="288" customFormat="1" ht="24" customHeight="1" x14ac:dyDescent="0.2">
      <c r="A1060" s="129"/>
      <c r="B1060" s="129"/>
      <c r="C1060" s="129"/>
      <c r="D1060" s="129"/>
      <c r="E1060" s="139"/>
      <c r="F1060" s="140"/>
      <c r="G1060" s="140"/>
      <c r="H1060" s="129"/>
    </row>
    <row r="1061" spans="1:141" s="288" customFormat="1" ht="24" customHeight="1" x14ac:dyDescent="0.2">
      <c r="A1061" s="129"/>
      <c r="B1061" s="129"/>
      <c r="C1061" s="129"/>
      <c r="D1061" s="129"/>
      <c r="E1061" s="139"/>
      <c r="F1061" s="140"/>
      <c r="G1061" s="140"/>
      <c r="H1061" s="129"/>
    </row>
    <row r="1062" spans="1:141" s="288" customFormat="1" ht="24" customHeight="1" x14ac:dyDescent="0.2">
      <c r="A1062" s="129"/>
      <c r="B1062" s="129"/>
      <c r="C1062" s="129"/>
      <c r="D1062" s="129"/>
      <c r="E1062" s="139"/>
      <c r="F1062" s="140"/>
      <c r="G1062" s="140"/>
      <c r="H1062" s="129"/>
    </row>
    <row r="1063" spans="1:141" s="288" customFormat="1" ht="24" customHeight="1" x14ac:dyDescent="0.2">
      <c r="A1063" s="129"/>
      <c r="B1063" s="129"/>
      <c r="C1063" s="129"/>
      <c r="D1063" s="129"/>
      <c r="E1063" s="139"/>
      <c r="F1063" s="140"/>
      <c r="G1063" s="140"/>
      <c r="H1063" s="129"/>
    </row>
    <row r="1064" spans="1:141" s="288" customFormat="1" ht="24" customHeight="1" x14ac:dyDescent="0.2">
      <c r="A1064" s="129"/>
      <c r="B1064" s="129"/>
      <c r="C1064" s="129"/>
      <c r="D1064" s="129"/>
      <c r="E1064" s="139"/>
      <c r="F1064" s="140"/>
      <c r="G1064" s="140"/>
      <c r="H1064" s="129"/>
    </row>
    <row r="1065" spans="1:141" s="288" customFormat="1" ht="24" customHeight="1" x14ac:dyDescent="0.2">
      <c r="A1065" s="129"/>
      <c r="B1065" s="129"/>
      <c r="C1065" s="129"/>
      <c r="D1065" s="129"/>
      <c r="E1065" s="139"/>
      <c r="F1065" s="140"/>
      <c r="G1065" s="140"/>
      <c r="H1065" s="129"/>
    </row>
    <row r="1066" spans="1:141" s="288" customFormat="1" ht="24" customHeight="1" x14ac:dyDescent="0.2">
      <c r="A1066" s="129"/>
      <c r="B1066" s="129"/>
      <c r="C1066" s="129"/>
      <c r="D1066" s="129"/>
      <c r="E1066" s="139"/>
      <c r="F1066" s="140"/>
      <c r="G1066" s="140"/>
      <c r="H1066" s="129"/>
    </row>
    <row r="1067" spans="1:141" s="288" customFormat="1" ht="24" customHeight="1" x14ac:dyDescent="0.2">
      <c r="A1067" s="129"/>
      <c r="B1067" s="129"/>
      <c r="C1067" s="129"/>
      <c r="D1067" s="129"/>
      <c r="E1067" s="139"/>
      <c r="F1067" s="140"/>
      <c r="G1067" s="140"/>
      <c r="H1067" s="129"/>
    </row>
    <row r="1068" spans="1:141" s="288" customFormat="1" ht="24" customHeight="1" x14ac:dyDescent="0.2">
      <c r="A1068" s="129"/>
      <c r="B1068" s="129"/>
      <c r="C1068" s="129"/>
      <c r="D1068" s="129"/>
      <c r="E1068" s="139"/>
      <c r="F1068" s="140"/>
      <c r="G1068" s="140"/>
      <c r="H1068" s="129"/>
    </row>
    <row r="1069" spans="1:141" s="288" customFormat="1" ht="24" customHeight="1" x14ac:dyDescent="0.2">
      <c r="A1069" s="129"/>
      <c r="B1069" s="129"/>
      <c r="C1069" s="129"/>
      <c r="D1069" s="129"/>
      <c r="E1069" s="139"/>
      <c r="F1069" s="140"/>
      <c r="G1069" s="140"/>
      <c r="H1069" s="129"/>
    </row>
    <row r="1070" spans="1:141" s="288" customFormat="1" ht="24" customHeight="1" x14ac:dyDescent="0.2">
      <c r="A1070" s="129"/>
      <c r="B1070" s="129"/>
      <c r="C1070" s="129"/>
      <c r="D1070" s="129"/>
      <c r="E1070" s="139"/>
      <c r="F1070" s="140"/>
      <c r="G1070" s="140"/>
      <c r="H1070" s="129"/>
    </row>
    <row r="1071" spans="1:141" s="288" customFormat="1" ht="24" customHeight="1" x14ac:dyDescent="0.2">
      <c r="A1071" s="129"/>
      <c r="B1071" s="129"/>
      <c r="C1071" s="129"/>
      <c r="D1071" s="129"/>
      <c r="E1071" s="139"/>
      <c r="F1071" s="140"/>
      <c r="G1071" s="140"/>
      <c r="H1071" s="129"/>
    </row>
    <row r="1072" spans="1:141" s="288" customFormat="1" ht="24" customHeight="1" x14ac:dyDescent="0.2">
      <c r="A1072" s="129"/>
      <c r="B1072" s="129"/>
      <c r="C1072" s="129"/>
      <c r="D1072" s="129"/>
      <c r="E1072" s="139"/>
      <c r="F1072" s="140"/>
      <c r="G1072" s="140"/>
      <c r="H1072" s="129"/>
    </row>
    <row r="1073" spans="1:8" s="288" customFormat="1" ht="24" customHeight="1" x14ac:dyDescent="0.2">
      <c r="A1073" s="129"/>
      <c r="B1073" s="129"/>
      <c r="C1073" s="129"/>
      <c r="D1073" s="129"/>
      <c r="E1073" s="139"/>
      <c r="F1073" s="140"/>
      <c r="G1073" s="140"/>
      <c r="H1073" s="129"/>
    </row>
    <row r="1076" spans="1:8" s="288" customFormat="1" ht="24" customHeight="1" x14ac:dyDescent="0.2">
      <c r="A1076" s="129"/>
      <c r="B1076" s="129"/>
      <c r="C1076" s="129"/>
      <c r="D1076" s="129"/>
      <c r="E1076" s="139"/>
      <c r="F1076" s="140"/>
      <c r="G1076" s="140"/>
      <c r="H1076" s="129"/>
    </row>
    <row r="1077" spans="1:8" s="288" customFormat="1" ht="24" customHeight="1" x14ac:dyDescent="0.2">
      <c r="A1077" s="129"/>
      <c r="B1077" s="129"/>
      <c r="C1077" s="129"/>
      <c r="D1077" s="129"/>
      <c r="E1077" s="139"/>
      <c r="F1077" s="140"/>
      <c r="G1077" s="140"/>
      <c r="H1077" s="129"/>
    </row>
    <row r="1078" spans="1:8" s="288" customFormat="1" ht="24" customHeight="1" x14ac:dyDescent="0.2">
      <c r="A1078" s="129"/>
      <c r="B1078" s="129"/>
      <c r="C1078" s="129"/>
      <c r="D1078" s="129"/>
      <c r="E1078" s="139"/>
      <c r="F1078" s="140"/>
      <c r="G1078" s="140"/>
      <c r="H1078" s="129"/>
    </row>
    <row r="1079" spans="1:8" s="288" customFormat="1" ht="24" customHeight="1" x14ac:dyDescent="0.2">
      <c r="A1079" s="129"/>
      <c r="B1079" s="129"/>
      <c r="C1079" s="129"/>
      <c r="D1079" s="129"/>
      <c r="E1079" s="139"/>
      <c r="F1079" s="140"/>
      <c r="G1079" s="140"/>
      <c r="H1079" s="129"/>
    </row>
    <row r="1080" spans="1:8" s="288" customFormat="1" ht="24" customHeight="1" x14ac:dyDescent="0.2">
      <c r="A1080" s="129"/>
      <c r="B1080" s="129"/>
      <c r="C1080" s="129"/>
      <c r="D1080" s="129"/>
      <c r="E1080" s="139"/>
      <c r="F1080" s="140"/>
      <c r="G1080" s="140"/>
      <c r="H1080" s="129"/>
    </row>
    <row r="1081" spans="1:8" s="288" customFormat="1" ht="24" customHeight="1" x14ac:dyDescent="0.2">
      <c r="A1081" s="129"/>
      <c r="B1081" s="129"/>
      <c r="C1081" s="129"/>
      <c r="D1081" s="129"/>
      <c r="E1081" s="139"/>
      <c r="F1081" s="140"/>
      <c r="G1081" s="140"/>
      <c r="H1081" s="129"/>
    </row>
    <row r="1082" spans="1:8" s="288" customFormat="1" ht="24" customHeight="1" x14ac:dyDescent="0.2">
      <c r="A1082" s="129"/>
      <c r="B1082" s="129"/>
      <c r="C1082" s="129"/>
      <c r="D1082" s="129"/>
      <c r="E1082" s="139"/>
      <c r="F1082" s="140"/>
      <c r="G1082" s="140"/>
      <c r="H1082" s="129"/>
    </row>
    <row r="1083" spans="1:8" s="288" customFormat="1" ht="24" customHeight="1" x14ac:dyDescent="0.2">
      <c r="A1083" s="129"/>
      <c r="B1083" s="129"/>
      <c r="C1083" s="129"/>
      <c r="D1083" s="129"/>
      <c r="E1083" s="139"/>
      <c r="F1083" s="140"/>
      <c r="G1083" s="140"/>
      <c r="H1083" s="129"/>
    </row>
    <row r="1086" spans="1:8" s="288" customFormat="1" ht="24" customHeight="1" x14ac:dyDescent="0.2">
      <c r="A1086" s="129"/>
      <c r="B1086" s="129"/>
      <c r="C1086" s="129"/>
      <c r="D1086" s="129"/>
      <c r="E1086" s="139"/>
      <c r="F1086" s="140"/>
      <c r="G1086" s="140"/>
      <c r="H1086" s="129"/>
    </row>
    <row r="1087" spans="1:8" s="288" customFormat="1" ht="24" customHeight="1" x14ac:dyDescent="0.2">
      <c r="A1087" s="129"/>
      <c r="B1087" s="129"/>
      <c r="C1087" s="129"/>
      <c r="D1087" s="129"/>
      <c r="E1087" s="139"/>
      <c r="F1087" s="140"/>
      <c r="G1087" s="140"/>
      <c r="H1087" s="129"/>
    </row>
    <row r="1088" spans="1:8" s="288" customFormat="1" ht="24" customHeight="1" x14ac:dyDescent="0.2">
      <c r="A1088" s="129"/>
      <c r="B1088" s="129"/>
      <c r="C1088" s="129"/>
      <c r="D1088" s="129"/>
      <c r="E1088" s="139"/>
      <c r="F1088" s="140"/>
      <c r="G1088" s="140"/>
      <c r="H1088" s="129"/>
    </row>
    <row r="1089" spans="1:8" s="288" customFormat="1" ht="24" customHeight="1" x14ac:dyDescent="0.2">
      <c r="A1089" s="129"/>
      <c r="B1089" s="129"/>
      <c r="C1089" s="129"/>
      <c r="D1089" s="129"/>
      <c r="E1089" s="139"/>
      <c r="F1089" s="140"/>
      <c r="G1089" s="140"/>
      <c r="H1089" s="129"/>
    </row>
    <row r="1090" spans="1:8" s="288" customFormat="1" ht="24" customHeight="1" x14ac:dyDescent="0.2">
      <c r="A1090" s="129"/>
      <c r="B1090" s="129"/>
      <c r="C1090" s="129"/>
      <c r="D1090" s="129"/>
      <c r="E1090" s="139"/>
      <c r="F1090" s="140"/>
      <c r="G1090" s="140"/>
      <c r="H1090" s="129"/>
    </row>
    <row r="1091" spans="1:8" s="288" customFormat="1" ht="24" customHeight="1" x14ac:dyDescent="0.2">
      <c r="A1091" s="129"/>
      <c r="B1091" s="129"/>
      <c r="C1091" s="129"/>
      <c r="D1091" s="129"/>
      <c r="E1091" s="139"/>
      <c r="F1091" s="140"/>
      <c r="G1091" s="140"/>
      <c r="H1091" s="129"/>
    </row>
    <row r="1092" spans="1:8" s="288" customFormat="1" ht="24" customHeight="1" x14ac:dyDescent="0.2">
      <c r="A1092" s="129"/>
      <c r="B1092" s="129"/>
      <c r="C1092" s="129"/>
      <c r="D1092" s="129"/>
      <c r="E1092" s="139"/>
      <c r="F1092" s="140"/>
      <c r="G1092" s="140"/>
      <c r="H1092" s="129"/>
    </row>
    <row r="1093" spans="1:8" s="288" customFormat="1" ht="24" customHeight="1" x14ac:dyDescent="0.2">
      <c r="A1093" s="129"/>
      <c r="B1093" s="129"/>
      <c r="C1093" s="129"/>
      <c r="D1093" s="129"/>
      <c r="E1093" s="139"/>
      <c r="F1093" s="140"/>
      <c r="G1093" s="140"/>
      <c r="H1093" s="129"/>
    </row>
    <row r="1094" spans="1:8" s="288" customFormat="1" ht="24" customHeight="1" x14ac:dyDescent="0.2">
      <c r="A1094" s="129"/>
      <c r="B1094" s="129"/>
      <c r="C1094" s="129"/>
      <c r="D1094" s="129"/>
      <c r="E1094" s="139"/>
      <c r="F1094" s="140"/>
      <c r="G1094" s="140"/>
      <c r="H1094" s="129"/>
    </row>
    <row r="1108" spans="1:141" s="139" customFormat="1" ht="24" customHeight="1" x14ac:dyDescent="0.2">
      <c r="A1108" s="129"/>
      <c r="B1108" s="129"/>
      <c r="C1108" s="129"/>
      <c r="D1108" s="129"/>
      <c r="F1108" s="140"/>
      <c r="G1108" s="140"/>
      <c r="H1108" s="129"/>
      <c r="I1108" s="288"/>
      <c r="J1108" s="288"/>
      <c r="K1108" s="288"/>
      <c r="L1108" s="288"/>
      <c r="M1108" s="288"/>
      <c r="N1108" s="288"/>
      <c r="O1108" s="288"/>
      <c r="P1108" s="288"/>
      <c r="Q1108" s="288"/>
      <c r="R1108" s="288"/>
      <c r="S1108" s="288"/>
      <c r="T1108" s="288"/>
      <c r="U1108" s="289"/>
      <c r="V1108" s="289"/>
      <c r="W1108" s="289"/>
      <c r="X1108" s="289"/>
      <c r="Y1108" s="289"/>
      <c r="Z1108" s="289"/>
      <c r="AA1108" s="289"/>
      <c r="AB1108" s="289"/>
      <c r="AC1108" s="289"/>
      <c r="AD1108" s="289"/>
      <c r="AE1108" s="289"/>
      <c r="AF1108" s="289"/>
      <c r="AG1108" s="289"/>
      <c r="AH1108" s="289"/>
      <c r="AI1108" s="289"/>
      <c r="AJ1108" s="289"/>
      <c r="AK1108" s="289"/>
      <c r="AL1108" s="289"/>
      <c r="AM1108" s="289"/>
      <c r="AN1108" s="289"/>
      <c r="AO1108" s="289"/>
      <c r="AP1108" s="289"/>
      <c r="AQ1108" s="289"/>
      <c r="AR1108" s="289"/>
      <c r="AS1108" s="289"/>
      <c r="AT1108" s="289"/>
      <c r="AU1108" s="289"/>
      <c r="AV1108" s="289"/>
      <c r="AW1108" s="289"/>
      <c r="AX1108" s="289"/>
      <c r="AY1108" s="289"/>
      <c r="AZ1108" s="289"/>
      <c r="BA1108" s="289"/>
      <c r="BB1108" s="289"/>
      <c r="BC1108" s="289"/>
      <c r="BD1108" s="289"/>
      <c r="BE1108" s="289"/>
      <c r="BF1108" s="289"/>
      <c r="BG1108" s="289"/>
      <c r="BH1108" s="289"/>
      <c r="BI1108" s="289"/>
      <c r="BJ1108" s="289"/>
      <c r="BK1108" s="289"/>
      <c r="BL1108" s="289"/>
      <c r="BM1108" s="289"/>
      <c r="BN1108" s="289"/>
      <c r="BO1108" s="289"/>
      <c r="BP1108" s="289"/>
      <c r="BQ1108" s="289"/>
      <c r="BR1108" s="289"/>
      <c r="BS1108" s="289"/>
      <c r="BT1108" s="289"/>
      <c r="BU1108" s="289"/>
      <c r="BV1108" s="289"/>
      <c r="BW1108" s="289"/>
      <c r="BX1108" s="289"/>
      <c r="BY1108" s="289"/>
      <c r="BZ1108" s="289"/>
      <c r="CA1108" s="289"/>
      <c r="CB1108" s="289"/>
      <c r="CC1108" s="289"/>
      <c r="CD1108" s="289"/>
      <c r="CE1108" s="289"/>
      <c r="CF1108" s="289"/>
      <c r="CG1108" s="289"/>
      <c r="CH1108" s="289"/>
      <c r="CI1108" s="289"/>
      <c r="CJ1108" s="289"/>
      <c r="CK1108" s="289"/>
      <c r="CL1108" s="289"/>
      <c r="CM1108" s="289"/>
      <c r="CN1108" s="289"/>
      <c r="CO1108" s="289"/>
      <c r="CP1108" s="289"/>
      <c r="CQ1108" s="289"/>
      <c r="CR1108" s="289"/>
      <c r="CS1108" s="289"/>
      <c r="CT1108" s="289"/>
      <c r="CU1108" s="289"/>
      <c r="CV1108" s="289"/>
      <c r="CW1108" s="289"/>
      <c r="CX1108" s="289"/>
      <c r="CY1108" s="289"/>
      <c r="CZ1108" s="289"/>
      <c r="DA1108" s="289"/>
      <c r="DB1108" s="289"/>
      <c r="DC1108" s="289"/>
      <c r="DD1108" s="289"/>
      <c r="DE1108" s="289"/>
      <c r="DF1108" s="289"/>
      <c r="DG1108" s="289"/>
      <c r="DH1108" s="289"/>
      <c r="DI1108" s="289"/>
      <c r="DJ1108" s="289"/>
      <c r="DK1108" s="289"/>
      <c r="DL1108" s="289"/>
      <c r="DM1108" s="289"/>
      <c r="DN1108" s="289"/>
      <c r="DO1108" s="289"/>
      <c r="DP1108" s="289"/>
      <c r="DQ1108" s="289"/>
      <c r="DR1108" s="289"/>
      <c r="DS1108" s="289"/>
      <c r="DT1108" s="289"/>
      <c r="DU1108" s="289"/>
      <c r="DV1108" s="289"/>
      <c r="DW1108" s="289"/>
      <c r="DX1108" s="289"/>
      <c r="DY1108" s="289"/>
      <c r="DZ1108" s="289"/>
      <c r="EA1108" s="289"/>
      <c r="EB1108" s="289"/>
      <c r="EC1108" s="289"/>
      <c r="ED1108" s="289"/>
      <c r="EE1108" s="289"/>
      <c r="EF1108" s="289"/>
      <c r="EG1108" s="289"/>
      <c r="EH1108" s="289"/>
      <c r="EI1108" s="289"/>
      <c r="EJ1108" s="289"/>
      <c r="EK1108" s="289"/>
    </row>
    <row r="1110" spans="1:141" s="288" customFormat="1" ht="24" customHeight="1" x14ac:dyDescent="0.2">
      <c r="A1110" s="129"/>
      <c r="B1110" s="129"/>
      <c r="C1110" s="129"/>
      <c r="D1110" s="129"/>
      <c r="E1110" s="139"/>
      <c r="F1110" s="140"/>
      <c r="G1110" s="140"/>
      <c r="H1110" s="129"/>
    </row>
    <row r="1111" spans="1:141" s="288" customFormat="1" ht="24" customHeight="1" x14ac:dyDescent="0.2">
      <c r="A1111" s="129"/>
      <c r="B1111" s="129"/>
      <c r="C1111" s="129"/>
      <c r="D1111" s="129"/>
      <c r="E1111" s="139"/>
      <c r="F1111" s="140"/>
      <c r="G1111" s="140"/>
      <c r="H1111" s="129"/>
    </row>
    <row r="1112" spans="1:141" s="288" customFormat="1" ht="24" customHeight="1" x14ac:dyDescent="0.2">
      <c r="A1112" s="129"/>
      <c r="B1112" s="129"/>
      <c r="C1112" s="129"/>
      <c r="D1112" s="129"/>
      <c r="E1112" s="139"/>
      <c r="F1112" s="140"/>
      <c r="G1112" s="140"/>
      <c r="H1112" s="129"/>
    </row>
    <row r="1113" spans="1:141" s="288" customFormat="1" ht="24" customHeight="1" x14ac:dyDescent="0.2">
      <c r="A1113" s="129"/>
      <c r="B1113" s="129"/>
      <c r="C1113" s="129"/>
      <c r="D1113" s="129"/>
      <c r="E1113" s="139"/>
      <c r="F1113" s="140"/>
      <c r="G1113" s="140"/>
      <c r="H1113" s="129"/>
    </row>
    <row r="1114" spans="1:141" s="288" customFormat="1" ht="24" customHeight="1" x14ac:dyDescent="0.2">
      <c r="A1114" s="129"/>
      <c r="B1114" s="129"/>
      <c r="C1114" s="129"/>
      <c r="D1114" s="129"/>
      <c r="E1114" s="139"/>
      <c r="F1114" s="140"/>
      <c r="G1114" s="140"/>
      <c r="H1114" s="129"/>
    </row>
    <row r="1115" spans="1:141" s="288" customFormat="1" ht="24" customHeight="1" x14ac:dyDescent="0.2">
      <c r="A1115" s="129"/>
      <c r="B1115" s="129"/>
      <c r="C1115" s="129"/>
      <c r="D1115" s="129"/>
      <c r="E1115" s="139"/>
      <c r="F1115" s="140"/>
      <c r="G1115" s="140"/>
      <c r="H1115" s="129"/>
    </row>
    <row r="1116" spans="1:141" s="288" customFormat="1" ht="24" customHeight="1" x14ac:dyDescent="0.2">
      <c r="A1116" s="129"/>
      <c r="B1116" s="129"/>
      <c r="C1116" s="129"/>
      <c r="D1116" s="129"/>
      <c r="E1116" s="139"/>
      <c r="F1116" s="140"/>
      <c r="G1116" s="140"/>
      <c r="H1116" s="129"/>
    </row>
    <row r="1117" spans="1:141" s="288" customFormat="1" ht="24" customHeight="1" x14ac:dyDescent="0.2">
      <c r="A1117" s="129"/>
      <c r="B1117" s="129"/>
      <c r="C1117" s="129"/>
      <c r="D1117" s="129"/>
      <c r="E1117" s="139"/>
      <c r="F1117" s="140"/>
      <c r="G1117" s="140"/>
      <c r="H1117" s="129"/>
    </row>
    <row r="1118" spans="1:141" s="288" customFormat="1" ht="24" customHeight="1" x14ac:dyDescent="0.2">
      <c r="A1118" s="129"/>
      <c r="B1118" s="129"/>
      <c r="C1118" s="129"/>
      <c r="D1118" s="129"/>
      <c r="E1118" s="139"/>
      <c r="F1118" s="140"/>
      <c r="G1118" s="140"/>
      <c r="H1118" s="129"/>
    </row>
    <row r="1119" spans="1:141" s="288" customFormat="1" ht="24" customHeight="1" x14ac:dyDescent="0.2">
      <c r="A1119" s="129"/>
      <c r="B1119" s="129"/>
      <c r="C1119" s="129"/>
      <c r="D1119" s="129"/>
      <c r="E1119" s="139"/>
      <c r="F1119" s="140"/>
      <c r="G1119" s="140"/>
      <c r="H1119" s="129"/>
    </row>
    <row r="1120" spans="1:141" s="288" customFormat="1" ht="24" customHeight="1" x14ac:dyDescent="0.2">
      <c r="A1120" s="129"/>
      <c r="B1120" s="129"/>
      <c r="C1120" s="129"/>
      <c r="D1120" s="129"/>
      <c r="E1120" s="139"/>
      <c r="F1120" s="140"/>
      <c r="G1120" s="140"/>
      <c r="H1120" s="129"/>
    </row>
    <row r="1121" spans="1:8" s="288" customFormat="1" ht="24" customHeight="1" x14ac:dyDescent="0.2">
      <c r="A1121" s="129"/>
      <c r="B1121" s="129"/>
      <c r="C1121" s="129"/>
      <c r="D1121" s="129"/>
      <c r="E1121" s="139"/>
      <c r="F1121" s="140"/>
      <c r="G1121" s="140"/>
      <c r="H1121" s="129"/>
    </row>
    <row r="1122" spans="1:8" s="288" customFormat="1" ht="24" customHeight="1" x14ac:dyDescent="0.2">
      <c r="A1122" s="129"/>
      <c r="B1122" s="129"/>
      <c r="C1122" s="129"/>
      <c r="D1122" s="129"/>
      <c r="E1122" s="139"/>
      <c r="F1122" s="140"/>
      <c r="G1122" s="140"/>
      <c r="H1122" s="129"/>
    </row>
    <row r="1123" spans="1:8" s="288" customFormat="1" ht="24" customHeight="1" x14ac:dyDescent="0.2">
      <c r="A1123" s="129"/>
      <c r="B1123" s="129"/>
      <c r="C1123" s="129"/>
      <c r="D1123" s="129"/>
      <c r="E1123" s="139"/>
      <c r="F1123" s="140"/>
      <c r="G1123" s="140"/>
      <c r="H1123" s="129"/>
    </row>
    <row r="1126" spans="1:8" s="288" customFormat="1" ht="24" customHeight="1" x14ac:dyDescent="0.2">
      <c r="A1126" s="129"/>
      <c r="B1126" s="129"/>
      <c r="C1126" s="129"/>
      <c r="D1126" s="129"/>
      <c r="E1126" s="139"/>
      <c r="F1126" s="140"/>
      <c r="G1126" s="140"/>
      <c r="H1126" s="129"/>
    </row>
    <row r="1127" spans="1:8" s="288" customFormat="1" ht="24" customHeight="1" x14ac:dyDescent="0.2">
      <c r="A1127" s="129"/>
      <c r="B1127" s="129"/>
      <c r="C1127" s="129"/>
      <c r="D1127" s="129"/>
      <c r="E1127" s="139"/>
      <c r="F1127" s="140"/>
      <c r="G1127" s="140"/>
      <c r="H1127" s="129"/>
    </row>
    <row r="1128" spans="1:8" s="288" customFormat="1" ht="24" customHeight="1" x14ac:dyDescent="0.2">
      <c r="A1128" s="129"/>
      <c r="B1128" s="129"/>
      <c r="C1128" s="129"/>
      <c r="D1128" s="129"/>
      <c r="E1128" s="139"/>
      <c r="F1128" s="140"/>
      <c r="G1128" s="140"/>
      <c r="H1128" s="129"/>
    </row>
    <row r="1129" spans="1:8" s="288" customFormat="1" ht="24" customHeight="1" x14ac:dyDescent="0.2">
      <c r="A1129" s="129"/>
      <c r="B1129" s="129"/>
      <c r="C1129" s="129"/>
      <c r="D1129" s="129"/>
      <c r="E1129" s="139"/>
      <c r="F1129" s="140"/>
      <c r="G1129" s="140"/>
      <c r="H1129" s="129"/>
    </row>
    <row r="1130" spans="1:8" s="288" customFormat="1" ht="24" customHeight="1" x14ac:dyDescent="0.2">
      <c r="A1130" s="129"/>
      <c r="B1130" s="129"/>
      <c r="C1130" s="129"/>
      <c r="D1130" s="129"/>
      <c r="E1130" s="139"/>
      <c r="F1130" s="140"/>
      <c r="G1130" s="140"/>
      <c r="H1130" s="129"/>
    </row>
    <row r="1131" spans="1:8" s="288" customFormat="1" ht="24" customHeight="1" x14ac:dyDescent="0.2">
      <c r="A1131" s="129"/>
      <c r="B1131" s="129"/>
      <c r="C1131" s="129"/>
      <c r="D1131" s="129"/>
      <c r="E1131" s="139"/>
      <c r="F1131" s="140"/>
      <c r="G1131" s="140"/>
      <c r="H1131" s="129"/>
    </row>
    <row r="1132" spans="1:8" s="288" customFormat="1" ht="24" customHeight="1" x14ac:dyDescent="0.2">
      <c r="A1132" s="129"/>
      <c r="B1132" s="129"/>
      <c r="C1132" s="129"/>
      <c r="D1132" s="129"/>
      <c r="E1132" s="139"/>
      <c r="F1132" s="140"/>
      <c r="G1132" s="140"/>
      <c r="H1132" s="129"/>
    </row>
    <row r="1133" spans="1:8" s="288" customFormat="1" ht="24" customHeight="1" x14ac:dyDescent="0.2">
      <c r="A1133" s="129"/>
      <c r="B1133" s="129"/>
      <c r="C1133" s="129"/>
      <c r="D1133" s="129"/>
      <c r="E1133" s="139"/>
      <c r="F1133" s="140"/>
      <c r="G1133" s="140"/>
      <c r="H1133" s="129"/>
    </row>
    <row r="1136" spans="1:8" s="288" customFormat="1" ht="24" customHeight="1" x14ac:dyDescent="0.2">
      <c r="A1136" s="129"/>
      <c r="B1136" s="129"/>
      <c r="C1136" s="129"/>
      <c r="D1136" s="129"/>
      <c r="E1136" s="139"/>
      <c r="F1136" s="140"/>
      <c r="G1136" s="140"/>
      <c r="H1136" s="129"/>
    </row>
    <row r="1137" spans="1:8" s="288" customFormat="1" ht="24" customHeight="1" x14ac:dyDescent="0.2">
      <c r="A1137" s="129"/>
      <c r="B1137" s="129"/>
      <c r="C1137" s="129"/>
      <c r="D1137" s="129"/>
      <c r="E1137" s="139"/>
      <c r="F1137" s="140"/>
      <c r="G1137" s="140"/>
      <c r="H1137" s="129"/>
    </row>
    <row r="1138" spans="1:8" s="288" customFormat="1" ht="24" customHeight="1" x14ac:dyDescent="0.2">
      <c r="A1138" s="129"/>
      <c r="B1138" s="129"/>
      <c r="C1138" s="129"/>
      <c r="D1138" s="129"/>
      <c r="E1138" s="139"/>
      <c r="F1138" s="140"/>
      <c r="G1138" s="140"/>
      <c r="H1138" s="129"/>
    </row>
    <row r="1139" spans="1:8" s="288" customFormat="1" ht="24" customHeight="1" x14ac:dyDescent="0.2">
      <c r="A1139" s="129"/>
      <c r="B1139" s="129"/>
      <c r="C1139" s="129"/>
      <c r="D1139" s="129"/>
      <c r="E1139" s="139"/>
      <c r="F1139" s="140"/>
      <c r="G1139" s="140"/>
      <c r="H1139" s="129"/>
    </row>
    <row r="1140" spans="1:8" s="288" customFormat="1" ht="24" customHeight="1" x14ac:dyDescent="0.2">
      <c r="A1140" s="129"/>
      <c r="B1140" s="129"/>
      <c r="C1140" s="129"/>
      <c r="D1140" s="129"/>
      <c r="E1140" s="139"/>
      <c r="F1140" s="140"/>
      <c r="G1140" s="140"/>
      <c r="H1140" s="129"/>
    </row>
    <row r="1141" spans="1:8" s="288" customFormat="1" ht="24" customHeight="1" x14ac:dyDescent="0.2">
      <c r="A1141" s="129"/>
      <c r="B1141" s="129"/>
      <c r="C1141" s="129"/>
      <c r="D1141" s="129"/>
      <c r="E1141" s="139"/>
      <c r="F1141" s="140"/>
      <c r="G1141" s="140"/>
      <c r="H1141" s="129"/>
    </row>
    <row r="1142" spans="1:8" s="288" customFormat="1" ht="24" customHeight="1" x14ac:dyDescent="0.2">
      <c r="A1142" s="129"/>
      <c r="B1142" s="129"/>
      <c r="C1142" s="129"/>
      <c r="D1142" s="129"/>
      <c r="E1142" s="139"/>
      <c r="F1142" s="140"/>
      <c r="G1142" s="140"/>
      <c r="H1142" s="129"/>
    </row>
    <row r="1143" spans="1:8" s="288" customFormat="1" ht="24" customHeight="1" x14ac:dyDescent="0.2">
      <c r="A1143" s="129"/>
      <c r="B1143" s="129"/>
      <c r="C1143" s="129"/>
      <c r="D1143" s="129"/>
      <c r="E1143" s="139"/>
      <c r="F1143" s="140"/>
      <c r="G1143" s="140"/>
      <c r="H1143" s="129"/>
    </row>
    <row r="1144" spans="1:8" s="288" customFormat="1" ht="24" customHeight="1" x14ac:dyDescent="0.2">
      <c r="A1144" s="129"/>
      <c r="B1144" s="129"/>
      <c r="C1144" s="129"/>
      <c r="D1144" s="129"/>
      <c r="E1144" s="139"/>
      <c r="F1144" s="140"/>
      <c r="G1144" s="140"/>
      <c r="H1144" s="129"/>
    </row>
    <row r="1158" spans="1:141" s="139" customFormat="1" ht="24" customHeight="1" x14ac:dyDescent="0.2">
      <c r="A1158" s="129"/>
      <c r="B1158" s="129"/>
      <c r="C1158" s="129"/>
      <c r="D1158" s="129"/>
      <c r="F1158" s="140"/>
      <c r="G1158" s="140"/>
      <c r="H1158" s="129"/>
      <c r="I1158" s="288"/>
      <c r="J1158" s="288"/>
      <c r="K1158" s="288"/>
      <c r="L1158" s="288"/>
      <c r="M1158" s="288"/>
      <c r="N1158" s="288"/>
      <c r="O1158" s="288"/>
      <c r="P1158" s="288"/>
      <c r="Q1158" s="288"/>
      <c r="R1158" s="288"/>
      <c r="S1158" s="288"/>
      <c r="T1158" s="288"/>
      <c r="U1158" s="289"/>
      <c r="V1158" s="289"/>
      <c r="W1158" s="289"/>
      <c r="X1158" s="289"/>
      <c r="Y1158" s="289"/>
      <c r="Z1158" s="289"/>
      <c r="AA1158" s="289"/>
      <c r="AB1158" s="289"/>
      <c r="AC1158" s="289"/>
      <c r="AD1158" s="289"/>
      <c r="AE1158" s="289"/>
      <c r="AF1158" s="289"/>
      <c r="AG1158" s="289"/>
      <c r="AH1158" s="289"/>
      <c r="AI1158" s="289"/>
      <c r="AJ1158" s="289"/>
      <c r="AK1158" s="289"/>
      <c r="AL1158" s="289"/>
      <c r="AM1158" s="289"/>
      <c r="AN1158" s="289"/>
      <c r="AO1158" s="289"/>
      <c r="AP1158" s="289"/>
      <c r="AQ1158" s="289"/>
      <c r="AR1158" s="289"/>
      <c r="AS1158" s="289"/>
      <c r="AT1158" s="289"/>
      <c r="AU1158" s="289"/>
      <c r="AV1158" s="289"/>
      <c r="AW1158" s="289"/>
      <c r="AX1158" s="289"/>
      <c r="AY1158" s="289"/>
      <c r="AZ1158" s="289"/>
      <c r="BA1158" s="289"/>
      <c r="BB1158" s="289"/>
      <c r="BC1158" s="289"/>
      <c r="BD1158" s="289"/>
      <c r="BE1158" s="289"/>
      <c r="BF1158" s="289"/>
      <c r="BG1158" s="289"/>
      <c r="BH1158" s="289"/>
      <c r="BI1158" s="289"/>
      <c r="BJ1158" s="289"/>
      <c r="BK1158" s="289"/>
      <c r="BL1158" s="289"/>
      <c r="BM1158" s="289"/>
      <c r="BN1158" s="289"/>
      <c r="BO1158" s="289"/>
      <c r="BP1158" s="289"/>
      <c r="BQ1158" s="289"/>
      <c r="BR1158" s="289"/>
      <c r="BS1158" s="289"/>
      <c r="BT1158" s="289"/>
      <c r="BU1158" s="289"/>
      <c r="BV1158" s="289"/>
      <c r="BW1158" s="289"/>
      <c r="BX1158" s="289"/>
      <c r="BY1158" s="289"/>
      <c r="BZ1158" s="289"/>
      <c r="CA1158" s="289"/>
      <c r="CB1158" s="289"/>
      <c r="CC1158" s="289"/>
      <c r="CD1158" s="289"/>
      <c r="CE1158" s="289"/>
      <c r="CF1158" s="289"/>
      <c r="CG1158" s="289"/>
      <c r="CH1158" s="289"/>
      <c r="CI1158" s="289"/>
      <c r="CJ1158" s="289"/>
      <c r="CK1158" s="289"/>
      <c r="CL1158" s="289"/>
      <c r="CM1158" s="289"/>
      <c r="CN1158" s="289"/>
      <c r="CO1158" s="289"/>
      <c r="CP1158" s="289"/>
      <c r="CQ1158" s="289"/>
      <c r="CR1158" s="289"/>
      <c r="CS1158" s="289"/>
      <c r="CT1158" s="289"/>
      <c r="CU1158" s="289"/>
      <c r="CV1158" s="289"/>
      <c r="CW1158" s="289"/>
      <c r="CX1158" s="289"/>
      <c r="CY1158" s="289"/>
      <c r="CZ1158" s="289"/>
      <c r="DA1158" s="289"/>
      <c r="DB1158" s="289"/>
      <c r="DC1158" s="289"/>
      <c r="DD1158" s="289"/>
      <c r="DE1158" s="289"/>
      <c r="DF1158" s="289"/>
      <c r="DG1158" s="289"/>
      <c r="DH1158" s="289"/>
      <c r="DI1158" s="289"/>
      <c r="DJ1158" s="289"/>
      <c r="DK1158" s="289"/>
      <c r="DL1158" s="289"/>
      <c r="DM1158" s="289"/>
      <c r="DN1158" s="289"/>
      <c r="DO1158" s="289"/>
      <c r="DP1158" s="289"/>
      <c r="DQ1158" s="289"/>
      <c r="DR1158" s="289"/>
      <c r="DS1158" s="289"/>
      <c r="DT1158" s="289"/>
      <c r="DU1158" s="289"/>
      <c r="DV1158" s="289"/>
      <c r="DW1158" s="289"/>
      <c r="DX1158" s="289"/>
      <c r="DY1158" s="289"/>
      <c r="DZ1158" s="289"/>
      <c r="EA1158" s="289"/>
      <c r="EB1158" s="289"/>
      <c r="EC1158" s="289"/>
      <c r="ED1158" s="289"/>
      <c r="EE1158" s="289"/>
      <c r="EF1158" s="289"/>
      <c r="EG1158" s="289"/>
      <c r="EH1158" s="289"/>
      <c r="EI1158" s="289"/>
      <c r="EJ1158" s="289"/>
      <c r="EK1158" s="289"/>
    </row>
    <row r="1160" spans="1:141" s="288" customFormat="1" ht="24" customHeight="1" x14ac:dyDescent="0.2">
      <c r="A1160" s="129"/>
      <c r="B1160" s="129"/>
      <c r="C1160" s="129"/>
      <c r="D1160" s="129"/>
      <c r="E1160" s="139"/>
      <c r="F1160" s="140"/>
      <c r="G1160" s="140"/>
      <c r="H1160" s="129"/>
    </row>
    <row r="1161" spans="1:141" s="288" customFormat="1" ht="24" customHeight="1" x14ac:dyDescent="0.2">
      <c r="A1161" s="129"/>
      <c r="B1161" s="129"/>
      <c r="C1161" s="129"/>
      <c r="D1161" s="129"/>
      <c r="E1161" s="139"/>
      <c r="F1161" s="140"/>
      <c r="G1161" s="140"/>
      <c r="H1161" s="129"/>
    </row>
    <row r="1162" spans="1:141" s="288" customFormat="1" ht="24" customHeight="1" x14ac:dyDescent="0.2">
      <c r="A1162" s="129"/>
      <c r="B1162" s="129"/>
      <c r="C1162" s="129"/>
      <c r="D1162" s="129"/>
      <c r="E1162" s="139"/>
      <c r="F1162" s="140"/>
      <c r="G1162" s="140"/>
      <c r="H1162" s="129"/>
    </row>
    <row r="1163" spans="1:141" s="288" customFormat="1" ht="24" customHeight="1" x14ac:dyDescent="0.2">
      <c r="A1163" s="129"/>
      <c r="B1163" s="129"/>
      <c r="C1163" s="129"/>
      <c r="D1163" s="129"/>
      <c r="E1163" s="139"/>
      <c r="F1163" s="140"/>
      <c r="G1163" s="140"/>
      <c r="H1163" s="129"/>
    </row>
    <row r="1164" spans="1:141" s="288" customFormat="1" ht="24" customHeight="1" x14ac:dyDescent="0.2">
      <c r="A1164" s="129"/>
      <c r="B1164" s="129"/>
      <c r="C1164" s="129"/>
      <c r="D1164" s="129"/>
      <c r="E1164" s="139"/>
      <c r="F1164" s="140"/>
      <c r="G1164" s="140"/>
      <c r="H1164" s="129"/>
    </row>
    <row r="1165" spans="1:141" s="288" customFormat="1" ht="24" customHeight="1" x14ac:dyDescent="0.2">
      <c r="A1165" s="129"/>
      <c r="B1165" s="129"/>
      <c r="C1165" s="129"/>
      <c r="D1165" s="129"/>
      <c r="E1165" s="139"/>
      <c r="F1165" s="140"/>
      <c r="G1165" s="140"/>
      <c r="H1165" s="129"/>
    </row>
    <row r="1166" spans="1:141" s="288" customFormat="1" ht="24" customHeight="1" x14ac:dyDescent="0.2">
      <c r="A1166" s="129"/>
      <c r="B1166" s="129"/>
      <c r="C1166" s="129"/>
      <c r="D1166" s="129"/>
      <c r="E1166" s="139"/>
      <c r="F1166" s="140"/>
      <c r="G1166" s="140"/>
      <c r="H1166" s="129"/>
    </row>
    <row r="1167" spans="1:141" s="288" customFormat="1" ht="24" customHeight="1" x14ac:dyDescent="0.2">
      <c r="A1167" s="129"/>
      <c r="B1167" s="129"/>
      <c r="C1167" s="129"/>
      <c r="D1167" s="129"/>
      <c r="E1167" s="139"/>
      <c r="F1167" s="140"/>
      <c r="G1167" s="140"/>
      <c r="H1167" s="129"/>
    </row>
    <row r="1168" spans="1:141" s="288" customFormat="1" ht="24" customHeight="1" x14ac:dyDescent="0.2">
      <c r="A1168" s="129"/>
      <c r="B1168" s="129"/>
      <c r="C1168" s="129"/>
      <c r="D1168" s="129"/>
      <c r="E1168" s="139"/>
      <c r="F1168" s="140"/>
      <c r="G1168" s="140"/>
      <c r="H1168" s="129"/>
    </row>
    <row r="1169" spans="1:8" s="288" customFormat="1" ht="24" customHeight="1" x14ac:dyDescent="0.2">
      <c r="A1169" s="129"/>
      <c r="B1169" s="129"/>
      <c r="C1169" s="129"/>
      <c r="D1169" s="129"/>
      <c r="E1169" s="139"/>
      <c r="F1169" s="140"/>
      <c r="G1169" s="140"/>
      <c r="H1169" s="129"/>
    </row>
    <row r="1170" spans="1:8" s="288" customFormat="1" ht="24" customHeight="1" x14ac:dyDescent="0.2">
      <c r="A1170" s="129"/>
      <c r="B1170" s="129"/>
      <c r="C1170" s="129"/>
      <c r="D1170" s="129"/>
      <c r="E1170" s="139"/>
      <c r="F1170" s="140"/>
      <c r="G1170" s="140"/>
      <c r="H1170" s="129"/>
    </row>
    <row r="1171" spans="1:8" s="288" customFormat="1" ht="24" customHeight="1" x14ac:dyDescent="0.2">
      <c r="A1171" s="129"/>
      <c r="B1171" s="129"/>
      <c r="C1171" s="129"/>
      <c r="D1171" s="129"/>
      <c r="E1171" s="139"/>
      <c r="F1171" s="140"/>
      <c r="G1171" s="140"/>
      <c r="H1171" s="129"/>
    </row>
    <row r="1172" spans="1:8" s="288" customFormat="1" ht="24" customHeight="1" x14ac:dyDescent="0.2">
      <c r="A1172" s="129"/>
      <c r="B1172" s="129"/>
      <c r="C1172" s="129"/>
      <c r="D1172" s="129"/>
      <c r="E1172" s="139"/>
      <c r="F1172" s="140"/>
      <c r="G1172" s="140"/>
      <c r="H1172" s="129"/>
    </row>
    <row r="1173" spans="1:8" s="288" customFormat="1" ht="24" customHeight="1" x14ac:dyDescent="0.2">
      <c r="A1173" s="129"/>
      <c r="B1173" s="129"/>
      <c r="C1173" s="129"/>
      <c r="D1173" s="129"/>
      <c r="E1173" s="139"/>
      <c r="F1173" s="140"/>
      <c r="G1173" s="140"/>
      <c r="H1173" s="129"/>
    </row>
    <row r="1176" spans="1:8" s="288" customFormat="1" ht="24" customHeight="1" x14ac:dyDescent="0.2">
      <c r="A1176" s="129"/>
      <c r="B1176" s="129"/>
      <c r="C1176" s="129"/>
      <c r="D1176" s="129"/>
      <c r="E1176" s="139"/>
      <c r="F1176" s="140"/>
      <c r="G1176" s="140"/>
      <c r="H1176" s="129"/>
    </row>
    <row r="1177" spans="1:8" s="288" customFormat="1" ht="24" customHeight="1" x14ac:dyDescent="0.2">
      <c r="A1177" s="129"/>
      <c r="B1177" s="129"/>
      <c r="C1177" s="129"/>
      <c r="D1177" s="129"/>
      <c r="E1177" s="139"/>
      <c r="F1177" s="140"/>
      <c r="G1177" s="140"/>
      <c r="H1177" s="129"/>
    </row>
    <row r="1178" spans="1:8" s="288" customFormat="1" ht="24" customHeight="1" x14ac:dyDescent="0.2">
      <c r="A1178" s="129"/>
      <c r="B1178" s="129"/>
      <c r="C1178" s="129"/>
      <c r="D1178" s="129"/>
      <c r="E1178" s="139"/>
      <c r="F1178" s="140"/>
      <c r="G1178" s="140"/>
      <c r="H1178" s="129"/>
    </row>
    <row r="1179" spans="1:8" s="288" customFormat="1" ht="24" customHeight="1" x14ac:dyDescent="0.2">
      <c r="A1179" s="129"/>
      <c r="B1179" s="129"/>
      <c r="C1179" s="129"/>
      <c r="D1179" s="129"/>
      <c r="E1179" s="139"/>
      <c r="F1179" s="140"/>
      <c r="G1179" s="140"/>
      <c r="H1179" s="129"/>
    </row>
    <row r="1180" spans="1:8" s="288" customFormat="1" ht="24" customHeight="1" x14ac:dyDescent="0.2">
      <c r="A1180" s="129"/>
      <c r="B1180" s="129"/>
      <c r="C1180" s="129"/>
      <c r="D1180" s="129"/>
      <c r="E1180" s="139"/>
      <c r="F1180" s="140"/>
      <c r="G1180" s="140"/>
      <c r="H1180" s="129"/>
    </row>
    <row r="1181" spans="1:8" s="288" customFormat="1" ht="24" customHeight="1" x14ac:dyDescent="0.2">
      <c r="A1181" s="129"/>
      <c r="B1181" s="129"/>
      <c r="C1181" s="129"/>
      <c r="D1181" s="129"/>
      <c r="E1181" s="139"/>
      <c r="F1181" s="140"/>
      <c r="G1181" s="140"/>
      <c r="H1181" s="129"/>
    </row>
    <row r="1182" spans="1:8" s="288" customFormat="1" ht="24" customHeight="1" x14ac:dyDescent="0.2">
      <c r="A1182" s="129"/>
      <c r="B1182" s="129"/>
      <c r="C1182" s="129"/>
      <c r="D1182" s="129"/>
      <c r="E1182" s="139"/>
      <c r="F1182" s="140"/>
      <c r="G1182" s="140"/>
      <c r="H1182" s="129"/>
    </row>
    <row r="1183" spans="1:8" s="288" customFormat="1" ht="24" customHeight="1" x14ac:dyDescent="0.2">
      <c r="A1183" s="129"/>
      <c r="B1183" s="129"/>
      <c r="C1183" s="129"/>
      <c r="D1183" s="129"/>
      <c r="E1183" s="139"/>
      <c r="F1183" s="140"/>
      <c r="G1183" s="140"/>
      <c r="H1183" s="129"/>
    </row>
    <row r="1186" spans="1:8" s="288" customFormat="1" ht="24" customHeight="1" x14ac:dyDescent="0.2">
      <c r="A1186" s="129"/>
      <c r="B1186" s="129"/>
      <c r="C1186" s="129"/>
      <c r="D1186" s="129"/>
      <c r="E1186" s="139"/>
      <c r="F1186" s="140"/>
      <c r="G1186" s="140"/>
      <c r="H1186" s="129"/>
    </row>
    <row r="1187" spans="1:8" s="288" customFormat="1" ht="24" customHeight="1" x14ac:dyDescent="0.2">
      <c r="A1187" s="129"/>
      <c r="B1187" s="129"/>
      <c r="C1187" s="129"/>
      <c r="D1187" s="129"/>
      <c r="E1187" s="139"/>
      <c r="F1187" s="140"/>
      <c r="G1187" s="140"/>
      <c r="H1187" s="129"/>
    </row>
    <row r="1188" spans="1:8" s="288" customFormat="1" ht="24" customHeight="1" x14ac:dyDescent="0.2">
      <c r="A1188" s="129"/>
      <c r="B1188" s="129"/>
      <c r="C1188" s="129"/>
      <c r="D1188" s="129"/>
      <c r="E1188" s="139"/>
      <c r="F1188" s="140"/>
      <c r="G1188" s="140"/>
      <c r="H1188" s="129"/>
    </row>
    <row r="1189" spans="1:8" s="288" customFormat="1" ht="24" customHeight="1" x14ac:dyDescent="0.2">
      <c r="A1189" s="129"/>
      <c r="B1189" s="129"/>
      <c r="C1189" s="129"/>
      <c r="D1189" s="129"/>
      <c r="E1189" s="139"/>
      <c r="F1189" s="140"/>
      <c r="G1189" s="140"/>
      <c r="H1189" s="129"/>
    </row>
    <row r="1190" spans="1:8" s="288" customFormat="1" ht="24" customHeight="1" x14ac:dyDescent="0.2">
      <c r="A1190" s="129"/>
      <c r="B1190" s="129"/>
      <c r="C1190" s="129"/>
      <c r="D1190" s="129"/>
      <c r="E1190" s="139"/>
      <c r="F1190" s="140"/>
      <c r="G1190" s="140"/>
      <c r="H1190" s="129"/>
    </row>
    <row r="1191" spans="1:8" s="288" customFormat="1" ht="24" customHeight="1" x14ac:dyDescent="0.2">
      <c r="A1191" s="129"/>
      <c r="B1191" s="129"/>
      <c r="C1191" s="129"/>
      <c r="D1191" s="129"/>
      <c r="E1191" s="139"/>
      <c r="F1191" s="140"/>
      <c r="G1191" s="140"/>
      <c r="H1191" s="129"/>
    </row>
    <row r="1192" spans="1:8" s="288" customFormat="1" ht="24" customHeight="1" x14ac:dyDescent="0.2">
      <c r="A1192" s="129"/>
      <c r="B1192" s="129"/>
      <c r="C1192" s="129"/>
      <c r="D1192" s="129"/>
      <c r="E1192" s="139"/>
      <c r="F1192" s="140"/>
      <c r="G1192" s="140"/>
      <c r="H1192" s="129"/>
    </row>
    <row r="1193" spans="1:8" s="288" customFormat="1" ht="24" customHeight="1" x14ac:dyDescent="0.2">
      <c r="A1193" s="129"/>
      <c r="B1193" s="129"/>
      <c r="C1193" s="129"/>
      <c r="D1193" s="129"/>
      <c r="E1193" s="139"/>
      <c r="F1193" s="140"/>
      <c r="G1193" s="140"/>
      <c r="H1193" s="129"/>
    </row>
    <row r="1194" spans="1:8" s="288" customFormat="1" ht="24" customHeight="1" x14ac:dyDescent="0.2">
      <c r="A1194" s="129"/>
      <c r="B1194" s="129"/>
      <c r="C1194" s="129"/>
      <c r="D1194" s="129"/>
      <c r="E1194" s="139"/>
      <c r="F1194" s="140"/>
      <c r="G1194" s="140"/>
      <c r="H1194" s="129"/>
    </row>
    <row r="1208" spans="1:141" s="139" customFormat="1" ht="24" customHeight="1" x14ac:dyDescent="0.2">
      <c r="A1208" s="129"/>
      <c r="B1208" s="129"/>
      <c r="C1208" s="129"/>
      <c r="D1208" s="129"/>
      <c r="F1208" s="140"/>
      <c r="G1208" s="140"/>
      <c r="H1208" s="129"/>
      <c r="I1208" s="288"/>
      <c r="J1208" s="288"/>
      <c r="K1208" s="288"/>
      <c r="L1208" s="288"/>
      <c r="M1208" s="288"/>
      <c r="N1208" s="288"/>
      <c r="O1208" s="288"/>
      <c r="P1208" s="288"/>
      <c r="Q1208" s="288"/>
      <c r="R1208" s="288"/>
      <c r="S1208" s="288"/>
      <c r="T1208" s="288"/>
      <c r="U1208" s="289"/>
      <c r="V1208" s="289"/>
      <c r="W1208" s="289"/>
      <c r="X1208" s="289"/>
      <c r="Y1208" s="289"/>
      <c r="Z1208" s="289"/>
      <c r="AA1208" s="289"/>
      <c r="AB1208" s="289"/>
      <c r="AC1208" s="289"/>
      <c r="AD1208" s="289"/>
      <c r="AE1208" s="289"/>
      <c r="AF1208" s="289"/>
      <c r="AG1208" s="289"/>
      <c r="AH1208" s="289"/>
      <c r="AI1208" s="289"/>
      <c r="AJ1208" s="289"/>
      <c r="AK1208" s="289"/>
      <c r="AL1208" s="289"/>
      <c r="AM1208" s="289"/>
      <c r="AN1208" s="289"/>
      <c r="AO1208" s="289"/>
      <c r="AP1208" s="289"/>
      <c r="AQ1208" s="289"/>
      <c r="AR1208" s="289"/>
      <c r="AS1208" s="289"/>
      <c r="AT1208" s="289"/>
      <c r="AU1208" s="289"/>
      <c r="AV1208" s="289"/>
      <c r="AW1208" s="289"/>
      <c r="AX1208" s="289"/>
      <c r="AY1208" s="289"/>
      <c r="AZ1208" s="289"/>
      <c r="BA1208" s="289"/>
      <c r="BB1208" s="289"/>
      <c r="BC1208" s="289"/>
      <c r="BD1208" s="289"/>
      <c r="BE1208" s="289"/>
      <c r="BF1208" s="289"/>
      <c r="BG1208" s="289"/>
      <c r="BH1208" s="289"/>
      <c r="BI1208" s="289"/>
      <c r="BJ1208" s="289"/>
      <c r="BK1208" s="289"/>
      <c r="BL1208" s="289"/>
      <c r="BM1208" s="289"/>
      <c r="BN1208" s="289"/>
      <c r="BO1208" s="289"/>
      <c r="BP1208" s="289"/>
      <c r="BQ1208" s="289"/>
      <c r="BR1208" s="289"/>
      <c r="BS1208" s="289"/>
      <c r="BT1208" s="289"/>
      <c r="BU1208" s="289"/>
      <c r="BV1208" s="289"/>
      <c r="BW1208" s="289"/>
      <c r="BX1208" s="289"/>
      <c r="BY1208" s="289"/>
      <c r="BZ1208" s="289"/>
      <c r="CA1208" s="289"/>
      <c r="CB1208" s="289"/>
      <c r="CC1208" s="289"/>
      <c r="CD1208" s="289"/>
      <c r="CE1208" s="289"/>
      <c r="CF1208" s="289"/>
      <c r="CG1208" s="289"/>
      <c r="CH1208" s="289"/>
      <c r="CI1208" s="289"/>
      <c r="CJ1208" s="289"/>
      <c r="CK1208" s="289"/>
      <c r="CL1208" s="289"/>
      <c r="CM1208" s="289"/>
      <c r="CN1208" s="289"/>
      <c r="CO1208" s="289"/>
      <c r="CP1208" s="289"/>
      <c r="CQ1208" s="289"/>
      <c r="CR1208" s="289"/>
      <c r="CS1208" s="289"/>
      <c r="CT1208" s="289"/>
      <c r="CU1208" s="289"/>
      <c r="CV1208" s="289"/>
      <c r="CW1208" s="289"/>
      <c r="CX1208" s="289"/>
      <c r="CY1208" s="289"/>
      <c r="CZ1208" s="289"/>
      <c r="DA1208" s="289"/>
      <c r="DB1208" s="289"/>
      <c r="DC1208" s="289"/>
      <c r="DD1208" s="289"/>
      <c r="DE1208" s="289"/>
      <c r="DF1208" s="289"/>
      <c r="DG1208" s="289"/>
      <c r="DH1208" s="289"/>
      <c r="DI1208" s="289"/>
      <c r="DJ1208" s="289"/>
      <c r="DK1208" s="289"/>
      <c r="DL1208" s="289"/>
      <c r="DM1208" s="289"/>
      <c r="DN1208" s="289"/>
      <c r="DO1208" s="289"/>
      <c r="DP1208" s="289"/>
      <c r="DQ1208" s="289"/>
      <c r="DR1208" s="289"/>
      <c r="DS1208" s="289"/>
      <c r="DT1208" s="289"/>
      <c r="DU1208" s="289"/>
      <c r="DV1208" s="289"/>
      <c r="DW1208" s="289"/>
      <c r="DX1208" s="289"/>
      <c r="DY1208" s="289"/>
      <c r="DZ1208" s="289"/>
      <c r="EA1208" s="289"/>
      <c r="EB1208" s="289"/>
      <c r="EC1208" s="289"/>
      <c r="ED1208" s="289"/>
      <c r="EE1208" s="289"/>
      <c r="EF1208" s="289"/>
      <c r="EG1208" s="289"/>
      <c r="EH1208" s="289"/>
      <c r="EI1208" s="289"/>
      <c r="EJ1208" s="289"/>
      <c r="EK1208" s="289"/>
    </row>
    <row r="1210" spans="1:141" s="288" customFormat="1" ht="24" customHeight="1" x14ac:dyDescent="0.2">
      <c r="A1210" s="129"/>
      <c r="B1210" s="129"/>
      <c r="C1210" s="129"/>
      <c r="D1210" s="129"/>
      <c r="E1210" s="139"/>
      <c r="F1210" s="140"/>
      <c r="G1210" s="140"/>
      <c r="H1210" s="129"/>
    </row>
    <row r="1211" spans="1:141" s="288" customFormat="1" ht="24" customHeight="1" x14ac:dyDescent="0.2">
      <c r="A1211" s="129"/>
      <c r="B1211" s="129"/>
      <c r="C1211" s="129"/>
      <c r="D1211" s="129"/>
      <c r="E1211" s="139"/>
      <c r="F1211" s="140"/>
      <c r="G1211" s="140"/>
      <c r="H1211" s="129"/>
    </row>
    <row r="1212" spans="1:141" s="288" customFormat="1" ht="24" customHeight="1" x14ac:dyDescent="0.2">
      <c r="A1212" s="129"/>
      <c r="B1212" s="129"/>
      <c r="C1212" s="129"/>
      <c r="D1212" s="129"/>
      <c r="E1212" s="139"/>
      <c r="F1212" s="140"/>
      <c r="G1212" s="140"/>
      <c r="H1212" s="129"/>
    </row>
    <row r="1213" spans="1:141" s="288" customFormat="1" ht="24" customHeight="1" x14ac:dyDescent="0.2">
      <c r="A1213" s="129"/>
      <c r="B1213" s="129"/>
      <c r="C1213" s="129"/>
      <c r="D1213" s="129"/>
      <c r="E1213" s="139"/>
      <c r="F1213" s="140"/>
      <c r="G1213" s="140"/>
      <c r="H1213" s="129"/>
    </row>
    <row r="1214" spans="1:141" s="288" customFormat="1" ht="24" customHeight="1" x14ac:dyDescent="0.2">
      <c r="A1214" s="129"/>
      <c r="B1214" s="129"/>
      <c r="C1214" s="129"/>
      <c r="D1214" s="129"/>
      <c r="E1214" s="139"/>
      <c r="F1214" s="140"/>
      <c r="G1214" s="140"/>
      <c r="H1214" s="129"/>
    </row>
    <row r="1215" spans="1:141" s="288" customFormat="1" ht="24" customHeight="1" x14ac:dyDescent="0.2">
      <c r="A1215" s="129"/>
      <c r="B1215" s="129"/>
      <c r="C1215" s="129"/>
      <c r="D1215" s="129"/>
      <c r="E1215" s="139"/>
      <c r="F1215" s="140"/>
      <c r="G1215" s="140"/>
      <c r="H1215" s="129"/>
    </row>
    <row r="1216" spans="1:141" s="288" customFormat="1" ht="24" customHeight="1" x14ac:dyDescent="0.2">
      <c r="A1216" s="129"/>
      <c r="B1216" s="129"/>
      <c r="C1216" s="129"/>
      <c r="D1216" s="129"/>
      <c r="E1216" s="139"/>
      <c r="F1216" s="140"/>
      <c r="G1216" s="140"/>
      <c r="H1216" s="129"/>
    </row>
    <row r="1217" spans="1:8" s="288" customFormat="1" ht="24" customHeight="1" x14ac:dyDescent="0.2">
      <c r="A1217" s="129"/>
      <c r="B1217" s="129"/>
      <c r="C1217" s="129"/>
      <c r="D1217" s="129"/>
      <c r="E1217" s="139"/>
      <c r="F1217" s="140"/>
      <c r="G1217" s="140"/>
      <c r="H1217" s="129"/>
    </row>
    <row r="1218" spans="1:8" s="288" customFormat="1" ht="24" customHeight="1" x14ac:dyDescent="0.2">
      <c r="A1218" s="129"/>
      <c r="B1218" s="129"/>
      <c r="C1218" s="129"/>
      <c r="D1218" s="129"/>
      <c r="E1218" s="139"/>
      <c r="F1218" s="140"/>
      <c r="G1218" s="140"/>
      <c r="H1218" s="129"/>
    </row>
    <row r="1219" spans="1:8" s="288" customFormat="1" ht="24" customHeight="1" x14ac:dyDescent="0.2">
      <c r="A1219" s="129"/>
      <c r="B1219" s="129"/>
      <c r="C1219" s="129"/>
      <c r="D1219" s="129"/>
      <c r="E1219" s="139"/>
      <c r="F1219" s="140"/>
      <c r="G1219" s="140"/>
      <c r="H1219" s="129"/>
    </row>
    <row r="1220" spans="1:8" s="288" customFormat="1" ht="24" customHeight="1" x14ac:dyDescent="0.2">
      <c r="A1220" s="129"/>
      <c r="B1220" s="129"/>
      <c r="C1220" s="129"/>
      <c r="D1220" s="129"/>
      <c r="E1220" s="139"/>
      <c r="F1220" s="140"/>
      <c r="G1220" s="140"/>
      <c r="H1220" s="129"/>
    </row>
    <row r="1221" spans="1:8" s="288" customFormat="1" ht="24" customHeight="1" x14ac:dyDescent="0.2">
      <c r="A1221" s="129"/>
      <c r="B1221" s="129"/>
      <c r="C1221" s="129"/>
      <c r="D1221" s="129"/>
      <c r="E1221" s="139"/>
      <c r="F1221" s="140"/>
      <c r="G1221" s="140"/>
      <c r="H1221" s="129"/>
    </row>
    <row r="1222" spans="1:8" s="288" customFormat="1" ht="24" customHeight="1" x14ac:dyDescent="0.2">
      <c r="A1222" s="129"/>
      <c r="B1222" s="129"/>
      <c r="C1222" s="129"/>
      <c r="D1222" s="129"/>
      <c r="E1222" s="139"/>
      <c r="F1222" s="140"/>
      <c r="G1222" s="140"/>
      <c r="H1222" s="129"/>
    </row>
    <row r="1223" spans="1:8" s="288" customFormat="1" ht="24" customHeight="1" x14ac:dyDescent="0.2">
      <c r="A1223" s="129"/>
      <c r="B1223" s="129"/>
      <c r="C1223" s="129"/>
      <c r="D1223" s="129"/>
      <c r="E1223" s="139"/>
      <c r="F1223" s="140"/>
      <c r="G1223" s="140"/>
      <c r="H1223" s="129"/>
    </row>
    <row r="1226" spans="1:8" s="288" customFormat="1" ht="24" customHeight="1" x14ac:dyDescent="0.2">
      <c r="A1226" s="129"/>
      <c r="B1226" s="129"/>
      <c r="C1226" s="129"/>
      <c r="D1226" s="129"/>
      <c r="E1226" s="139"/>
      <c r="F1226" s="140"/>
      <c r="G1226" s="140"/>
      <c r="H1226" s="129"/>
    </row>
    <row r="1227" spans="1:8" s="288" customFormat="1" ht="24" customHeight="1" x14ac:dyDescent="0.2">
      <c r="A1227" s="129"/>
      <c r="B1227" s="129"/>
      <c r="C1227" s="129"/>
      <c r="D1227" s="129"/>
      <c r="E1227" s="139"/>
      <c r="F1227" s="140"/>
      <c r="G1227" s="140"/>
      <c r="H1227" s="129"/>
    </row>
    <row r="1228" spans="1:8" s="288" customFormat="1" ht="24" customHeight="1" x14ac:dyDescent="0.2">
      <c r="A1228" s="129"/>
      <c r="B1228" s="129"/>
      <c r="C1228" s="129"/>
      <c r="D1228" s="129"/>
      <c r="E1228" s="139"/>
      <c r="F1228" s="140"/>
      <c r="G1228" s="140"/>
      <c r="H1228" s="129"/>
    </row>
    <row r="1229" spans="1:8" s="288" customFormat="1" ht="24" customHeight="1" x14ac:dyDescent="0.2">
      <c r="A1229" s="129"/>
      <c r="B1229" s="129"/>
      <c r="C1229" s="129"/>
      <c r="D1229" s="129"/>
      <c r="E1229" s="139"/>
      <c r="F1229" s="140"/>
      <c r="G1229" s="140"/>
      <c r="H1229" s="129"/>
    </row>
    <row r="1230" spans="1:8" s="288" customFormat="1" ht="24" customHeight="1" x14ac:dyDescent="0.2">
      <c r="A1230" s="129"/>
      <c r="B1230" s="129"/>
      <c r="C1230" s="129"/>
      <c r="D1230" s="129"/>
      <c r="E1230" s="139"/>
      <c r="F1230" s="140"/>
      <c r="G1230" s="140"/>
      <c r="H1230" s="129"/>
    </row>
    <row r="1231" spans="1:8" s="288" customFormat="1" ht="24" customHeight="1" x14ac:dyDescent="0.2">
      <c r="A1231" s="129"/>
      <c r="B1231" s="129"/>
      <c r="C1231" s="129"/>
      <c r="D1231" s="129"/>
      <c r="E1231" s="139"/>
      <c r="F1231" s="140"/>
      <c r="G1231" s="140"/>
      <c r="H1231" s="129"/>
    </row>
    <row r="1232" spans="1:8" s="288" customFormat="1" ht="24" customHeight="1" x14ac:dyDescent="0.2">
      <c r="A1232" s="129"/>
      <c r="B1232" s="129"/>
      <c r="C1232" s="129"/>
      <c r="D1232" s="129"/>
      <c r="E1232" s="139"/>
      <c r="F1232" s="140"/>
      <c r="G1232" s="140"/>
      <c r="H1232" s="129"/>
    </row>
    <row r="1233" spans="1:8" s="288" customFormat="1" ht="24" customHeight="1" x14ac:dyDescent="0.2">
      <c r="A1233" s="129"/>
      <c r="B1233" s="129"/>
      <c r="C1233" s="129"/>
      <c r="D1233" s="129"/>
      <c r="E1233" s="139"/>
      <c r="F1233" s="140"/>
      <c r="G1233" s="140"/>
      <c r="H1233" s="129"/>
    </row>
    <row r="1236" spans="1:8" s="288" customFormat="1" ht="24" customHeight="1" x14ac:dyDescent="0.2">
      <c r="A1236" s="129"/>
      <c r="B1236" s="129"/>
      <c r="C1236" s="129"/>
      <c r="D1236" s="129"/>
      <c r="E1236" s="139"/>
      <c r="F1236" s="140"/>
      <c r="G1236" s="140"/>
      <c r="H1236" s="129"/>
    </row>
    <row r="1237" spans="1:8" s="288" customFormat="1" ht="24" customHeight="1" x14ac:dyDescent="0.2">
      <c r="A1237" s="129"/>
      <c r="B1237" s="129"/>
      <c r="C1237" s="129"/>
      <c r="D1237" s="129"/>
      <c r="E1237" s="139"/>
      <c r="F1237" s="140"/>
      <c r="G1237" s="140"/>
      <c r="H1237" s="129"/>
    </row>
    <row r="1238" spans="1:8" s="288" customFormat="1" ht="24" customHeight="1" x14ac:dyDescent="0.2">
      <c r="A1238" s="129"/>
      <c r="B1238" s="129"/>
      <c r="C1238" s="129"/>
      <c r="D1238" s="129"/>
      <c r="E1238" s="139"/>
      <c r="F1238" s="140"/>
      <c r="G1238" s="140"/>
      <c r="H1238" s="129"/>
    </row>
    <row r="1239" spans="1:8" s="288" customFormat="1" ht="24" customHeight="1" x14ac:dyDescent="0.2">
      <c r="A1239" s="129"/>
      <c r="B1239" s="129"/>
      <c r="C1239" s="129"/>
      <c r="D1239" s="129"/>
      <c r="E1239" s="139"/>
      <c r="F1239" s="140"/>
      <c r="G1239" s="140"/>
      <c r="H1239" s="129"/>
    </row>
    <row r="1240" spans="1:8" s="288" customFormat="1" ht="24" customHeight="1" x14ac:dyDescent="0.2">
      <c r="A1240" s="129"/>
      <c r="B1240" s="129"/>
      <c r="C1240" s="129"/>
      <c r="D1240" s="129"/>
      <c r="E1240" s="139"/>
      <c r="F1240" s="140"/>
      <c r="G1240" s="140"/>
      <c r="H1240" s="129"/>
    </row>
    <row r="1241" spans="1:8" s="288" customFormat="1" ht="24" customHeight="1" x14ac:dyDescent="0.2">
      <c r="A1241" s="129"/>
      <c r="B1241" s="129"/>
      <c r="C1241" s="129"/>
      <c r="D1241" s="129"/>
      <c r="E1241" s="139"/>
      <c r="F1241" s="140"/>
      <c r="G1241" s="140"/>
      <c r="H1241" s="129"/>
    </row>
    <row r="1242" spans="1:8" s="288" customFormat="1" ht="24" customHeight="1" x14ac:dyDescent="0.2">
      <c r="A1242" s="129"/>
      <c r="B1242" s="129"/>
      <c r="C1242" s="129"/>
      <c r="D1242" s="129"/>
      <c r="E1242" s="139"/>
      <c r="F1242" s="140"/>
      <c r="G1242" s="140"/>
      <c r="H1242" s="129"/>
    </row>
    <row r="1243" spans="1:8" s="288" customFormat="1" ht="24" customHeight="1" x14ac:dyDescent="0.2">
      <c r="A1243" s="129"/>
      <c r="B1243" s="129"/>
      <c r="C1243" s="129"/>
      <c r="D1243" s="129"/>
      <c r="E1243" s="139"/>
      <c r="F1243" s="140"/>
      <c r="G1243" s="140"/>
      <c r="H1243" s="129"/>
    </row>
    <row r="1244" spans="1:8" s="288" customFormat="1" ht="24" customHeight="1" x14ac:dyDescent="0.2">
      <c r="A1244" s="129"/>
      <c r="B1244" s="129"/>
      <c r="C1244" s="129"/>
      <c r="D1244" s="129"/>
      <c r="E1244" s="139"/>
      <c r="F1244" s="140"/>
      <c r="G1244" s="140"/>
      <c r="H1244" s="129"/>
    </row>
    <row r="1258" spans="1:141" s="139" customFormat="1" ht="24" customHeight="1" x14ac:dyDescent="0.2">
      <c r="A1258" s="129"/>
      <c r="B1258" s="129"/>
      <c r="C1258" s="129"/>
      <c r="D1258" s="129"/>
      <c r="F1258" s="140"/>
      <c r="G1258" s="140"/>
      <c r="H1258" s="129"/>
      <c r="I1258" s="288"/>
      <c r="J1258" s="288"/>
      <c r="K1258" s="288"/>
      <c r="L1258" s="288"/>
      <c r="M1258" s="288"/>
      <c r="N1258" s="288"/>
      <c r="O1258" s="288"/>
      <c r="P1258" s="288"/>
      <c r="Q1258" s="288"/>
      <c r="R1258" s="288"/>
      <c r="S1258" s="288"/>
      <c r="T1258" s="288"/>
      <c r="U1258" s="289"/>
      <c r="V1258" s="289"/>
      <c r="W1258" s="289"/>
      <c r="X1258" s="289"/>
      <c r="Y1258" s="289"/>
      <c r="Z1258" s="289"/>
      <c r="AA1258" s="289"/>
      <c r="AB1258" s="289"/>
      <c r="AC1258" s="289"/>
      <c r="AD1258" s="289"/>
      <c r="AE1258" s="289"/>
      <c r="AF1258" s="289"/>
      <c r="AG1258" s="289"/>
      <c r="AH1258" s="289"/>
      <c r="AI1258" s="289"/>
      <c r="AJ1258" s="289"/>
      <c r="AK1258" s="289"/>
      <c r="AL1258" s="289"/>
      <c r="AM1258" s="289"/>
      <c r="AN1258" s="289"/>
      <c r="AO1258" s="289"/>
      <c r="AP1258" s="289"/>
      <c r="AQ1258" s="289"/>
      <c r="AR1258" s="289"/>
      <c r="AS1258" s="289"/>
      <c r="AT1258" s="289"/>
      <c r="AU1258" s="289"/>
      <c r="AV1258" s="289"/>
      <c r="AW1258" s="289"/>
      <c r="AX1258" s="289"/>
      <c r="AY1258" s="289"/>
      <c r="AZ1258" s="289"/>
      <c r="BA1258" s="289"/>
      <c r="BB1258" s="289"/>
      <c r="BC1258" s="289"/>
      <c r="BD1258" s="289"/>
      <c r="BE1258" s="289"/>
      <c r="BF1258" s="289"/>
      <c r="BG1258" s="289"/>
      <c r="BH1258" s="289"/>
      <c r="BI1258" s="289"/>
      <c r="BJ1258" s="289"/>
      <c r="BK1258" s="289"/>
      <c r="BL1258" s="289"/>
      <c r="BM1258" s="289"/>
      <c r="BN1258" s="289"/>
      <c r="BO1258" s="289"/>
      <c r="BP1258" s="289"/>
      <c r="BQ1258" s="289"/>
      <c r="BR1258" s="289"/>
      <c r="BS1258" s="289"/>
      <c r="BT1258" s="289"/>
      <c r="BU1258" s="289"/>
      <c r="BV1258" s="289"/>
      <c r="BW1258" s="289"/>
      <c r="BX1258" s="289"/>
      <c r="BY1258" s="289"/>
      <c r="BZ1258" s="289"/>
      <c r="CA1258" s="289"/>
      <c r="CB1258" s="289"/>
      <c r="CC1258" s="289"/>
      <c r="CD1258" s="289"/>
      <c r="CE1258" s="289"/>
      <c r="CF1258" s="289"/>
      <c r="CG1258" s="289"/>
      <c r="CH1258" s="289"/>
      <c r="CI1258" s="289"/>
      <c r="CJ1258" s="289"/>
      <c r="CK1258" s="289"/>
      <c r="CL1258" s="289"/>
      <c r="CM1258" s="289"/>
      <c r="CN1258" s="289"/>
      <c r="CO1258" s="289"/>
      <c r="CP1258" s="289"/>
      <c r="CQ1258" s="289"/>
      <c r="CR1258" s="289"/>
      <c r="CS1258" s="289"/>
      <c r="CT1258" s="289"/>
      <c r="CU1258" s="289"/>
      <c r="CV1258" s="289"/>
      <c r="CW1258" s="289"/>
      <c r="CX1258" s="289"/>
      <c r="CY1258" s="289"/>
      <c r="CZ1258" s="289"/>
      <c r="DA1258" s="289"/>
      <c r="DB1258" s="289"/>
      <c r="DC1258" s="289"/>
      <c r="DD1258" s="289"/>
      <c r="DE1258" s="289"/>
      <c r="DF1258" s="289"/>
      <c r="DG1258" s="289"/>
      <c r="DH1258" s="289"/>
      <c r="DI1258" s="289"/>
      <c r="DJ1258" s="289"/>
      <c r="DK1258" s="289"/>
      <c r="DL1258" s="289"/>
      <c r="DM1258" s="289"/>
      <c r="DN1258" s="289"/>
      <c r="DO1258" s="289"/>
      <c r="DP1258" s="289"/>
      <c r="DQ1258" s="289"/>
      <c r="DR1258" s="289"/>
      <c r="DS1258" s="289"/>
      <c r="DT1258" s="289"/>
      <c r="DU1258" s="289"/>
      <c r="DV1258" s="289"/>
      <c r="DW1258" s="289"/>
      <c r="DX1258" s="289"/>
      <c r="DY1258" s="289"/>
      <c r="DZ1258" s="289"/>
      <c r="EA1258" s="289"/>
      <c r="EB1258" s="289"/>
      <c r="EC1258" s="289"/>
      <c r="ED1258" s="289"/>
      <c r="EE1258" s="289"/>
      <c r="EF1258" s="289"/>
      <c r="EG1258" s="289"/>
      <c r="EH1258" s="289"/>
      <c r="EI1258" s="289"/>
      <c r="EJ1258" s="289"/>
      <c r="EK1258" s="289"/>
    </row>
    <row r="1260" spans="1:141" s="288" customFormat="1" ht="24" customHeight="1" x14ac:dyDescent="0.2">
      <c r="A1260" s="129"/>
      <c r="B1260" s="129"/>
      <c r="C1260" s="129"/>
      <c r="D1260" s="129"/>
      <c r="E1260" s="139"/>
      <c r="F1260" s="140"/>
      <c r="G1260" s="140"/>
      <c r="H1260" s="129"/>
    </row>
    <row r="1261" spans="1:141" s="288" customFormat="1" ht="24" customHeight="1" x14ac:dyDescent="0.2">
      <c r="A1261" s="129"/>
      <c r="B1261" s="129"/>
      <c r="C1261" s="129"/>
      <c r="D1261" s="129"/>
      <c r="E1261" s="139"/>
      <c r="F1261" s="140"/>
      <c r="G1261" s="140"/>
      <c r="H1261" s="129"/>
    </row>
    <row r="1262" spans="1:141" s="288" customFormat="1" ht="24" customHeight="1" x14ac:dyDescent="0.2">
      <c r="A1262" s="129"/>
      <c r="B1262" s="129"/>
      <c r="C1262" s="129"/>
      <c r="D1262" s="129"/>
      <c r="E1262" s="139"/>
      <c r="F1262" s="140"/>
      <c r="G1262" s="140"/>
      <c r="H1262" s="129"/>
    </row>
    <row r="1263" spans="1:141" s="288" customFormat="1" ht="24" customHeight="1" x14ac:dyDescent="0.2">
      <c r="A1263" s="129"/>
      <c r="B1263" s="129"/>
      <c r="C1263" s="129"/>
      <c r="D1263" s="129"/>
      <c r="E1263" s="139"/>
      <c r="F1263" s="140"/>
      <c r="G1263" s="140"/>
      <c r="H1263" s="129"/>
    </row>
    <row r="1264" spans="1:141" s="288" customFormat="1" ht="24" customHeight="1" x14ac:dyDescent="0.2">
      <c r="A1264" s="129"/>
      <c r="B1264" s="129"/>
      <c r="C1264" s="129"/>
      <c r="D1264" s="129"/>
      <c r="E1264" s="139"/>
      <c r="F1264" s="140"/>
      <c r="G1264" s="140"/>
      <c r="H1264" s="129"/>
    </row>
    <row r="1265" spans="1:8" s="288" customFormat="1" ht="24" customHeight="1" x14ac:dyDescent="0.2">
      <c r="A1265" s="129"/>
      <c r="B1265" s="129"/>
      <c r="C1265" s="129"/>
      <c r="D1265" s="129"/>
      <c r="E1265" s="139"/>
      <c r="F1265" s="140"/>
      <c r="G1265" s="140"/>
      <c r="H1265" s="129"/>
    </row>
    <row r="1266" spans="1:8" s="288" customFormat="1" ht="24" customHeight="1" x14ac:dyDescent="0.2">
      <c r="A1266" s="129"/>
      <c r="B1266" s="129"/>
      <c r="C1266" s="129"/>
      <c r="D1266" s="129"/>
      <c r="E1266" s="139"/>
      <c r="F1266" s="140"/>
      <c r="G1266" s="140"/>
      <c r="H1266" s="129"/>
    </row>
    <row r="1267" spans="1:8" s="288" customFormat="1" ht="24" customHeight="1" x14ac:dyDescent="0.2">
      <c r="A1267" s="129"/>
      <c r="B1267" s="129"/>
      <c r="C1267" s="129"/>
      <c r="D1267" s="129"/>
      <c r="E1267" s="139"/>
      <c r="F1267" s="140"/>
      <c r="G1267" s="140"/>
      <c r="H1267" s="129"/>
    </row>
    <row r="1268" spans="1:8" s="288" customFormat="1" ht="24" customHeight="1" x14ac:dyDescent="0.2">
      <c r="A1268" s="129"/>
      <c r="B1268" s="129"/>
      <c r="C1268" s="129"/>
      <c r="D1268" s="129"/>
      <c r="E1268" s="139"/>
      <c r="F1268" s="140"/>
      <c r="G1268" s="140"/>
      <c r="H1268" s="129"/>
    </row>
    <row r="1269" spans="1:8" s="288" customFormat="1" ht="24" customHeight="1" x14ac:dyDescent="0.2">
      <c r="A1269" s="129"/>
      <c r="B1269" s="129"/>
      <c r="C1269" s="129"/>
      <c r="D1269" s="129"/>
      <c r="E1269" s="139"/>
      <c r="F1269" s="140"/>
      <c r="G1269" s="140"/>
      <c r="H1269" s="129"/>
    </row>
    <row r="1270" spans="1:8" s="288" customFormat="1" ht="24" customHeight="1" x14ac:dyDescent="0.2">
      <c r="A1270" s="129"/>
      <c r="B1270" s="129"/>
      <c r="C1270" s="129"/>
      <c r="D1270" s="129"/>
      <c r="E1270" s="139"/>
      <c r="F1270" s="140"/>
      <c r="G1270" s="140"/>
      <c r="H1270" s="129"/>
    </row>
    <row r="1271" spans="1:8" s="288" customFormat="1" ht="24" customHeight="1" x14ac:dyDescent="0.2">
      <c r="A1271" s="129"/>
      <c r="B1271" s="129"/>
      <c r="C1271" s="129"/>
      <c r="D1271" s="129"/>
      <c r="E1271" s="139"/>
      <c r="F1271" s="140"/>
      <c r="G1271" s="140"/>
      <c r="H1271" s="129"/>
    </row>
    <row r="1272" spans="1:8" s="288" customFormat="1" ht="24" customHeight="1" x14ac:dyDescent="0.2">
      <c r="A1272" s="129"/>
      <c r="B1272" s="129"/>
      <c r="C1272" s="129"/>
      <c r="D1272" s="129"/>
      <c r="E1272" s="139"/>
      <c r="F1272" s="140"/>
      <c r="G1272" s="140"/>
      <c r="H1272" s="129"/>
    </row>
    <row r="1273" spans="1:8" s="288" customFormat="1" ht="24" customHeight="1" x14ac:dyDescent="0.2">
      <c r="A1273" s="129"/>
      <c r="B1273" s="129"/>
      <c r="C1273" s="129"/>
      <c r="D1273" s="129"/>
      <c r="E1273" s="139"/>
      <c r="F1273" s="140"/>
      <c r="G1273" s="140"/>
      <c r="H1273" s="129"/>
    </row>
    <row r="1276" spans="1:8" s="288" customFormat="1" ht="24" customHeight="1" x14ac:dyDescent="0.2">
      <c r="A1276" s="129"/>
      <c r="B1276" s="129"/>
      <c r="C1276" s="129"/>
      <c r="D1276" s="129"/>
      <c r="E1276" s="139"/>
      <c r="F1276" s="140"/>
      <c r="G1276" s="140"/>
      <c r="H1276" s="129"/>
    </row>
    <row r="1277" spans="1:8" s="288" customFormat="1" ht="24" customHeight="1" x14ac:dyDescent="0.2">
      <c r="A1277" s="129"/>
      <c r="B1277" s="129"/>
      <c r="C1277" s="129"/>
      <c r="D1277" s="129"/>
      <c r="E1277" s="139"/>
      <c r="F1277" s="140"/>
      <c r="G1277" s="140"/>
      <c r="H1277" s="129"/>
    </row>
    <row r="1278" spans="1:8" s="288" customFormat="1" ht="24" customHeight="1" x14ac:dyDescent="0.2">
      <c r="A1278" s="129"/>
      <c r="B1278" s="129"/>
      <c r="C1278" s="129"/>
      <c r="D1278" s="129"/>
      <c r="E1278" s="139"/>
      <c r="F1278" s="140"/>
      <c r="G1278" s="140"/>
      <c r="H1278" s="129"/>
    </row>
    <row r="1279" spans="1:8" s="288" customFormat="1" ht="24" customHeight="1" x14ac:dyDescent="0.2">
      <c r="A1279" s="129"/>
      <c r="B1279" s="129"/>
      <c r="C1279" s="129"/>
      <c r="D1279" s="129"/>
      <c r="E1279" s="139"/>
      <c r="F1279" s="140"/>
      <c r="G1279" s="140"/>
      <c r="H1279" s="129"/>
    </row>
    <row r="1280" spans="1:8" s="288" customFormat="1" ht="24" customHeight="1" x14ac:dyDescent="0.2">
      <c r="A1280" s="129"/>
      <c r="B1280" s="129"/>
      <c r="C1280" s="129"/>
      <c r="D1280" s="129"/>
      <c r="E1280" s="139"/>
      <c r="F1280" s="140"/>
      <c r="G1280" s="140"/>
      <c r="H1280" s="129"/>
    </row>
    <row r="1281" spans="1:8" s="288" customFormat="1" ht="24" customHeight="1" x14ac:dyDescent="0.2">
      <c r="A1281" s="129"/>
      <c r="B1281" s="129"/>
      <c r="C1281" s="129"/>
      <c r="D1281" s="129"/>
      <c r="E1281" s="139"/>
      <c r="F1281" s="140"/>
      <c r="G1281" s="140"/>
      <c r="H1281" s="129"/>
    </row>
    <row r="1282" spans="1:8" s="288" customFormat="1" ht="24" customHeight="1" x14ac:dyDescent="0.2">
      <c r="A1282" s="129"/>
      <c r="B1282" s="129"/>
      <c r="C1282" s="129"/>
      <c r="D1282" s="129"/>
      <c r="E1282" s="139"/>
      <c r="F1282" s="140"/>
      <c r="G1282" s="140"/>
      <c r="H1282" s="129"/>
    </row>
    <row r="1283" spans="1:8" s="288" customFormat="1" ht="24" customHeight="1" x14ac:dyDescent="0.2">
      <c r="A1283" s="129"/>
      <c r="B1283" s="129"/>
      <c r="C1283" s="129"/>
      <c r="D1283" s="129"/>
      <c r="E1283" s="139"/>
      <c r="F1283" s="140"/>
      <c r="G1283" s="140"/>
      <c r="H1283" s="129"/>
    </row>
    <row r="1286" spans="1:8" s="288" customFormat="1" ht="24" customHeight="1" x14ac:dyDescent="0.2">
      <c r="A1286" s="129"/>
      <c r="B1286" s="129"/>
      <c r="C1286" s="129"/>
      <c r="D1286" s="129"/>
      <c r="E1286" s="139"/>
      <c r="F1286" s="140"/>
      <c r="G1286" s="140"/>
      <c r="H1286" s="129"/>
    </row>
    <row r="1287" spans="1:8" s="288" customFormat="1" ht="24" customHeight="1" x14ac:dyDescent="0.2">
      <c r="A1287" s="129"/>
      <c r="B1287" s="129"/>
      <c r="C1287" s="129"/>
      <c r="D1287" s="129"/>
      <c r="E1287" s="139"/>
      <c r="F1287" s="140"/>
      <c r="G1287" s="140"/>
      <c r="H1287" s="129"/>
    </row>
    <row r="1288" spans="1:8" s="288" customFormat="1" ht="24" customHeight="1" x14ac:dyDescent="0.2">
      <c r="A1288" s="129"/>
      <c r="B1288" s="129"/>
      <c r="C1288" s="129"/>
      <c r="D1288" s="129"/>
      <c r="E1288" s="139"/>
      <c r="F1288" s="140"/>
      <c r="G1288" s="140"/>
      <c r="H1288" s="129"/>
    </row>
    <row r="1289" spans="1:8" s="288" customFormat="1" ht="24" customHeight="1" x14ac:dyDescent="0.2">
      <c r="A1289" s="129"/>
      <c r="B1289" s="129"/>
      <c r="C1289" s="129"/>
      <c r="D1289" s="129"/>
      <c r="E1289" s="139"/>
      <c r="F1289" s="140"/>
      <c r="G1289" s="140"/>
      <c r="H1289" s="129"/>
    </row>
    <row r="1290" spans="1:8" s="288" customFormat="1" ht="24" customHeight="1" x14ac:dyDescent="0.2">
      <c r="A1290" s="129"/>
      <c r="B1290" s="129"/>
      <c r="C1290" s="129"/>
      <c r="D1290" s="129"/>
      <c r="E1290" s="139"/>
      <c r="F1290" s="140"/>
      <c r="G1290" s="140"/>
      <c r="H1290" s="129"/>
    </row>
    <row r="1291" spans="1:8" s="288" customFormat="1" ht="24" customHeight="1" x14ac:dyDescent="0.2">
      <c r="A1291" s="129"/>
      <c r="B1291" s="129"/>
      <c r="C1291" s="129"/>
      <c r="D1291" s="129"/>
      <c r="E1291" s="139"/>
      <c r="F1291" s="140"/>
      <c r="G1291" s="140"/>
      <c r="H1291" s="129"/>
    </row>
    <row r="1292" spans="1:8" s="288" customFormat="1" ht="24" customHeight="1" x14ac:dyDescent="0.2">
      <c r="A1292" s="129"/>
      <c r="B1292" s="129"/>
      <c r="C1292" s="129"/>
      <c r="D1292" s="129"/>
      <c r="E1292" s="139"/>
      <c r="F1292" s="140"/>
      <c r="G1292" s="140"/>
      <c r="H1292" s="129"/>
    </row>
    <row r="1293" spans="1:8" s="288" customFormat="1" ht="24" customHeight="1" x14ac:dyDescent="0.2">
      <c r="A1293" s="129"/>
      <c r="B1293" s="129"/>
      <c r="C1293" s="129"/>
      <c r="D1293" s="129"/>
      <c r="E1293" s="139"/>
      <c r="F1293" s="140"/>
      <c r="G1293" s="140"/>
      <c r="H1293" s="129"/>
    </row>
    <row r="1294" spans="1:8" s="288" customFormat="1" ht="24" customHeight="1" x14ac:dyDescent="0.2">
      <c r="A1294" s="129"/>
      <c r="B1294" s="129"/>
      <c r="C1294" s="129"/>
      <c r="D1294" s="129"/>
      <c r="E1294" s="139"/>
      <c r="F1294" s="140"/>
      <c r="G1294" s="140"/>
      <c r="H1294" s="129"/>
    </row>
    <row r="1308" spans="1:141" s="139" customFormat="1" ht="24" customHeight="1" x14ac:dyDescent="0.2">
      <c r="A1308" s="129"/>
      <c r="B1308" s="129"/>
      <c r="C1308" s="129"/>
      <c r="D1308" s="129"/>
      <c r="F1308" s="140"/>
      <c r="G1308" s="140"/>
      <c r="H1308" s="129"/>
      <c r="I1308" s="288"/>
      <c r="J1308" s="288"/>
      <c r="K1308" s="288"/>
      <c r="L1308" s="288"/>
      <c r="M1308" s="288"/>
      <c r="N1308" s="288"/>
      <c r="O1308" s="288"/>
      <c r="P1308" s="288"/>
      <c r="Q1308" s="288"/>
      <c r="R1308" s="288"/>
      <c r="S1308" s="288"/>
      <c r="T1308" s="288"/>
      <c r="U1308" s="289"/>
      <c r="V1308" s="289"/>
      <c r="W1308" s="289"/>
      <c r="X1308" s="289"/>
      <c r="Y1308" s="289"/>
      <c r="Z1308" s="289"/>
      <c r="AA1308" s="289"/>
      <c r="AB1308" s="289"/>
      <c r="AC1308" s="289"/>
      <c r="AD1308" s="289"/>
      <c r="AE1308" s="289"/>
      <c r="AF1308" s="289"/>
      <c r="AG1308" s="289"/>
      <c r="AH1308" s="289"/>
      <c r="AI1308" s="289"/>
      <c r="AJ1308" s="289"/>
      <c r="AK1308" s="289"/>
      <c r="AL1308" s="289"/>
      <c r="AM1308" s="289"/>
      <c r="AN1308" s="289"/>
      <c r="AO1308" s="289"/>
      <c r="AP1308" s="289"/>
      <c r="AQ1308" s="289"/>
      <c r="AR1308" s="289"/>
      <c r="AS1308" s="289"/>
      <c r="AT1308" s="289"/>
      <c r="AU1308" s="289"/>
      <c r="AV1308" s="289"/>
      <c r="AW1308" s="289"/>
      <c r="AX1308" s="289"/>
      <c r="AY1308" s="289"/>
      <c r="AZ1308" s="289"/>
      <c r="BA1308" s="289"/>
      <c r="BB1308" s="289"/>
      <c r="BC1308" s="289"/>
      <c r="BD1308" s="289"/>
      <c r="BE1308" s="289"/>
      <c r="BF1308" s="289"/>
      <c r="BG1308" s="289"/>
      <c r="BH1308" s="289"/>
      <c r="BI1308" s="289"/>
      <c r="BJ1308" s="289"/>
      <c r="BK1308" s="289"/>
      <c r="BL1308" s="289"/>
      <c r="BM1308" s="289"/>
      <c r="BN1308" s="289"/>
      <c r="BO1308" s="289"/>
      <c r="BP1308" s="289"/>
      <c r="BQ1308" s="289"/>
      <c r="BR1308" s="289"/>
      <c r="BS1308" s="289"/>
      <c r="BT1308" s="289"/>
      <c r="BU1308" s="289"/>
      <c r="BV1308" s="289"/>
      <c r="BW1308" s="289"/>
      <c r="BX1308" s="289"/>
      <c r="BY1308" s="289"/>
      <c r="BZ1308" s="289"/>
      <c r="CA1308" s="289"/>
      <c r="CB1308" s="289"/>
      <c r="CC1308" s="289"/>
      <c r="CD1308" s="289"/>
      <c r="CE1308" s="289"/>
      <c r="CF1308" s="289"/>
      <c r="CG1308" s="289"/>
      <c r="CH1308" s="289"/>
      <c r="CI1308" s="289"/>
      <c r="CJ1308" s="289"/>
      <c r="CK1308" s="289"/>
      <c r="CL1308" s="289"/>
      <c r="CM1308" s="289"/>
      <c r="CN1308" s="289"/>
      <c r="CO1308" s="289"/>
      <c r="CP1308" s="289"/>
      <c r="CQ1308" s="289"/>
      <c r="CR1308" s="289"/>
      <c r="CS1308" s="289"/>
      <c r="CT1308" s="289"/>
      <c r="CU1308" s="289"/>
      <c r="CV1308" s="289"/>
      <c r="CW1308" s="289"/>
      <c r="CX1308" s="289"/>
      <c r="CY1308" s="289"/>
      <c r="CZ1308" s="289"/>
      <c r="DA1308" s="289"/>
      <c r="DB1308" s="289"/>
      <c r="DC1308" s="289"/>
      <c r="DD1308" s="289"/>
      <c r="DE1308" s="289"/>
      <c r="DF1308" s="289"/>
      <c r="DG1308" s="289"/>
      <c r="DH1308" s="289"/>
      <c r="DI1308" s="289"/>
      <c r="DJ1308" s="289"/>
      <c r="DK1308" s="289"/>
      <c r="DL1308" s="289"/>
      <c r="DM1308" s="289"/>
      <c r="DN1308" s="289"/>
      <c r="DO1308" s="289"/>
      <c r="DP1308" s="289"/>
      <c r="DQ1308" s="289"/>
      <c r="DR1308" s="289"/>
      <c r="DS1308" s="289"/>
      <c r="DT1308" s="289"/>
      <c r="DU1308" s="289"/>
      <c r="DV1308" s="289"/>
      <c r="DW1308" s="289"/>
      <c r="DX1308" s="289"/>
      <c r="DY1308" s="289"/>
      <c r="DZ1308" s="289"/>
      <c r="EA1308" s="289"/>
      <c r="EB1308" s="289"/>
      <c r="EC1308" s="289"/>
      <c r="ED1308" s="289"/>
      <c r="EE1308" s="289"/>
      <c r="EF1308" s="289"/>
      <c r="EG1308" s="289"/>
      <c r="EH1308" s="289"/>
      <c r="EI1308" s="289"/>
      <c r="EJ1308" s="289"/>
      <c r="EK1308" s="289"/>
    </row>
    <row r="1310" spans="1:141" s="288" customFormat="1" ht="24" customHeight="1" x14ac:dyDescent="0.2">
      <c r="A1310" s="129"/>
      <c r="B1310" s="129"/>
      <c r="C1310" s="129"/>
      <c r="D1310" s="129"/>
      <c r="E1310" s="139"/>
      <c r="F1310" s="140"/>
      <c r="G1310" s="140"/>
      <c r="H1310" s="129"/>
    </row>
    <row r="1311" spans="1:141" s="288" customFormat="1" ht="24" customHeight="1" x14ac:dyDescent="0.2">
      <c r="A1311" s="129"/>
      <c r="B1311" s="129"/>
      <c r="C1311" s="129"/>
      <c r="D1311" s="129"/>
      <c r="E1311" s="139"/>
      <c r="F1311" s="140"/>
      <c r="G1311" s="140"/>
      <c r="H1311" s="129"/>
    </row>
    <row r="1312" spans="1:141" s="288" customFormat="1" ht="24" customHeight="1" x14ac:dyDescent="0.2">
      <c r="A1312" s="129"/>
      <c r="B1312" s="129"/>
      <c r="C1312" s="129"/>
      <c r="D1312" s="129"/>
      <c r="E1312" s="139"/>
      <c r="F1312" s="140"/>
      <c r="G1312" s="140"/>
      <c r="H1312" s="129"/>
    </row>
    <row r="1313" spans="1:8" s="288" customFormat="1" ht="24" customHeight="1" x14ac:dyDescent="0.2">
      <c r="A1313" s="129"/>
      <c r="B1313" s="129"/>
      <c r="C1313" s="129"/>
      <c r="D1313" s="129"/>
      <c r="E1313" s="139"/>
      <c r="F1313" s="140"/>
      <c r="G1313" s="140"/>
      <c r="H1313" s="129"/>
    </row>
    <row r="1314" spans="1:8" s="288" customFormat="1" ht="24" customHeight="1" x14ac:dyDescent="0.2">
      <c r="A1314" s="129"/>
      <c r="B1314" s="129"/>
      <c r="C1314" s="129"/>
      <c r="D1314" s="129"/>
      <c r="E1314" s="139"/>
      <c r="F1314" s="140"/>
      <c r="G1314" s="140"/>
      <c r="H1314" s="129"/>
    </row>
    <row r="1315" spans="1:8" s="288" customFormat="1" ht="24" customHeight="1" x14ac:dyDescent="0.2">
      <c r="A1315" s="129"/>
      <c r="B1315" s="129"/>
      <c r="C1315" s="129"/>
      <c r="D1315" s="129"/>
      <c r="E1315" s="139"/>
      <c r="F1315" s="140"/>
      <c r="G1315" s="140"/>
      <c r="H1315" s="129"/>
    </row>
    <row r="1316" spans="1:8" s="288" customFormat="1" ht="24" customHeight="1" x14ac:dyDescent="0.2">
      <c r="A1316" s="129"/>
      <c r="B1316" s="129"/>
      <c r="C1316" s="129"/>
      <c r="D1316" s="129"/>
      <c r="E1316" s="139"/>
      <c r="F1316" s="140"/>
      <c r="G1316" s="140"/>
      <c r="H1316" s="129"/>
    </row>
    <row r="1317" spans="1:8" s="288" customFormat="1" ht="24" customHeight="1" x14ac:dyDescent="0.2">
      <c r="A1317" s="129"/>
      <c r="B1317" s="129"/>
      <c r="C1317" s="129"/>
      <c r="D1317" s="129"/>
      <c r="E1317" s="139"/>
      <c r="F1317" s="140"/>
      <c r="G1317" s="140"/>
      <c r="H1317" s="129"/>
    </row>
    <row r="1318" spans="1:8" s="288" customFormat="1" ht="24" customHeight="1" x14ac:dyDescent="0.2">
      <c r="A1318" s="129"/>
      <c r="B1318" s="129"/>
      <c r="C1318" s="129"/>
      <c r="D1318" s="129"/>
      <c r="E1318" s="139"/>
      <c r="F1318" s="140"/>
      <c r="G1318" s="140"/>
      <c r="H1318" s="129"/>
    </row>
    <row r="1319" spans="1:8" s="288" customFormat="1" ht="24" customHeight="1" x14ac:dyDescent="0.2">
      <c r="A1319" s="129"/>
      <c r="B1319" s="129"/>
      <c r="C1319" s="129"/>
      <c r="D1319" s="129"/>
      <c r="E1319" s="139"/>
      <c r="F1319" s="140"/>
      <c r="G1319" s="140"/>
      <c r="H1319" s="129"/>
    </row>
    <row r="1320" spans="1:8" s="288" customFormat="1" ht="24" customHeight="1" x14ac:dyDescent="0.2">
      <c r="A1320" s="129"/>
      <c r="B1320" s="129"/>
      <c r="C1320" s="129"/>
      <c r="D1320" s="129"/>
      <c r="E1320" s="139"/>
      <c r="F1320" s="140"/>
      <c r="G1320" s="140"/>
      <c r="H1320" s="129"/>
    </row>
    <row r="1321" spans="1:8" s="288" customFormat="1" ht="24" customHeight="1" x14ac:dyDescent="0.2">
      <c r="A1321" s="129"/>
      <c r="B1321" s="129"/>
      <c r="C1321" s="129"/>
      <c r="D1321" s="129"/>
      <c r="E1321" s="139"/>
      <c r="F1321" s="140"/>
      <c r="G1321" s="140"/>
      <c r="H1321" s="129"/>
    </row>
    <row r="1322" spans="1:8" s="288" customFormat="1" ht="24" customHeight="1" x14ac:dyDescent="0.2">
      <c r="A1322" s="129"/>
      <c r="B1322" s="129"/>
      <c r="C1322" s="129"/>
      <c r="D1322" s="129"/>
      <c r="E1322" s="139"/>
      <c r="F1322" s="140"/>
      <c r="G1322" s="140"/>
      <c r="H1322" s="129"/>
    </row>
    <row r="1323" spans="1:8" s="288" customFormat="1" ht="24" customHeight="1" x14ac:dyDescent="0.2">
      <c r="A1323" s="129"/>
      <c r="B1323" s="129"/>
      <c r="C1323" s="129"/>
      <c r="D1323" s="129"/>
      <c r="E1323" s="139"/>
      <c r="F1323" s="140"/>
      <c r="G1323" s="140"/>
      <c r="H1323" s="129"/>
    </row>
    <row r="1326" spans="1:8" s="288" customFormat="1" ht="24" customHeight="1" x14ac:dyDescent="0.2">
      <c r="A1326" s="129"/>
      <c r="B1326" s="129"/>
      <c r="C1326" s="129"/>
      <c r="D1326" s="129"/>
      <c r="E1326" s="139"/>
      <c r="F1326" s="140"/>
      <c r="G1326" s="140"/>
      <c r="H1326" s="129"/>
    </row>
    <row r="1327" spans="1:8" s="288" customFormat="1" ht="24" customHeight="1" x14ac:dyDescent="0.2">
      <c r="A1327" s="129"/>
      <c r="B1327" s="129"/>
      <c r="C1327" s="129"/>
      <c r="D1327" s="129"/>
      <c r="E1327" s="139"/>
      <c r="F1327" s="140"/>
      <c r="G1327" s="140"/>
      <c r="H1327" s="129"/>
    </row>
    <row r="1328" spans="1:8" s="288" customFormat="1" ht="24" customHeight="1" x14ac:dyDescent="0.2">
      <c r="A1328" s="129"/>
      <c r="B1328" s="129"/>
      <c r="C1328" s="129"/>
      <c r="D1328" s="129"/>
      <c r="E1328" s="139"/>
      <c r="F1328" s="140"/>
      <c r="G1328" s="140"/>
      <c r="H1328" s="129"/>
    </row>
    <row r="1329" spans="1:8" s="288" customFormat="1" ht="24" customHeight="1" x14ac:dyDescent="0.2">
      <c r="A1329" s="129"/>
      <c r="B1329" s="129"/>
      <c r="C1329" s="129"/>
      <c r="D1329" s="129"/>
      <c r="E1329" s="139"/>
      <c r="F1329" s="140"/>
      <c r="G1329" s="140"/>
      <c r="H1329" s="129"/>
    </row>
    <row r="1330" spans="1:8" s="288" customFormat="1" ht="24" customHeight="1" x14ac:dyDescent="0.2">
      <c r="A1330" s="129"/>
      <c r="B1330" s="129"/>
      <c r="C1330" s="129"/>
      <c r="D1330" s="129"/>
      <c r="E1330" s="139"/>
      <c r="F1330" s="140"/>
      <c r="G1330" s="140"/>
      <c r="H1330" s="129"/>
    </row>
    <row r="1331" spans="1:8" s="288" customFormat="1" ht="24" customHeight="1" x14ac:dyDescent="0.2">
      <c r="A1331" s="129"/>
      <c r="B1331" s="129"/>
      <c r="C1331" s="129"/>
      <c r="D1331" s="129"/>
      <c r="E1331" s="139"/>
      <c r="F1331" s="140"/>
      <c r="G1331" s="140"/>
      <c r="H1331" s="129"/>
    </row>
    <row r="1332" spans="1:8" s="288" customFormat="1" ht="24" customHeight="1" x14ac:dyDescent="0.2">
      <c r="A1332" s="129"/>
      <c r="B1332" s="129"/>
      <c r="C1332" s="129"/>
      <c r="D1332" s="129"/>
      <c r="E1332" s="139"/>
      <c r="F1332" s="140"/>
      <c r="G1332" s="140"/>
      <c r="H1332" s="129"/>
    </row>
    <row r="1333" spans="1:8" s="288" customFormat="1" ht="24" customHeight="1" x14ac:dyDescent="0.2">
      <c r="A1333" s="129"/>
      <c r="B1333" s="129"/>
      <c r="C1333" s="129"/>
      <c r="D1333" s="129"/>
      <c r="E1333" s="139"/>
      <c r="F1333" s="140"/>
      <c r="G1333" s="140"/>
      <c r="H1333" s="129"/>
    </row>
    <row r="1336" spans="1:8" s="288" customFormat="1" ht="24" customHeight="1" x14ac:dyDescent="0.2">
      <c r="A1336" s="129"/>
      <c r="B1336" s="129"/>
      <c r="C1336" s="129"/>
      <c r="D1336" s="129"/>
      <c r="E1336" s="139"/>
      <c r="F1336" s="140"/>
      <c r="G1336" s="140"/>
      <c r="H1336" s="129"/>
    </row>
    <row r="1337" spans="1:8" s="288" customFormat="1" ht="24" customHeight="1" x14ac:dyDescent="0.2">
      <c r="A1337" s="129"/>
      <c r="B1337" s="129"/>
      <c r="C1337" s="129"/>
      <c r="D1337" s="129"/>
      <c r="E1337" s="139"/>
      <c r="F1337" s="140"/>
      <c r="G1337" s="140"/>
      <c r="H1337" s="129"/>
    </row>
    <row r="1338" spans="1:8" s="288" customFormat="1" ht="24" customHeight="1" x14ac:dyDescent="0.2">
      <c r="A1338" s="129"/>
      <c r="B1338" s="129"/>
      <c r="C1338" s="129"/>
      <c r="D1338" s="129"/>
      <c r="E1338" s="139"/>
      <c r="F1338" s="140"/>
      <c r="G1338" s="140"/>
      <c r="H1338" s="129"/>
    </row>
    <row r="1339" spans="1:8" s="288" customFormat="1" ht="24" customHeight="1" x14ac:dyDescent="0.2">
      <c r="A1339" s="129"/>
      <c r="B1339" s="129"/>
      <c r="C1339" s="129"/>
      <c r="D1339" s="129"/>
      <c r="E1339" s="139"/>
      <c r="F1339" s="140"/>
      <c r="G1339" s="140"/>
      <c r="H1339" s="129"/>
    </row>
    <row r="1340" spans="1:8" s="288" customFormat="1" ht="24" customHeight="1" x14ac:dyDescent="0.2">
      <c r="A1340" s="129"/>
      <c r="B1340" s="129"/>
      <c r="C1340" s="129"/>
      <c r="D1340" s="129"/>
      <c r="E1340" s="139"/>
      <c r="F1340" s="140"/>
      <c r="G1340" s="140"/>
      <c r="H1340" s="129"/>
    </row>
    <row r="1341" spans="1:8" s="288" customFormat="1" ht="24" customHeight="1" x14ac:dyDescent="0.2">
      <c r="A1341" s="129"/>
      <c r="B1341" s="129"/>
      <c r="C1341" s="129"/>
      <c r="D1341" s="129"/>
      <c r="E1341" s="139"/>
      <c r="F1341" s="140"/>
      <c r="G1341" s="140"/>
      <c r="H1341" s="129"/>
    </row>
    <row r="1342" spans="1:8" s="288" customFormat="1" ht="24" customHeight="1" x14ac:dyDescent="0.2">
      <c r="A1342" s="129"/>
      <c r="B1342" s="129"/>
      <c r="C1342" s="129"/>
      <c r="D1342" s="129"/>
      <c r="E1342" s="139"/>
      <c r="F1342" s="140"/>
      <c r="G1342" s="140"/>
      <c r="H1342" s="129"/>
    </row>
    <row r="1343" spans="1:8" s="288" customFormat="1" ht="24" customHeight="1" x14ac:dyDescent="0.2">
      <c r="A1343" s="129"/>
      <c r="B1343" s="129"/>
      <c r="C1343" s="129"/>
      <c r="D1343" s="129"/>
      <c r="E1343" s="139"/>
      <c r="F1343" s="140"/>
      <c r="G1343" s="140"/>
      <c r="H1343" s="129"/>
    </row>
    <row r="1344" spans="1:8" s="288" customFormat="1" ht="24" customHeight="1" x14ac:dyDescent="0.2">
      <c r="A1344" s="129"/>
      <c r="B1344" s="129"/>
      <c r="C1344" s="129"/>
      <c r="D1344" s="129"/>
      <c r="E1344" s="139"/>
      <c r="F1344" s="140"/>
      <c r="G1344" s="140"/>
      <c r="H1344" s="129"/>
    </row>
    <row r="1358" spans="1:141" s="139" customFormat="1" ht="24" customHeight="1" x14ac:dyDescent="0.2">
      <c r="A1358" s="129"/>
      <c r="B1358" s="129"/>
      <c r="C1358" s="129"/>
      <c r="D1358" s="129"/>
      <c r="F1358" s="140"/>
      <c r="G1358" s="140"/>
      <c r="H1358" s="129"/>
      <c r="I1358" s="288"/>
      <c r="J1358" s="288"/>
      <c r="K1358" s="288"/>
      <c r="L1358" s="288"/>
      <c r="M1358" s="288"/>
      <c r="N1358" s="288"/>
      <c r="O1358" s="288"/>
      <c r="P1358" s="288"/>
      <c r="Q1358" s="288"/>
      <c r="R1358" s="288"/>
      <c r="S1358" s="288"/>
      <c r="T1358" s="288"/>
      <c r="U1358" s="289"/>
      <c r="V1358" s="289"/>
      <c r="W1358" s="289"/>
      <c r="X1358" s="289"/>
      <c r="Y1358" s="289"/>
      <c r="Z1358" s="289"/>
      <c r="AA1358" s="289"/>
      <c r="AB1358" s="289"/>
      <c r="AC1358" s="289"/>
      <c r="AD1358" s="289"/>
      <c r="AE1358" s="289"/>
      <c r="AF1358" s="289"/>
      <c r="AG1358" s="289"/>
      <c r="AH1358" s="289"/>
      <c r="AI1358" s="289"/>
      <c r="AJ1358" s="289"/>
      <c r="AK1358" s="289"/>
      <c r="AL1358" s="289"/>
      <c r="AM1358" s="289"/>
      <c r="AN1358" s="289"/>
      <c r="AO1358" s="289"/>
      <c r="AP1358" s="289"/>
      <c r="AQ1358" s="289"/>
      <c r="AR1358" s="289"/>
      <c r="AS1358" s="289"/>
      <c r="AT1358" s="289"/>
      <c r="AU1358" s="289"/>
      <c r="AV1358" s="289"/>
      <c r="AW1358" s="289"/>
      <c r="AX1358" s="289"/>
      <c r="AY1358" s="289"/>
      <c r="AZ1358" s="289"/>
      <c r="BA1358" s="289"/>
      <c r="BB1358" s="289"/>
      <c r="BC1358" s="289"/>
      <c r="BD1358" s="289"/>
      <c r="BE1358" s="289"/>
      <c r="BF1358" s="289"/>
      <c r="BG1358" s="289"/>
      <c r="BH1358" s="289"/>
      <c r="BI1358" s="289"/>
      <c r="BJ1358" s="289"/>
      <c r="BK1358" s="289"/>
      <c r="BL1358" s="289"/>
      <c r="BM1358" s="289"/>
      <c r="BN1358" s="289"/>
      <c r="BO1358" s="289"/>
      <c r="BP1358" s="289"/>
      <c r="BQ1358" s="289"/>
      <c r="BR1358" s="289"/>
      <c r="BS1358" s="289"/>
      <c r="BT1358" s="289"/>
      <c r="BU1358" s="289"/>
      <c r="BV1358" s="289"/>
      <c r="BW1358" s="289"/>
      <c r="BX1358" s="289"/>
      <c r="BY1358" s="289"/>
      <c r="BZ1358" s="289"/>
      <c r="CA1358" s="289"/>
      <c r="CB1358" s="289"/>
      <c r="CC1358" s="289"/>
      <c r="CD1358" s="289"/>
      <c r="CE1358" s="289"/>
      <c r="CF1358" s="289"/>
      <c r="CG1358" s="289"/>
      <c r="CH1358" s="289"/>
      <c r="CI1358" s="289"/>
      <c r="CJ1358" s="289"/>
      <c r="CK1358" s="289"/>
      <c r="CL1358" s="289"/>
      <c r="CM1358" s="289"/>
      <c r="CN1358" s="289"/>
      <c r="CO1358" s="289"/>
      <c r="CP1358" s="289"/>
      <c r="CQ1358" s="289"/>
      <c r="CR1358" s="289"/>
      <c r="CS1358" s="289"/>
      <c r="CT1358" s="289"/>
      <c r="CU1358" s="289"/>
      <c r="CV1358" s="289"/>
      <c r="CW1358" s="289"/>
      <c r="CX1358" s="289"/>
      <c r="CY1358" s="289"/>
      <c r="CZ1358" s="289"/>
      <c r="DA1358" s="289"/>
      <c r="DB1358" s="289"/>
      <c r="DC1358" s="289"/>
      <c r="DD1358" s="289"/>
      <c r="DE1358" s="289"/>
      <c r="DF1358" s="289"/>
      <c r="DG1358" s="289"/>
      <c r="DH1358" s="289"/>
      <c r="DI1358" s="289"/>
      <c r="DJ1358" s="289"/>
      <c r="DK1358" s="289"/>
      <c r="DL1358" s="289"/>
      <c r="DM1358" s="289"/>
      <c r="DN1358" s="289"/>
      <c r="DO1358" s="289"/>
      <c r="DP1358" s="289"/>
      <c r="DQ1358" s="289"/>
      <c r="DR1358" s="289"/>
      <c r="DS1358" s="289"/>
      <c r="DT1358" s="289"/>
      <c r="DU1358" s="289"/>
      <c r="DV1358" s="289"/>
      <c r="DW1358" s="289"/>
      <c r="DX1358" s="289"/>
      <c r="DY1358" s="289"/>
      <c r="DZ1358" s="289"/>
      <c r="EA1358" s="289"/>
      <c r="EB1358" s="289"/>
      <c r="EC1358" s="289"/>
      <c r="ED1358" s="289"/>
      <c r="EE1358" s="289"/>
      <c r="EF1358" s="289"/>
      <c r="EG1358" s="289"/>
      <c r="EH1358" s="289"/>
      <c r="EI1358" s="289"/>
      <c r="EJ1358" s="289"/>
      <c r="EK1358" s="289"/>
    </row>
    <row r="1360" spans="1:141" s="288" customFormat="1" ht="24" customHeight="1" x14ac:dyDescent="0.2">
      <c r="A1360" s="129"/>
      <c r="B1360" s="129"/>
      <c r="C1360" s="129"/>
      <c r="D1360" s="129"/>
      <c r="E1360" s="139"/>
      <c r="F1360" s="140"/>
      <c r="G1360" s="140"/>
      <c r="H1360" s="129"/>
    </row>
    <row r="1361" spans="1:8" s="288" customFormat="1" ht="24" customHeight="1" x14ac:dyDescent="0.2">
      <c r="A1361" s="129"/>
      <c r="B1361" s="129"/>
      <c r="C1361" s="129"/>
      <c r="D1361" s="129"/>
      <c r="E1361" s="139"/>
      <c r="F1361" s="140"/>
      <c r="G1361" s="140"/>
      <c r="H1361" s="129"/>
    </row>
    <row r="1362" spans="1:8" s="288" customFormat="1" ht="24" customHeight="1" x14ac:dyDescent="0.2">
      <c r="A1362" s="129"/>
      <c r="B1362" s="129"/>
      <c r="C1362" s="129"/>
      <c r="D1362" s="129"/>
      <c r="E1362" s="139"/>
      <c r="F1362" s="140"/>
      <c r="G1362" s="140"/>
      <c r="H1362" s="129"/>
    </row>
    <row r="1363" spans="1:8" s="288" customFormat="1" ht="24" customHeight="1" x14ac:dyDescent="0.2">
      <c r="A1363" s="129"/>
      <c r="B1363" s="129"/>
      <c r="C1363" s="129"/>
      <c r="D1363" s="129"/>
      <c r="E1363" s="139"/>
      <c r="F1363" s="140"/>
      <c r="G1363" s="140"/>
      <c r="H1363" s="129"/>
    </row>
    <row r="1364" spans="1:8" s="288" customFormat="1" ht="24" customHeight="1" x14ac:dyDescent="0.2">
      <c r="A1364" s="129"/>
      <c r="B1364" s="129"/>
      <c r="C1364" s="129"/>
      <c r="D1364" s="129"/>
      <c r="E1364" s="139"/>
      <c r="F1364" s="140"/>
      <c r="G1364" s="140"/>
      <c r="H1364" s="129"/>
    </row>
    <row r="1365" spans="1:8" s="288" customFormat="1" ht="24" customHeight="1" x14ac:dyDescent="0.2">
      <c r="A1365" s="129"/>
      <c r="B1365" s="129"/>
      <c r="C1365" s="129"/>
      <c r="D1365" s="129"/>
      <c r="E1365" s="139"/>
      <c r="F1365" s="140"/>
      <c r="G1365" s="140"/>
      <c r="H1365" s="129"/>
    </row>
    <row r="1366" spans="1:8" s="288" customFormat="1" ht="24" customHeight="1" x14ac:dyDescent="0.2">
      <c r="A1366" s="129"/>
      <c r="B1366" s="129"/>
      <c r="C1366" s="129"/>
      <c r="D1366" s="129"/>
      <c r="E1366" s="139"/>
      <c r="F1366" s="140"/>
      <c r="G1366" s="140"/>
      <c r="H1366" s="129"/>
    </row>
    <row r="1367" spans="1:8" s="288" customFormat="1" ht="24" customHeight="1" x14ac:dyDescent="0.2">
      <c r="A1367" s="129"/>
      <c r="B1367" s="129"/>
      <c r="C1367" s="129"/>
      <c r="D1367" s="129"/>
      <c r="E1367" s="139"/>
      <c r="F1367" s="140"/>
      <c r="G1367" s="140"/>
      <c r="H1367" s="129"/>
    </row>
    <row r="1368" spans="1:8" s="288" customFormat="1" ht="24" customHeight="1" x14ac:dyDescent="0.2">
      <c r="A1368" s="129"/>
      <c r="B1368" s="129"/>
      <c r="C1368" s="129"/>
      <c r="D1368" s="129"/>
      <c r="E1368" s="139"/>
      <c r="F1368" s="140"/>
      <c r="G1368" s="140"/>
      <c r="H1368" s="129"/>
    </row>
    <row r="1369" spans="1:8" s="288" customFormat="1" ht="24" customHeight="1" x14ac:dyDescent="0.2">
      <c r="A1369" s="129"/>
      <c r="B1369" s="129"/>
      <c r="C1369" s="129"/>
      <c r="D1369" s="129"/>
      <c r="E1369" s="139"/>
      <c r="F1369" s="140"/>
      <c r="G1369" s="140"/>
      <c r="H1369" s="129"/>
    </row>
    <row r="1370" spans="1:8" s="288" customFormat="1" ht="24" customHeight="1" x14ac:dyDescent="0.2">
      <c r="A1370" s="129"/>
      <c r="B1370" s="129"/>
      <c r="C1370" s="129"/>
      <c r="D1370" s="129"/>
      <c r="E1370" s="139"/>
      <c r="F1370" s="140"/>
      <c r="G1370" s="140"/>
      <c r="H1370" s="129"/>
    </row>
    <row r="1371" spans="1:8" s="288" customFormat="1" ht="24" customHeight="1" x14ac:dyDescent="0.2">
      <c r="A1371" s="129"/>
      <c r="B1371" s="129"/>
      <c r="C1371" s="129"/>
      <c r="D1371" s="129"/>
      <c r="E1371" s="139"/>
      <c r="F1371" s="140"/>
      <c r="G1371" s="140"/>
      <c r="H1371" s="129"/>
    </row>
    <row r="1372" spans="1:8" s="288" customFormat="1" ht="24" customHeight="1" x14ac:dyDescent="0.2">
      <c r="A1372" s="129"/>
      <c r="B1372" s="129"/>
      <c r="C1372" s="129"/>
      <c r="D1372" s="129"/>
      <c r="E1372" s="139"/>
      <c r="F1372" s="140"/>
      <c r="G1372" s="140"/>
      <c r="H1372" s="129"/>
    </row>
    <row r="1373" spans="1:8" s="288" customFormat="1" ht="24" customHeight="1" x14ac:dyDescent="0.2">
      <c r="A1373" s="129"/>
      <c r="B1373" s="129"/>
      <c r="C1373" s="129"/>
      <c r="D1373" s="129"/>
      <c r="E1373" s="139"/>
      <c r="F1373" s="140"/>
      <c r="G1373" s="140"/>
      <c r="H1373" s="129"/>
    </row>
    <row r="1376" spans="1:8" s="288" customFormat="1" ht="24" customHeight="1" x14ac:dyDescent="0.2">
      <c r="A1376" s="129"/>
      <c r="B1376" s="129"/>
      <c r="C1376" s="129"/>
      <c r="D1376" s="129"/>
      <c r="E1376" s="139"/>
      <c r="F1376" s="140"/>
      <c r="G1376" s="140"/>
      <c r="H1376" s="129"/>
    </row>
    <row r="1377" spans="1:8" s="288" customFormat="1" ht="24" customHeight="1" x14ac:dyDescent="0.2">
      <c r="A1377" s="129"/>
      <c r="B1377" s="129"/>
      <c r="C1377" s="129"/>
      <c r="D1377" s="129"/>
      <c r="E1377" s="139"/>
      <c r="F1377" s="140"/>
      <c r="G1377" s="140"/>
      <c r="H1377" s="129"/>
    </row>
    <row r="1378" spans="1:8" s="288" customFormat="1" ht="24" customHeight="1" x14ac:dyDescent="0.2">
      <c r="A1378" s="129"/>
      <c r="B1378" s="129"/>
      <c r="C1378" s="129"/>
      <c r="D1378" s="129"/>
      <c r="E1378" s="139"/>
      <c r="F1378" s="140"/>
      <c r="G1378" s="140"/>
      <c r="H1378" s="129"/>
    </row>
    <row r="1379" spans="1:8" s="288" customFormat="1" ht="24" customHeight="1" x14ac:dyDescent="0.2">
      <c r="A1379" s="129"/>
      <c r="B1379" s="129"/>
      <c r="C1379" s="129"/>
      <c r="D1379" s="129"/>
      <c r="E1379" s="139"/>
      <c r="F1379" s="140"/>
      <c r="G1379" s="140"/>
      <c r="H1379" s="129"/>
    </row>
    <row r="1380" spans="1:8" s="288" customFormat="1" ht="24" customHeight="1" x14ac:dyDescent="0.2">
      <c r="A1380" s="129"/>
      <c r="B1380" s="129"/>
      <c r="C1380" s="129"/>
      <c r="D1380" s="129"/>
      <c r="E1380" s="139"/>
      <c r="F1380" s="140"/>
      <c r="G1380" s="140"/>
      <c r="H1380" s="129"/>
    </row>
    <row r="1381" spans="1:8" s="288" customFormat="1" ht="24" customHeight="1" x14ac:dyDescent="0.2">
      <c r="A1381" s="129"/>
      <c r="B1381" s="129"/>
      <c r="C1381" s="129"/>
      <c r="D1381" s="129"/>
      <c r="E1381" s="139"/>
      <c r="F1381" s="140"/>
      <c r="G1381" s="140"/>
      <c r="H1381" s="129"/>
    </row>
    <row r="1382" spans="1:8" s="288" customFormat="1" ht="24" customHeight="1" x14ac:dyDescent="0.2">
      <c r="A1382" s="129"/>
      <c r="B1382" s="129"/>
      <c r="C1382" s="129"/>
      <c r="D1382" s="129"/>
      <c r="E1382" s="139"/>
      <c r="F1382" s="140"/>
      <c r="G1382" s="140"/>
      <c r="H1382" s="129"/>
    </row>
    <row r="1383" spans="1:8" s="288" customFormat="1" ht="24" customHeight="1" x14ac:dyDescent="0.2">
      <c r="A1383" s="129"/>
      <c r="B1383" s="129"/>
      <c r="C1383" s="129"/>
      <c r="D1383" s="129"/>
      <c r="E1383" s="139"/>
      <c r="F1383" s="140"/>
      <c r="G1383" s="140"/>
      <c r="H1383" s="129"/>
    </row>
    <row r="1386" spans="1:8" s="288" customFormat="1" ht="24" customHeight="1" x14ac:dyDescent="0.2">
      <c r="A1386" s="129"/>
      <c r="B1386" s="129"/>
      <c r="C1386" s="129"/>
      <c r="D1386" s="129"/>
      <c r="E1386" s="139"/>
      <c r="F1386" s="140"/>
      <c r="G1386" s="140"/>
      <c r="H1386" s="129"/>
    </row>
    <row r="1387" spans="1:8" s="288" customFormat="1" ht="24" customHeight="1" x14ac:dyDescent="0.2">
      <c r="A1387" s="129"/>
      <c r="B1387" s="129"/>
      <c r="C1387" s="129"/>
      <c r="D1387" s="129"/>
      <c r="E1387" s="139"/>
      <c r="F1387" s="140"/>
      <c r="G1387" s="140"/>
      <c r="H1387" s="129"/>
    </row>
    <row r="1388" spans="1:8" s="288" customFormat="1" ht="24" customHeight="1" x14ac:dyDescent="0.2">
      <c r="A1388" s="129"/>
      <c r="B1388" s="129"/>
      <c r="C1388" s="129"/>
      <c r="D1388" s="129"/>
      <c r="E1388" s="139"/>
      <c r="F1388" s="140"/>
      <c r="G1388" s="140"/>
      <c r="H1388" s="129"/>
    </row>
    <row r="1389" spans="1:8" s="288" customFormat="1" ht="24" customHeight="1" x14ac:dyDescent="0.2">
      <c r="A1389" s="129"/>
      <c r="B1389" s="129"/>
      <c r="C1389" s="129"/>
      <c r="D1389" s="129"/>
      <c r="E1389" s="139"/>
      <c r="F1389" s="140"/>
      <c r="G1389" s="140"/>
      <c r="H1389" s="129"/>
    </row>
    <row r="1390" spans="1:8" s="288" customFormat="1" ht="24" customHeight="1" x14ac:dyDescent="0.2">
      <c r="A1390" s="129"/>
      <c r="B1390" s="129"/>
      <c r="C1390" s="129"/>
      <c r="D1390" s="129"/>
      <c r="E1390" s="139"/>
      <c r="F1390" s="140"/>
      <c r="G1390" s="140"/>
      <c r="H1390" s="129"/>
    </row>
    <row r="1391" spans="1:8" s="288" customFormat="1" ht="24" customHeight="1" x14ac:dyDescent="0.2">
      <c r="A1391" s="129"/>
      <c r="B1391" s="129"/>
      <c r="C1391" s="129"/>
      <c r="D1391" s="129"/>
      <c r="E1391" s="139"/>
      <c r="F1391" s="140"/>
      <c r="G1391" s="140"/>
      <c r="H1391" s="129"/>
    </row>
    <row r="1392" spans="1:8" s="288" customFormat="1" ht="24" customHeight="1" x14ac:dyDescent="0.2">
      <c r="A1392" s="129"/>
      <c r="B1392" s="129"/>
      <c r="C1392" s="129"/>
      <c r="D1392" s="129"/>
      <c r="E1392" s="139"/>
      <c r="F1392" s="140"/>
      <c r="G1392" s="140"/>
      <c r="H1392" s="129"/>
    </row>
    <row r="1393" spans="1:141" s="288" customFormat="1" ht="24" customHeight="1" x14ac:dyDescent="0.2">
      <c r="A1393" s="129"/>
      <c r="B1393" s="129"/>
      <c r="C1393" s="129"/>
      <c r="D1393" s="129"/>
      <c r="E1393" s="139"/>
      <c r="F1393" s="140"/>
      <c r="G1393" s="140"/>
      <c r="H1393" s="129"/>
    </row>
    <row r="1394" spans="1:141" s="288" customFormat="1" ht="24" customHeight="1" x14ac:dyDescent="0.2">
      <c r="A1394" s="129"/>
      <c r="B1394" s="129"/>
      <c r="C1394" s="129"/>
      <c r="D1394" s="129"/>
      <c r="E1394" s="139"/>
      <c r="F1394" s="140"/>
      <c r="G1394" s="140"/>
      <c r="H1394" s="129"/>
    </row>
    <row r="1408" spans="1:141" s="139" customFormat="1" ht="24" customHeight="1" x14ac:dyDescent="0.2">
      <c r="A1408" s="129"/>
      <c r="B1408" s="129"/>
      <c r="C1408" s="129"/>
      <c r="D1408" s="129"/>
      <c r="F1408" s="140"/>
      <c r="G1408" s="140"/>
      <c r="H1408" s="129"/>
      <c r="I1408" s="288"/>
      <c r="J1408" s="288"/>
      <c r="K1408" s="288"/>
      <c r="L1408" s="288"/>
      <c r="M1408" s="288"/>
      <c r="N1408" s="288"/>
      <c r="O1408" s="288"/>
      <c r="P1408" s="288"/>
      <c r="Q1408" s="288"/>
      <c r="R1408" s="288"/>
      <c r="S1408" s="288"/>
      <c r="T1408" s="288"/>
      <c r="U1408" s="289"/>
      <c r="V1408" s="289"/>
      <c r="W1408" s="289"/>
      <c r="X1408" s="289"/>
      <c r="Y1408" s="289"/>
      <c r="Z1408" s="289"/>
      <c r="AA1408" s="289"/>
      <c r="AB1408" s="289"/>
      <c r="AC1408" s="289"/>
      <c r="AD1408" s="289"/>
      <c r="AE1408" s="289"/>
      <c r="AF1408" s="289"/>
      <c r="AG1408" s="289"/>
      <c r="AH1408" s="289"/>
      <c r="AI1408" s="289"/>
      <c r="AJ1408" s="289"/>
      <c r="AK1408" s="289"/>
      <c r="AL1408" s="289"/>
      <c r="AM1408" s="289"/>
      <c r="AN1408" s="289"/>
      <c r="AO1408" s="289"/>
      <c r="AP1408" s="289"/>
      <c r="AQ1408" s="289"/>
      <c r="AR1408" s="289"/>
      <c r="AS1408" s="289"/>
      <c r="AT1408" s="289"/>
      <c r="AU1408" s="289"/>
      <c r="AV1408" s="289"/>
      <c r="AW1408" s="289"/>
      <c r="AX1408" s="289"/>
      <c r="AY1408" s="289"/>
      <c r="AZ1408" s="289"/>
      <c r="BA1408" s="289"/>
      <c r="BB1408" s="289"/>
      <c r="BC1408" s="289"/>
      <c r="BD1408" s="289"/>
      <c r="BE1408" s="289"/>
      <c r="BF1408" s="289"/>
      <c r="BG1408" s="289"/>
      <c r="BH1408" s="289"/>
      <c r="BI1408" s="289"/>
      <c r="BJ1408" s="289"/>
      <c r="BK1408" s="289"/>
      <c r="BL1408" s="289"/>
      <c r="BM1408" s="289"/>
      <c r="BN1408" s="289"/>
      <c r="BO1408" s="289"/>
      <c r="BP1408" s="289"/>
      <c r="BQ1408" s="289"/>
      <c r="BR1408" s="289"/>
      <c r="BS1408" s="289"/>
      <c r="BT1408" s="289"/>
      <c r="BU1408" s="289"/>
      <c r="BV1408" s="289"/>
      <c r="BW1408" s="289"/>
      <c r="BX1408" s="289"/>
      <c r="BY1408" s="289"/>
      <c r="BZ1408" s="289"/>
      <c r="CA1408" s="289"/>
      <c r="CB1408" s="289"/>
      <c r="CC1408" s="289"/>
      <c r="CD1408" s="289"/>
      <c r="CE1408" s="289"/>
      <c r="CF1408" s="289"/>
      <c r="CG1408" s="289"/>
      <c r="CH1408" s="289"/>
      <c r="CI1408" s="289"/>
      <c r="CJ1408" s="289"/>
      <c r="CK1408" s="289"/>
      <c r="CL1408" s="289"/>
      <c r="CM1408" s="289"/>
      <c r="CN1408" s="289"/>
      <c r="CO1408" s="289"/>
      <c r="CP1408" s="289"/>
      <c r="CQ1408" s="289"/>
      <c r="CR1408" s="289"/>
      <c r="CS1408" s="289"/>
      <c r="CT1408" s="289"/>
      <c r="CU1408" s="289"/>
      <c r="CV1408" s="289"/>
      <c r="CW1408" s="289"/>
      <c r="CX1408" s="289"/>
      <c r="CY1408" s="289"/>
      <c r="CZ1408" s="289"/>
      <c r="DA1408" s="289"/>
      <c r="DB1408" s="289"/>
      <c r="DC1408" s="289"/>
      <c r="DD1408" s="289"/>
      <c r="DE1408" s="289"/>
      <c r="DF1408" s="289"/>
      <c r="DG1408" s="289"/>
      <c r="DH1408" s="289"/>
      <c r="DI1408" s="289"/>
      <c r="DJ1408" s="289"/>
      <c r="DK1408" s="289"/>
      <c r="DL1408" s="289"/>
      <c r="DM1408" s="289"/>
      <c r="DN1408" s="289"/>
      <c r="DO1408" s="289"/>
      <c r="DP1408" s="289"/>
      <c r="DQ1408" s="289"/>
      <c r="DR1408" s="289"/>
      <c r="DS1408" s="289"/>
      <c r="DT1408" s="289"/>
      <c r="DU1408" s="289"/>
      <c r="DV1408" s="289"/>
      <c r="DW1408" s="289"/>
      <c r="DX1408" s="289"/>
      <c r="DY1408" s="289"/>
      <c r="DZ1408" s="289"/>
      <c r="EA1408" s="289"/>
      <c r="EB1408" s="289"/>
      <c r="EC1408" s="289"/>
      <c r="ED1408" s="289"/>
      <c r="EE1408" s="289"/>
      <c r="EF1408" s="289"/>
      <c r="EG1408" s="289"/>
      <c r="EH1408" s="289"/>
      <c r="EI1408" s="289"/>
      <c r="EJ1408" s="289"/>
      <c r="EK1408" s="289"/>
    </row>
    <row r="1410" spans="1:8" s="288" customFormat="1" ht="24" customHeight="1" x14ac:dyDescent="0.2">
      <c r="A1410" s="129"/>
      <c r="B1410" s="129"/>
      <c r="C1410" s="129"/>
      <c r="D1410" s="129"/>
      <c r="E1410" s="139"/>
      <c r="F1410" s="140"/>
      <c r="G1410" s="140"/>
      <c r="H1410" s="129"/>
    </row>
    <row r="1411" spans="1:8" s="288" customFormat="1" ht="24" customHeight="1" x14ac:dyDescent="0.2">
      <c r="A1411" s="129"/>
      <c r="B1411" s="129"/>
      <c r="C1411" s="129"/>
      <c r="D1411" s="129"/>
      <c r="E1411" s="139"/>
      <c r="F1411" s="140"/>
      <c r="G1411" s="140"/>
      <c r="H1411" s="129"/>
    </row>
    <row r="1412" spans="1:8" s="288" customFormat="1" ht="24" customHeight="1" x14ac:dyDescent="0.2">
      <c r="A1412" s="129"/>
      <c r="B1412" s="129"/>
      <c r="C1412" s="129"/>
      <c r="D1412" s="129"/>
      <c r="E1412" s="139"/>
      <c r="F1412" s="140"/>
      <c r="G1412" s="140"/>
      <c r="H1412" s="129"/>
    </row>
    <row r="1413" spans="1:8" s="288" customFormat="1" ht="24" customHeight="1" x14ac:dyDescent="0.2">
      <c r="A1413" s="129"/>
      <c r="B1413" s="129"/>
      <c r="C1413" s="129"/>
      <c r="D1413" s="129"/>
      <c r="E1413" s="139"/>
      <c r="F1413" s="140"/>
      <c r="G1413" s="140"/>
      <c r="H1413" s="129"/>
    </row>
    <row r="1414" spans="1:8" s="288" customFormat="1" ht="24" customHeight="1" x14ac:dyDescent="0.2">
      <c r="A1414" s="129"/>
      <c r="B1414" s="129"/>
      <c r="C1414" s="129"/>
      <c r="D1414" s="129"/>
      <c r="E1414" s="139"/>
      <c r="F1414" s="140"/>
      <c r="G1414" s="140"/>
      <c r="H1414" s="129"/>
    </row>
    <row r="1415" spans="1:8" s="288" customFormat="1" ht="24" customHeight="1" x14ac:dyDescent="0.2">
      <c r="A1415" s="129"/>
      <c r="B1415" s="129"/>
      <c r="C1415" s="129"/>
      <c r="D1415" s="129"/>
      <c r="E1415" s="139"/>
      <c r="F1415" s="140"/>
      <c r="G1415" s="140"/>
      <c r="H1415" s="129"/>
    </row>
    <row r="1416" spans="1:8" s="288" customFormat="1" ht="24" customHeight="1" x14ac:dyDescent="0.2">
      <c r="A1416" s="129"/>
      <c r="B1416" s="129"/>
      <c r="C1416" s="129"/>
      <c r="D1416" s="129"/>
      <c r="E1416" s="139"/>
      <c r="F1416" s="140"/>
      <c r="G1416" s="140"/>
      <c r="H1416" s="129"/>
    </row>
    <row r="1417" spans="1:8" s="288" customFormat="1" ht="24" customHeight="1" x14ac:dyDescent="0.2">
      <c r="A1417" s="129"/>
      <c r="B1417" s="129"/>
      <c r="C1417" s="129"/>
      <c r="D1417" s="129"/>
      <c r="E1417" s="139"/>
      <c r="F1417" s="140"/>
      <c r="G1417" s="140"/>
      <c r="H1417" s="129"/>
    </row>
    <row r="1418" spans="1:8" s="288" customFormat="1" ht="24" customHeight="1" x14ac:dyDescent="0.2">
      <c r="A1418" s="129"/>
      <c r="B1418" s="129"/>
      <c r="C1418" s="129"/>
      <c r="D1418" s="129"/>
      <c r="E1418" s="139"/>
      <c r="F1418" s="140"/>
      <c r="G1418" s="140"/>
      <c r="H1418" s="129"/>
    </row>
    <row r="1419" spans="1:8" s="288" customFormat="1" ht="24" customHeight="1" x14ac:dyDescent="0.2">
      <c r="A1419" s="129"/>
      <c r="B1419" s="129"/>
      <c r="C1419" s="129"/>
      <c r="D1419" s="129"/>
      <c r="E1419" s="139"/>
      <c r="F1419" s="140"/>
      <c r="G1419" s="140"/>
      <c r="H1419" s="129"/>
    </row>
    <row r="1420" spans="1:8" s="288" customFormat="1" ht="24" customHeight="1" x14ac:dyDescent="0.2">
      <c r="A1420" s="129"/>
      <c r="B1420" s="129"/>
      <c r="C1420" s="129"/>
      <c r="D1420" s="129"/>
      <c r="E1420" s="139"/>
      <c r="F1420" s="140"/>
      <c r="G1420" s="140"/>
      <c r="H1420" s="129"/>
    </row>
    <row r="1421" spans="1:8" s="288" customFormat="1" ht="24" customHeight="1" x14ac:dyDescent="0.2">
      <c r="A1421" s="129"/>
      <c r="B1421" s="129"/>
      <c r="C1421" s="129"/>
      <c r="D1421" s="129"/>
      <c r="E1421" s="139"/>
      <c r="F1421" s="140"/>
      <c r="G1421" s="140"/>
      <c r="H1421" s="129"/>
    </row>
    <row r="1422" spans="1:8" s="288" customFormat="1" ht="24" customHeight="1" x14ac:dyDescent="0.2">
      <c r="A1422" s="129"/>
      <c r="B1422" s="129"/>
      <c r="C1422" s="129"/>
      <c r="D1422" s="129"/>
      <c r="E1422" s="139"/>
      <c r="F1422" s="140"/>
      <c r="G1422" s="140"/>
      <c r="H1422" s="129"/>
    </row>
    <row r="1423" spans="1:8" s="288" customFormat="1" ht="24" customHeight="1" x14ac:dyDescent="0.2">
      <c r="A1423" s="129"/>
      <c r="B1423" s="129"/>
      <c r="C1423" s="129"/>
      <c r="D1423" s="129"/>
      <c r="E1423" s="139"/>
      <c r="F1423" s="140"/>
      <c r="G1423" s="140"/>
      <c r="H1423" s="129"/>
    </row>
    <row r="1426" spans="1:8" s="288" customFormat="1" ht="24" customHeight="1" x14ac:dyDescent="0.2">
      <c r="A1426" s="129"/>
      <c r="B1426" s="129"/>
      <c r="C1426" s="129"/>
      <c r="D1426" s="129"/>
      <c r="E1426" s="139"/>
      <c r="F1426" s="140"/>
      <c r="G1426" s="140"/>
      <c r="H1426" s="129"/>
    </row>
    <row r="1427" spans="1:8" s="288" customFormat="1" ht="24" customHeight="1" x14ac:dyDescent="0.2">
      <c r="A1427" s="129"/>
      <c r="B1427" s="129"/>
      <c r="C1427" s="129"/>
      <c r="D1427" s="129"/>
      <c r="E1427" s="139"/>
      <c r="F1427" s="140"/>
      <c r="G1427" s="140"/>
      <c r="H1427" s="129"/>
    </row>
    <row r="1428" spans="1:8" s="288" customFormat="1" ht="24" customHeight="1" x14ac:dyDescent="0.2">
      <c r="A1428" s="129"/>
      <c r="B1428" s="129"/>
      <c r="C1428" s="129"/>
      <c r="D1428" s="129"/>
      <c r="E1428" s="139"/>
      <c r="F1428" s="140"/>
      <c r="G1428" s="140"/>
      <c r="H1428" s="129"/>
    </row>
    <row r="1429" spans="1:8" s="288" customFormat="1" ht="24" customHeight="1" x14ac:dyDescent="0.2">
      <c r="A1429" s="129"/>
      <c r="B1429" s="129"/>
      <c r="C1429" s="129"/>
      <c r="D1429" s="129"/>
      <c r="E1429" s="139"/>
      <c r="F1429" s="140"/>
      <c r="G1429" s="140"/>
      <c r="H1429" s="129"/>
    </row>
    <row r="1430" spans="1:8" s="288" customFormat="1" ht="24" customHeight="1" x14ac:dyDescent="0.2">
      <c r="A1430" s="129"/>
      <c r="B1430" s="129"/>
      <c r="C1430" s="129"/>
      <c r="D1430" s="129"/>
      <c r="E1430" s="139"/>
      <c r="F1430" s="140"/>
      <c r="G1430" s="140"/>
      <c r="H1430" s="129"/>
    </row>
    <row r="1431" spans="1:8" s="288" customFormat="1" ht="24" customHeight="1" x14ac:dyDescent="0.2">
      <c r="A1431" s="129"/>
      <c r="B1431" s="129"/>
      <c r="C1431" s="129"/>
      <c r="D1431" s="129"/>
      <c r="E1431" s="139"/>
      <c r="F1431" s="140"/>
      <c r="G1431" s="140"/>
      <c r="H1431" s="129"/>
    </row>
    <row r="1432" spans="1:8" s="288" customFormat="1" ht="24" customHeight="1" x14ac:dyDescent="0.2">
      <c r="A1432" s="129"/>
      <c r="B1432" s="129"/>
      <c r="C1432" s="129"/>
      <c r="D1432" s="129"/>
      <c r="E1432" s="139"/>
      <c r="F1432" s="140"/>
      <c r="G1432" s="140"/>
      <c r="H1432" s="129"/>
    </row>
    <row r="1433" spans="1:8" s="288" customFormat="1" ht="24" customHeight="1" x14ac:dyDescent="0.2">
      <c r="A1433" s="129"/>
      <c r="B1433" s="129"/>
      <c r="C1433" s="129"/>
      <c r="D1433" s="129"/>
      <c r="E1433" s="139"/>
      <c r="F1433" s="140"/>
      <c r="G1433" s="140"/>
      <c r="H1433" s="129"/>
    </row>
    <row r="1436" spans="1:8" s="288" customFormat="1" ht="24" customHeight="1" x14ac:dyDescent="0.2">
      <c r="A1436" s="129"/>
      <c r="B1436" s="129"/>
      <c r="C1436" s="129"/>
      <c r="D1436" s="129"/>
      <c r="E1436" s="139"/>
      <c r="F1436" s="140"/>
      <c r="G1436" s="140"/>
      <c r="H1436" s="129"/>
    </row>
    <row r="1437" spans="1:8" s="288" customFormat="1" ht="24" customHeight="1" x14ac:dyDescent="0.2">
      <c r="A1437" s="129"/>
      <c r="B1437" s="129"/>
      <c r="C1437" s="129"/>
      <c r="D1437" s="129"/>
      <c r="E1437" s="139"/>
      <c r="F1437" s="140"/>
      <c r="G1437" s="140"/>
      <c r="H1437" s="129"/>
    </row>
    <row r="1438" spans="1:8" s="288" customFormat="1" ht="24" customHeight="1" x14ac:dyDescent="0.2">
      <c r="A1438" s="129"/>
      <c r="B1438" s="129"/>
      <c r="C1438" s="129"/>
      <c r="D1438" s="129"/>
      <c r="E1438" s="139"/>
      <c r="F1438" s="140"/>
      <c r="G1438" s="140"/>
      <c r="H1438" s="129"/>
    </row>
    <row r="1439" spans="1:8" s="288" customFormat="1" ht="24" customHeight="1" x14ac:dyDescent="0.2">
      <c r="A1439" s="129"/>
      <c r="B1439" s="129"/>
      <c r="C1439" s="129"/>
      <c r="D1439" s="129"/>
      <c r="E1439" s="139"/>
      <c r="F1439" s="140"/>
      <c r="G1439" s="140"/>
      <c r="H1439" s="129"/>
    </row>
    <row r="1440" spans="1:8" s="288" customFormat="1" ht="24" customHeight="1" x14ac:dyDescent="0.2">
      <c r="A1440" s="129"/>
      <c r="B1440" s="129"/>
      <c r="C1440" s="129"/>
      <c r="D1440" s="129"/>
      <c r="E1440" s="139"/>
      <c r="F1440" s="140"/>
      <c r="G1440" s="140"/>
      <c r="H1440" s="129"/>
    </row>
    <row r="1441" spans="1:8" s="288" customFormat="1" ht="24" customHeight="1" x14ac:dyDescent="0.2">
      <c r="A1441" s="129"/>
      <c r="B1441" s="129"/>
      <c r="C1441" s="129"/>
      <c r="D1441" s="129"/>
      <c r="E1441" s="139"/>
      <c r="F1441" s="140"/>
      <c r="G1441" s="140"/>
      <c r="H1441" s="129"/>
    </row>
    <row r="1442" spans="1:8" s="288" customFormat="1" ht="24" customHeight="1" x14ac:dyDescent="0.2">
      <c r="A1442" s="129"/>
      <c r="B1442" s="129"/>
      <c r="C1442" s="129"/>
      <c r="D1442" s="129"/>
      <c r="E1442" s="139"/>
      <c r="F1442" s="140"/>
      <c r="G1442" s="140"/>
      <c r="H1442" s="129"/>
    </row>
    <row r="1443" spans="1:8" s="288" customFormat="1" ht="24" customHeight="1" x14ac:dyDescent="0.2">
      <c r="A1443" s="129"/>
      <c r="B1443" s="129"/>
      <c r="C1443" s="129"/>
      <c r="D1443" s="129"/>
      <c r="E1443" s="139"/>
      <c r="F1443" s="140"/>
      <c r="G1443" s="140"/>
      <c r="H1443" s="129"/>
    </row>
    <row r="1444" spans="1:8" s="288" customFormat="1" ht="24" customHeight="1" x14ac:dyDescent="0.2">
      <c r="A1444" s="129"/>
      <c r="B1444" s="129"/>
      <c r="C1444" s="129"/>
      <c r="D1444" s="129"/>
      <c r="E1444" s="139"/>
      <c r="F1444" s="140"/>
      <c r="G1444" s="140"/>
      <c r="H1444" s="129"/>
    </row>
    <row r="1458" spans="1:141" s="139" customFormat="1" ht="24" customHeight="1" x14ac:dyDescent="0.2">
      <c r="A1458" s="129"/>
      <c r="B1458" s="129"/>
      <c r="C1458" s="129"/>
      <c r="D1458" s="129"/>
      <c r="F1458" s="140"/>
      <c r="G1458" s="140"/>
      <c r="H1458" s="129"/>
      <c r="I1458" s="288"/>
      <c r="J1458" s="288"/>
      <c r="K1458" s="288"/>
      <c r="L1458" s="288"/>
      <c r="M1458" s="288"/>
      <c r="N1458" s="288"/>
      <c r="O1458" s="288"/>
      <c r="P1458" s="288"/>
      <c r="Q1458" s="288"/>
      <c r="R1458" s="288"/>
      <c r="S1458" s="288"/>
      <c r="T1458" s="288"/>
      <c r="U1458" s="289"/>
      <c r="V1458" s="289"/>
      <c r="W1458" s="289"/>
      <c r="X1458" s="289"/>
      <c r="Y1458" s="289"/>
      <c r="Z1458" s="289"/>
      <c r="AA1458" s="289"/>
      <c r="AB1458" s="289"/>
      <c r="AC1458" s="289"/>
      <c r="AD1458" s="289"/>
      <c r="AE1458" s="289"/>
      <c r="AF1458" s="289"/>
      <c r="AG1458" s="289"/>
      <c r="AH1458" s="289"/>
      <c r="AI1458" s="289"/>
      <c r="AJ1458" s="289"/>
      <c r="AK1458" s="289"/>
      <c r="AL1458" s="289"/>
      <c r="AM1458" s="289"/>
      <c r="AN1458" s="289"/>
      <c r="AO1458" s="289"/>
      <c r="AP1458" s="289"/>
      <c r="AQ1458" s="289"/>
      <c r="AR1458" s="289"/>
      <c r="AS1458" s="289"/>
      <c r="AT1458" s="289"/>
      <c r="AU1458" s="289"/>
      <c r="AV1458" s="289"/>
      <c r="AW1458" s="289"/>
      <c r="AX1458" s="289"/>
      <c r="AY1458" s="289"/>
      <c r="AZ1458" s="289"/>
      <c r="BA1458" s="289"/>
      <c r="BB1458" s="289"/>
      <c r="BC1458" s="289"/>
      <c r="BD1458" s="289"/>
      <c r="BE1458" s="289"/>
      <c r="BF1458" s="289"/>
      <c r="BG1458" s="289"/>
      <c r="BH1458" s="289"/>
      <c r="BI1458" s="289"/>
      <c r="BJ1458" s="289"/>
      <c r="BK1458" s="289"/>
      <c r="BL1458" s="289"/>
      <c r="BM1458" s="289"/>
      <c r="BN1458" s="289"/>
      <c r="BO1458" s="289"/>
      <c r="BP1458" s="289"/>
      <c r="BQ1458" s="289"/>
      <c r="BR1458" s="289"/>
      <c r="BS1458" s="289"/>
      <c r="BT1458" s="289"/>
      <c r="BU1458" s="289"/>
      <c r="BV1458" s="289"/>
      <c r="BW1458" s="289"/>
      <c r="BX1458" s="289"/>
      <c r="BY1458" s="289"/>
      <c r="BZ1458" s="289"/>
      <c r="CA1458" s="289"/>
      <c r="CB1458" s="289"/>
      <c r="CC1458" s="289"/>
      <c r="CD1458" s="289"/>
      <c r="CE1458" s="289"/>
      <c r="CF1458" s="289"/>
      <c r="CG1458" s="289"/>
      <c r="CH1458" s="289"/>
      <c r="CI1458" s="289"/>
      <c r="CJ1458" s="289"/>
      <c r="CK1458" s="289"/>
      <c r="CL1458" s="289"/>
      <c r="CM1458" s="289"/>
      <c r="CN1458" s="289"/>
      <c r="CO1458" s="289"/>
      <c r="CP1458" s="289"/>
      <c r="CQ1458" s="289"/>
      <c r="CR1458" s="289"/>
      <c r="CS1458" s="289"/>
      <c r="CT1458" s="289"/>
      <c r="CU1458" s="289"/>
      <c r="CV1458" s="289"/>
      <c r="CW1458" s="289"/>
      <c r="CX1458" s="289"/>
      <c r="CY1458" s="289"/>
      <c r="CZ1458" s="289"/>
      <c r="DA1458" s="289"/>
      <c r="DB1458" s="289"/>
      <c r="DC1458" s="289"/>
      <c r="DD1458" s="289"/>
      <c r="DE1458" s="289"/>
      <c r="DF1458" s="289"/>
      <c r="DG1458" s="289"/>
      <c r="DH1458" s="289"/>
      <c r="DI1458" s="289"/>
      <c r="DJ1458" s="289"/>
      <c r="DK1458" s="289"/>
      <c r="DL1458" s="289"/>
      <c r="DM1458" s="289"/>
      <c r="DN1458" s="289"/>
      <c r="DO1458" s="289"/>
      <c r="DP1458" s="289"/>
      <c r="DQ1458" s="289"/>
      <c r="DR1458" s="289"/>
      <c r="DS1458" s="289"/>
      <c r="DT1458" s="289"/>
      <c r="DU1458" s="289"/>
      <c r="DV1458" s="289"/>
      <c r="DW1458" s="289"/>
      <c r="DX1458" s="289"/>
      <c r="DY1458" s="289"/>
      <c r="DZ1458" s="289"/>
      <c r="EA1458" s="289"/>
      <c r="EB1458" s="289"/>
      <c r="EC1458" s="289"/>
      <c r="ED1458" s="289"/>
      <c r="EE1458" s="289"/>
      <c r="EF1458" s="289"/>
      <c r="EG1458" s="289"/>
      <c r="EH1458" s="289"/>
      <c r="EI1458" s="289"/>
      <c r="EJ1458" s="289"/>
      <c r="EK1458" s="289"/>
    </row>
    <row r="1460" spans="1:141" s="288" customFormat="1" ht="24" customHeight="1" x14ac:dyDescent="0.2">
      <c r="A1460" s="129"/>
      <c r="B1460" s="129"/>
      <c r="C1460" s="129"/>
      <c r="D1460" s="129"/>
      <c r="E1460" s="139"/>
      <c r="F1460" s="140"/>
      <c r="G1460" s="140"/>
      <c r="H1460" s="129"/>
    </row>
    <row r="1461" spans="1:141" s="288" customFormat="1" ht="24" customHeight="1" x14ac:dyDescent="0.2">
      <c r="A1461" s="129"/>
      <c r="B1461" s="129"/>
      <c r="C1461" s="129"/>
      <c r="D1461" s="129"/>
      <c r="E1461" s="139"/>
      <c r="F1461" s="140"/>
      <c r="G1461" s="140"/>
      <c r="H1461" s="129"/>
    </row>
    <row r="1462" spans="1:141" s="288" customFormat="1" ht="24" customHeight="1" x14ac:dyDescent="0.2">
      <c r="A1462" s="129"/>
      <c r="B1462" s="129"/>
      <c r="C1462" s="129"/>
      <c r="D1462" s="129"/>
      <c r="E1462" s="139"/>
      <c r="F1462" s="140"/>
      <c r="G1462" s="140"/>
      <c r="H1462" s="129"/>
    </row>
    <row r="1463" spans="1:141" s="288" customFormat="1" ht="24" customHeight="1" x14ac:dyDescent="0.2">
      <c r="A1463" s="129"/>
      <c r="B1463" s="129"/>
      <c r="C1463" s="129"/>
      <c r="D1463" s="129"/>
      <c r="E1463" s="139"/>
      <c r="F1463" s="140"/>
      <c r="G1463" s="140"/>
      <c r="H1463" s="129"/>
    </row>
    <row r="1464" spans="1:141" s="288" customFormat="1" ht="24" customHeight="1" x14ac:dyDescent="0.2">
      <c r="A1464" s="129"/>
      <c r="B1464" s="129"/>
      <c r="C1464" s="129"/>
      <c r="D1464" s="129"/>
      <c r="E1464" s="139"/>
      <c r="F1464" s="140"/>
      <c r="G1464" s="140"/>
      <c r="H1464" s="129"/>
    </row>
    <row r="1465" spans="1:141" s="288" customFormat="1" ht="24" customHeight="1" x14ac:dyDescent="0.2">
      <c r="A1465" s="129"/>
      <c r="B1465" s="129"/>
      <c r="C1465" s="129"/>
      <c r="D1465" s="129"/>
      <c r="E1465" s="139"/>
      <c r="F1465" s="140"/>
      <c r="G1465" s="140"/>
      <c r="H1465" s="129"/>
    </row>
    <row r="1466" spans="1:141" s="288" customFormat="1" ht="24" customHeight="1" x14ac:dyDescent="0.2">
      <c r="A1466" s="129"/>
      <c r="B1466" s="129"/>
      <c r="C1466" s="129"/>
      <c r="D1466" s="129"/>
      <c r="E1466" s="139"/>
      <c r="F1466" s="140"/>
      <c r="G1466" s="140"/>
      <c r="H1466" s="129"/>
    </row>
    <row r="1467" spans="1:141" s="288" customFormat="1" ht="24" customHeight="1" x14ac:dyDescent="0.2">
      <c r="A1467" s="129"/>
      <c r="B1467" s="129"/>
      <c r="C1467" s="129"/>
      <c r="D1467" s="129"/>
      <c r="E1467" s="139"/>
      <c r="F1467" s="140"/>
      <c r="G1467" s="140"/>
      <c r="H1467" s="129"/>
    </row>
    <row r="1468" spans="1:141" s="288" customFormat="1" ht="24" customHeight="1" x14ac:dyDescent="0.2">
      <c r="A1468" s="129"/>
      <c r="B1468" s="129"/>
      <c r="C1468" s="129"/>
      <c r="D1468" s="129"/>
      <c r="E1468" s="139"/>
      <c r="F1468" s="140"/>
      <c r="G1468" s="140"/>
      <c r="H1468" s="129"/>
    </row>
    <row r="1469" spans="1:141" s="288" customFormat="1" ht="24" customHeight="1" x14ac:dyDescent="0.2">
      <c r="A1469" s="129"/>
      <c r="B1469" s="129"/>
      <c r="C1469" s="129"/>
      <c r="D1469" s="129"/>
      <c r="E1469" s="139"/>
      <c r="F1469" s="140"/>
      <c r="G1469" s="140"/>
      <c r="H1469" s="129"/>
    </row>
    <row r="1470" spans="1:141" s="288" customFormat="1" ht="24" customHeight="1" x14ac:dyDescent="0.2">
      <c r="A1470" s="129"/>
      <c r="B1470" s="129"/>
      <c r="C1470" s="129"/>
      <c r="D1470" s="129"/>
      <c r="E1470" s="139"/>
      <c r="F1470" s="140"/>
      <c r="G1470" s="140"/>
      <c r="H1470" s="129"/>
    </row>
    <row r="1471" spans="1:141" s="288" customFormat="1" ht="24" customHeight="1" x14ac:dyDescent="0.2">
      <c r="A1471" s="129"/>
      <c r="B1471" s="129"/>
      <c r="C1471" s="129"/>
      <c r="D1471" s="129"/>
      <c r="E1471" s="139"/>
      <c r="F1471" s="140"/>
      <c r="G1471" s="140"/>
      <c r="H1471" s="129"/>
    </row>
    <row r="1472" spans="1:141" s="288" customFormat="1" ht="24" customHeight="1" x14ac:dyDescent="0.2">
      <c r="A1472" s="129"/>
      <c r="B1472" s="129"/>
      <c r="C1472" s="129"/>
      <c r="D1472" s="129"/>
      <c r="E1472" s="139"/>
      <c r="F1472" s="140"/>
      <c r="G1472" s="140"/>
      <c r="H1472" s="129"/>
    </row>
    <row r="1473" spans="1:8" s="288" customFormat="1" ht="24" customHeight="1" x14ac:dyDescent="0.2">
      <c r="A1473" s="129"/>
      <c r="B1473" s="129"/>
      <c r="C1473" s="129"/>
      <c r="D1473" s="129"/>
      <c r="E1473" s="139"/>
      <c r="F1473" s="140"/>
      <c r="G1473" s="140"/>
      <c r="H1473" s="129"/>
    </row>
    <row r="1476" spans="1:8" s="288" customFormat="1" ht="24" customHeight="1" x14ac:dyDescent="0.2">
      <c r="A1476" s="129"/>
      <c r="B1476" s="129"/>
      <c r="C1476" s="129"/>
      <c r="D1476" s="129"/>
      <c r="E1476" s="139"/>
      <c r="F1476" s="140"/>
      <c r="G1476" s="140"/>
      <c r="H1476" s="129"/>
    </row>
    <row r="1477" spans="1:8" s="288" customFormat="1" ht="24" customHeight="1" x14ac:dyDescent="0.2">
      <c r="A1477" s="129"/>
      <c r="B1477" s="129"/>
      <c r="C1477" s="129"/>
      <c r="D1477" s="129"/>
      <c r="E1477" s="139"/>
      <c r="F1477" s="140"/>
      <c r="G1477" s="140"/>
      <c r="H1477" s="129"/>
    </row>
    <row r="1478" spans="1:8" s="288" customFormat="1" ht="24" customHeight="1" x14ac:dyDescent="0.2">
      <c r="A1478" s="129"/>
      <c r="B1478" s="129"/>
      <c r="C1478" s="129"/>
      <c r="D1478" s="129"/>
      <c r="E1478" s="139"/>
      <c r="F1478" s="140"/>
      <c r="G1478" s="140"/>
      <c r="H1478" s="129"/>
    </row>
    <row r="1479" spans="1:8" s="288" customFormat="1" ht="24" customHeight="1" x14ac:dyDescent="0.2">
      <c r="A1479" s="129"/>
      <c r="B1479" s="129"/>
      <c r="C1479" s="129"/>
      <c r="D1479" s="129"/>
      <c r="E1479" s="139"/>
      <c r="F1479" s="140"/>
      <c r="G1479" s="140"/>
      <c r="H1479" s="129"/>
    </row>
    <row r="1480" spans="1:8" s="288" customFormat="1" ht="24" customHeight="1" x14ac:dyDescent="0.2">
      <c r="A1480" s="129"/>
      <c r="B1480" s="129"/>
      <c r="C1480" s="129"/>
      <c r="D1480" s="129"/>
      <c r="E1480" s="139"/>
      <c r="F1480" s="140"/>
      <c r="G1480" s="140"/>
      <c r="H1480" s="129"/>
    </row>
    <row r="1481" spans="1:8" s="288" customFormat="1" ht="24" customHeight="1" x14ac:dyDescent="0.2">
      <c r="A1481" s="129"/>
      <c r="B1481" s="129"/>
      <c r="C1481" s="129"/>
      <c r="D1481" s="129"/>
      <c r="E1481" s="139"/>
      <c r="F1481" s="140"/>
      <c r="G1481" s="140"/>
      <c r="H1481" s="129"/>
    </row>
    <row r="1482" spans="1:8" s="288" customFormat="1" ht="24" customHeight="1" x14ac:dyDescent="0.2">
      <c r="A1482" s="129"/>
      <c r="B1482" s="129"/>
      <c r="C1482" s="129"/>
      <c r="D1482" s="129"/>
      <c r="E1482" s="139"/>
      <c r="F1482" s="140"/>
      <c r="G1482" s="140"/>
      <c r="H1482" s="129"/>
    </row>
    <row r="1483" spans="1:8" s="288" customFormat="1" ht="24" customHeight="1" x14ac:dyDescent="0.2">
      <c r="A1483" s="129"/>
      <c r="B1483" s="129"/>
      <c r="C1483" s="129"/>
      <c r="D1483" s="129"/>
      <c r="E1483" s="139"/>
      <c r="F1483" s="140"/>
      <c r="G1483" s="140"/>
      <c r="H1483" s="129"/>
    </row>
    <row r="1486" spans="1:8" s="288" customFormat="1" ht="24" customHeight="1" x14ac:dyDescent="0.2">
      <c r="A1486" s="129"/>
      <c r="B1486" s="129"/>
      <c r="C1486" s="129"/>
      <c r="D1486" s="129"/>
      <c r="E1486" s="139"/>
      <c r="F1486" s="140"/>
      <c r="G1486" s="140"/>
      <c r="H1486" s="129"/>
    </row>
    <row r="1487" spans="1:8" s="288" customFormat="1" ht="24" customHeight="1" x14ac:dyDescent="0.2">
      <c r="A1487" s="129"/>
      <c r="B1487" s="129"/>
      <c r="C1487" s="129"/>
      <c r="D1487" s="129"/>
      <c r="E1487" s="139"/>
      <c r="F1487" s="140"/>
      <c r="G1487" s="140"/>
      <c r="H1487" s="129"/>
    </row>
    <row r="1488" spans="1:8" s="288" customFormat="1" ht="24" customHeight="1" x14ac:dyDescent="0.2">
      <c r="A1488" s="129"/>
      <c r="B1488" s="129"/>
      <c r="C1488" s="129"/>
      <c r="D1488" s="129"/>
      <c r="E1488" s="139"/>
      <c r="F1488" s="140"/>
      <c r="G1488" s="140"/>
      <c r="H1488" s="129"/>
    </row>
    <row r="1489" spans="1:8" s="288" customFormat="1" ht="24" customHeight="1" x14ac:dyDescent="0.2">
      <c r="A1489" s="129"/>
      <c r="B1489" s="129"/>
      <c r="C1489" s="129"/>
      <c r="D1489" s="129"/>
      <c r="E1489" s="139"/>
      <c r="F1489" s="140"/>
      <c r="G1489" s="140"/>
      <c r="H1489" s="129"/>
    </row>
    <row r="1490" spans="1:8" s="288" customFormat="1" ht="24" customHeight="1" x14ac:dyDescent="0.2">
      <c r="A1490" s="129"/>
      <c r="B1490" s="129"/>
      <c r="C1490" s="129"/>
      <c r="D1490" s="129"/>
      <c r="E1490" s="139"/>
      <c r="F1490" s="140"/>
      <c r="G1490" s="140"/>
      <c r="H1490" s="129"/>
    </row>
    <row r="1491" spans="1:8" s="288" customFormat="1" ht="24" customHeight="1" x14ac:dyDescent="0.2">
      <c r="A1491" s="129"/>
      <c r="B1491" s="129"/>
      <c r="C1491" s="129"/>
      <c r="D1491" s="129"/>
      <c r="E1491" s="139"/>
      <c r="F1491" s="140"/>
      <c r="G1491" s="140"/>
      <c r="H1491" s="129"/>
    </row>
    <row r="1492" spans="1:8" s="288" customFormat="1" ht="24" customHeight="1" x14ac:dyDescent="0.2">
      <c r="A1492" s="129"/>
      <c r="B1492" s="129"/>
      <c r="C1492" s="129"/>
      <c r="D1492" s="129"/>
      <c r="E1492" s="139"/>
      <c r="F1492" s="140"/>
      <c r="G1492" s="140"/>
      <c r="H1492" s="129"/>
    </row>
    <row r="1493" spans="1:8" s="288" customFormat="1" ht="24" customHeight="1" x14ac:dyDescent="0.2">
      <c r="A1493" s="129"/>
      <c r="B1493" s="129"/>
      <c r="C1493" s="129"/>
      <c r="D1493" s="129"/>
      <c r="E1493" s="139"/>
      <c r="F1493" s="140"/>
      <c r="G1493" s="140"/>
      <c r="H1493" s="129"/>
    </row>
    <row r="1494" spans="1:8" s="288" customFormat="1" ht="24" customHeight="1" x14ac:dyDescent="0.2">
      <c r="A1494" s="129"/>
      <c r="B1494" s="129"/>
      <c r="C1494" s="129"/>
      <c r="D1494" s="129"/>
      <c r="E1494" s="139"/>
      <c r="F1494" s="140"/>
      <c r="G1494" s="140"/>
      <c r="H1494" s="129"/>
    </row>
    <row r="1508" spans="1:141" s="139" customFormat="1" ht="24" customHeight="1" x14ac:dyDescent="0.2">
      <c r="A1508" s="129"/>
      <c r="B1508" s="129"/>
      <c r="C1508" s="129"/>
      <c r="D1508" s="129"/>
      <c r="F1508" s="140"/>
      <c r="G1508" s="140"/>
      <c r="H1508" s="129"/>
      <c r="I1508" s="288"/>
      <c r="J1508" s="288"/>
      <c r="K1508" s="288"/>
      <c r="L1508" s="288"/>
      <c r="M1508" s="288"/>
      <c r="N1508" s="288"/>
      <c r="O1508" s="288"/>
      <c r="P1508" s="288"/>
      <c r="Q1508" s="288"/>
      <c r="R1508" s="288"/>
      <c r="S1508" s="288"/>
      <c r="T1508" s="288"/>
      <c r="U1508" s="289"/>
      <c r="V1508" s="289"/>
      <c r="W1508" s="289"/>
      <c r="X1508" s="289"/>
      <c r="Y1508" s="289"/>
      <c r="Z1508" s="289"/>
      <c r="AA1508" s="289"/>
      <c r="AB1508" s="289"/>
      <c r="AC1508" s="289"/>
      <c r="AD1508" s="289"/>
      <c r="AE1508" s="289"/>
      <c r="AF1508" s="289"/>
      <c r="AG1508" s="289"/>
      <c r="AH1508" s="289"/>
      <c r="AI1508" s="289"/>
      <c r="AJ1508" s="289"/>
      <c r="AK1508" s="289"/>
      <c r="AL1508" s="289"/>
      <c r="AM1508" s="289"/>
      <c r="AN1508" s="289"/>
      <c r="AO1508" s="289"/>
      <c r="AP1508" s="289"/>
      <c r="AQ1508" s="289"/>
      <c r="AR1508" s="289"/>
      <c r="AS1508" s="289"/>
      <c r="AT1508" s="289"/>
      <c r="AU1508" s="289"/>
      <c r="AV1508" s="289"/>
      <c r="AW1508" s="289"/>
      <c r="AX1508" s="289"/>
      <c r="AY1508" s="289"/>
      <c r="AZ1508" s="289"/>
      <c r="BA1508" s="289"/>
      <c r="BB1508" s="289"/>
      <c r="BC1508" s="289"/>
      <c r="BD1508" s="289"/>
      <c r="BE1508" s="289"/>
      <c r="BF1508" s="289"/>
      <c r="BG1508" s="289"/>
      <c r="BH1508" s="289"/>
      <c r="BI1508" s="289"/>
      <c r="BJ1508" s="289"/>
      <c r="BK1508" s="289"/>
      <c r="BL1508" s="289"/>
      <c r="BM1508" s="289"/>
      <c r="BN1508" s="289"/>
      <c r="BO1508" s="289"/>
      <c r="BP1508" s="289"/>
      <c r="BQ1508" s="289"/>
      <c r="BR1508" s="289"/>
      <c r="BS1508" s="289"/>
      <c r="BT1508" s="289"/>
      <c r="BU1508" s="289"/>
      <c r="BV1508" s="289"/>
      <c r="BW1508" s="289"/>
      <c r="BX1508" s="289"/>
      <c r="BY1508" s="289"/>
      <c r="BZ1508" s="289"/>
      <c r="CA1508" s="289"/>
      <c r="CB1508" s="289"/>
      <c r="CC1508" s="289"/>
      <c r="CD1508" s="289"/>
      <c r="CE1508" s="289"/>
      <c r="CF1508" s="289"/>
      <c r="CG1508" s="289"/>
      <c r="CH1508" s="289"/>
      <c r="CI1508" s="289"/>
      <c r="CJ1508" s="289"/>
      <c r="CK1508" s="289"/>
      <c r="CL1508" s="289"/>
      <c r="CM1508" s="289"/>
      <c r="CN1508" s="289"/>
      <c r="CO1508" s="289"/>
      <c r="CP1508" s="289"/>
      <c r="CQ1508" s="289"/>
      <c r="CR1508" s="289"/>
      <c r="CS1508" s="289"/>
      <c r="CT1508" s="289"/>
      <c r="CU1508" s="289"/>
      <c r="CV1508" s="289"/>
      <c r="CW1508" s="289"/>
      <c r="CX1508" s="289"/>
      <c r="CY1508" s="289"/>
      <c r="CZ1508" s="289"/>
      <c r="DA1508" s="289"/>
      <c r="DB1508" s="289"/>
      <c r="DC1508" s="289"/>
      <c r="DD1508" s="289"/>
      <c r="DE1508" s="289"/>
      <c r="DF1508" s="289"/>
      <c r="DG1508" s="289"/>
      <c r="DH1508" s="289"/>
      <c r="DI1508" s="289"/>
      <c r="DJ1508" s="289"/>
      <c r="DK1508" s="289"/>
      <c r="DL1508" s="289"/>
      <c r="DM1508" s="289"/>
      <c r="DN1508" s="289"/>
      <c r="DO1508" s="289"/>
      <c r="DP1508" s="289"/>
      <c r="DQ1508" s="289"/>
      <c r="DR1508" s="289"/>
      <c r="DS1508" s="289"/>
      <c r="DT1508" s="289"/>
      <c r="DU1508" s="289"/>
      <c r="DV1508" s="289"/>
      <c r="DW1508" s="289"/>
      <c r="DX1508" s="289"/>
      <c r="DY1508" s="289"/>
      <c r="DZ1508" s="289"/>
      <c r="EA1508" s="289"/>
      <c r="EB1508" s="289"/>
      <c r="EC1508" s="289"/>
      <c r="ED1508" s="289"/>
      <c r="EE1508" s="289"/>
      <c r="EF1508" s="289"/>
      <c r="EG1508" s="289"/>
      <c r="EH1508" s="289"/>
      <c r="EI1508" s="289"/>
      <c r="EJ1508" s="289"/>
      <c r="EK1508" s="289"/>
    </row>
    <row r="1510" spans="1:141" s="288" customFormat="1" ht="24" customHeight="1" x14ac:dyDescent="0.2">
      <c r="A1510" s="129"/>
      <c r="B1510" s="129"/>
      <c r="C1510" s="129"/>
      <c r="D1510" s="129"/>
      <c r="E1510" s="139"/>
      <c r="F1510" s="140"/>
      <c r="G1510" s="140"/>
      <c r="H1510" s="129"/>
    </row>
    <row r="1511" spans="1:141" s="288" customFormat="1" ht="24" customHeight="1" x14ac:dyDescent="0.2">
      <c r="A1511" s="129"/>
      <c r="B1511" s="129"/>
      <c r="C1511" s="129"/>
      <c r="D1511" s="129"/>
      <c r="E1511" s="139"/>
      <c r="F1511" s="140"/>
      <c r="G1511" s="140"/>
      <c r="H1511" s="129"/>
    </row>
    <row r="1512" spans="1:141" s="288" customFormat="1" ht="24" customHeight="1" x14ac:dyDescent="0.2">
      <c r="A1512" s="129"/>
      <c r="B1512" s="129"/>
      <c r="C1512" s="129"/>
      <c r="D1512" s="129"/>
      <c r="E1512" s="139"/>
      <c r="F1512" s="140"/>
      <c r="G1512" s="140"/>
      <c r="H1512" s="129"/>
    </row>
    <row r="1513" spans="1:141" s="288" customFormat="1" ht="24" customHeight="1" x14ac:dyDescent="0.2">
      <c r="A1513" s="129"/>
      <c r="B1513" s="129"/>
      <c r="C1513" s="129"/>
      <c r="D1513" s="129"/>
      <c r="E1513" s="139"/>
      <c r="F1513" s="140"/>
      <c r="G1513" s="140"/>
      <c r="H1513" s="129"/>
    </row>
    <row r="1514" spans="1:141" s="288" customFormat="1" ht="24" customHeight="1" x14ac:dyDescent="0.2">
      <c r="A1514" s="129"/>
      <c r="B1514" s="129"/>
      <c r="C1514" s="129"/>
      <c r="D1514" s="129"/>
      <c r="E1514" s="139"/>
      <c r="F1514" s="140"/>
      <c r="G1514" s="140"/>
      <c r="H1514" s="129"/>
    </row>
    <row r="1515" spans="1:141" s="288" customFormat="1" ht="24" customHeight="1" x14ac:dyDescent="0.2">
      <c r="A1515" s="129"/>
      <c r="B1515" s="129"/>
      <c r="C1515" s="129"/>
      <c r="D1515" s="129"/>
      <c r="E1515" s="139"/>
      <c r="F1515" s="140"/>
      <c r="G1515" s="140"/>
      <c r="H1515" s="129"/>
    </row>
    <row r="1516" spans="1:141" s="288" customFormat="1" ht="24" customHeight="1" x14ac:dyDescent="0.2">
      <c r="A1516" s="129"/>
      <c r="B1516" s="129"/>
      <c r="C1516" s="129"/>
      <c r="D1516" s="129"/>
      <c r="E1516" s="139"/>
      <c r="F1516" s="140"/>
      <c r="G1516" s="140"/>
      <c r="H1516" s="129"/>
    </row>
    <row r="1517" spans="1:141" s="288" customFormat="1" ht="24" customHeight="1" x14ac:dyDescent="0.2">
      <c r="A1517" s="129"/>
      <c r="B1517" s="129"/>
      <c r="C1517" s="129"/>
      <c r="D1517" s="129"/>
      <c r="E1517" s="139"/>
      <c r="F1517" s="140"/>
      <c r="G1517" s="140"/>
      <c r="H1517" s="129"/>
    </row>
    <row r="1518" spans="1:141" s="288" customFormat="1" ht="24" customHeight="1" x14ac:dyDescent="0.2">
      <c r="A1518" s="129"/>
      <c r="B1518" s="129"/>
      <c r="C1518" s="129"/>
      <c r="D1518" s="129"/>
      <c r="E1518" s="139"/>
      <c r="F1518" s="140"/>
      <c r="G1518" s="140"/>
      <c r="H1518" s="129"/>
    </row>
    <row r="1519" spans="1:141" s="288" customFormat="1" ht="24" customHeight="1" x14ac:dyDescent="0.2">
      <c r="A1519" s="129"/>
      <c r="B1519" s="129"/>
      <c r="C1519" s="129"/>
      <c r="D1519" s="129"/>
      <c r="E1519" s="139"/>
      <c r="F1519" s="140"/>
      <c r="G1519" s="140"/>
      <c r="H1519" s="129"/>
    </row>
    <row r="1520" spans="1:141" s="288" customFormat="1" ht="24" customHeight="1" x14ac:dyDescent="0.2">
      <c r="A1520" s="129"/>
      <c r="B1520" s="129"/>
      <c r="C1520" s="129"/>
      <c r="D1520" s="129"/>
      <c r="E1520" s="139"/>
      <c r="F1520" s="140"/>
      <c r="G1520" s="140"/>
      <c r="H1520" s="129"/>
    </row>
    <row r="1521" spans="1:8" s="288" customFormat="1" ht="24" customHeight="1" x14ac:dyDescent="0.2">
      <c r="A1521" s="129"/>
      <c r="B1521" s="129"/>
      <c r="C1521" s="129"/>
      <c r="D1521" s="129"/>
      <c r="E1521" s="139"/>
      <c r="F1521" s="140"/>
      <c r="G1521" s="140"/>
      <c r="H1521" s="129"/>
    </row>
    <row r="1522" spans="1:8" s="288" customFormat="1" ht="24" customHeight="1" x14ac:dyDescent="0.2">
      <c r="A1522" s="129"/>
      <c r="B1522" s="129"/>
      <c r="C1522" s="129"/>
      <c r="D1522" s="129"/>
      <c r="E1522" s="139"/>
      <c r="F1522" s="140"/>
      <c r="G1522" s="140"/>
      <c r="H1522" s="129"/>
    </row>
    <row r="1523" spans="1:8" s="288" customFormat="1" ht="24" customHeight="1" x14ac:dyDescent="0.2">
      <c r="A1523" s="129"/>
      <c r="B1523" s="129"/>
      <c r="C1523" s="129"/>
      <c r="D1523" s="129"/>
      <c r="E1523" s="139"/>
      <c r="F1523" s="140"/>
      <c r="G1523" s="140"/>
      <c r="H1523" s="129"/>
    </row>
    <row r="1526" spans="1:8" s="288" customFormat="1" ht="24" customHeight="1" x14ac:dyDescent="0.2">
      <c r="A1526" s="129"/>
      <c r="B1526" s="129"/>
      <c r="C1526" s="129"/>
      <c r="D1526" s="129"/>
      <c r="E1526" s="139"/>
      <c r="F1526" s="140"/>
      <c r="G1526" s="140"/>
      <c r="H1526" s="129"/>
    </row>
    <row r="1527" spans="1:8" s="288" customFormat="1" ht="24" customHeight="1" x14ac:dyDescent="0.2">
      <c r="A1527" s="129"/>
      <c r="B1527" s="129"/>
      <c r="C1527" s="129"/>
      <c r="D1527" s="129"/>
      <c r="E1527" s="139"/>
      <c r="F1527" s="140"/>
      <c r="G1527" s="140"/>
      <c r="H1527" s="129"/>
    </row>
    <row r="1528" spans="1:8" s="288" customFormat="1" ht="24" customHeight="1" x14ac:dyDescent="0.2">
      <c r="A1528" s="129"/>
      <c r="B1528" s="129"/>
      <c r="C1528" s="129"/>
      <c r="D1528" s="129"/>
      <c r="E1528" s="139"/>
      <c r="F1528" s="140"/>
      <c r="G1528" s="140"/>
      <c r="H1528" s="129"/>
    </row>
    <row r="1529" spans="1:8" s="288" customFormat="1" ht="24" customHeight="1" x14ac:dyDescent="0.2">
      <c r="A1529" s="129"/>
      <c r="B1529" s="129"/>
      <c r="C1529" s="129"/>
      <c r="D1529" s="129"/>
      <c r="E1529" s="139"/>
      <c r="F1529" s="140"/>
      <c r="G1529" s="140"/>
      <c r="H1529" s="129"/>
    </row>
    <row r="1530" spans="1:8" s="288" customFormat="1" ht="24" customHeight="1" x14ac:dyDescent="0.2">
      <c r="A1530" s="129"/>
      <c r="B1530" s="129"/>
      <c r="C1530" s="129"/>
      <c r="D1530" s="129"/>
      <c r="E1530" s="139"/>
      <c r="F1530" s="140"/>
      <c r="G1530" s="140"/>
      <c r="H1530" s="129"/>
    </row>
    <row r="1531" spans="1:8" s="288" customFormat="1" ht="24" customHeight="1" x14ac:dyDescent="0.2">
      <c r="A1531" s="129"/>
      <c r="B1531" s="129"/>
      <c r="C1531" s="129"/>
      <c r="D1531" s="129"/>
      <c r="E1531" s="139"/>
      <c r="F1531" s="140"/>
      <c r="G1531" s="140"/>
      <c r="H1531" s="129"/>
    </row>
    <row r="1532" spans="1:8" s="288" customFormat="1" ht="24" customHeight="1" x14ac:dyDescent="0.2">
      <c r="A1532" s="129"/>
      <c r="B1532" s="129"/>
      <c r="C1532" s="129"/>
      <c r="D1532" s="129"/>
      <c r="E1532" s="139"/>
      <c r="F1532" s="140"/>
      <c r="G1532" s="140"/>
      <c r="H1532" s="129"/>
    </row>
    <row r="1533" spans="1:8" s="288" customFormat="1" ht="24" customHeight="1" x14ac:dyDescent="0.2">
      <c r="A1533" s="129"/>
      <c r="B1533" s="129"/>
      <c r="C1533" s="129"/>
      <c r="D1533" s="129"/>
      <c r="E1533" s="139"/>
      <c r="F1533" s="140"/>
      <c r="G1533" s="140"/>
      <c r="H1533" s="129"/>
    </row>
    <row r="1536" spans="1:8" s="288" customFormat="1" ht="24" customHeight="1" x14ac:dyDescent="0.2">
      <c r="A1536" s="129"/>
      <c r="B1536" s="129"/>
      <c r="C1536" s="129"/>
      <c r="D1536" s="129"/>
      <c r="E1536" s="139"/>
      <c r="F1536" s="140"/>
      <c r="G1536" s="140"/>
      <c r="H1536" s="129"/>
    </row>
    <row r="1537" spans="1:8" s="288" customFormat="1" ht="24" customHeight="1" x14ac:dyDescent="0.2">
      <c r="A1537" s="129"/>
      <c r="B1537" s="129"/>
      <c r="C1537" s="129"/>
      <c r="D1537" s="129"/>
      <c r="E1537" s="139"/>
      <c r="F1537" s="140"/>
      <c r="G1537" s="140"/>
      <c r="H1537" s="129"/>
    </row>
    <row r="1538" spans="1:8" s="288" customFormat="1" ht="24" customHeight="1" x14ac:dyDescent="0.2">
      <c r="A1538" s="129"/>
      <c r="B1538" s="129"/>
      <c r="C1538" s="129"/>
      <c r="D1538" s="129"/>
      <c r="E1538" s="139"/>
      <c r="F1538" s="140"/>
      <c r="G1538" s="140"/>
      <c r="H1538" s="129"/>
    </row>
    <row r="1539" spans="1:8" s="288" customFormat="1" ht="24" customHeight="1" x14ac:dyDescent="0.2">
      <c r="A1539" s="129"/>
      <c r="B1539" s="129"/>
      <c r="C1539" s="129"/>
      <c r="D1539" s="129"/>
      <c r="E1539" s="139"/>
      <c r="F1539" s="140"/>
      <c r="G1539" s="140"/>
      <c r="H1539" s="129"/>
    </row>
    <row r="1540" spans="1:8" s="288" customFormat="1" ht="24" customHeight="1" x14ac:dyDescent="0.2">
      <c r="A1540" s="129"/>
      <c r="B1540" s="129"/>
      <c r="C1540" s="129"/>
      <c r="D1540" s="129"/>
      <c r="E1540" s="139"/>
      <c r="F1540" s="140"/>
      <c r="G1540" s="140"/>
      <c r="H1540" s="129"/>
    </row>
    <row r="1541" spans="1:8" s="288" customFormat="1" ht="24" customHeight="1" x14ac:dyDescent="0.2">
      <c r="A1541" s="129"/>
      <c r="B1541" s="129"/>
      <c r="C1541" s="129"/>
      <c r="D1541" s="129"/>
      <c r="E1541" s="139"/>
      <c r="F1541" s="140"/>
      <c r="G1541" s="140"/>
      <c r="H1541" s="129"/>
    </row>
    <row r="1542" spans="1:8" s="288" customFormat="1" ht="24" customHeight="1" x14ac:dyDescent="0.2">
      <c r="A1542" s="129"/>
      <c r="B1542" s="129"/>
      <c r="C1542" s="129"/>
      <c r="D1542" s="129"/>
      <c r="E1542" s="139"/>
      <c r="F1542" s="140"/>
      <c r="G1542" s="140"/>
      <c r="H1542" s="129"/>
    </row>
    <row r="1543" spans="1:8" s="288" customFormat="1" ht="24" customHeight="1" x14ac:dyDescent="0.2">
      <c r="A1543" s="129"/>
      <c r="B1543" s="129"/>
      <c r="C1543" s="129"/>
      <c r="D1543" s="129"/>
      <c r="E1543" s="139"/>
      <c r="F1543" s="140"/>
      <c r="G1543" s="140"/>
      <c r="H1543" s="129"/>
    </row>
    <row r="1544" spans="1:8" s="288" customFormat="1" ht="24" customHeight="1" x14ac:dyDescent="0.2">
      <c r="A1544" s="129"/>
      <c r="B1544" s="129"/>
      <c r="C1544" s="129"/>
      <c r="D1544" s="129"/>
      <c r="E1544" s="139"/>
      <c r="F1544" s="140"/>
      <c r="G1544" s="140"/>
      <c r="H1544" s="129"/>
    </row>
    <row r="1558" spans="1:141" s="139" customFormat="1" ht="24" customHeight="1" x14ac:dyDescent="0.2">
      <c r="A1558" s="129"/>
      <c r="B1558" s="129"/>
      <c r="C1558" s="129"/>
      <c r="D1558" s="129"/>
      <c r="F1558" s="140"/>
      <c r="G1558" s="140"/>
      <c r="H1558" s="129"/>
      <c r="I1558" s="288"/>
      <c r="J1558" s="288"/>
      <c r="K1558" s="288"/>
      <c r="L1558" s="288"/>
      <c r="M1558" s="288"/>
      <c r="N1558" s="288"/>
      <c r="O1558" s="288"/>
      <c r="P1558" s="288"/>
      <c r="Q1558" s="288"/>
      <c r="R1558" s="288"/>
      <c r="S1558" s="288"/>
      <c r="T1558" s="288"/>
      <c r="U1558" s="289"/>
      <c r="V1558" s="289"/>
      <c r="W1558" s="289"/>
      <c r="X1558" s="289"/>
      <c r="Y1558" s="289"/>
      <c r="Z1558" s="289"/>
      <c r="AA1558" s="289"/>
      <c r="AB1558" s="289"/>
      <c r="AC1558" s="289"/>
      <c r="AD1558" s="289"/>
      <c r="AE1558" s="289"/>
      <c r="AF1558" s="289"/>
      <c r="AG1558" s="289"/>
      <c r="AH1558" s="289"/>
      <c r="AI1558" s="289"/>
      <c r="AJ1558" s="289"/>
      <c r="AK1558" s="289"/>
      <c r="AL1558" s="289"/>
      <c r="AM1558" s="289"/>
      <c r="AN1558" s="289"/>
      <c r="AO1558" s="289"/>
      <c r="AP1558" s="289"/>
      <c r="AQ1558" s="289"/>
      <c r="AR1558" s="289"/>
      <c r="AS1558" s="289"/>
      <c r="AT1558" s="289"/>
      <c r="AU1558" s="289"/>
      <c r="AV1558" s="289"/>
      <c r="AW1558" s="289"/>
      <c r="AX1558" s="289"/>
      <c r="AY1558" s="289"/>
      <c r="AZ1558" s="289"/>
      <c r="BA1558" s="289"/>
      <c r="BB1558" s="289"/>
      <c r="BC1558" s="289"/>
      <c r="BD1558" s="289"/>
      <c r="BE1558" s="289"/>
      <c r="BF1558" s="289"/>
      <c r="BG1558" s="289"/>
      <c r="BH1558" s="289"/>
      <c r="BI1558" s="289"/>
      <c r="BJ1558" s="289"/>
      <c r="BK1558" s="289"/>
      <c r="BL1558" s="289"/>
      <c r="BM1558" s="289"/>
      <c r="BN1558" s="289"/>
      <c r="BO1558" s="289"/>
      <c r="BP1558" s="289"/>
      <c r="BQ1558" s="289"/>
      <c r="BR1558" s="289"/>
      <c r="BS1558" s="289"/>
      <c r="BT1558" s="289"/>
      <c r="BU1558" s="289"/>
      <c r="BV1558" s="289"/>
      <c r="BW1558" s="289"/>
      <c r="BX1558" s="289"/>
      <c r="BY1558" s="289"/>
      <c r="BZ1558" s="289"/>
      <c r="CA1558" s="289"/>
      <c r="CB1558" s="289"/>
      <c r="CC1558" s="289"/>
      <c r="CD1558" s="289"/>
      <c r="CE1558" s="289"/>
      <c r="CF1558" s="289"/>
      <c r="CG1558" s="289"/>
      <c r="CH1558" s="289"/>
      <c r="CI1558" s="289"/>
      <c r="CJ1558" s="289"/>
      <c r="CK1558" s="289"/>
      <c r="CL1558" s="289"/>
      <c r="CM1558" s="289"/>
      <c r="CN1558" s="289"/>
      <c r="CO1558" s="289"/>
      <c r="CP1558" s="289"/>
      <c r="CQ1558" s="289"/>
      <c r="CR1558" s="289"/>
      <c r="CS1558" s="289"/>
      <c r="CT1558" s="289"/>
      <c r="CU1558" s="289"/>
      <c r="CV1558" s="289"/>
      <c r="CW1558" s="289"/>
      <c r="CX1558" s="289"/>
      <c r="CY1558" s="289"/>
      <c r="CZ1558" s="289"/>
      <c r="DA1558" s="289"/>
      <c r="DB1558" s="289"/>
      <c r="DC1558" s="289"/>
      <c r="DD1558" s="289"/>
      <c r="DE1558" s="289"/>
      <c r="DF1558" s="289"/>
      <c r="DG1558" s="289"/>
      <c r="DH1558" s="289"/>
      <c r="DI1558" s="289"/>
      <c r="DJ1558" s="289"/>
      <c r="DK1558" s="289"/>
      <c r="DL1558" s="289"/>
      <c r="DM1558" s="289"/>
      <c r="DN1558" s="289"/>
      <c r="DO1558" s="289"/>
      <c r="DP1558" s="289"/>
      <c r="DQ1558" s="289"/>
      <c r="DR1558" s="289"/>
      <c r="DS1558" s="289"/>
      <c r="DT1558" s="289"/>
      <c r="DU1558" s="289"/>
      <c r="DV1558" s="289"/>
      <c r="DW1558" s="289"/>
      <c r="DX1558" s="289"/>
      <c r="DY1558" s="289"/>
      <c r="DZ1558" s="289"/>
      <c r="EA1558" s="289"/>
      <c r="EB1558" s="289"/>
      <c r="EC1558" s="289"/>
      <c r="ED1558" s="289"/>
      <c r="EE1558" s="289"/>
      <c r="EF1558" s="289"/>
      <c r="EG1558" s="289"/>
      <c r="EH1558" s="289"/>
      <c r="EI1558" s="289"/>
      <c r="EJ1558" s="289"/>
      <c r="EK1558" s="289"/>
    </row>
    <row r="1560" spans="1:141" s="288" customFormat="1" ht="24" customHeight="1" x14ac:dyDescent="0.2">
      <c r="A1560" s="129"/>
      <c r="B1560" s="129"/>
      <c r="C1560" s="129"/>
      <c r="D1560" s="129"/>
      <c r="E1560" s="139"/>
      <c r="F1560" s="140"/>
      <c r="G1560" s="140"/>
      <c r="H1560" s="129"/>
    </row>
    <row r="1561" spans="1:141" s="288" customFormat="1" ht="24" customHeight="1" x14ac:dyDescent="0.2">
      <c r="A1561" s="129"/>
      <c r="B1561" s="129"/>
      <c r="C1561" s="129"/>
      <c r="D1561" s="129"/>
      <c r="E1561" s="139"/>
      <c r="F1561" s="140"/>
      <c r="G1561" s="140"/>
      <c r="H1561" s="129"/>
    </row>
    <row r="1562" spans="1:141" s="288" customFormat="1" ht="24" customHeight="1" x14ac:dyDescent="0.2">
      <c r="A1562" s="129"/>
      <c r="B1562" s="129"/>
      <c r="C1562" s="129"/>
      <c r="D1562" s="129"/>
      <c r="E1562" s="139"/>
      <c r="F1562" s="140"/>
      <c r="G1562" s="140"/>
      <c r="H1562" s="129"/>
    </row>
    <row r="1563" spans="1:141" s="288" customFormat="1" ht="24" customHeight="1" x14ac:dyDescent="0.2">
      <c r="A1563" s="129"/>
      <c r="B1563" s="129"/>
      <c r="C1563" s="129"/>
      <c r="D1563" s="129"/>
      <c r="E1563" s="139"/>
      <c r="F1563" s="140"/>
      <c r="G1563" s="140"/>
      <c r="H1563" s="129"/>
    </row>
    <row r="1564" spans="1:141" s="288" customFormat="1" ht="24" customHeight="1" x14ac:dyDescent="0.2">
      <c r="A1564" s="129"/>
      <c r="B1564" s="129"/>
      <c r="C1564" s="129"/>
      <c r="D1564" s="129"/>
      <c r="E1564" s="139"/>
      <c r="F1564" s="140"/>
      <c r="G1564" s="140"/>
      <c r="H1564" s="129"/>
    </row>
    <row r="1565" spans="1:141" s="288" customFormat="1" ht="24" customHeight="1" x14ac:dyDescent="0.2">
      <c r="A1565" s="129"/>
      <c r="B1565" s="129"/>
      <c r="C1565" s="129"/>
      <c r="D1565" s="129"/>
      <c r="E1565" s="139"/>
      <c r="F1565" s="140"/>
      <c r="G1565" s="140"/>
      <c r="H1565" s="129"/>
    </row>
    <row r="1566" spans="1:141" s="288" customFormat="1" ht="24" customHeight="1" x14ac:dyDescent="0.2">
      <c r="A1566" s="129"/>
      <c r="B1566" s="129"/>
      <c r="C1566" s="129"/>
      <c r="D1566" s="129"/>
      <c r="E1566" s="139"/>
      <c r="F1566" s="140"/>
      <c r="G1566" s="140"/>
      <c r="H1566" s="129"/>
    </row>
    <row r="1567" spans="1:141" s="288" customFormat="1" ht="24" customHeight="1" x14ac:dyDescent="0.2">
      <c r="A1567" s="129"/>
      <c r="B1567" s="129"/>
      <c r="C1567" s="129"/>
      <c r="D1567" s="129"/>
      <c r="E1567" s="139"/>
      <c r="F1567" s="140"/>
      <c r="G1567" s="140"/>
      <c r="H1567" s="129"/>
    </row>
    <row r="1568" spans="1:141" s="288" customFormat="1" ht="24" customHeight="1" x14ac:dyDescent="0.2">
      <c r="A1568" s="129"/>
      <c r="B1568" s="129"/>
      <c r="C1568" s="129"/>
      <c r="D1568" s="129"/>
      <c r="E1568" s="139"/>
      <c r="F1568" s="140"/>
      <c r="G1568" s="140"/>
      <c r="H1568" s="129"/>
    </row>
    <row r="1569" spans="1:8" s="288" customFormat="1" ht="24" customHeight="1" x14ac:dyDescent="0.2">
      <c r="A1569" s="129"/>
      <c r="B1569" s="129"/>
      <c r="C1569" s="129"/>
      <c r="D1569" s="129"/>
      <c r="E1569" s="139"/>
      <c r="F1569" s="140"/>
      <c r="G1569" s="140"/>
      <c r="H1569" s="129"/>
    </row>
    <row r="1570" spans="1:8" s="288" customFormat="1" ht="24" customHeight="1" x14ac:dyDescent="0.2">
      <c r="A1570" s="129"/>
      <c r="B1570" s="129"/>
      <c r="C1570" s="129"/>
      <c r="D1570" s="129"/>
      <c r="E1570" s="139"/>
      <c r="F1570" s="140"/>
      <c r="G1570" s="140"/>
      <c r="H1570" s="129"/>
    </row>
    <row r="1571" spans="1:8" s="288" customFormat="1" ht="24" customHeight="1" x14ac:dyDescent="0.2">
      <c r="A1571" s="129"/>
      <c r="B1571" s="129"/>
      <c r="C1571" s="129"/>
      <c r="D1571" s="129"/>
      <c r="E1571" s="139"/>
      <c r="F1571" s="140"/>
      <c r="G1571" s="140"/>
      <c r="H1571" s="129"/>
    </row>
    <row r="1572" spans="1:8" s="288" customFormat="1" ht="24" customHeight="1" x14ac:dyDescent="0.2">
      <c r="A1572" s="129"/>
      <c r="B1572" s="129"/>
      <c r="C1572" s="129"/>
      <c r="D1572" s="129"/>
      <c r="E1572" s="139"/>
      <c r="F1572" s="140"/>
      <c r="G1572" s="140"/>
      <c r="H1572" s="129"/>
    </row>
    <row r="1573" spans="1:8" s="288" customFormat="1" ht="24" customHeight="1" x14ac:dyDescent="0.2">
      <c r="A1573" s="129"/>
      <c r="B1573" s="129"/>
      <c r="C1573" s="129"/>
      <c r="D1573" s="129"/>
      <c r="E1573" s="139"/>
      <c r="F1573" s="140"/>
      <c r="G1573" s="140"/>
      <c r="H1573" s="129"/>
    </row>
    <row r="1576" spans="1:8" s="288" customFormat="1" ht="24" customHeight="1" x14ac:dyDescent="0.2">
      <c r="A1576" s="129"/>
      <c r="B1576" s="129"/>
      <c r="C1576" s="129"/>
      <c r="D1576" s="129"/>
      <c r="E1576" s="139"/>
      <c r="F1576" s="140"/>
      <c r="G1576" s="140"/>
      <c r="H1576" s="129"/>
    </row>
    <row r="1577" spans="1:8" s="288" customFormat="1" ht="24" customHeight="1" x14ac:dyDescent="0.2">
      <c r="A1577" s="129"/>
      <c r="B1577" s="129"/>
      <c r="C1577" s="129"/>
      <c r="D1577" s="129"/>
      <c r="E1577" s="139"/>
      <c r="F1577" s="140"/>
      <c r="G1577" s="140"/>
      <c r="H1577" s="129"/>
    </row>
    <row r="1578" spans="1:8" s="288" customFormat="1" ht="24" customHeight="1" x14ac:dyDescent="0.2">
      <c r="A1578" s="129"/>
      <c r="B1578" s="129"/>
      <c r="C1578" s="129"/>
      <c r="D1578" s="129"/>
      <c r="E1578" s="139"/>
      <c r="F1578" s="140"/>
      <c r="G1578" s="140"/>
      <c r="H1578" s="129"/>
    </row>
    <row r="1579" spans="1:8" s="288" customFormat="1" ht="24" customHeight="1" x14ac:dyDescent="0.2">
      <c r="A1579" s="129"/>
      <c r="B1579" s="129"/>
      <c r="C1579" s="129"/>
      <c r="D1579" s="129"/>
      <c r="E1579" s="139"/>
      <c r="F1579" s="140"/>
      <c r="G1579" s="140"/>
      <c r="H1579" s="129"/>
    </row>
    <row r="1580" spans="1:8" s="288" customFormat="1" ht="24" customHeight="1" x14ac:dyDescent="0.2">
      <c r="A1580" s="129"/>
      <c r="B1580" s="129"/>
      <c r="C1580" s="129"/>
      <c r="D1580" s="129"/>
      <c r="E1580" s="139"/>
      <c r="F1580" s="140"/>
      <c r="G1580" s="140"/>
      <c r="H1580" s="129"/>
    </row>
    <row r="1581" spans="1:8" s="288" customFormat="1" ht="24" customHeight="1" x14ac:dyDescent="0.2">
      <c r="A1581" s="129"/>
      <c r="B1581" s="129"/>
      <c r="C1581" s="129"/>
      <c r="D1581" s="129"/>
      <c r="E1581" s="139"/>
      <c r="F1581" s="140"/>
      <c r="G1581" s="140"/>
      <c r="H1581" s="129"/>
    </row>
    <row r="1582" spans="1:8" s="288" customFormat="1" ht="24" customHeight="1" x14ac:dyDescent="0.2">
      <c r="A1582" s="129"/>
      <c r="B1582" s="129"/>
      <c r="C1582" s="129"/>
      <c r="D1582" s="129"/>
      <c r="E1582" s="139"/>
      <c r="F1582" s="140"/>
      <c r="G1582" s="140"/>
      <c r="H1582" s="129"/>
    </row>
    <row r="1583" spans="1:8" s="288" customFormat="1" ht="24" customHeight="1" x14ac:dyDescent="0.2">
      <c r="A1583" s="129"/>
      <c r="B1583" s="129"/>
      <c r="C1583" s="129"/>
      <c r="D1583" s="129"/>
      <c r="E1583" s="139"/>
      <c r="F1583" s="140"/>
      <c r="G1583" s="140"/>
      <c r="H1583" s="129"/>
    </row>
    <row r="1586" spans="1:8" s="288" customFormat="1" ht="24" customHeight="1" x14ac:dyDescent="0.2">
      <c r="A1586" s="129"/>
      <c r="B1586" s="129"/>
      <c r="C1586" s="129"/>
      <c r="D1586" s="129"/>
      <c r="E1586" s="139"/>
      <c r="F1586" s="140"/>
      <c r="G1586" s="140"/>
      <c r="H1586" s="129"/>
    </row>
    <row r="1587" spans="1:8" s="288" customFormat="1" ht="24" customHeight="1" x14ac:dyDescent="0.2">
      <c r="A1587" s="129"/>
      <c r="B1587" s="129"/>
      <c r="C1587" s="129"/>
      <c r="D1587" s="129"/>
      <c r="E1587" s="139"/>
      <c r="F1587" s="140"/>
      <c r="G1587" s="140"/>
      <c r="H1587" s="129"/>
    </row>
    <row r="1588" spans="1:8" s="288" customFormat="1" ht="24" customHeight="1" x14ac:dyDescent="0.2">
      <c r="A1588" s="129"/>
      <c r="B1588" s="129"/>
      <c r="C1588" s="129"/>
      <c r="D1588" s="129"/>
      <c r="E1588" s="139"/>
      <c r="F1588" s="140"/>
      <c r="G1588" s="140"/>
      <c r="H1588" s="129"/>
    </row>
    <row r="1589" spans="1:8" s="288" customFormat="1" ht="24" customHeight="1" x14ac:dyDescent="0.2">
      <c r="A1589" s="129"/>
      <c r="B1589" s="129"/>
      <c r="C1589" s="129"/>
      <c r="D1589" s="129"/>
      <c r="E1589" s="139"/>
      <c r="F1589" s="140"/>
      <c r="G1589" s="140"/>
      <c r="H1589" s="129"/>
    </row>
    <row r="1590" spans="1:8" s="288" customFormat="1" ht="24" customHeight="1" x14ac:dyDescent="0.2">
      <c r="A1590" s="129"/>
      <c r="B1590" s="129"/>
      <c r="C1590" s="129"/>
      <c r="D1590" s="129"/>
      <c r="E1590" s="139"/>
      <c r="F1590" s="140"/>
      <c r="G1590" s="140"/>
      <c r="H1590" s="129"/>
    </row>
    <row r="1591" spans="1:8" s="288" customFormat="1" ht="24" customHeight="1" x14ac:dyDescent="0.2">
      <c r="A1591" s="129"/>
      <c r="B1591" s="129"/>
      <c r="C1591" s="129"/>
      <c r="D1591" s="129"/>
      <c r="E1591" s="139"/>
      <c r="F1591" s="140"/>
      <c r="G1591" s="140"/>
      <c r="H1591" s="129"/>
    </row>
    <row r="1592" spans="1:8" s="288" customFormat="1" ht="24" customHeight="1" x14ac:dyDescent="0.2">
      <c r="A1592" s="129"/>
      <c r="B1592" s="129"/>
      <c r="C1592" s="129"/>
      <c r="D1592" s="129"/>
      <c r="E1592" s="139"/>
      <c r="F1592" s="140"/>
      <c r="G1592" s="140"/>
      <c r="H1592" s="129"/>
    </row>
    <row r="1593" spans="1:8" s="288" customFormat="1" ht="24" customHeight="1" x14ac:dyDescent="0.2">
      <c r="A1593" s="129"/>
      <c r="B1593" s="129"/>
      <c r="C1593" s="129"/>
      <c r="D1593" s="129"/>
      <c r="E1593" s="139"/>
      <c r="F1593" s="140"/>
      <c r="G1593" s="140"/>
      <c r="H1593" s="129"/>
    </row>
    <row r="1594" spans="1:8" s="288" customFormat="1" ht="24" customHeight="1" x14ac:dyDescent="0.2">
      <c r="A1594" s="129"/>
      <c r="B1594" s="129"/>
      <c r="C1594" s="129"/>
      <c r="D1594" s="129"/>
      <c r="E1594" s="139"/>
      <c r="F1594" s="140"/>
      <c r="G1594" s="140"/>
      <c r="H1594" s="129"/>
    </row>
    <row r="1608" spans="1:141" s="139" customFormat="1" ht="24" customHeight="1" x14ac:dyDescent="0.2">
      <c r="A1608" s="129"/>
      <c r="B1608" s="129"/>
      <c r="C1608" s="129"/>
      <c r="D1608" s="129"/>
      <c r="F1608" s="140"/>
      <c r="G1608" s="140"/>
      <c r="H1608" s="129"/>
      <c r="I1608" s="288"/>
      <c r="J1608" s="288"/>
      <c r="K1608" s="288"/>
      <c r="L1608" s="288"/>
      <c r="M1608" s="288"/>
      <c r="N1608" s="288"/>
      <c r="O1608" s="288"/>
      <c r="P1608" s="288"/>
      <c r="Q1608" s="288"/>
      <c r="R1608" s="288"/>
      <c r="S1608" s="288"/>
      <c r="T1608" s="288"/>
      <c r="U1608" s="289"/>
      <c r="V1608" s="289"/>
      <c r="W1608" s="289"/>
      <c r="X1608" s="289"/>
      <c r="Y1608" s="289"/>
      <c r="Z1608" s="289"/>
      <c r="AA1608" s="289"/>
      <c r="AB1608" s="289"/>
      <c r="AC1608" s="289"/>
      <c r="AD1608" s="289"/>
      <c r="AE1608" s="289"/>
      <c r="AF1608" s="289"/>
      <c r="AG1608" s="289"/>
      <c r="AH1608" s="289"/>
      <c r="AI1608" s="289"/>
      <c r="AJ1608" s="289"/>
      <c r="AK1608" s="289"/>
      <c r="AL1608" s="289"/>
      <c r="AM1608" s="289"/>
      <c r="AN1608" s="289"/>
      <c r="AO1608" s="289"/>
      <c r="AP1608" s="289"/>
      <c r="AQ1608" s="289"/>
      <c r="AR1608" s="289"/>
      <c r="AS1608" s="289"/>
      <c r="AT1608" s="289"/>
      <c r="AU1608" s="289"/>
      <c r="AV1608" s="289"/>
      <c r="AW1608" s="289"/>
      <c r="AX1608" s="289"/>
      <c r="AY1608" s="289"/>
      <c r="AZ1608" s="289"/>
      <c r="BA1608" s="289"/>
      <c r="BB1608" s="289"/>
      <c r="BC1608" s="289"/>
      <c r="BD1608" s="289"/>
      <c r="BE1608" s="289"/>
      <c r="BF1608" s="289"/>
      <c r="BG1608" s="289"/>
      <c r="BH1608" s="289"/>
      <c r="BI1608" s="289"/>
      <c r="BJ1608" s="289"/>
      <c r="BK1608" s="289"/>
      <c r="BL1608" s="289"/>
      <c r="BM1608" s="289"/>
      <c r="BN1608" s="289"/>
      <c r="BO1608" s="289"/>
      <c r="BP1608" s="289"/>
      <c r="BQ1608" s="289"/>
      <c r="BR1608" s="289"/>
      <c r="BS1608" s="289"/>
      <c r="BT1608" s="289"/>
      <c r="BU1608" s="289"/>
      <c r="BV1608" s="289"/>
      <c r="BW1608" s="289"/>
      <c r="BX1608" s="289"/>
      <c r="BY1608" s="289"/>
      <c r="BZ1608" s="289"/>
      <c r="CA1608" s="289"/>
      <c r="CB1608" s="289"/>
      <c r="CC1608" s="289"/>
      <c r="CD1608" s="289"/>
      <c r="CE1608" s="289"/>
      <c r="CF1608" s="289"/>
      <c r="CG1608" s="289"/>
      <c r="CH1608" s="289"/>
      <c r="CI1608" s="289"/>
      <c r="CJ1608" s="289"/>
      <c r="CK1608" s="289"/>
      <c r="CL1608" s="289"/>
      <c r="CM1608" s="289"/>
      <c r="CN1608" s="289"/>
      <c r="CO1608" s="289"/>
      <c r="CP1608" s="289"/>
      <c r="CQ1608" s="289"/>
      <c r="CR1608" s="289"/>
      <c r="CS1608" s="289"/>
      <c r="CT1608" s="289"/>
      <c r="CU1608" s="289"/>
      <c r="CV1608" s="289"/>
      <c r="CW1608" s="289"/>
      <c r="CX1608" s="289"/>
      <c r="CY1608" s="289"/>
      <c r="CZ1608" s="289"/>
      <c r="DA1608" s="289"/>
      <c r="DB1608" s="289"/>
      <c r="DC1608" s="289"/>
      <c r="DD1608" s="289"/>
      <c r="DE1608" s="289"/>
      <c r="DF1608" s="289"/>
      <c r="DG1608" s="289"/>
      <c r="DH1608" s="289"/>
      <c r="DI1608" s="289"/>
      <c r="DJ1608" s="289"/>
      <c r="DK1608" s="289"/>
      <c r="DL1608" s="289"/>
      <c r="DM1608" s="289"/>
      <c r="DN1608" s="289"/>
      <c r="DO1608" s="289"/>
      <c r="DP1608" s="289"/>
      <c r="DQ1608" s="289"/>
      <c r="DR1608" s="289"/>
      <c r="DS1608" s="289"/>
      <c r="DT1608" s="289"/>
      <c r="DU1608" s="289"/>
      <c r="DV1608" s="289"/>
      <c r="DW1608" s="289"/>
      <c r="DX1608" s="289"/>
      <c r="DY1608" s="289"/>
      <c r="DZ1608" s="289"/>
      <c r="EA1608" s="289"/>
      <c r="EB1608" s="289"/>
      <c r="EC1608" s="289"/>
      <c r="ED1608" s="289"/>
      <c r="EE1608" s="289"/>
      <c r="EF1608" s="289"/>
      <c r="EG1608" s="289"/>
      <c r="EH1608" s="289"/>
      <c r="EI1608" s="289"/>
      <c r="EJ1608" s="289"/>
      <c r="EK1608" s="289"/>
    </row>
    <row r="1610" spans="1:141" s="288" customFormat="1" ht="24" customHeight="1" x14ac:dyDescent="0.2">
      <c r="A1610" s="129"/>
      <c r="B1610" s="129"/>
      <c r="C1610" s="129"/>
      <c r="D1610" s="129"/>
      <c r="E1610" s="139"/>
      <c r="F1610" s="140"/>
      <c r="G1610" s="140"/>
      <c r="H1610" s="129"/>
    </row>
    <row r="1611" spans="1:141" s="288" customFormat="1" ht="24" customHeight="1" x14ac:dyDescent="0.2">
      <c r="A1611" s="129"/>
      <c r="B1611" s="129"/>
      <c r="C1611" s="129"/>
      <c r="D1611" s="129"/>
      <c r="E1611" s="139"/>
      <c r="F1611" s="140"/>
      <c r="G1611" s="140"/>
      <c r="H1611" s="129"/>
    </row>
    <row r="1612" spans="1:141" s="288" customFormat="1" ht="24" customHeight="1" x14ac:dyDescent="0.2">
      <c r="A1612" s="129"/>
      <c r="B1612" s="129"/>
      <c r="C1612" s="129"/>
      <c r="D1612" s="129"/>
      <c r="E1612" s="139"/>
      <c r="F1612" s="140"/>
      <c r="G1612" s="140"/>
      <c r="H1612" s="129"/>
    </row>
    <row r="1613" spans="1:141" s="288" customFormat="1" ht="24" customHeight="1" x14ac:dyDescent="0.2">
      <c r="A1613" s="129"/>
      <c r="B1613" s="129"/>
      <c r="C1613" s="129"/>
      <c r="D1613" s="129"/>
      <c r="E1613" s="139"/>
      <c r="F1613" s="140"/>
      <c r="G1613" s="140"/>
      <c r="H1613" s="129"/>
    </row>
    <row r="1614" spans="1:141" s="288" customFormat="1" ht="24" customHeight="1" x14ac:dyDescent="0.2">
      <c r="A1614" s="129"/>
      <c r="B1614" s="129"/>
      <c r="C1614" s="129"/>
      <c r="D1614" s="129"/>
      <c r="E1614" s="139"/>
      <c r="F1614" s="140"/>
      <c r="G1614" s="140"/>
      <c r="H1614" s="129"/>
    </row>
    <row r="1615" spans="1:141" s="288" customFormat="1" ht="24" customHeight="1" x14ac:dyDescent="0.2">
      <c r="A1615" s="129"/>
      <c r="B1615" s="129"/>
      <c r="C1615" s="129"/>
      <c r="D1615" s="129"/>
      <c r="E1615" s="139"/>
      <c r="F1615" s="140"/>
      <c r="G1615" s="140"/>
      <c r="H1615" s="129"/>
    </row>
    <row r="1616" spans="1:141" s="288" customFormat="1" ht="24" customHeight="1" x14ac:dyDescent="0.2">
      <c r="A1616" s="129"/>
      <c r="B1616" s="129"/>
      <c r="C1616" s="129"/>
      <c r="D1616" s="129"/>
      <c r="E1616" s="139"/>
      <c r="F1616" s="140"/>
      <c r="G1616" s="140"/>
      <c r="H1616" s="129"/>
    </row>
    <row r="1617" spans="1:8" s="288" customFormat="1" ht="24" customHeight="1" x14ac:dyDescent="0.2">
      <c r="A1617" s="129"/>
      <c r="B1617" s="129"/>
      <c r="C1617" s="129"/>
      <c r="D1617" s="129"/>
      <c r="E1617" s="139"/>
      <c r="F1617" s="140"/>
      <c r="G1617" s="140"/>
      <c r="H1617" s="129"/>
    </row>
    <row r="1618" spans="1:8" s="288" customFormat="1" ht="24" customHeight="1" x14ac:dyDescent="0.2">
      <c r="A1618" s="129"/>
      <c r="B1618" s="129"/>
      <c r="C1618" s="129"/>
      <c r="D1618" s="129"/>
      <c r="E1618" s="139"/>
      <c r="F1618" s="140"/>
      <c r="G1618" s="140"/>
      <c r="H1618" s="129"/>
    </row>
    <row r="1619" spans="1:8" s="288" customFormat="1" ht="24" customHeight="1" x14ac:dyDescent="0.2">
      <c r="A1619" s="129"/>
      <c r="B1619" s="129"/>
      <c r="C1619" s="129"/>
      <c r="D1619" s="129"/>
      <c r="E1619" s="139"/>
      <c r="F1619" s="140"/>
      <c r="G1619" s="140"/>
      <c r="H1619" s="129"/>
    </row>
    <row r="1620" spans="1:8" s="288" customFormat="1" ht="24" customHeight="1" x14ac:dyDescent="0.2">
      <c r="A1620" s="129"/>
      <c r="B1620" s="129"/>
      <c r="C1620" s="129"/>
      <c r="D1620" s="129"/>
      <c r="E1620" s="139"/>
      <c r="F1620" s="140"/>
      <c r="G1620" s="140"/>
      <c r="H1620" s="129"/>
    </row>
    <row r="1621" spans="1:8" s="288" customFormat="1" ht="24" customHeight="1" x14ac:dyDescent="0.2">
      <c r="A1621" s="129"/>
      <c r="B1621" s="129"/>
      <c r="C1621" s="129"/>
      <c r="D1621" s="129"/>
      <c r="E1621" s="139"/>
      <c r="F1621" s="140"/>
      <c r="G1621" s="140"/>
      <c r="H1621" s="129"/>
    </row>
    <row r="1622" spans="1:8" s="288" customFormat="1" ht="24" customHeight="1" x14ac:dyDescent="0.2">
      <c r="A1622" s="129"/>
      <c r="B1622" s="129"/>
      <c r="C1622" s="129"/>
      <c r="D1622" s="129"/>
      <c r="E1622" s="139"/>
      <c r="F1622" s="140"/>
      <c r="G1622" s="140"/>
      <c r="H1622" s="129"/>
    </row>
    <row r="1623" spans="1:8" s="288" customFormat="1" ht="24" customHeight="1" x14ac:dyDescent="0.2">
      <c r="A1623" s="129"/>
      <c r="B1623" s="129"/>
      <c r="C1623" s="129"/>
      <c r="D1623" s="129"/>
      <c r="E1623" s="139"/>
      <c r="F1623" s="140"/>
      <c r="G1623" s="140"/>
      <c r="H1623" s="129"/>
    </row>
    <row r="1626" spans="1:8" s="288" customFormat="1" ht="24" customHeight="1" x14ac:dyDescent="0.2">
      <c r="A1626" s="129"/>
      <c r="B1626" s="129"/>
      <c r="C1626" s="129"/>
      <c r="D1626" s="129"/>
      <c r="E1626" s="139"/>
      <c r="F1626" s="140"/>
      <c r="G1626" s="140"/>
      <c r="H1626" s="129"/>
    </row>
    <row r="1627" spans="1:8" s="288" customFormat="1" ht="24" customHeight="1" x14ac:dyDescent="0.2">
      <c r="A1627" s="129"/>
      <c r="B1627" s="129"/>
      <c r="C1627" s="129"/>
      <c r="D1627" s="129"/>
      <c r="E1627" s="139"/>
      <c r="F1627" s="140"/>
      <c r="G1627" s="140"/>
      <c r="H1627" s="129"/>
    </row>
    <row r="1628" spans="1:8" s="288" customFormat="1" ht="24" customHeight="1" x14ac:dyDescent="0.2">
      <c r="A1628" s="129"/>
      <c r="B1628" s="129"/>
      <c r="C1628" s="129"/>
      <c r="D1628" s="129"/>
      <c r="E1628" s="139"/>
      <c r="F1628" s="140"/>
      <c r="G1628" s="140"/>
      <c r="H1628" s="129"/>
    </row>
    <row r="1629" spans="1:8" s="288" customFormat="1" ht="24" customHeight="1" x14ac:dyDescent="0.2">
      <c r="A1629" s="129"/>
      <c r="B1629" s="129"/>
      <c r="C1629" s="129"/>
      <c r="D1629" s="129"/>
      <c r="E1629" s="139"/>
      <c r="F1629" s="140"/>
      <c r="G1629" s="140"/>
      <c r="H1629" s="129"/>
    </row>
    <row r="1630" spans="1:8" s="288" customFormat="1" ht="24" customHeight="1" x14ac:dyDescent="0.2">
      <c r="A1630" s="129"/>
      <c r="B1630" s="129"/>
      <c r="C1630" s="129"/>
      <c r="D1630" s="129"/>
      <c r="E1630" s="139"/>
      <c r="F1630" s="140"/>
      <c r="G1630" s="140"/>
      <c r="H1630" s="129"/>
    </row>
    <row r="1631" spans="1:8" s="288" customFormat="1" ht="24" customHeight="1" x14ac:dyDescent="0.2">
      <c r="A1631" s="129"/>
      <c r="B1631" s="129"/>
      <c r="C1631" s="129"/>
      <c r="D1631" s="129"/>
      <c r="E1631" s="139"/>
      <c r="F1631" s="140"/>
      <c r="G1631" s="140"/>
      <c r="H1631" s="129"/>
    </row>
    <row r="1632" spans="1:8" s="288" customFormat="1" ht="24" customHeight="1" x14ac:dyDescent="0.2">
      <c r="A1632" s="129"/>
      <c r="B1632" s="129"/>
      <c r="C1632" s="129"/>
      <c r="D1632" s="129"/>
      <c r="E1632" s="139"/>
      <c r="F1632" s="140"/>
      <c r="G1632" s="140"/>
      <c r="H1632" s="129"/>
    </row>
    <row r="1633" spans="1:8" s="288" customFormat="1" ht="24" customHeight="1" x14ac:dyDescent="0.2">
      <c r="A1633" s="129"/>
      <c r="B1633" s="129"/>
      <c r="C1633" s="129"/>
      <c r="D1633" s="129"/>
      <c r="E1633" s="139"/>
      <c r="F1633" s="140"/>
      <c r="G1633" s="140"/>
      <c r="H1633" s="129"/>
    </row>
    <row r="1636" spans="1:8" s="288" customFormat="1" ht="24" customHeight="1" x14ac:dyDescent="0.2">
      <c r="A1636" s="129"/>
      <c r="B1636" s="129"/>
      <c r="C1636" s="129"/>
      <c r="D1636" s="129"/>
      <c r="E1636" s="139"/>
      <c r="F1636" s="140"/>
      <c r="G1636" s="140"/>
      <c r="H1636" s="129"/>
    </row>
    <row r="1637" spans="1:8" s="288" customFormat="1" ht="24" customHeight="1" x14ac:dyDescent="0.2">
      <c r="A1637" s="129"/>
      <c r="B1637" s="129"/>
      <c r="C1637" s="129"/>
      <c r="D1637" s="129"/>
      <c r="E1637" s="139"/>
      <c r="F1637" s="140"/>
      <c r="G1637" s="140"/>
      <c r="H1637" s="129"/>
    </row>
    <row r="1638" spans="1:8" s="288" customFormat="1" ht="24" customHeight="1" x14ac:dyDescent="0.2">
      <c r="A1638" s="129"/>
      <c r="B1638" s="129"/>
      <c r="C1638" s="129"/>
      <c r="D1638" s="129"/>
      <c r="E1638" s="139"/>
      <c r="F1638" s="140"/>
      <c r="G1638" s="140"/>
      <c r="H1638" s="129"/>
    </row>
    <row r="1639" spans="1:8" s="288" customFormat="1" ht="24" customHeight="1" x14ac:dyDescent="0.2">
      <c r="A1639" s="129"/>
      <c r="B1639" s="129"/>
      <c r="C1639" s="129"/>
      <c r="D1639" s="129"/>
      <c r="E1639" s="139"/>
      <c r="F1639" s="140"/>
      <c r="G1639" s="140"/>
      <c r="H1639" s="129"/>
    </row>
    <row r="1640" spans="1:8" s="288" customFormat="1" ht="24" customHeight="1" x14ac:dyDescent="0.2">
      <c r="A1640" s="129"/>
      <c r="B1640" s="129"/>
      <c r="C1640" s="129"/>
      <c r="D1640" s="129"/>
      <c r="E1640" s="139"/>
      <c r="F1640" s="140"/>
      <c r="G1640" s="140"/>
      <c r="H1640" s="129"/>
    </row>
    <row r="1641" spans="1:8" s="288" customFormat="1" ht="24" customHeight="1" x14ac:dyDescent="0.2">
      <c r="A1641" s="129"/>
      <c r="B1641" s="129"/>
      <c r="C1641" s="129"/>
      <c r="D1641" s="129"/>
      <c r="E1641" s="139"/>
      <c r="F1641" s="140"/>
      <c r="G1641" s="140"/>
      <c r="H1641" s="129"/>
    </row>
    <row r="1642" spans="1:8" s="288" customFormat="1" ht="24" customHeight="1" x14ac:dyDescent="0.2">
      <c r="A1642" s="129"/>
      <c r="B1642" s="129"/>
      <c r="C1642" s="129"/>
      <c r="D1642" s="129"/>
      <c r="E1642" s="139"/>
      <c r="F1642" s="140"/>
      <c r="G1642" s="140"/>
      <c r="H1642" s="129"/>
    </row>
    <row r="1643" spans="1:8" s="288" customFormat="1" ht="24" customHeight="1" x14ac:dyDescent="0.2">
      <c r="A1643" s="129"/>
      <c r="B1643" s="129"/>
      <c r="C1643" s="129"/>
      <c r="D1643" s="129"/>
      <c r="E1643" s="139"/>
      <c r="F1643" s="140"/>
      <c r="G1643" s="140"/>
      <c r="H1643" s="129"/>
    </row>
    <row r="1644" spans="1:8" s="288" customFormat="1" ht="24" customHeight="1" x14ac:dyDescent="0.2">
      <c r="A1644" s="129"/>
      <c r="B1644" s="129"/>
      <c r="C1644" s="129"/>
      <c r="D1644" s="129"/>
      <c r="E1644" s="139"/>
      <c r="F1644" s="140"/>
      <c r="G1644" s="140"/>
      <c r="H1644" s="129"/>
    </row>
    <row r="1658" spans="1:141" s="139" customFormat="1" ht="24" customHeight="1" x14ac:dyDescent="0.2">
      <c r="A1658" s="129"/>
      <c r="B1658" s="129"/>
      <c r="C1658" s="129"/>
      <c r="D1658" s="129"/>
      <c r="F1658" s="140"/>
      <c r="G1658" s="140"/>
      <c r="H1658" s="129"/>
      <c r="I1658" s="288"/>
      <c r="J1658" s="288"/>
      <c r="K1658" s="288"/>
      <c r="L1658" s="288"/>
      <c r="M1658" s="288"/>
      <c r="N1658" s="288"/>
      <c r="O1658" s="288"/>
      <c r="P1658" s="288"/>
      <c r="Q1658" s="288"/>
      <c r="R1658" s="288"/>
      <c r="S1658" s="288"/>
      <c r="T1658" s="288"/>
      <c r="U1658" s="289"/>
      <c r="V1658" s="289"/>
      <c r="W1658" s="289"/>
      <c r="X1658" s="289"/>
      <c r="Y1658" s="289"/>
      <c r="Z1658" s="289"/>
      <c r="AA1658" s="289"/>
      <c r="AB1658" s="289"/>
      <c r="AC1658" s="289"/>
      <c r="AD1658" s="289"/>
      <c r="AE1658" s="289"/>
      <c r="AF1658" s="289"/>
      <c r="AG1658" s="289"/>
      <c r="AH1658" s="289"/>
      <c r="AI1658" s="289"/>
      <c r="AJ1658" s="289"/>
      <c r="AK1658" s="289"/>
      <c r="AL1658" s="289"/>
      <c r="AM1658" s="289"/>
      <c r="AN1658" s="289"/>
      <c r="AO1658" s="289"/>
      <c r="AP1658" s="289"/>
      <c r="AQ1658" s="289"/>
      <c r="AR1658" s="289"/>
      <c r="AS1658" s="289"/>
      <c r="AT1658" s="289"/>
      <c r="AU1658" s="289"/>
      <c r="AV1658" s="289"/>
      <c r="AW1658" s="289"/>
      <c r="AX1658" s="289"/>
      <c r="AY1658" s="289"/>
      <c r="AZ1658" s="289"/>
      <c r="BA1658" s="289"/>
      <c r="BB1658" s="289"/>
      <c r="BC1658" s="289"/>
      <c r="BD1658" s="289"/>
      <c r="BE1658" s="289"/>
      <c r="BF1658" s="289"/>
      <c r="BG1658" s="289"/>
      <c r="BH1658" s="289"/>
      <c r="BI1658" s="289"/>
      <c r="BJ1658" s="289"/>
      <c r="BK1658" s="289"/>
      <c r="BL1658" s="289"/>
      <c r="BM1658" s="289"/>
      <c r="BN1658" s="289"/>
      <c r="BO1658" s="289"/>
      <c r="BP1658" s="289"/>
      <c r="BQ1658" s="289"/>
      <c r="BR1658" s="289"/>
      <c r="BS1658" s="289"/>
      <c r="BT1658" s="289"/>
      <c r="BU1658" s="289"/>
      <c r="BV1658" s="289"/>
      <c r="BW1658" s="289"/>
      <c r="BX1658" s="289"/>
      <c r="BY1658" s="289"/>
      <c r="BZ1658" s="289"/>
      <c r="CA1658" s="289"/>
      <c r="CB1658" s="289"/>
      <c r="CC1658" s="289"/>
      <c r="CD1658" s="289"/>
      <c r="CE1658" s="289"/>
      <c r="CF1658" s="289"/>
      <c r="CG1658" s="289"/>
      <c r="CH1658" s="289"/>
      <c r="CI1658" s="289"/>
      <c r="CJ1658" s="289"/>
      <c r="CK1658" s="289"/>
      <c r="CL1658" s="289"/>
      <c r="CM1658" s="289"/>
      <c r="CN1658" s="289"/>
      <c r="CO1658" s="289"/>
      <c r="CP1658" s="289"/>
      <c r="CQ1658" s="289"/>
      <c r="CR1658" s="289"/>
      <c r="CS1658" s="289"/>
      <c r="CT1658" s="289"/>
      <c r="CU1658" s="289"/>
      <c r="CV1658" s="289"/>
      <c r="CW1658" s="289"/>
      <c r="CX1658" s="289"/>
      <c r="CY1658" s="289"/>
      <c r="CZ1658" s="289"/>
      <c r="DA1658" s="289"/>
      <c r="DB1658" s="289"/>
      <c r="DC1658" s="289"/>
      <c r="DD1658" s="289"/>
      <c r="DE1658" s="289"/>
      <c r="DF1658" s="289"/>
      <c r="DG1658" s="289"/>
      <c r="DH1658" s="289"/>
      <c r="DI1658" s="289"/>
      <c r="DJ1658" s="289"/>
      <c r="DK1658" s="289"/>
      <c r="DL1658" s="289"/>
      <c r="DM1658" s="289"/>
      <c r="DN1658" s="289"/>
      <c r="DO1658" s="289"/>
      <c r="DP1658" s="289"/>
      <c r="DQ1658" s="289"/>
      <c r="DR1658" s="289"/>
      <c r="DS1658" s="289"/>
      <c r="DT1658" s="289"/>
      <c r="DU1658" s="289"/>
      <c r="DV1658" s="289"/>
      <c r="DW1658" s="289"/>
      <c r="DX1658" s="289"/>
      <c r="DY1658" s="289"/>
      <c r="DZ1658" s="289"/>
      <c r="EA1658" s="289"/>
      <c r="EB1658" s="289"/>
      <c r="EC1658" s="289"/>
      <c r="ED1658" s="289"/>
      <c r="EE1658" s="289"/>
      <c r="EF1658" s="289"/>
      <c r="EG1658" s="289"/>
      <c r="EH1658" s="289"/>
      <c r="EI1658" s="289"/>
      <c r="EJ1658" s="289"/>
      <c r="EK1658" s="289"/>
    </row>
    <row r="1660" spans="1:141" s="288" customFormat="1" ht="24" customHeight="1" x14ac:dyDescent="0.2">
      <c r="A1660" s="129"/>
      <c r="B1660" s="129"/>
      <c r="C1660" s="129"/>
      <c r="D1660" s="129"/>
      <c r="E1660" s="139"/>
      <c r="F1660" s="140"/>
      <c r="G1660" s="140"/>
      <c r="H1660" s="129"/>
    </row>
    <row r="1661" spans="1:141" s="288" customFormat="1" ht="24" customHeight="1" x14ac:dyDescent="0.2">
      <c r="A1661" s="129"/>
      <c r="B1661" s="129"/>
      <c r="C1661" s="129"/>
      <c r="D1661" s="129"/>
      <c r="E1661" s="139"/>
      <c r="F1661" s="140"/>
      <c r="G1661" s="140"/>
      <c r="H1661" s="129"/>
    </row>
    <row r="1662" spans="1:141" s="288" customFormat="1" ht="24" customHeight="1" x14ac:dyDescent="0.2">
      <c r="A1662" s="129"/>
      <c r="B1662" s="129"/>
      <c r="C1662" s="129"/>
      <c r="D1662" s="129"/>
      <c r="E1662" s="139"/>
      <c r="F1662" s="140"/>
      <c r="G1662" s="140"/>
      <c r="H1662" s="129"/>
    </row>
    <row r="1663" spans="1:141" s="288" customFormat="1" ht="24" customHeight="1" x14ac:dyDescent="0.2">
      <c r="A1663" s="129"/>
      <c r="B1663" s="129"/>
      <c r="C1663" s="129"/>
      <c r="D1663" s="129"/>
      <c r="E1663" s="139"/>
      <c r="F1663" s="140"/>
      <c r="G1663" s="140"/>
      <c r="H1663" s="129"/>
    </row>
    <row r="1664" spans="1:141" s="288" customFormat="1" ht="24" customHeight="1" x14ac:dyDescent="0.2">
      <c r="A1664" s="129"/>
      <c r="B1664" s="129"/>
      <c r="C1664" s="129"/>
      <c r="D1664" s="129"/>
      <c r="E1664" s="139"/>
      <c r="F1664" s="140"/>
      <c r="G1664" s="140"/>
      <c r="H1664" s="129"/>
    </row>
    <row r="1665" spans="1:8" s="288" customFormat="1" ht="24" customHeight="1" x14ac:dyDescent="0.2">
      <c r="A1665" s="129"/>
      <c r="B1665" s="129"/>
      <c r="C1665" s="129"/>
      <c r="D1665" s="129"/>
      <c r="E1665" s="139"/>
      <c r="F1665" s="140"/>
      <c r="G1665" s="140"/>
      <c r="H1665" s="129"/>
    </row>
    <row r="1666" spans="1:8" s="288" customFormat="1" ht="24" customHeight="1" x14ac:dyDescent="0.2">
      <c r="A1666" s="129"/>
      <c r="B1666" s="129"/>
      <c r="C1666" s="129"/>
      <c r="D1666" s="129"/>
      <c r="E1666" s="139"/>
      <c r="F1666" s="140"/>
      <c r="G1666" s="140"/>
      <c r="H1666" s="129"/>
    </row>
    <row r="1667" spans="1:8" s="288" customFormat="1" ht="24" customHeight="1" x14ac:dyDescent="0.2">
      <c r="A1667" s="129"/>
      <c r="B1667" s="129"/>
      <c r="C1667" s="129"/>
      <c r="D1667" s="129"/>
      <c r="E1667" s="139"/>
      <c r="F1667" s="140"/>
      <c r="G1667" s="140"/>
      <c r="H1667" s="129"/>
    </row>
    <row r="1668" spans="1:8" s="288" customFormat="1" ht="24" customHeight="1" x14ac:dyDescent="0.2">
      <c r="A1668" s="129"/>
      <c r="B1668" s="129"/>
      <c r="C1668" s="129"/>
      <c r="D1668" s="129"/>
      <c r="E1668" s="139"/>
      <c r="F1668" s="140"/>
      <c r="G1668" s="140"/>
      <c r="H1668" s="129"/>
    </row>
    <row r="1669" spans="1:8" s="288" customFormat="1" ht="24" customHeight="1" x14ac:dyDescent="0.2">
      <c r="A1669" s="129"/>
      <c r="B1669" s="129"/>
      <c r="C1669" s="129"/>
      <c r="D1669" s="129"/>
      <c r="E1669" s="139"/>
      <c r="F1669" s="140"/>
      <c r="G1669" s="140"/>
      <c r="H1669" s="129"/>
    </row>
    <row r="1670" spans="1:8" s="288" customFormat="1" ht="24" customHeight="1" x14ac:dyDescent="0.2">
      <c r="A1670" s="129"/>
      <c r="B1670" s="129"/>
      <c r="C1670" s="129"/>
      <c r="D1670" s="129"/>
      <c r="E1670" s="139"/>
      <c r="F1670" s="140"/>
      <c r="G1670" s="140"/>
      <c r="H1670" s="129"/>
    </row>
    <row r="1671" spans="1:8" s="288" customFormat="1" ht="24" customHeight="1" x14ac:dyDescent="0.2">
      <c r="A1671" s="129"/>
      <c r="B1671" s="129"/>
      <c r="C1671" s="129"/>
      <c r="D1671" s="129"/>
      <c r="E1671" s="139"/>
      <c r="F1671" s="140"/>
      <c r="G1671" s="140"/>
      <c r="H1671" s="129"/>
    </row>
    <row r="1672" spans="1:8" s="288" customFormat="1" ht="24" customHeight="1" x14ac:dyDescent="0.2">
      <c r="A1672" s="129"/>
      <c r="B1672" s="129"/>
      <c r="C1672" s="129"/>
      <c r="D1672" s="129"/>
      <c r="E1672" s="139"/>
      <c r="F1672" s="140"/>
      <c r="G1672" s="140"/>
      <c r="H1672" s="129"/>
    </row>
    <row r="1673" spans="1:8" s="288" customFormat="1" ht="24" customHeight="1" x14ac:dyDescent="0.2">
      <c r="A1673" s="129"/>
      <c r="B1673" s="129"/>
      <c r="C1673" s="129"/>
      <c r="D1673" s="129"/>
      <c r="E1673" s="139"/>
      <c r="F1673" s="140"/>
      <c r="G1673" s="140"/>
      <c r="H1673" s="129"/>
    </row>
    <row r="1676" spans="1:8" s="288" customFormat="1" ht="24" customHeight="1" x14ac:dyDescent="0.2">
      <c r="A1676" s="129"/>
      <c r="B1676" s="129"/>
      <c r="C1676" s="129"/>
      <c r="D1676" s="129"/>
      <c r="E1676" s="139"/>
      <c r="F1676" s="140"/>
      <c r="G1676" s="140"/>
      <c r="H1676" s="129"/>
    </row>
    <row r="1677" spans="1:8" s="288" customFormat="1" ht="24" customHeight="1" x14ac:dyDescent="0.2">
      <c r="A1677" s="129"/>
      <c r="B1677" s="129"/>
      <c r="C1677" s="129"/>
      <c r="D1677" s="129"/>
      <c r="E1677" s="139"/>
      <c r="F1677" s="140"/>
      <c r="G1677" s="140"/>
      <c r="H1677" s="129"/>
    </row>
    <row r="1678" spans="1:8" s="288" customFormat="1" ht="24" customHeight="1" x14ac:dyDescent="0.2">
      <c r="A1678" s="129"/>
      <c r="B1678" s="129"/>
      <c r="C1678" s="129"/>
      <c r="D1678" s="129"/>
      <c r="E1678" s="139"/>
      <c r="F1678" s="140"/>
      <c r="G1678" s="140"/>
      <c r="H1678" s="129"/>
    </row>
    <row r="1679" spans="1:8" s="288" customFormat="1" ht="24" customHeight="1" x14ac:dyDescent="0.2">
      <c r="A1679" s="129"/>
      <c r="B1679" s="129"/>
      <c r="C1679" s="129"/>
      <c r="D1679" s="129"/>
      <c r="E1679" s="139"/>
      <c r="F1679" s="140"/>
      <c r="G1679" s="140"/>
      <c r="H1679" s="129"/>
    </row>
    <row r="1680" spans="1:8" s="288" customFormat="1" ht="24" customHeight="1" x14ac:dyDescent="0.2">
      <c r="A1680" s="129"/>
      <c r="B1680" s="129"/>
      <c r="C1680" s="129"/>
      <c r="D1680" s="129"/>
      <c r="E1680" s="139"/>
      <c r="F1680" s="140"/>
      <c r="G1680" s="140"/>
      <c r="H1680" s="129"/>
    </row>
    <row r="1681" spans="1:8" s="288" customFormat="1" ht="24" customHeight="1" x14ac:dyDescent="0.2">
      <c r="A1681" s="129"/>
      <c r="B1681" s="129"/>
      <c r="C1681" s="129"/>
      <c r="D1681" s="129"/>
      <c r="E1681" s="139"/>
      <c r="F1681" s="140"/>
      <c r="G1681" s="140"/>
      <c r="H1681" s="129"/>
    </row>
    <row r="1682" spans="1:8" s="288" customFormat="1" ht="24" customHeight="1" x14ac:dyDescent="0.2">
      <c r="A1682" s="129"/>
      <c r="B1682" s="129"/>
      <c r="C1682" s="129"/>
      <c r="D1682" s="129"/>
      <c r="E1682" s="139"/>
      <c r="F1682" s="140"/>
      <c r="G1682" s="140"/>
      <c r="H1682" s="129"/>
    </row>
    <row r="1683" spans="1:8" s="288" customFormat="1" ht="24" customHeight="1" x14ac:dyDescent="0.2">
      <c r="A1683" s="129"/>
      <c r="B1683" s="129"/>
      <c r="C1683" s="129"/>
      <c r="D1683" s="129"/>
      <c r="E1683" s="139"/>
      <c r="F1683" s="140"/>
      <c r="G1683" s="140"/>
      <c r="H1683" s="129"/>
    </row>
    <row r="1686" spans="1:8" s="288" customFormat="1" ht="24" customHeight="1" x14ac:dyDescent="0.2">
      <c r="A1686" s="129"/>
      <c r="B1686" s="129"/>
      <c r="C1686" s="129"/>
      <c r="D1686" s="129"/>
      <c r="E1686" s="139"/>
      <c r="F1686" s="140"/>
      <c r="G1686" s="140"/>
      <c r="H1686" s="129"/>
    </row>
    <row r="1687" spans="1:8" s="288" customFormat="1" ht="24" customHeight="1" x14ac:dyDescent="0.2">
      <c r="A1687" s="129"/>
      <c r="B1687" s="129"/>
      <c r="C1687" s="129"/>
      <c r="D1687" s="129"/>
      <c r="E1687" s="139"/>
      <c r="F1687" s="140"/>
      <c r="G1687" s="140"/>
      <c r="H1687" s="129"/>
    </row>
    <row r="1688" spans="1:8" s="288" customFormat="1" ht="24" customHeight="1" x14ac:dyDescent="0.2">
      <c r="A1688" s="129"/>
      <c r="B1688" s="129"/>
      <c r="C1688" s="129"/>
      <c r="D1688" s="129"/>
      <c r="E1688" s="139"/>
      <c r="F1688" s="140"/>
      <c r="G1688" s="140"/>
      <c r="H1688" s="129"/>
    </row>
    <row r="1689" spans="1:8" s="288" customFormat="1" ht="24" customHeight="1" x14ac:dyDescent="0.2">
      <c r="A1689" s="129"/>
      <c r="B1689" s="129"/>
      <c r="C1689" s="129"/>
      <c r="D1689" s="129"/>
      <c r="E1689" s="139"/>
      <c r="F1689" s="140"/>
      <c r="G1689" s="140"/>
      <c r="H1689" s="129"/>
    </row>
    <row r="1690" spans="1:8" s="288" customFormat="1" ht="24" customHeight="1" x14ac:dyDescent="0.2">
      <c r="A1690" s="129"/>
      <c r="B1690" s="129"/>
      <c r="C1690" s="129"/>
      <c r="D1690" s="129"/>
      <c r="E1690" s="139"/>
      <c r="F1690" s="140"/>
      <c r="G1690" s="140"/>
      <c r="H1690" s="129"/>
    </row>
    <row r="1691" spans="1:8" s="288" customFormat="1" ht="24" customHeight="1" x14ac:dyDescent="0.2">
      <c r="A1691" s="129"/>
      <c r="B1691" s="129"/>
      <c r="C1691" s="129"/>
      <c r="D1691" s="129"/>
      <c r="E1691" s="139"/>
      <c r="F1691" s="140"/>
      <c r="G1691" s="140"/>
      <c r="H1691" s="129"/>
    </row>
    <row r="1692" spans="1:8" s="288" customFormat="1" ht="24" customHeight="1" x14ac:dyDescent="0.2">
      <c r="A1692" s="129"/>
      <c r="B1692" s="129"/>
      <c r="C1692" s="129"/>
      <c r="D1692" s="129"/>
      <c r="E1692" s="139"/>
      <c r="F1692" s="140"/>
      <c r="G1692" s="140"/>
      <c r="H1692" s="129"/>
    </row>
    <row r="1693" spans="1:8" s="288" customFormat="1" ht="24" customHeight="1" x14ac:dyDescent="0.2">
      <c r="A1693" s="129"/>
      <c r="B1693" s="129"/>
      <c r="C1693" s="129"/>
      <c r="D1693" s="129"/>
      <c r="E1693" s="139"/>
      <c r="F1693" s="140"/>
      <c r="G1693" s="140"/>
      <c r="H1693" s="129"/>
    </row>
    <row r="1694" spans="1:8" s="288" customFormat="1" ht="24" customHeight="1" x14ac:dyDescent="0.2">
      <c r="A1694" s="129"/>
      <c r="B1694" s="129"/>
      <c r="C1694" s="129"/>
      <c r="D1694" s="129"/>
      <c r="E1694" s="139"/>
      <c r="F1694" s="140"/>
      <c r="G1694" s="140"/>
      <c r="H1694" s="129"/>
    </row>
    <row r="1708" spans="1:141" s="139" customFormat="1" ht="24" customHeight="1" x14ac:dyDescent="0.2">
      <c r="A1708" s="129"/>
      <c r="B1708" s="129"/>
      <c r="C1708" s="129"/>
      <c r="D1708" s="129"/>
      <c r="F1708" s="140"/>
      <c r="G1708" s="140"/>
      <c r="H1708" s="129"/>
      <c r="I1708" s="288"/>
      <c r="J1708" s="288"/>
      <c r="K1708" s="288"/>
      <c r="L1708" s="288"/>
      <c r="M1708" s="288"/>
      <c r="N1708" s="288"/>
      <c r="O1708" s="288"/>
      <c r="P1708" s="288"/>
      <c r="Q1708" s="288"/>
      <c r="R1708" s="288"/>
      <c r="S1708" s="288"/>
      <c r="T1708" s="288"/>
      <c r="U1708" s="289"/>
      <c r="V1708" s="289"/>
      <c r="W1708" s="289"/>
      <c r="X1708" s="289"/>
      <c r="Y1708" s="289"/>
      <c r="Z1708" s="289"/>
      <c r="AA1708" s="289"/>
      <c r="AB1708" s="289"/>
      <c r="AC1708" s="289"/>
      <c r="AD1708" s="289"/>
      <c r="AE1708" s="289"/>
      <c r="AF1708" s="289"/>
      <c r="AG1708" s="289"/>
      <c r="AH1708" s="289"/>
      <c r="AI1708" s="289"/>
      <c r="AJ1708" s="289"/>
      <c r="AK1708" s="289"/>
      <c r="AL1708" s="289"/>
      <c r="AM1708" s="289"/>
      <c r="AN1708" s="289"/>
      <c r="AO1708" s="289"/>
      <c r="AP1708" s="289"/>
      <c r="AQ1708" s="289"/>
      <c r="AR1708" s="289"/>
      <c r="AS1708" s="289"/>
      <c r="AT1708" s="289"/>
      <c r="AU1708" s="289"/>
      <c r="AV1708" s="289"/>
      <c r="AW1708" s="289"/>
      <c r="AX1708" s="289"/>
      <c r="AY1708" s="289"/>
      <c r="AZ1708" s="289"/>
      <c r="BA1708" s="289"/>
      <c r="BB1708" s="289"/>
      <c r="BC1708" s="289"/>
      <c r="BD1708" s="289"/>
      <c r="BE1708" s="289"/>
      <c r="BF1708" s="289"/>
      <c r="BG1708" s="289"/>
      <c r="BH1708" s="289"/>
      <c r="BI1708" s="289"/>
      <c r="BJ1708" s="289"/>
      <c r="BK1708" s="289"/>
      <c r="BL1708" s="289"/>
      <c r="BM1708" s="289"/>
      <c r="BN1708" s="289"/>
      <c r="BO1708" s="289"/>
      <c r="BP1708" s="289"/>
      <c r="BQ1708" s="289"/>
      <c r="BR1708" s="289"/>
      <c r="BS1708" s="289"/>
      <c r="BT1708" s="289"/>
      <c r="BU1708" s="289"/>
      <c r="BV1708" s="289"/>
      <c r="BW1708" s="289"/>
      <c r="BX1708" s="289"/>
      <c r="BY1708" s="289"/>
      <c r="BZ1708" s="289"/>
      <c r="CA1708" s="289"/>
      <c r="CB1708" s="289"/>
      <c r="CC1708" s="289"/>
      <c r="CD1708" s="289"/>
      <c r="CE1708" s="289"/>
      <c r="CF1708" s="289"/>
      <c r="CG1708" s="289"/>
      <c r="CH1708" s="289"/>
      <c r="CI1708" s="289"/>
      <c r="CJ1708" s="289"/>
      <c r="CK1708" s="289"/>
      <c r="CL1708" s="289"/>
      <c r="CM1708" s="289"/>
      <c r="CN1708" s="289"/>
      <c r="CO1708" s="289"/>
      <c r="CP1708" s="289"/>
      <c r="CQ1708" s="289"/>
      <c r="CR1708" s="289"/>
      <c r="CS1708" s="289"/>
      <c r="CT1708" s="289"/>
      <c r="CU1708" s="289"/>
      <c r="CV1708" s="289"/>
      <c r="CW1708" s="289"/>
      <c r="CX1708" s="289"/>
      <c r="CY1708" s="289"/>
      <c r="CZ1708" s="289"/>
      <c r="DA1708" s="289"/>
      <c r="DB1708" s="289"/>
      <c r="DC1708" s="289"/>
      <c r="DD1708" s="289"/>
      <c r="DE1708" s="289"/>
      <c r="DF1708" s="289"/>
      <c r="DG1708" s="289"/>
      <c r="DH1708" s="289"/>
      <c r="DI1708" s="289"/>
      <c r="DJ1708" s="289"/>
      <c r="DK1708" s="289"/>
      <c r="DL1708" s="289"/>
      <c r="DM1708" s="289"/>
      <c r="DN1708" s="289"/>
      <c r="DO1708" s="289"/>
      <c r="DP1708" s="289"/>
      <c r="DQ1708" s="289"/>
      <c r="DR1708" s="289"/>
      <c r="DS1708" s="289"/>
      <c r="DT1708" s="289"/>
      <c r="DU1708" s="289"/>
      <c r="DV1708" s="289"/>
      <c r="DW1708" s="289"/>
      <c r="DX1708" s="289"/>
      <c r="DY1708" s="289"/>
      <c r="DZ1708" s="289"/>
      <c r="EA1708" s="289"/>
      <c r="EB1708" s="289"/>
      <c r="EC1708" s="289"/>
      <c r="ED1708" s="289"/>
      <c r="EE1708" s="289"/>
      <c r="EF1708" s="289"/>
      <c r="EG1708" s="289"/>
      <c r="EH1708" s="289"/>
      <c r="EI1708" s="289"/>
      <c r="EJ1708" s="289"/>
      <c r="EK1708" s="289"/>
    </row>
    <row r="1710" spans="1:141" s="288" customFormat="1" ht="24" customHeight="1" x14ac:dyDescent="0.2">
      <c r="A1710" s="129"/>
      <c r="B1710" s="129"/>
      <c r="C1710" s="129"/>
      <c r="D1710" s="129"/>
      <c r="E1710" s="139"/>
      <c r="F1710" s="140"/>
      <c r="G1710" s="140"/>
      <c r="H1710" s="129"/>
    </row>
    <row r="1711" spans="1:141" s="288" customFormat="1" ht="24" customHeight="1" x14ac:dyDescent="0.2">
      <c r="A1711" s="129"/>
      <c r="B1711" s="129"/>
      <c r="C1711" s="129"/>
      <c r="D1711" s="129"/>
      <c r="E1711" s="139"/>
      <c r="F1711" s="140"/>
      <c r="G1711" s="140"/>
      <c r="H1711" s="129"/>
    </row>
    <row r="1712" spans="1:141" s="288" customFormat="1" ht="24" customHeight="1" x14ac:dyDescent="0.2">
      <c r="A1712" s="129"/>
      <c r="B1712" s="129"/>
      <c r="C1712" s="129"/>
      <c r="D1712" s="129"/>
      <c r="E1712" s="139"/>
      <c r="F1712" s="140"/>
      <c r="G1712" s="140"/>
      <c r="H1712" s="129"/>
    </row>
    <row r="1713" spans="1:8" s="288" customFormat="1" ht="24" customHeight="1" x14ac:dyDescent="0.2">
      <c r="A1713" s="129"/>
      <c r="B1713" s="129"/>
      <c r="C1713" s="129"/>
      <c r="D1713" s="129"/>
      <c r="E1713" s="139"/>
      <c r="F1713" s="140"/>
      <c r="G1713" s="140"/>
      <c r="H1713" s="129"/>
    </row>
    <row r="1714" spans="1:8" s="288" customFormat="1" ht="24" customHeight="1" x14ac:dyDescent="0.2">
      <c r="A1714" s="129"/>
      <c r="B1714" s="129"/>
      <c r="C1714" s="129"/>
      <c r="D1714" s="129"/>
      <c r="E1714" s="139"/>
      <c r="F1714" s="140"/>
      <c r="G1714" s="140"/>
      <c r="H1714" s="129"/>
    </row>
    <row r="1715" spans="1:8" s="288" customFormat="1" ht="24" customHeight="1" x14ac:dyDescent="0.2">
      <c r="A1715" s="129"/>
      <c r="B1715" s="129"/>
      <c r="C1715" s="129"/>
      <c r="D1715" s="129"/>
      <c r="E1715" s="139"/>
      <c r="F1715" s="140"/>
      <c r="G1715" s="140"/>
      <c r="H1715" s="129"/>
    </row>
    <row r="1716" spans="1:8" s="288" customFormat="1" ht="24" customHeight="1" x14ac:dyDescent="0.2">
      <c r="A1716" s="129"/>
      <c r="B1716" s="129"/>
      <c r="C1716" s="129"/>
      <c r="D1716" s="129"/>
      <c r="E1716" s="139"/>
      <c r="F1716" s="140"/>
      <c r="G1716" s="140"/>
      <c r="H1716" s="129"/>
    </row>
    <row r="1717" spans="1:8" s="288" customFormat="1" ht="24" customHeight="1" x14ac:dyDescent="0.2">
      <c r="A1717" s="129"/>
      <c r="B1717" s="129"/>
      <c r="C1717" s="129"/>
      <c r="D1717" s="129"/>
      <c r="E1717" s="139"/>
      <c r="F1717" s="140"/>
      <c r="G1717" s="140"/>
      <c r="H1717" s="129"/>
    </row>
    <row r="1718" spans="1:8" s="288" customFormat="1" ht="24" customHeight="1" x14ac:dyDescent="0.2">
      <c r="A1718" s="129"/>
      <c r="B1718" s="129"/>
      <c r="C1718" s="129"/>
      <c r="D1718" s="129"/>
      <c r="E1718" s="139"/>
      <c r="F1718" s="140"/>
      <c r="G1718" s="140"/>
      <c r="H1718" s="129"/>
    </row>
    <row r="1719" spans="1:8" s="288" customFormat="1" ht="24" customHeight="1" x14ac:dyDescent="0.2">
      <c r="A1719" s="129"/>
      <c r="B1719" s="129"/>
      <c r="C1719" s="129"/>
      <c r="D1719" s="129"/>
      <c r="E1719" s="139"/>
      <c r="F1719" s="140"/>
      <c r="G1719" s="140"/>
      <c r="H1719" s="129"/>
    </row>
    <row r="1720" spans="1:8" s="288" customFormat="1" ht="24" customHeight="1" x14ac:dyDescent="0.2">
      <c r="A1720" s="129"/>
      <c r="B1720" s="129"/>
      <c r="C1720" s="129"/>
      <c r="D1720" s="129"/>
      <c r="E1720" s="139"/>
      <c r="F1720" s="140"/>
      <c r="G1720" s="140"/>
      <c r="H1720" s="129"/>
    </row>
    <row r="1721" spans="1:8" s="288" customFormat="1" ht="24" customHeight="1" x14ac:dyDescent="0.2">
      <c r="A1721" s="129"/>
      <c r="B1721" s="129"/>
      <c r="C1721" s="129"/>
      <c r="D1721" s="129"/>
      <c r="E1721" s="139"/>
      <c r="F1721" s="140"/>
      <c r="G1721" s="140"/>
      <c r="H1721" s="129"/>
    </row>
    <row r="1722" spans="1:8" s="288" customFormat="1" ht="24" customHeight="1" x14ac:dyDescent="0.2">
      <c r="A1722" s="129"/>
      <c r="B1722" s="129"/>
      <c r="C1722" s="129"/>
      <c r="D1722" s="129"/>
      <c r="E1722" s="139"/>
      <c r="F1722" s="140"/>
      <c r="G1722" s="140"/>
      <c r="H1722" s="129"/>
    </row>
    <row r="1723" spans="1:8" s="288" customFormat="1" ht="24" customHeight="1" x14ac:dyDescent="0.2">
      <c r="A1723" s="129"/>
      <c r="B1723" s="129"/>
      <c r="C1723" s="129"/>
      <c r="D1723" s="129"/>
      <c r="E1723" s="139"/>
      <c r="F1723" s="140"/>
      <c r="G1723" s="140"/>
      <c r="H1723" s="129"/>
    </row>
    <row r="1726" spans="1:8" s="288" customFormat="1" ht="24" customHeight="1" x14ac:dyDescent="0.2">
      <c r="A1726" s="129"/>
      <c r="B1726" s="129"/>
      <c r="C1726" s="129"/>
      <c r="D1726" s="129"/>
      <c r="E1726" s="139"/>
      <c r="F1726" s="140"/>
      <c r="G1726" s="140"/>
      <c r="H1726" s="129"/>
    </row>
    <row r="1727" spans="1:8" s="288" customFormat="1" ht="24" customHeight="1" x14ac:dyDescent="0.2">
      <c r="A1727" s="129"/>
      <c r="B1727" s="129"/>
      <c r="C1727" s="129"/>
      <c r="D1727" s="129"/>
      <c r="E1727" s="139"/>
      <c r="F1727" s="140"/>
      <c r="G1727" s="140"/>
      <c r="H1727" s="129"/>
    </row>
    <row r="1728" spans="1:8" s="288" customFormat="1" ht="24" customHeight="1" x14ac:dyDescent="0.2">
      <c r="A1728" s="129"/>
      <c r="B1728" s="129"/>
      <c r="C1728" s="129"/>
      <c r="D1728" s="129"/>
      <c r="E1728" s="139"/>
      <c r="F1728" s="140"/>
      <c r="G1728" s="140"/>
      <c r="H1728" s="129"/>
    </row>
    <row r="1729" spans="1:8" s="288" customFormat="1" ht="24" customHeight="1" x14ac:dyDescent="0.2">
      <c r="A1729" s="129"/>
      <c r="B1729" s="129"/>
      <c r="C1729" s="129"/>
      <c r="D1729" s="129"/>
      <c r="E1729" s="139"/>
      <c r="F1729" s="140"/>
      <c r="G1729" s="140"/>
      <c r="H1729" s="129"/>
    </row>
    <row r="1730" spans="1:8" s="288" customFormat="1" ht="24" customHeight="1" x14ac:dyDescent="0.2">
      <c r="A1730" s="129"/>
      <c r="B1730" s="129"/>
      <c r="C1730" s="129"/>
      <c r="D1730" s="129"/>
      <c r="E1730" s="139"/>
      <c r="F1730" s="140"/>
      <c r="G1730" s="140"/>
      <c r="H1730" s="129"/>
    </row>
    <row r="1731" spans="1:8" s="288" customFormat="1" ht="24" customHeight="1" x14ac:dyDescent="0.2">
      <c r="A1731" s="129"/>
      <c r="B1731" s="129"/>
      <c r="C1731" s="129"/>
      <c r="D1731" s="129"/>
      <c r="E1731" s="139"/>
      <c r="F1731" s="140"/>
      <c r="G1731" s="140"/>
      <c r="H1731" s="129"/>
    </row>
    <row r="1732" spans="1:8" s="288" customFormat="1" ht="24" customHeight="1" x14ac:dyDescent="0.2">
      <c r="A1732" s="129"/>
      <c r="B1732" s="129"/>
      <c r="C1732" s="129"/>
      <c r="D1732" s="129"/>
      <c r="E1732" s="139"/>
      <c r="F1732" s="140"/>
      <c r="G1732" s="140"/>
      <c r="H1732" s="129"/>
    </row>
    <row r="1733" spans="1:8" s="288" customFormat="1" ht="24" customHeight="1" x14ac:dyDescent="0.2">
      <c r="A1733" s="129"/>
      <c r="B1733" s="129"/>
      <c r="C1733" s="129"/>
      <c r="D1733" s="129"/>
      <c r="E1733" s="139"/>
      <c r="F1733" s="140"/>
      <c r="G1733" s="140"/>
      <c r="H1733" s="129"/>
    </row>
    <row r="1736" spans="1:8" s="288" customFormat="1" ht="24" customHeight="1" x14ac:dyDescent="0.2">
      <c r="A1736" s="129"/>
      <c r="B1736" s="129"/>
      <c r="C1736" s="129"/>
      <c r="D1736" s="129"/>
      <c r="E1736" s="139"/>
      <c r="F1736" s="140"/>
      <c r="G1736" s="140"/>
      <c r="H1736" s="129"/>
    </row>
    <row r="1737" spans="1:8" s="288" customFormat="1" ht="24" customHeight="1" x14ac:dyDescent="0.2">
      <c r="A1737" s="129"/>
      <c r="B1737" s="129"/>
      <c r="C1737" s="129"/>
      <c r="D1737" s="129"/>
      <c r="E1737" s="139"/>
      <c r="F1737" s="140"/>
      <c r="G1737" s="140"/>
      <c r="H1737" s="129"/>
    </row>
    <row r="1738" spans="1:8" s="288" customFormat="1" ht="24" customHeight="1" x14ac:dyDescent="0.2">
      <c r="A1738" s="129"/>
      <c r="B1738" s="129"/>
      <c r="C1738" s="129"/>
      <c r="D1738" s="129"/>
      <c r="E1738" s="139"/>
      <c r="F1738" s="140"/>
      <c r="G1738" s="140"/>
      <c r="H1738" s="129"/>
    </row>
    <row r="1739" spans="1:8" s="288" customFormat="1" ht="24" customHeight="1" x14ac:dyDescent="0.2">
      <c r="A1739" s="129"/>
      <c r="B1739" s="129"/>
      <c r="C1739" s="129"/>
      <c r="D1739" s="129"/>
      <c r="E1739" s="139"/>
      <c r="F1739" s="140"/>
      <c r="G1739" s="140"/>
      <c r="H1739" s="129"/>
    </row>
    <row r="1740" spans="1:8" s="288" customFormat="1" ht="24" customHeight="1" x14ac:dyDescent="0.2">
      <c r="A1740" s="129"/>
      <c r="B1740" s="129"/>
      <c r="C1740" s="129"/>
      <c r="D1740" s="129"/>
      <c r="E1740" s="139"/>
      <c r="F1740" s="140"/>
      <c r="G1740" s="140"/>
      <c r="H1740" s="129"/>
    </row>
    <row r="1741" spans="1:8" s="288" customFormat="1" ht="24" customHeight="1" x14ac:dyDescent="0.2">
      <c r="A1741" s="129"/>
      <c r="B1741" s="129"/>
      <c r="C1741" s="129"/>
      <c r="D1741" s="129"/>
      <c r="E1741" s="139"/>
      <c r="F1741" s="140"/>
      <c r="G1741" s="140"/>
      <c r="H1741" s="129"/>
    </row>
    <row r="1742" spans="1:8" s="288" customFormat="1" ht="24" customHeight="1" x14ac:dyDescent="0.2">
      <c r="A1742" s="129"/>
      <c r="B1742" s="129"/>
      <c r="C1742" s="129"/>
      <c r="D1742" s="129"/>
      <c r="E1742" s="139"/>
      <c r="F1742" s="140"/>
      <c r="G1742" s="140"/>
      <c r="H1742" s="129"/>
    </row>
    <row r="1743" spans="1:8" s="288" customFormat="1" ht="24" customHeight="1" x14ac:dyDescent="0.2">
      <c r="A1743" s="129"/>
      <c r="B1743" s="129"/>
      <c r="C1743" s="129"/>
      <c r="D1743" s="129"/>
      <c r="E1743" s="139"/>
      <c r="F1743" s="140"/>
      <c r="G1743" s="140"/>
      <c r="H1743" s="129"/>
    </row>
    <row r="1744" spans="1:8" s="288" customFormat="1" ht="24" customHeight="1" x14ac:dyDescent="0.2">
      <c r="A1744" s="129"/>
      <c r="B1744" s="129"/>
      <c r="C1744" s="129"/>
      <c r="D1744" s="129"/>
      <c r="E1744" s="139"/>
      <c r="F1744" s="140"/>
      <c r="G1744" s="140"/>
      <c r="H1744" s="129"/>
    </row>
    <row r="1758" spans="1:141" s="139" customFormat="1" ht="24" customHeight="1" x14ac:dyDescent="0.2">
      <c r="A1758" s="129"/>
      <c r="B1758" s="129"/>
      <c r="C1758" s="129"/>
      <c r="D1758" s="129"/>
      <c r="F1758" s="140"/>
      <c r="G1758" s="140"/>
      <c r="H1758" s="129"/>
      <c r="I1758" s="288"/>
      <c r="J1758" s="288"/>
      <c r="K1758" s="288"/>
      <c r="L1758" s="288"/>
      <c r="M1758" s="288"/>
      <c r="N1758" s="288"/>
      <c r="O1758" s="288"/>
      <c r="P1758" s="288"/>
      <c r="Q1758" s="288"/>
      <c r="R1758" s="288"/>
      <c r="S1758" s="288"/>
      <c r="T1758" s="288"/>
      <c r="U1758" s="289"/>
      <c r="V1758" s="289"/>
      <c r="W1758" s="289"/>
      <c r="X1758" s="289"/>
      <c r="Y1758" s="289"/>
      <c r="Z1758" s="289"/>
      <c r="AA1758" s="289"/>
      <c r="AB1758" s="289"/>
      <c r="AC1758" s="289"/>
      <c r="AD1758" s="289"/>
      <c r="AE1758" s="289"/>
      <c r="AF1758" s="289"/>
      <c r="AG1758" s="289"/>
      <c r="AH1758" s="289"/>
      <c r="AI1758" s="289"/>
      <c r="AJ1758" s="289"/>
      <c r="AK1758" s="289"/>
      <c r="AL1758" s="289"/>
      <c r="AM1758" s="289"/>
      <c r="AN1758" s="289"/>
      <c r="AO1758" s="289"/>
      <c r="AP1758" s="289"/>
      <c r="AQ1758" s="289"/>
      <c r="AR1758" s="289"/>
      <c r="AS1758" s="289"/>
      <c r="AT1758" s="289"/>
      <c r="AU1758" s="289"/>
      <c r="AV1758" s="289"/>
      <c r="AW1758" s="289"/>
      <c r="AX1758" s="289"/>
      <c r="AY1758" s="289"/>
      <c r="AZ1758" s="289"/>
      <c r="BA1758" s="289"/>
      <c r="BB1758" s="289"/>
      <c r="BC1758" s="289"/>
      <c r="BD1758" s="289"/>
      <c r="BE1758" s="289"/>
      <c r="BF1758" s="289"/>
      <c r="BG1758" s="289"/>
      <c r="BH1758" s="289"/>
      <c r="BI1758" s="289"/>
      <c r="BJ1758" s="289"/>
      <c r="BK1758" s="289"/>
      <c r="BL1758" s="289"/>
      <c r="BM1758" s="289"/>
      <c r="BN1758" s="289"/>
      <c r="BO1758" s="289"/>
      <c r="BP1758" s="289"/>
      <c r="BQ1758" s="289"/>
      <c r="BR1758" s="289"/>
      <c r="BS1758" s="289"/>
      <c r="BT1758" s="289"/>
      <c r="BU1758" s="289"/>
      <c r="BV1758" s="289"/>
      <c r="BW1758" s="289"/>
      <c r="BX1758" s="289"/>
      <c r="BY1758" s="289"/>
      <c r="BZ1758" s="289"/>
      <c r="CA1758" s="289"/>
      <c r="CB1758" s="289"/>
      <c r="CC1758" s="289"/>
      <c r="CD1758" s="289"/>
      <c r="CE1758" s="289"/>
      <c r="CF1758" s="289"/>
      <c r="CG1758" s="289"/>
      <c r="CH1758" s="289"/>
      <c r="CI1758" s="289"/>
      <c r="CJ1758" s="289"/>
      <c r="CK1758" s="289"/>
      <c r="CL1758" s="289"/>
      <c r="CM1758" s="289"/>
      <c r="CN1758" s="289"/>
      <c r="CO1758" s="289"/>
      <c r="CP1758" s="289"/>
      <c r="CQ1758" s="289"/>
      <c r="CR1758" s="289"/>
      <c r="CS1758" s="289"/>
      <c r="CT1758" s="289"/>
      <c r="CU1758" s="289"/>
      <c r="CV1758" s="289"/>
      <c r="CW1758" s="289"/>
      <c r="CX1758" s="289"/>
      <c r="CY1758" s="289"/>
      <c r="CZ1758" s="289"/>
      <c r="DA1758" s="289"/>
      <c r="DB1758" s="289"/>
      <c r="DC1758" s="289"/>
      <c r="DD1758" s="289"/>
      <c r="DE1758" s="289"/>
      <c r="DF1758" s="289"/>
      <c r="DG1758" s="289"/>
      <c r="DH1758" s="289"/>
      <c r="DI1758" s="289"/>
      <c r="DJ1758" s="289"/>
      <c r="DK1758" s="289"/>
      <c r="DL1758" s="289"/>
      <c r="DM1758" s="289"/>
      <c r="DN1758" s="289"/>
      <c r="DO1758" s="289"/>
      <c r="DP1758" s="289"/>
      <c r="DQ1758" s="289"/>
      <c r="DR1758" s="289"/>
      <c r="DS1758" s="289"/>
      <c r="DT1758" s="289"/>
      <c r="DU1758" s="289"/>
      <c r="DV1758" s="289"/>
      <c r="DW1758" s="289"/>
      <c r="DX1758" s="289"/>
      <c r="DY1758" s="289"/>
      <c r="DZ1758" s="289"/>
      <c r="EA1758" s="289"/>
      <c r="EB1758" s="289"/>
      <c r="EC1758" s="289"/>
      <c r="ED1758" s="289"/>
      <c r="EE1758" s="289"/>
      <c r="EF1758" s="289"/>
      <c r="EG1758" s="289"/>
      <c r="EH1758" s="289"/>
      <c r="EI1758" s="289"/>
      <c r="EJ1758" s="289"/>
      <c r="EK1758" s="289"/>
    </row>
    <row r="1760" spans="1:141" s="288" customFormat="1" ht="24" customHeight="1" x14ac:dyDescent="0.2">
      <c r="A1760" s="129"/>
      <c r="B1760" s="129"/>
      <c r="C1760" s="129"/>
      <c r="D1760" s="129"/>
      <c r="E1760" s="139"/>
      <c r="F1760" s="140"/>
      <c r="G1760" s="140"/>
      <c r="H1760" s="129"/>
    </row>
    <row r="1761" spans="1:8" s="288" customFormat="1" ht="24" customHeight="1" x14ac:dyDescent="0.2">
      <c r="A1761" s="129"/>
      <c r="B1761" s="129"/>
      <c r="C1761" s="129"/>
      <c r="D1761" s="129"/>
      <c r="E1761" s="139"/>
      <c r="F1761" s="140"/>
      <c r="G1761" s="140"/>
      <c r="H1761" s="129"/>
    </row>
    <row r="1762" spans="1:8" s="288" customFormat="1" ht="24" customHeight="1" x14ac:dyDescent="0.2">
      <c r="A1762" s="129"/>
      <c r="B1762" s="129"/>
      <c r="C1762" s="129"/>
      <c r="D1762" s="129"/>
      <c r="E1762" s="139"/>
      <c r="F1762" s="140"/>
      <c r="G1762" s="140"/>
      <c r="H1762" s="129"/>
    </row>
    <row r="1763" spans="1:8" s="288" customFormat="1" ht="24" customHeight="1" x14ac:dyDescent="0.2">
      <c r="A1763" s="129"/>
      <c r="B1763" s="129"/>
      <c r="C1763" s="129"/>
      <c r="D1763" s="129"/>
      <c r="E1763" s="139"/>
      <c r="F1763" s="140"/>
      <c r="G1763" s="140"/>
      <c r="H1763" s="129"/>
    </row>
    <row r="1764" spans="1:8" s="288" customFormat="1" ht="24" customHeight="1" x14ac:dyDescent="0.2">
      <c r="A1764" s="129"/>
      <c r="B1764" s="129"/>
      <c r="C1764" s="129"/>
      <c r="D1764" s="129"/>
      <c r="E1764" s="139"/>
      <c r="F1764" s="140"/>
      <c r="G1764" s="140"/>
      <c r="H1764" s="129"/>
    </row>
    <row r="1765" spans="1:8" s="288" customFormat="1" ht="24" customHeight="1" x14ac:dyDescent="0.2">
      <c r="A1765" s="129"/>
      <c r="B1765" s="129"/>
      <c r="C1765" s="129"/>
      <c r="D1765" s="129"/>
      <c r="E1765" s="139"/>
      <c r="F1765" s="140"/>
      <c r="G1765" s="140"/>
      <c r="H1765" s="129"/>
    </row>
    <row r="1766" spans="1:8" s="288" customFormat="1" ht="24" customHeight="1" x14ac:dyDescent="0.2">
      <c r="A1766" s="129"/>
      <c r="B1766" s="129"/>
      <c r="C1766" s="129"/>
      <c r="D1766" s="129"/>
      <c r="E1766" s="139"/>
      <c r="F1766" s="140"/>
      <c r="G1766" s="140"/>
      <c r="H1766" s="129"/>
    </row>
    <row r="1767" spans="1:8" s="288" customFormat="1" ht="24" customHeight="1" x14ac:dyDescent="0.2">
      <c r="A1767" s="129"/>
      <c r="B1767" s="129"/>
      <c r="C1767" s="129"/>
      <c r="D1767" s="129"/>
      <c r="E1767" s="139"/>
      <c r="F1767" s="140"/>
      <c r="G1767" s="140"/>
      <c r="H1767" s="129"/>
    </row>
    <row r="1768" spans="1:8" s="288" customFormat="1" ht="24" customHeight="1" x14ac:dyDescent="0.2">
      <c r="A1768" s="129"/>
      <c r="B1768" s="129"/>
      <c r="C1768" s="129"/>
      <c r="D1768" s="129"/>
      <c r="E1768" s="139"/>
      <c r="F1768" s="140"/>
      <c r="G1768" s="140"/>
      <c r="H1768" s="129"/>
    </row>
    <row r="1769" spans="1:8" s="288" customFormat="1" ht="24" customHeight="1" x14ac:dyDescent="0.2">
      <c r="A1769" s="129"/>
      <c r="B1769" s="129"/>
      <c r="C1769" s="129"/>
      <c r="D1769" s="129"/>
      <c r="E1769" s="139"/>
      <c r="F1769" s="140"/>
      <c r="G1769" s="140"/>
      <c r="H1769" s="129"/>
    </row>
    <row r="1770" spans="1:8" s="288" customFormat="1" ht="24" customHeight="1" x14ac:dyDescent="0.2">
      <c r="A1770" s="129"/>
      <c r="B1770" s="129"/>
      <c r="C1770" s="129"/>
      <c r="D1770" s="129"/>
      <c r="E1770" s="139"/>
      <c r="F1770" s="140"/>
      <c r="G1770" s="140"/>
      <c r="H1770" s="129"/>
    </row>
    <row r="1771" spans="1:8" s="288" customFormat="1" ht="24" customHeight="1" x14ac:dyDescent="0.2">
      <c r="A1771" s="129"/>
      <c r="B1771" s="129"/>
      <c r="C1771" s="129"/>
      <c r="D1771" s="129"/>
      <c r="E1771" s="139"/>
      <c r="F1771" s="140"/>
      <c r="G1771" s="140"/>
      <c r="H1771" s="129"/>
    </row>
    <row r="1772" spans="1:8" s="288" customFormat="1" ht="24" customHeight="1" x14ac:dyDescent="0.2">
      <c r="A1772" s="129"/>
      <c r="B1772" s="129"/>
      <c r="C1772" s="129"/>
      <c r="D1772" s="129"/>
      <c r="E1772" s="139"/>
      <c r="F1772" s="140"/>
      <c r="G1772" s="140"/>
      <c r="H1772" s="129"/>
    </row>
    <row r="1773" spans="1:8" s="288" customFormat="1" ht="24" customHeight="1" x14ac:dyDescent="0.2">
      <c r="A1773" s="129"/>
      <c r="B1773" s="129"/>
      <c r="C1773" s="129"/>
      <c r="D1773" s="129"/>
      <c r="E1773" s="139"/>
      <c r="F1773" s="140"/>
      <c r="G1773" s="140"/>
      <c r="H1773" s="129"/>
    </row>
    <row r="1776" spans="1:8" s="288" customFormat="1" ht="24" customHeight="1" x14ac:dyDescent="0.2">
      <c r="A1776" s="129"/>
      <c r="B1776" s="129"/>
      <c r="C1776" s="129"/>
      <c r="D1776" s="129"/>
      <c r="E1776" s="139"/>
      <c r="F1776" s="140"/>
      <c r="G1776" s="140"/>
      <c r="H1776" s="129"/>
    </row>
    <row r="1777" spans="1:8" s="288" customFormat="1" ht="24" customHeight="1" x14ac:dyDescent="0.2">
      <c r="A1777" s="129"/>
      <c r="B1777" s="129"/>
      <c r="C1777" s="129"/>
      <c r="D1777" s="129"/>
      <c r="E1777" s="139"/>
      <c r="F1777" s="140"/>
      <c r="G1777" s="140"/>
      <c r="H1777" s="129"/>
    </row>
    <row r="1778" spans="1:8" s="288" customFormat="1" ht="24" customHeight="1" x14ac:dyDescent="0.2">
      <c r="A1778" s="129"/>
      <c r="B1778" s="129"/>
      <c r="C1778" s="129"/>
      <c r="D1778" s="129"/>
      <c r="E1778" s="139"/>
      <c r="F1778" s="140"/>
      <c r="G1778" s="140"/>
      <c r="H1778" s="129"/>
    </row>
    <row r="1779" spans="1:8" s="288" customFormat="1" ht="24" customHeight="1" x14ac:dyDescent="0.2">
      <c r="A1779" s="129"/>
      <c r="B1779" s="129"/>
      <c r="C1779" s="129"/>
      <c r="D1779" s="129"/>
      <c r="E1779" s="139"/>
      <c r="F1779" s="140"/>
      <c r="G1779" s="140"/>
      <c r="H1779" s="129"/>
    </row>
    <row r="1780" spans="1:8" s="288" customFormat="1" ht="24" customHeight="1" x14ac:dyDescent="0.2">
      <c r="A1780" s="129"/>
      <c r="B1780" s="129"/>
      <c r="C1780" s="129"/>
      <c r="D1780" s="129"/>
      <c r="E1780" s="139"/>
      <c r="F1780" s="140"/>
      <c r="G1780" s="140"/>
      <c r="H1780" s="129"/>
    </row>
    <row r="1781" spans="1:8" s="288" customFormat="1" ht="24" customHeight="1" x14ac:dyDescent="0.2">
      <c r="A1781" s="129"/>
      <c r="B1781" s="129"/>
      <c r="C1781" s="129"/>
      <c r="D1781" s="129"/>
      <c r="E1781" s="139"/>
      <c r="F1781" s="140"/>
      <c r="G1781" s="140"/>
      <c r="H1781" s="129"/>
    </row>
    <row r="1782" spans="1:8" s="288" customFormat="1" ht="24" customHeight="1" x14ac:dyDescent="0.2">
      <c r="A1782" s="129"/>
      <c r="B1782" s="129"/>
      <c r="C1782" s="129"/>
      <c r="D1782" s="129"/>
      <c r="E1782" s="139"/>
      <c r="F1782" s="140"/>
      <c r="G1782" s="140"/>
      <c r="H1782" s="129"/>
    </row>
    <row r="1783" spans="1:8" s="288" customFormat="1" ht="24" customHeight="1" x14ac:dyDescent="0.2">
      <c r="A1783" s="129"/>
      <c r="B1783" s="129"/>
      <c r="C1783" s="129"/>
      <c r="D1783" s="129"/>
      <c r="E1783" s="139"/>
      <c r="F1783" s="140"/>
      <c r="G1783" s="140"/>
      <c r="H1783" s="129"/>
    </row>
    <row r="1786" spans="1:8" s="288" customFormat="1" ht="24" customHeight="1" x14ac:dyDescent="0.2">
      <c r="A1786" s="129"/>
      <c r="B1786" s="129"/>
      <c r="C1786" s="129"/>
      <c r="D1786" s="129"/>
      <c r="E1786" s="139"/>
      <c r="F1786" s="140"/>
      <c r="G1786" s="140"/>
      <c r="H1786" s="129"/>
    </row>
    <row r="1787" spans="1:8" s="288" customFormat="1" ht="24" customHeight="1" x14ac:dyDescent="0.2">
      <c r="A1787" s="129"/>
      <c r="B1787" s="129"/>
      <c r="C1787" s="129"/>
      <c r="D1787" s="129"/>
      <c r="E1787" s="139"/>
      <c r="F1787" s="140"/>
      <c r="G1787" s="140"/>
      <c r="H1787" s="129"/>
    </row>
    <row r="1788" spans="1:8" s="288" customFormat="1" ht="24" customHeight="1" x14ac:dyDescent="0.2">
      <c r="A1788" s="129"/>
      <c r="B1788" s="129"/>
      <c r="C1788" s="129"/>
      <c r="D1788" s="129"/>
      <c r="E1788" s="139"/>
      <c r="F1788" s="140"/>
      <c r="G1788" s="140"/>
      <c r="H1788" s="129"/>
    </row>
    <row r="1789" spans="1:8" s="288" customFormat="1" ht="24" customHeight="1" x14ac:dyDescent="0.2">
      <c r="A1789" s="129"/>
      <c r="B1789" s="129"/>
      <c r="C1789" s="129"/>
      <c r="D1789" s="129"/>
      <c r="E1789" s="139"/>
      <c r="F1789" s="140"/>
      <c r="G1789" s="140"/>
      <c r="H1789" s="129"/>
    </row>
    <row r="1790" spans="1:8" s="288" customFormat="1" ht="24" customHeight="1" x14ac:dyDescent="0.2">
      <c r="A1790" s="129"/>
      <c r="B1790" s="129"/>
      <c r="C1790" s="129"/>
      <c r="D1790" s="129"/>
      <c r="E1790" s="139"/>
      <c r="F1790" s="140"/>
      <c r="G1790" s="140"/>
      <c r="H1790" s="129"/>
    </row>
    <row r="1791" spans="1:8" s="288" customFormat="1" ht="24" customHeight="1" x14ac:dyDescent="0.2">
      <c r="A1791" s="129"/>
      <c r="B1791" s="129"/>
      <c r="C1791" s="129"/>
      <c r="D1791" s="129"/>
      <c r="E1791" s="139"/>
      <c r="F1791" s="140"/>
      <c r="G1791" s="140"/>
      <c r="H1791" s="129"/>
    </row>
    <row r="1792" spans="1:8" s="288" customFormat="1" ht="24" customHeight="1" x14ac:dyDescent="0.2">
      <c r="A1792" s="129"/>
      <c r="B1792" s="129"/>
      <c r="C1792" s="129"/>
      <c r="D1792" s="129"/>
      <c r="E1792" s="139"/>
      <c r="F1792" s="140"/>
      <c r="G1792" s="140"/>
      <c r="H1792" s="129"/>
    </row>
    <row r="1793" spans="1:141" s="288" customFormat="1" ht="24" customHeight="1" x14ac:dyDescent="0.2">
      <c r="A1793" s="129"/>
      <c r="B1793" s="129"/>
      <c r="C1793" s="129"/>
      <c r="D1793" s="129"/>
      <c r="E1793" s="139"/>
      <c r="F1793" s="140"/>
      <c r="G1793" s="140"/>
      <c r="H1793" s="129"/>
    </row>
    <row r="1794" spans="1:141" s="288" customFormat="1" ht="24" customHeight="1" x14ac:dyDescent="0.2">
      <c r="A1794" s="129"/>
      <c r="B1794" s="129"/>
      <c r="C1794" s="129"/>
      <c r="D1794" s="129"/>
      <c r="E1794" s="139"/>
      <c r="F1794" s="140"/>
      <c r="G1794" s="140"/>
      <c r="H1794" s="129"/>
    </row>
    <row r="1808" spans="1:141" s="139" customFormat="1" ht="24" customHeight="1" x14ac:dyDescent="0.2">
      <c r="A1808" s="129"/>
      <c r="B1808" s="129"/>
      <c r="C1808" s="129"/>
      <c r="D1808" s="129"/>
      <c r="F1808" s="140"/>
      <c r="G1808" s="140"/>
      <c r="H1808" s="129"/>
      <c r="I1808" s="288"/>
      <c r="J1808" s="288"/>
      <c r="K1808" s="288"/>
      <c r="L1808" s="288"/>
      <c r="M1808" s="288"/>
      <c r="N1808" s="288"/>
      <c r="O1808" s="288"/>
      <c r="P1808" s="288"/>
      <c r="Q1808" s="288"/>
      <c r="R1808" s="288"/>
      <c r="S1808" s="288"/>
      <c r="T1808" s="288"/>
      <c r="U1808" s="289"/>
      <c r="V1808" s="289"/>
      <c r="W1808" s="289"/>
      <c r="X1808" s="289"/>
      <c r="Y1808" s="289"/>
      <c r="Z1808" s="289"/>
      <c r="AA1808" s="289"/>
      <c r="AB1808" s="289"/>
      <c r="AC1808" s="289"/>
      <c r="AD1808" s="289"/>
      <c r="AE1808" s="289"/>
      <c r="AF1808" s="289"/>
      <c r="AG1808" s="289"/>
      <c r="AH1808" s="289"/>
      <c r="AI1808" s="289"/>
      <c r="AJ1808" s="289"/>
      <c r="AK1808" s="289"/>
      <c r="AL1808" s="289"/>
      <c r="AM1808" s="289"/>
      <c r="AN1808" s="289"/>
      <c r="AO1808" s="289"/>
      <c r="AP1808" s="289"/>
      <c r="AQ1808" s="289"/>
      <c r="AR1808" s="289"/>
      <c r="AS1808" s="289"/>
      <c r="AT1808" s="289"/>
      <c r="AU1808" s="289"/>
      <c r="AV1808" s="289"/>
      <c r="AW1808" s="289"/>
      <c r="AX1808" s="289"/>
      <c r="AY1808" s="289"/>
      <c r="AZ1808" s="289"/>
      <c r="BA1808" s="289"/>
      <c r="BB1808" s="289"/>
      <c r="BC1808" s="289"/>
      <c r="BD1808" s="289"/>
      <c r="BE1808" s="289"/>
      <c r="BF1808" s="289"/>
      <c r="BG1808" s="289"/>
      <c r="BH1808" s="289"/>
      <c r="BI1808" s="289"/>
      <c r="BJ1808" s="289"/>
      <c r="BK1808" s="289"/>
      <c r="BL1808" s="289"/>
      <c r="BM1808" s="289"/>
      <c r="BN1808" s="289"/>
      <c r="BO1808" s="289"/>
      <c r="BP1808" s="289"/>
      <c r="BQ1808" s="289"/>
      <c r="BR1808" s="289"/>
      <c r="BS1808" s="289"/>
      <c r="BT1808" s="289"/>
      <c r="BU1808" s="289"/>
      <c r="BV1808" s="289"/>
      <c r="BW1808" s="289"/>
      <c r="BX1808" s="289"/>
      <c r="BY1808" s="289"/>
      <c r="BZ1808" s="289"/>
      <c r="CA1808" s="289"/>
      <c r="CB1808" s="289"/>
      <c r="CC1808" s="289"/>
      <c r="CD1808" s="289"/>
      <c r="CE1808" s="289"/>
      <c r="CF1808" s="289"/>
      <c r="CG1808" s="289"/>
      <c r="CH1808" s="289"/>
      <c r="CI1808" s="289"/>
      <c r="CJ1808" s="289"/>
      <c r="CK1808" s="289"/>
      <c r="CL1808" s="289"/>
      <c r="CM1808" s="289"/>
      <c r="CN1808" s="289"/>
      <c r="CO1808" s="289"/>
      <c r="CP1808" s="289"/>
      <c r="CQ1808" s="289"/>
      <c r="CR1808" s="289"/>
      <c r="CS1808" s="289"/>
      <c r="CT1808" s="289"/>
      <c r="CU1808" s="289"/>
      <c r="CV1808" s="289"/>
      <c r="CW1808" s="289"/>
      <c r="CX1808" s="289"/>
      <c r="CY1808" s="289"/>
      <c r="CZ1808" s="289"/>
      <c r="DA1808" s="289"/>
      <c r="DB1808" s="289"/>
      <c r="DC1808" s="289"/>
      <c r="DD1808" s="289"/>
      <c r="DE1808" s="289"/>
      <c r="DF1808" s="289"/>
      <c r="DG1808" s="289"/>
      <c r="DH1808" s="289"/>
      <c r="DI1808" s="289"/>
      <c r="DJ1808" s="289"/>
      <c r="DK1808" s="289"/>
      <c r="DL1808" s="289"/>
      <c r="DM1808" s="289"/>
      <c r="DN1808" s="289"/>
      <c r="DO1808" s="289"/>
      <c r="DP1808" s="289"/>
      <c r="DQ1808" s="289"/>
      <c r="DR1808" s="289"/>
      <c r="DS1808" s="289"/>
      <c r="DT1808" s="289"/>
      <c r="DU1808" s="289"/>
      <c r="DV1808" s="289"/>
      <c r="DW1808" s="289"/>
      <c r="DX1808" s="289"/>
      <c r="DY1808" s="289"/>
      <c r="DZ1808" s="289"/>
      <c r="EA1808" s="289"/>
      <c r="EB1808" s="289"/>
      <c r="EC1808" s="289"/>
      <c r="ED1808" s="289"/>
      <c r="EE1808" s="289"/>
      <c r="EF1808" s="289"/>
      <c r="EG1808" s="289"/>
      <c r="EH1808" s="289"/>
      <c r="EI1808" s="289"/>
      <c r="EJ1808" s="289"/>
      <c r="EK1808" s="289"/>
    </row>
    <row r="1810" spans="1:8" s="288" customFormat="1" ht="24" customHeight="1" x14ac:dyDescent="0.2">
      <c r="A1810" s="129"/>
      <c r="B1810" s="129"/>
      <c r="C1810" s="129"/>
      <c r="D1810" s="129"/>
      <c r="E1810" s="139"/>
      <c r="F1810" s="140"/>
      <c r="G1810" s="140"/>
      <c r="H1810" s="129"/>
    </row>
    <row r="1811" spans="1:8" s="288" customFormat="1" ht="24" customHeight="1" x14ac:dyDescent="0.2">
      <c r="A1811" s="129"/>
      <c r="B1811" s="129"/>
      <c r="C1811" s="129"/>
      <c r="D1811" s="129"/>
      <c r="E1811" s="139"/>
      <c r="F1811" s="140"/>
      <c r="G1811" s="140"/>
      <c r="H1811" s="129"/>
    </row>
    <row r="1812" spans="1:8" s="288" customFormat="1" ht="24" customHeight="1" x14ac:dyDescent="0.2">
      <c r="A1812" s="129"/>
      <c r="B1812" s="129"/>
      <c r="C1812" s="129"/>
      <c r="D1812" s="129"/>
      <c r="E1812" s="139"/>
      <c r="F1812" s="140"/>
      <c r="G1812" s="140"/>
      <c r="H1812" s="129"/>
    </row>
    <row r="1813" spans="1:8" s="288" customFormat="1" ht="24" customHeight="1" x14ac:dyDescent="0.2">
      <c r="A1813" s="129"/>
      <c r="B1813" s="129"/>
      <c r="C1813" s="129"/>
      <c r="D1813" s="129"/>
      <c r="E1813" s="139"/>
      <c r="F1813" s="140"/>
      <c r="G1813" s="140"/>
      <c r="H1813" s="129"/>
    </row>
    <row r="1814" spans="1:8" s="288" customFormat="1" ht="24" customHeight="1" x14ac:dyDescent="0.2">
      <c r="A1814" s="129"/>
      <c r="B1814" s="129"/>
      <c r="C1814" s="129"/>
      <c r="D1814" s="129"/>
      <c r="E1814" s="139"/>
      <c r="F1814" s="140"/>
      <c r="G1814" s="140"/>
      <c r="H1814" s="129"/>
    </row>
    <row r="1815" spans="1:8" s="288" customFormat="1" ht="24" customHeight="1" x14ac:dyDescent="0.2">
      <c r="A1815" s="129"/>
      <c r="B1815" s="129"/>
      <c r="C1815" s="129"/>
      <c r="D1815" s="129"/>
      <c r="E1815" s="139"/>
      <c r="F1815" s="140"/>
      <c r="G1815" s="140"/>
      <c r="H1815" s="129"/>
    </row>
    <row r="1816" spans="1:8" s="288" customFormat="1" ht="24" customHeight="1" x14ac:dyDescent="0.2">
      <c r="A1816" s="129"/>
      <c r="B1816" s="129"/>
      <c r="C1816" s="129"/>
      <c r="D1816" s="129"/>
      <c r="E1816" s="139"/>
      <c r="F1816" s="140"/>
      <c r="G1816" s="140"/>
      <c r="H1816" s="129"/>
    </row>
    <row r="1817" spans="1:8" s="288" customFormat="1" ht="24" customHeight="1" x14ac:dyDescent="0.2">
      <c r="A1817" s="129"/>
      <c r="B1817" s="129"/>
      <c r="C1817" s="129"/>
      <c r="D1817" s="129"/>
      <c r="E1817" s="139"/>
      <c r="F1817" s="140"/>
      <c r="G1817" s="140"/>
      <c r="H1817" s="129"/>
    </row>
    <row r="1818" spans="1:8" s="288" customFormat="1" ht="24" customHeight="1" x14ac:dyDescent="0.2">
      <c r="A1818" s="129"/>
      <c r="B1818" s="129"/>
      <c r="C1818" s="129"/>
      <c r="D1818" s="129"/>
      <c r="E1818" s="139"/>
      <c r="F1818" s="140"/>
      <c r="G1818" s="140"/>
      <c r="H1818" s="129"/>
    </row>
    <row r="1819" spans="1:8" s="288" customFormat="1" ht="24" customHeight="1" x14ac:dyDescent="0.2">
      <c r="A1819" s="129"/>
      <c r="B1819" s="129"/>
      <c r="C1819" s="129"/>
      <c r="D1819" s="129"/>
      <c r="E1819" s="139"/>
      <c r="F1819" s="140"/>
      <c r="G1819" s="140"/>
      <c r="H1819" s="129"/>
    </row>
    <row r="1820" spans="1:8" s="288" customFormat="1" ht="24" customHeight="1" x14ac:dyDescent="0.2">
      <c r="A1820" s="129"/>
      <c r="B1820" s="129"/>
      <c r="C1820" s="129"/>
      <c r="D1820" s="129"/>
      <c r="E1820" s="139"/>
      <c r="F1820" s="140"/>
      <c r="G1820" s="140"/>
      <c r="H1820" s="129"/>
    </row>
    <row r="1821" spans="1:8" s="288" customFormat="1" ht="24" customHeight="1" x14ac:dyDescent="0.2">
      <c r="A1821" s="129"/>
      <c r="B1821" s="129"/>
      <c r="C1821" s="129"/>
      <c r="D1821" s="129"/>
      <c r="E1821" s="139"/>
      <c r="F1821" s="140"/>
      <c r="G1821" s="140"/>
      <c r="H1821" s="129"/>
    </row>
    <row r="1822" spans="1:8" s="288" customFormat="1" ht="24" customHeight="1" x14ac:dyDescent="0.2">
      <c r="A1822" s="129"/>
      <c r="B1822" s="129"/>
      <c r="C1822" s="129"/>
      <c r="D1822" s="129"/>
      <c r="E1822" s="139"/>
      <c r="F1822" s="140"/>
      <c r="G1822" s="140"/>
      <c r="H1822" s="129"/>
    </row>
    <row r="1823" spans="1:8" s="288" customFormat="1" ht="24" customHeight="1" x14ac:dyDescent="0.2">
      <c r="A1823" s="129"/>
      <c r="B1823" s="129"/>
      <c r="C1823" s="129"/>
      <c r="D1823" s="129"/>
      <c r="E1823" s="139"/>
      <c r="F1823" s="140"/>
      <c r="G1823" s="140"/>
      <c r="H1823" s="129"/>
    </row>
    <row r="1826" spans="1:8" s="288" customFormat="1" ht="24" customHeight="1" x14ac:dyDescent="0.2">
      <c r="A1826" s="129"/>
      <c r="B1826" s="129"/>
      <c r="C1826" s="129"/>
      <c r="D1826" s="129"/>
      <c r="E1826" s="139"/>
      <c r="F1826" s="140"/>
      <c r="G1826" s="140"/>
      <c r="H1826" s="129"/>
    </row>
    <row r="1827" spans="1:8" s="288" customFormat="1" ht="24" customHeight="1" x14ac:dyDescent="0.2">
      <c r="A1827" s="129"/>
      <c r="B1827" s="129"/>
      <c r="C1827" s="129"/>
      <c r="D1827" s="129"/>
      <c r="E1827" s="139"/>
      <c r="F1827" s="140"/>
      <c r="G1827" s="140"/>
      <c r="H1827" s="129"/>
    </row>
    <row r="1828" spans="1:8" s="288" customFormat="1" ht="24" customHeight="1" x14ac:dyDescent="0.2">
      <c r="A1828" s="129"/>
      <c r="B1828" s="129"/>
      <c r="C1828" s="129"/>
      <c r="D1828" s="129"/>
      <c r="E1828" s="139"/>
      <c r="F1828" s="140"/>
      <c r="G1828" s="140"/>
      <c r="H1828" s="129"/>
    </row>
    <row r="1829" spans="1:8" s="288" customFormat="1" ht="24" customHeight="1" x14ac:dyDescent="0.2">
      <c r="A1829" s="129"/>
      <c r="B1829" s="129"/>
      <c r="C1829" s="129"/>
      <c r="D1829" s="129"/>
      <c r="E1829" s="139"/>
      <c r="F1829" s="140"/>
      <c r="G1829" s="140"/>
      <c r="H1829" s="129"/>
    </row>
    <row r="1830" spans="1:8" s="288" customFormat="1" ht="24" customHeight="1" x14ac:dyDescent="0.2">
      <c r="A1830" s="129"/>
      <c r="B1830" s="129"/>
      <c r="C1830" s="129"/>
      <c r="D1830" s="129"/>
      <c r="E1830" s="139"/>
      <c r="F1830" s="140"/>
      <c r="G1830" s="140"/>
      <c r="H1830" s="129"/>
    </row>
    <row r="1831" spans="1:8" s="288" customFormat="1" ht="24" customHeight="1" x14ac:dyDescent="0.2">
      <c r="A1831" s="129"/>
      <c r="B1831" s="129"/>
      <c r="C1831" s="129"/>
      <c r="D1831" s="129"/>
      <c r="E1831" s="139"/>
      <c r="F1831" s="140"/>
      <c r="G1831" s="140"/>
      <c r="H1831" s="129"/>
    </row>
    <row r="1832" spans="1:8" s="288" customFormat="1" ht="24" customHeight="1" x14ac:dyDescent="0.2">
      <c r="A1832" s="129"/>
      <c r="B1832" s="129"/>
      <c r="C1832" s="129"/>
      <c r="D1832" s="129"/>
      <c r="E1832" s="139"/>
      <c r="F1832" s="140"/>
      <c r="G1832" s="140"/>
      <c r="H1832" s="129"/>
    </row>
    <row r="1833" spans="1:8" s="288" customFormat="1" ht="24" customHeight="1" x14ac:dyDescent="0.2">
      <c r="A1833" s="129"/>
      <c r="B1833" s="129"/>
      <c r="C1833" s="129"/>
      <c r="D1833" s="129"/>
      <c r="E1833" s="139"/>
      <c r="F1833" s="140"/>
      <c r="G1833" s="140"/>
      <c r="H1833" s="129"/>
    </row>
    <row r="1836" spans="1:8" s="288" customFormat="1" ht="24" customHeight="1" x14ac:dyDescent="0.2">
      <c r="A1836" s="129"/>
      <c r="B1836" s="129"/>
      <c r="C1836" s="129"/>
      <c r="D1836" s="129"/>
      <c r="E1836" s="139"/>
      <c r="F1836" s="140"/>
      <c r="G1836" s="140"/>
      <c r="H1836" s="129"/>
    </row>
    <row r="1837" spans="1:8" s="288" customFormat="1" ht="24" customHeight="1" x14ac:dyDescent="0.2">
      <c r="A1837" s="129"/>
      <c r="B1837" s="129"/>
      <c r="C1837" s="129"/>
      <c r="D1837" s="129"/>
      <c r="E1837" s="139"/>
      <c r="F1837" s="140"/>
      <c r="G1837" s="140"/>
      <c r="H1837" s="129"/>
    </row>
    <row r="1838" spans="1:8" s="288" customFormat="1" ht="24" customHeight="1" x14ac:dyDescent="0.2">
      <c r="A1838" s="129"/>
      <c r="B1838" s="129"/>
      <c r="C1838" s="129"/>
      <c r="D1838" s="129"/>
      <c r="E1838" s="139"/>
      <c r="F1838" s="140"/>
      <c r="G1838" s="140"/>
      <c r="H1838" s="129"/>
    </row>
    <row r="1839" spans="1:8" s="288" customFormat="1" ht="24" customHeight="1" x14ac:dyDescent="0.2">
      <c r="A1839" s="129"/>
      <c r="B1839" s="129"/>
      <c r="C1839" s="129"/>
      <c r="D1839" s="129"/>
      <c r="E1839" s="139"/>
      <c r="F1839" s="140"/>
      <c r="G1839" s="140"/>
      <c r="H1839" s="129"/>
    </row>
    <row r="1840" spans="1:8" s="288" customFormat="1" ht="24" customHeight="1" x14ac:dyDescent="0.2">
      <c r="A1840" s="129"/>
      <c r="B1840" s="129"/>
      <c r="C1840" s="129"/>
      <c r="D1840" s="129"/>
      <c r="E1840" s="139"/>
      <c r="F1840" s="140"/>
      <c r="G1840" s="140"/>
      <c r="H1840" s="129"/>
    </row>
    <row r="1841" spans="1:8" s="288" customFormat="1" ht="24" customHeight="1" x14ac:dyDescent="0.2">
      <c r="A1841" s="129"/>
      <c r="B1841" s="129"/>
      <c r="C1841" s="129"/>
      <c r="D1841" s="129"/>
      <c r="E1841" s="139"/>
      <c r="F1841" s="140"/>
      <c r="G1841" s="140"/>
      <c r="H1841" s="129"/>
    </row>
    <row r="1842" spans="1:8" s="288" customFormat="1" ht="24" customHeight="1" x14ac:dyDescent="0.2">
      <c r="A1842" s="129"/>
      <c r="B1842" s="129"/>
      <c r="C1842" s="129"/>
      <c r="D1842" s="129"/>
      <c r="E1842" s="139"/>
      <c r="F1842" s="140"/>
      <c r="G1842" s="140"/>
      <c r="H1842" s="129"/>
    </row>
    <row r="1843" spans="1:8" s="288" customFormat="1" ht="24" customHeight="1" x14ac:dyDescent="0.2">
      <c r="A1843" s="129"/>
      <c r="B1843" s="129"/>
      <c r="C1843" s="129"/>
      <c r="D1843" s="129"/>
      <c r="E1843" s="139"/>
      <c r="F1843" s="140"/>
      <c r="G1843" s="140"/>
      <c r="H1843" s="129"/>
    </row>
    <row r="1844" spans="1:8" s="288" customFormat="1" ht="24" customHeight="1" x14ac:dyDescent="0.2">
      <c r="A1844" s="129"/>
      <c r="B1844" s="129"/>
      <c r="C1844" s="129"/>
      <c r="D1844" s="129"/>
      <c r="E1844" s="139"/>
      <c r="F1844" s="140"/>
      <c r="G1844" s="140"/>
      <c r="H1844" s="129"/>
    </row>
    <row r="1858" spans="1:141" s="139" customFormat="1" ht="24" customHeight="1" x14ac:dyDescent="0.2">
      <c r="A1858" s="129"/>
      <c r="B1858" s="129"/>
      <c r="C1858" s="129"/>
      <c r="D1858" s="129"/>
      <c r="F1858" s="140"/>
      <c r="G1858" s="140"/>
      <c r="H1858" s="129"/>
      <c r="I1858" s="288"/>
      <c r="J1858" s="288"/>
      <c r="K1858" s="288"/>
      <c r="L1858" s="288"/>
      <c r="M1858" s="288"/>
      <c r="N1858" s="288"/>
      <c r="O1858" s="288"/>
      <c r="P1858" s="288"/>
      <c r="Q1858" s="288"/>
      <c r="R1858" s="288"/>
      <c r="S1858" s="288"/>
      <c r="T1858" s="288"/>
      <c r="U1858" s="289"/>
      <c r="V1858" s="289"/>
      <c r="W1858" s="289"/>
      <c r="X1858" s="289"/>
      <c r="Y1858" s="289"/>
      <c r="Z1858" s="289"/>
      <c r="AA1858" s="289"/>
      <c r="AB1858" s="289"/>
      <c r="AC1858" s="289"/>
      <c r="AD1858" s="289"/>
      <c r="AE1858" s="289"/>
      <c r="AF1858" s="289"/>
      <c r="AG1858" s="289"/>
      <c r="AH1858" s="289"/>
      <c r="AI1858" s="289"/>
      <c r="AJ1858" s="289"/>
      <c r="AK1858" s="289"/>
      <c r="AL1858" s="289"/>
      <c r="AM1858" s="289"/>
      <c r="AN1858" s="289"/>
      <c r="AO1858" s="289"/>
      <c r="AP1858" s="289"/>
      <c r="AQ1858" s="289"/>
      <c r="AR1858" s="289"/>
      <c r="AS1858" s="289"/>
      <c r="AT1858" s="289"/>
      <c r="AU1858" s="289"/>
      <c r="AV1858" s="289"/>
      <c r="AW1858" s="289"/>
      <c r="AX1858" s="289"/>
      <c r="AY1858" s="289"/>
      <c r="AZ1858" s="289"/>
      <c r="BA1858" s="289"/>
      <c r="BB1858" s="289"/>
      <c r="BC1858" s="289"/>
      <c r="BD1858" s="289"/>
      <c r="BE1858" s="289"/>
      <c r="BF1858" s="289"/>
      <c r="BG1858" s="289"/>
      <c r="BH1858" s="289"/>
      <c r="BI1858" s="289"/>
      <c r="BJ1858" s="289"/>
      <c r="BK1858" s="289"/>
      <c r="BL1858" s="289"/>
      <c r="BM1858" s="289"/>
      <c r="BN1858" s="289"/>
      <c r="BO1858" s="289"/>
      <c r="BP1858" s="289"/>
      <c r="BQ1858" s="289"/>
      <c r="BR1858" s="289"/>
      <c r="BS1858" s="289"/>
      <c r="BT1858" s="289"/>
      <c r="BU1858" s="289"/>
      <c r="BV1858" s="289"/>
      <c r="BW1858" s="289"/>
      <c r="BX1858" s="289"/>
      <c r="BY1858" s="289"/>
      <c r="BZ1858" s="289"/>
      <c r="CA1858" s="289"/>
      <c r="CB1858" s="289"/>
      <c r="CC1858" s="289"/>
      <c r="CD1858" s="289"/>
      <c r="CE1858" s="289"/>
      <c r="CF1858" s="289"/>
      <c r="CG1858" s="289"/>
      <c r="CH1858" s="289"/>
      <c r="CI1858" s="289"/>
      <c r="CJ1858" s="289"/>
      <c r="CK1858" s="289"/>
      <c r="CL1858" s="289"/>
      <c r="CM1858" s="289"/>
      <c r="CN1858" s="289"/>
      <c r="CO1858" s="289"/>
      <c r="CP1858" s="289"/>
      <c r="CQ1858" s="289"/>
      <c r="CR1858" s="289"/>
      <c r="CS1858" s="289"/>
      <c r="CT1858" s="289"/>
      <c r="CU1858" s="289"/>
      <c r="CV1858" s="289"/>
      <c r="CW1858" s="289"/>
      <c r="CX1858" s="289"/>
      <c r="CY1858" s="289"/>
      <c r="CZ1858" s="289"/>
      <c r="DA1858" s="289"/>
      <c r="DB1858" s="289"/>
      <c r="DC1858" s="289"/>
      <c r="DD1858" s="289"/>
      <c r="DE1858" s="289"/>
      <c r="DF1858" s="289"/>
      <c r="DG1858" s="289"/>
      <c r="DH1858" s="289"/>
      <c r="DI1858" s="289"/>
      <c r="DJ1858" s="289"/>
      <c r="DK1858" s="289"/>
      <c r="DL1858" s="289"/>
      <c r="DM1858" s="289"/>
      <c r="DN1858" s="289"/>
      <c r="DO1858" s="289"/>
      <c r="DP1858" s="289"/>
      <c r="DQ1858" s="289"/>
      <c r="DR1858" s="289"/>
      <c r="DS1858" s="289"/>
      <c r="DT1858" s="289"/>
      <c r="DU1858" s="289"/>
      <c r="DV1858" s="289"/>
      <c r="DW1858" s="289"/>
      <c r="DX1858" s="289"/>
      <c r="DY1858" s="289"/>
      <c r="DZ1858" s="289"/>
      <c r="EA1858" s="289"/>
      <c r="EB1858" s="289"/>
      <c r="EC1858" s="289"/>
      <c r="ED1858" s="289"/>
      <c r="EE1858" s="289"/>
      <c r="EF1858" s="289"/>
      <c r="EG1858" s="289"/>
      <c r="EH1858" s="289"/>
      <c r="EI1858" s="289"/>
      <c r="EJ1858" s="289"/>
      <c r="EK1858" s="289"/>
    </row>
    <row r="1860" spans="1:141" s="288" customFormat="1" ht="24" customHeight="1" x14ac:dyDescent="0.2">
      <c r="A1860" s="129"/>
      <c r="B1860" s="129"/>
      <c r="C1860" s="129"/>
      <c r="D1860" s="129"/>
      <c r="E1860" s="139"/>
      <c r="F1860" s="140"/>
      <c r="G1860" s="140"/>
      <c r="H1860" s="129"/>
    </row>
    <row r="1861" spans="1:141" s="288" customFormat="1" ht="24" customHeight="1" x14ac:dyDescent="0.2">
      <c r="A1861" s="129"/>
      <c r="B1861" s="129"/>
      <c r="C1861" s="129"/>
      <c r="D1861" s="129"/>
      <c r="E1861" s="139"/>
      <c r="F1861" s="140"/>
      <c r="G1861" s="140"/>
      <c r="H1861" s="129"/>
    </row>
    <row r="1862" spans="1:141" s="288" customFormat="1" ht="24" customHeight="1" x14ac:dyDescent="0.2">
      <c r="A1862" s="129"/>
      <c r="B1862" s="129"/>
      <c r="C1862" s="129"/>
      <c r="D1862" s="129"/>
      <c r="E1862" s="139"/>
      <c r="F1862" s="140"/>
      <c r="G1862" s="140"/>
      <c r="H1862" s="129"/>
    </row>
    <row r="1863" spans="1:141" s="288" customFormat="1" ht="24" customHeight="1" x14ac:dyDescent="0.2">
      <c r="A1863" s="129"/>
      <c r="B1863" s="129"/>
      <c r="C1863" s="129"/>
      <c r="D1863" s="129"/>
      <c r="E1863" s="139"/>
      <c r="F1863" s="140"/>
      <c r="G1863" s="140"/>
      <c r="H1863" s="129"/>
    </row>
    <row r="1864" spans="1:141" s="288" customFormat="1" ht="24" customHeight="1" x14ac:dyDescent="0.2">
      <c r="A1864" s="129"/>
      <c r="B1864" s="129"/>
      <c r="C1864" s="129"/>
      <c r="D1864" s="129"/>
      <c r="E1864" s="139"/>
      <c r="F1864" s="140"/>
      <c r="G1864" s="140"/>
      <c r="H1864" s="129"/>
    </row>
    <row r="1865" spans="1:141" s="288" customFormat="1" ht="24" customHeight="1" x14ac:dyDescent="0.2">
      <c r="A1865" s="129"/>
      <c r="B1865" s="129"/>
      <c r="C1865" s="129"/>
      <c r="D1865" s="129"/>
      <c r="E1865" s="139"/>
      <c r="F1865" s="140"/>
      <c r="G1865" s="140"/>
      <c r="H1865" s="129"/>
    </row>
    <row r="1866" spans="1:141" s="288" customFormat="1" ht="24" customHeight="1" x14ac:dyDescent="0.2">
      <c r="A1866" s="129"/>
      <c r="B1866" s="129"/>
      <c r="C1866" s="129"/>
      <c r="D1866" s="129"/>
      <c r="E1866" s="139"/>
      <c r="F1866" s="140"/>
      <c r="G1866" s="140"/>
      <c r="H1866" s="129"/>
    </row>
    <row r="1867" spans="1:141" s="288" customFormat="1" ht="24" customHeight="1" x14ac:dyDescent="0.2">
      <c r="A1867" s="129"/>
      <c r="B1867" s="129"/>
      <c r="C1867" s="129"/>
      <c r="D1867" s="129"/>
      <c r="E1867" s="139"/>
      <c r="F1867" s="140"/>
      <c r="G1867" s="140"/>
      <c r="H1867" s="129"/>
    </row>
    <row r="1868" spans="1:141" s="288" customFormat="1" ht="24" customHeight="1" x14ac:dyDescent="0.2">
      <c r="A1868" s="129"/>
      <c r="B1868" s="129"/>
      <c r="C1868" s="129"/>
      <c r="D1868" s="129"/>
      <c r="E1868" s="139"/>
      <c r="F1868" s="140"/>
      <c r="G1868" s="140"/>
      <c r="H1868" s="129"/>
    </row>
    <row r="1869" spans="1:141" s="288" customFormat="1" ht="24" customHeight="1" x14ac:dyDescent="0.2">
      <c r="A1869" s="129"/>
      <c r="B1869" s="129"/>
      <c r="C1869" s="129"/>
      <c r="D1869" s="129"/>
      <c r="E1869" s="139"/>
      <c r="F1869" s="140"/>
      <c r="G1869" s="140"/>
      <c r="H1869" s="129"/>
    </row>
    <row r="1870" spans="1:141" s="288" customFormat="1" ht="24" customHeight="1" x14ac:dyDescent="0.2">
      <c r="A1870" s="129"/>
      <c r="B1870" s="129"/>
      <c r="C1870" s="129"/>
      <c r="D1870" s="129"/>
      <c r="E1870" s="139"/>
      <c r="F1870" s="140"/>
      <c r="G1870" s="140"/>
      <c r="H1870" s="129"/>
    </row>
    <row r="1871" spans="1:141" s="288" customFormat="1" ht="24" customHeight="1" x14ac:dyDescent="0.2">
      <c r="A1871" s="129"/>
      <c r="B1871" s="129"/>
      <c r="C1871" s="129"/>
      <c r="D1871" s="129"/>
      <c r="E1871" s="139"/>
      <c r="F1871" s="140"/>
      <c r="G1871" s="140"/>
      <c r="H1871" s="129"/>
    </row>
    <row r="1872" spans="1:141" s="288" customFormat="1" ht="24" customHeight="1" x14ac:dyDescent="0.2">
      <c r="A1872" s="129"/>
      <c r="B1872" s="129"/>
      <c r="C1872" s="129"/>
      <c r="D1872" s="129"/>
      <c r="E1872" s="139"/>
      <c r="F1872" s="140"/>
      <c r="G1872" s="140"/>
      <c r="H1872" s="129"/>
    </row>
    <row r="1873" spans="1:8" s="288" customFormat="1" ht="24" customHeight="1" x14ac:dyDescent="0.2">
      <c r="A1873" s="129"/>
      <c r="B1873" s="129"/>
      <c r="C1873" s="129"/>
      <c r="D1873" s="129"/>
      <c r="E1873" s="139"/>
      <c r="F1873" s="140"/>
      <c r="G1873" s="140"/>
      <c r="H1873" s="129"/>
    </row>
    <row r="1876" spans="1:8" s="288" customFormat="1" ht="24" customHeight="1" x14ac:dyDescent="0.2">
      <c r="A1876" s="129"/>
      <c r="B1876" s="129"/>
      <c r="C1876" s="129"/>
      <c r="D1876" s="129"/>
      <c r="E1876" s="139"/>
      <c r="F1876" s="140"/>
      <c r="G1876" s="140"/>
      <c r="H1876" s="129"/>
    </row>
    <row r="1877" spans="1:8" s="288" customFormat="1" ht="24" customHeight="1" x14ac:dyDescent="0.2">
      <c r="A1877" s="129"/>
      <c r="B1877" s="129"/>
      <c r="C1877" s="129"/>
      <c r="D1877" s="129"/>
      <c r="E1877" s="139"/>
      <c r="F1877" s="140"/>
      <c r="G1877" s="140"/>
      <c r="H1877" s="129"/>
    </row>
    <row r="1878" spans="1:8" s="288" customFormat="1" ht="24" customHeight="1" x14ac:dyDescent="0.2">
      <c r="A1878" s="129"/>
      <c r="B1878" s="129"/>
      <c r="C1878" s="129"/>
      <c r="D1878" s="129"/>
      <c r="E1878" s="139"/>
      <c r="F1878" s="140"/>
      <c r="G1878" s="140"/>
      <c r="H1878" s="129"/>
    </row>
    <row r="1879" spans="1:8" s="288" customFormat="1" ht="24" customHeight="1" x14ac:dyDescent="0.2">
      <c r="A1879" s="129"/>
      <c r="B1879" s="129"/>
      <c r="C1879" s="129"/>
      <c r="D1879" s="129"/>
      <c r="E1879" s="139"/>
      <c r="F1879" s="140"/>
      <c r="G1879" s="140"/>
      <c r="H1879" s="129"/>
    </row>
    <row r="1880" spans="1:8" s="288" customFormat="1" ht="24" customHeight="1" x14ac:dyDescent="0.2">
      <c r="A1880" s="129"/>
      <c r="B1880" s="129"/>
      <c r="C1880" s="129"/>
      <c r="D1880" s="129"/>
      <c r="E1880" s="139"/>
      <c r="F1880" s="140"/>
      <c r="G1880" s="140"/>
      <c r="H1880" s="129"/>
    </row>
    <row r="1881" spans="1:8" s="288" customFormat="1" ht="24" customHeight="1" x14ac:dyDescent="0.2">
      <c r="A1881" s="129"/>
      <c r="B1881" s="129"/>
      <c r="C1881" s="129"/>
      <c r="D1881" s="129"/>
      <c r="E1881" s="139"/>
      <c r="F1881" s="140"/>
      <c r="G1881" s="140"/>
      <c r="H1881" s="129"/>
    </row>
    <row r="1882" spans="1:8" s="288" customFormat="1" ht="24" customHeight="1" x14ac:dyDescent="0.2">
      <c r="A1882" s="129"/>
      <c r="B1882" s="129"/>
      <c r="C1882" s="129"/>
      <c r="D1882" s="129"/>
      <c r="E1882" s="139"/>
      <c r="F1882" s="140"/>
      <c r="G1882" s="140"/>
      <c r="H1882" s="129"/>
    </row>
    <row r="1883" spans="1:8" s="288" customFormat="1" ht="24" customHeight="1" x14ac:dyDescent="0.2">
      <c r="A1883" s="129"/>
      <c r="B1883" s="129"/>
      <c r="C1883" s="129"/>
      <c r="D1883" s="129"/>
      <c r="E1883" s="139"/>
      <c r="F1883" s="140"/>
      <c r="G1883" s="140"/>
      <c r="H1883" s="129"/>
    </row>
    <row r="1886" spans="1:8" s="288" customFormat="1" ht="24" customHeight="1" x14ac:dyDescent="0.2">
      <c r="A1886" s="129"/>
      <c r="B1886" s="129"/>
      <c r="C1886" s="129"/>
      <c r="D1886" s="129"/>
      <c r="E1886" s="139"/>
      <c r="F1886" s="140"/>
      <c r="G1886" s="140"/>
      <c r="H1886" s="129"/>
    </row>
    <row r="1887" spans="1:8" s="288" customFormat="1" ht="24" customHeight="1" x14ac:dyDescent="0.2">
      <c r="A1887" s="129"/>
      <c r="B1887" s="129"/>
      <c r="C1887" s="129"/>
      <c r="D1887" s="129"/>
      <c r="E1887" s="139"/>
      <c r="F1887" s="140"/>
      <c r="G1887" s="140"/>
      <c r="H1887" s="129"/>
    </row>
    <row r="1888" spans="1:8" s="288" customFormat="1" ht="24" customHeight="1" x14ac:dyDescent="0.2">
      <c r="A1888" s="129"/>
      <c r="B1888" s="129"/>
      <c r="C1888" s="129"/>
      <c r="D1888" s="129"/>
      <c r="E1888" s="139"/>
      <c r="F1888" s="140"/>
      <c r="G1888" s="140"/>
      <c r="H1888" s="129"/>
    </row>
    <row r="1889" spans="1:8" s="288" customFormat="1" ht="24" customHeight="1" x14ac:dyDescent="0.2">
      <c r="A1889" s="129"/>
      <c r="B1889" s="129"/>
      <c r="C1889" s="129"/>
      <c r="D1889" s="129"/>
      <c r="E1889" s="139"/>
      <c r="F1889" s="140"/>
      <c r="G1889" s="140"/>
      <c r="H1889" s="129"/>
    </row>
    <row r="1890" spans="1:8" s="288" customFormat="1" ht="24" customHeight="1" x14ac:dyDescent="0.2">
      <c r="A1890" s="129"/>
      <c r="B1890" s="129"/>
      <c r="C1890" s="129"/>
      <c r="D1890" s="129"/>
      <c r="E1890" s="139"/>
      <c r="F1890" s="140"/>
      <c r="G1890" s="140"/>
      <c r="H1890" s="129"/>
    </row>
    <row r="1891" spans="1:8" s="288" customFormat="1" ht="24" customHeight="1" x14ac:dyDescent="0.2">
      <c r="A1891" s="129"/>
      <c r="B1891" s="129"/>
      <c r="C1891" s="129"/>
      <c r="D1891" s="129"/>
      <c r="E1891" s="139"/>
      <c r="F1891" s="140"/>
      <c r="G1891" s="140"/>
      <c r="H1891" s="129"/>
    </row>
    <row r="1892" spans="1:8" s="288" customFormat="1" ht="24" customHeight="1" x14ac:dyDescent="0.2">
      <c r="A1892" s="129"/>
      <c r="B1892" s="129"/>
      <c r="C1892" s="129"/>
      <c r="D1892" s="129"/>
      <c r="E1892" s="139"/>
      <c r="F1892" s="140"/>
      <c r="G1892" s="140"/>
      <c r="H1892" s="129"/>
    </row>
    <row r="1893" spans="1:8" s="288" customFormat="1" ht="24" customHeight="1" x14ac:dyDescent="0.2">
      <c r="A1893" s="129"/>
      <c r="B1893" s="129"/>
      <c r="C1893" s="129"/>
      <c r="D1893" s="129"/>
      <c r="E1893" s="139"/>
      <c r="F1893" s="140"/>
      <c r="G1893" s="140"/>
      <c r="H1893" s="129"/>
    </row>
    <row r="1894" spans="1:8" s="288" customFormat="1" ht="24" customHeight="1" x14ac:dyDescent="0.2">
      <c r="A1894" s="129"/>
      <c r="B1894" s="129"/>
      <c r="C1894" s="129"/>
      <c r="D1894" s="129"/>
      <c r="E1894" s="139"/>
      <c r="F1894" s="140"/>
      <c r="G1894" s="140"/>
      <c r="H1894" s="129"/>
    </row>
    <row r="1908" spans="1:141" s="139" customFormat="1" ht="24" customHeight="1" x14ac:dyDescent="0.2">
      <c r="A1908" s="129"/>
      <c r="B1908" s="129"/>
      <c r="C1908" s="129"/>
      <c r="D1908" s="129"/>
      <c r="F1908" s="140"/>
      <c r="G1908" s="140"/>
      <c r="H1908" s="129"/>
      <c r="I1908" s="288"/>
      <c r="J1908" s="288"/>
      <c r="K1908" s="288"/>
      <c r="L1908" s="288"/>
      <c r="M1908" s="288"/>
      <c r="N1908" s="288"/>
      <c r="O1908" s="288"/>
      <c r="P1908" s="288"/>
      <c r="Q1908" s="288"/>
      <c r="R1908" s="288"/>
      <c r="S1908" s="288"/>
      <c r="T1908" s="288"/>
      <c r="U1908" s="289"/>
      <c r="V1908" s="289"/>
      <c r="W1908" s="289"/>
      <c r="X1908" s="289"/>
      <c r="Y1908" s="289"/>
      <c r="Z1908" s="289"/>
      <c r="AA1908" s="289"/>
      <c r="AB1908" s="289"/>
      <c r="AC1908" s="289"/>
      <c r="AD1908" s="289"/>
      <c r="AE1908" s="289"/>
      <c r="AF1908" s="289"/>
      <c r="AG1908" s="289"/>
      <c r="AH1908" s="289"/>
      <c r="AI1908" s="289"/>
      <c r="AJ1908" s="289"/>
      <c r="AK1908" s="289"/>
      <c r="AL1908" s="289"/>
      <c r="AM1908" s="289"/>
      <c r="AN1908" s="289"/>
      <c r="AO1908" s="289"/>
      <c r="AP1908" s="289"/>
      <c r="AQ1908" s="289"/>
      <c r="AR1908" s="289"/>
      <c r="AS1908" s="289"/>
      <c r="AT1908" s="289"/>
      <c r="AU1908" s="289"/>
      <c r="AV1908" s="289"/>
      <c r="AW1908" s="289"/>
      <c r="AX1908" s="289"/>
      <c r="AY1908" s="289"/>
      <c r="AZ1908" s="289"/>
      <c r="BA1908" s="289"/>
      <c r="BB1908" s="289"/>
      <c r="BC1908" s="289"/>
      <c r="BD1908" s="289"/>
      <c r="BE1908" s="289"/>
      <c r="BF1908" s="289"/>
      <c r="BG1908" s="289"/>
      <c r="BH1908" s="289"/>
      <c r="BI1908" s="289"/>
      <c r="BJ1908" s="289"/>
      <c r="BK1908" s="289"/>
      <c r="BL1908" s="289"/>
      <c r="BM1908" s="289"/>
      <c r="BN1908" s="289"/>
      <c r="BO1908" s="289"/>
      <c r="BP1908" s="289"/>
      <c r="BQ1908" s="289"/>
      <c r="BR1908" s="289"/>
      <c r="BS1908" s="289"/>
      <c r="BT1908" s="289"/>
      <c r="BU1908" s="289"/>
      <c r="BV1908" s="289"/>
      <c r="BW1908" s="289"/>
      <c r="BX1908" s="289"/>
      <c r="BY1908" s="289"/>
      <c r="BZ1908" s="289"/>
      <c r="CA1908" s="289"/>
      <c r="CB1908" s="289"/>
      <c r="CC1908" s="289"/>
      <c r="CD1908" s="289"/>
      <c r="CE1908" s="289"/>
      <c r="CF1908" s="289"/>
      <c r="CG1908" s="289"/>
      <c r="CH1908" s="289"/>
      <c r="CI1908" s="289"/>
      <c r="CJ1908" s="289"/>
      <c r="CK1908" s="289"/>
      <c r="CL1908" s="289"/>
      <c r="CM1908" s="289"/>
      <c r="CN1908" s="289"/>
      <c r="CO1908" s="289"/>
      <c r="CP1908" s="289"/>
      <c r="CQ1908" s="289"/>
      <c r="CR1908" s="289"/>
      <c r="CS1908" s="289"/>
      <c r="CT1908" s="289"/>
      <c r="CU1908" s="289"/>
      <c r="CV1908" s="289"/>
      <c r="CW1908" s="289"/>
      <c r="CX1908" s="289"/>
      <c r="CY1908" s="289"/>
      <c r="CZ1908" s="289"/>
      <c r="DA1908" s="289"/>
      <c r="DB1908" s="289"/>
      <c r="DC1908" s="289"/>
      <c r="DD1908" s="289"/>
      <c r="DE1908" s="289"/>
      <c r="DF1908" s="289"/>
      <c r="DG1908" s="289"/>
      <c r="DH1908" s="289"/>
      <c r="DI1908" s="289"/>
      <c r="DJ1908" s="289"/>
      <c r="DK1908" s="289"/>
      <c r="DL1908" s="289"/>
      <c r="DM1908" s="289"/>
      <c r="DN1908" s="289"/>
      <c r="DO1908" s="289"/>
      <c r="DP1908" s="289"/>
      <c r="DQ1908" s="289"/>
      <c r="DR1908" s="289"/>
      <c r="DS1908" s="289"/>
      <c r="DT1908" s="289"/>
      <c r="DU1908" s="289"/>
      <c r="DV1908" s="289"/>
      <c r="DW1908" s="289"/>
      <c r="DX1908" s="289"/>
      <c r="DY1908" s="289"/>
      <c r="DZ1908" s="289"/>
      <c r="EA1908" s="289"/>
      <c r="EB1908" s="289"/>
      <c r="EC1908" s="289"/>
      <c r="ED1908" s="289"/>
      <c r="EE1908" s="289"/>
      <c r="EF1908" s="289"/>
      <c r="EG1908" s="289"/>
      <c r="EH1908" s="289"/>
      <c r="EI1908" s="289"/>
      <c r="EJ1908" s="289"/>
      <c r="EK1908" s="289"/>
    </row>
    <row r="1910" spans="1:141" s="288" customFormat="1" ht="24" customHeight="1" x14ac:dyDescent="0.2">
      <c r="A1910" s="129"/>
      <c r="B1910" s="129"/>
      <c r="C1910" s="129"/>
      <c r="D1910" s="129"/>
      <c r="E1910" s="139"/>
      <c r="F1910" s="140"/>
      <c r="G1910" s="140"/>
      <c r="H1910" s="129"/>
    </row>
    <row r="1911" spans="1:141" s="288" customFormat="1" ht="24" customHeight="1" x14ac:dyDescent="0.2">
      <c r="A1911" s="129"/>
      <c r="B1911" s="129"/>
      <c r="C1911" s="129"/>
      <c r="D1911" s="129"/>
      <c r="E1911" s="139"/>
      <c r="F1911" s="140"/>
      <c r="G1911" s="140"/>
      <c r="H1911" s="129"/>
    </row>
    <row r="1912" spans="1:141" s="288" customFormat="1" ht="24" customHeight="1" x14ac:dyDescent="0.2">
      <c r="A1912" s="129"/>
      <c r="B1912" s="129"/>
      <c r="C1912" s="129"/>
      <c r="D1912" s="129"/>
      <c r="E1912" s="139"/>
      <c r="F1912" s="140"/>
      <c r="G1912" s="140"/>
      <c r="H1912" s="129"/>
    </row>
    <row r="1913" spans="1:141" s="288" customFormat="1" ht="24" customHeight="1" x14ac:dyDescent="0.2">
      <c r="A1913" s="129"/>
      <c r="B1913" s="129"/>
      <c r="C1913" s="129"/>
      <c r="D1913" s="129"/>
      <c r="E1913" s="139"/>
      <c r="F1913" s="140"/>
      <c r="G1913" s="140"/>
      <c r="H1913" s="129"/>
    </row>
    <row r="1914" spans="1:141" s="288" customFormat="1" ht="24" customHeight="1" x14ac:dyDescent="0.2">
      <c r="A1914" s="129"/>
      <c r="B1914" s="129"/>
      <c r="C1914" s="129"/>
      <c r="D1914" s="129"/>
      <c r="E1914" s="139"/>
      <c r="F1914" s="140"/>
      <c r="G1914" s="140"/>
      <c r="H1914" s="129"/>
    </row>
    <row r="1915" spans="1:141" s="288" customFormat="1" ht="24" customHeight="1" x14ac:dyDescent="0.2">
      <c r="A1915" s="129"/>
      <c r="B1915" s="129"/>
      <c r="C1915" s="129"/>
      <c r="D1915" s="129"/>
      <c r="E1915" s="139"/>
      <c r="F1915" s="140"/>
      <c r="G1915" s="140"/>
      <c r="H1915" s="129"/>
    </row>
    <row r="1916" spans="1:141" s="288" customFormat="1" ht="24" customHeight="1" x14ac:dyDescent="0.2">
      <c r="A1916" s="129"/>
      <c r="B1916" s="129"/>
      <c r="C1916" s="129"/>
      <c r="D1916" s="129"/>
      <c r="E1916" s="139"/>
      <c r="F1916" s="140"/>
      <c r="G1916" s="140"/>
      <c r="H1916" s="129"/>
    </row>
    <row r="1917" spans="1:141" s="288" customFormat="1" ht="24" customHeight="1" x14ac:dyDescent="0.2">
      <c r="A1917" s="129"/>
      <c r="B1917" s="129"/>
      <c r="C1917" s="129"/>
      <c r="D1917" s="129"/>
      <c r="E1917" s="139"/>
      <c r="F1917" s="140"/>
      <c r="G1917" s="140"/>
      <c r="H1917" s="129"/>
    </row>
    <row r="1918" spans="1:141" s="288" customFormat="1" ht="24" customHeight="1" x14ac:dyDescent="0.2">
      <c r="A1918" s="129"/>
      <c r="B1918" s="129"/>
      <c r="C1918" s="129"/>
      <c r="D1918" s="129"/>
      <c r="E1918" s="139"/>
      <c r="F1918" s="140"/>
      <c r="G1918" s="140"/>
      <c r="H1918" s="129"/>
    </row>
    <row r="1919" spans="1:141" s="288" customFormat="1" ht="24" customHeight="1" x14ac:dyDescent="0.2">
      <c r="A1919" s="129"/>
      <c r="B1919" s="129"/>
      <c r="C1919" s="129"/>
      <c r="D1919" s="129"/>
      <c r="E1919" s="139"/>
      <c r="F1919" s="140"/>
      <c r="G1919" s="140"/>
      <c r="H1919" s="129"/>
    </row>
    <row r="1920" spans="1:141" s="288" customFormat="1" ht="24" customHeight="1" x14ac:dyDescent="0.2">
      <c r="A1920" s="129"/>
      <c r="B1920" s="129"/>
      <c r="C1920" s="129"/>
      <c r="D1920" s="129"/>
      <c r="E1920" s="139"/>
      <c r="F1920" s="140"/>
      <c r="G1920" s="140"/>
      <c r="H1920" s="129"/>
    </row>
    <row r="1921" spans="1:8" s="288" customFormat="1" ht="24" customHeight="1" x14ac:dyDescent="0.2">
      <c r="A1921" s="129"/>
      <c r="B1921" s="129"/>
      <c r="C1921" s="129"/>
      <c r="D1921" s="129"/>
      <c r="E1921" s="139"/>
      <c r="F1921" s="140"/>
      <c r="G1921" s="140"/>
      <c r="H1921" s="129"/>
    </row>
    <row r="1922" spans="1:8" s="288" customFormat="1" ht="24" customHeight="1" x14ac:dyDescent="0.2">
      <c r="A1922" s="129"/>
      <c r="B1922" s="129"/>
      <c r="C1922" s="129"/>
      <c r="D1922" s="129"/>
      <c r="E1922" s="139"/>
      <c r="F1922" s="140"/>
      <c r="G1922" s="140"/>
      <c r="H1922" s="129"/>
    </row>
    <row r="1923" spans="1:8" s="288" customFormat="1" ht="24" customHeight="1" x14ac:dyDescent="0.2">
      <c r="A1923" s="129"/>
      <c r="B1923" s="129"/>
      <c r="C1923" s="129"/>
      <c r="D1923" s="129"/>
      <c r="E1923" s="139"/>
      <c r="F1923" s="140"/>
      <c r="G1923" s="140"/>
      <c r="H1923" s="129"/>
    </row>
    <row r="1926" spans="1:8" s="288" customFormat="1" ht="24" customHeight="1" x14ac:dyDescent="0.2">
      <c r="A1926" s="129"/>
      <c r="B1926" s="129"/>
      <c r="C1926" s="129"/>
      <c r="D1926" s="129"/>
      <c r="E1926" s="139"/>
      <c r="F1926" s="140"/>
      <c r="G1926" s="140"/>
      <c r="H1926" s="129"/>
    </row>
    <row r="1927" spans="1:8" s="288" customFormat="1" ht="24" customHeight="1" x14ac:dyDescent="0.2">
      <c r="A1927" s="129"/>
      <c r="B1927" s="129"/>
      <c r="C1927" s="129"/>
      <c r="D1927" s="129"/>
      <c r="E1927" s="139"/>
      <c r="F1927" s="140"/>
      <c r="G1927" s="140"/>
      <c r="H1927" s="129"/>
    </row>
    <row r="1928" spans="1:8" s="288" customFormat="1" ht="24" customHeight="1" x14ac:dyDescent="0.2">
      <c r="A1928" s="129"/>
      <c r="B1928" s="129"/>
      <c r="C1928" s="129"/>
      <c r="D1928" s="129"/>
      <c r="E1928" s="139"/>
      <c r="F1928" s="140"/>
      <c r="G1928" s="140"/>
      <c r="H1928" s="129"/>
    </row>
    <row r="1929" spans="1:8" s="288" customFormat="1" ht="24" customHeight="1" x14ac:dyDescent="0.2">
      <c r="A1929" s="129"/>
      <c r="B1929" s="129"/>
      <c r="C1929" s="129"/>
      <c r="D1929" s="129"/>
      <c r="E1929" s="139"/>
      <c r="F1929" s="140"/>
      <c r="G1929" s="140"/>
      <c r="H1929" s="129"/>
    </row>
    <row r="1930" spans="1:8" s="288" customFormat="1" ht="24" customHeight="1" x14ac:dyDescent="0.2">
      <c r="A1930" s="129"/>
      <c r="B1930" s="129"/>
      <c r="C1930" s="129"/>
      <c r="D1930" s="129"/>
      <c r="E1930" s="139"/>
      <c r="F1930" s="140"/>
      <c r="G1930" s="140"/>
      <c r="H1930" s="129"/>
    </row>
    <row r="1931" spans="1:8" s="288" customFormat="1" ht="24" customHeight="1" x14ac:dyDescent="0.2">
      <c r="A1931" s="129"/>
      <c r="B1931" s="129"/>
      <c r="C1931" s="129"/>
      <c r="D1931" s="129"/>
      <c r="E1931" s="139"/>
      <c r="F1931" s="140"/>
      <c r="G1931" s="140"/>
      <c r="H1931" s="129"/>
    </row>
    <row r="1932" spans="1:8" s="288" customFormat="1" ht="24" customHeight="1" x14ac:dyDescent="0.2">
      <c r="A1932" s="129"/>
      <c r="B1932" s="129"/>
      <c r="C1932" s="129"/>
      <c r="D1932" s="129"/>
      <c r="E1932" s="139"/>
      <c r="F1932" s="140"/>
      <c r="G1932" s="140"/>
      <c r="H1932" s="129"/>
    </row>
    <row r="1933" spans="1:8" s="288" customFormat="1" ht="24" customHeight="1" x14ac:dyDescent="0.2">
      <c r="A1933" s="129"/>
      <c r="B1933" s="129"/>
      <c r="C1933" s="129"/>
      <c r="D1933" s="129"/>
      <c r="E1933" s="139"/>
      <c r="F1933" s="140"/>
      <c r="G1933" s="140"/>
      <c r="H1933" s="129"/>
    </row>
    <row r="1936" spans="1:8" s="288" customFormat="1" ht="24" customHeight="1" x14ac:dyDescent="0.2">
      <c r="A1936" s="129"/>
      <c r="B1936" s="129"/>
      <c r="C1936" s="129"/>
      <c r="D1936" s="129"/>
      <c r="E1936" s="139"/>
      <c r="F1936" s="140"/>
      <c r="G1936" s="140"/>
      <c r="H1936" s="129"/>
    </row>
    <row r="1937" spans="1:8" s="288" customFormat="1" ht="24" customHeight="1" x14ac:dyDescent="0.2">
      <c r="A1937" s="129"/>
      <c r="B1937" s="129"/>
      <c r="C1937" s="129"/>
      <c r="D1937" s="129"/>
      <c r="E1937" s="139"/>
      <c r="F1937" s="140"/>
      <c r="G1937" s="140"/>
      <c r="H1937" s="129"/>
    </row>
    <row r="1938" spans="1:8" s="288" customFormat="1" ht="24" customHeight="1" x14ac:dyDescent="0.2">
      <c r="A1938" s="129"/>
      <c r="B1938" s="129"/>
      <c r="C1938" s="129"/>
      <c r="D1938" s="129"/>
      <c r="E1938" s="139"/>
      <c r="F1938" s="140"/>
      <c r="G1938" s="140"/>
      <c r="H1938" s="129"/>
    </row>
    <row r="1939" spans="1:8" s="288" customFormat="1" ht="24" customHeight="1" x14ac:dyDescent="0.2">
      <c r="A1939" s="129"/>
      <c r="B1939" s="129"/>
      <c r="C1939" s="129"/>
      <c r="D1939" s="129"/>
      <c r="E1939" s="139"/>
      <c r="F1939" s="140"/>
      <c r="G1939" s="140"/>
      <c r="H1939" s="129"/>
    </row>
    <row r="1940" spans="1:8" s="288" customFormat="1" ht="24" customHeight="1" x14ac:dyDescent="0.2">
      <c r="A1940" s="129"/>
      <c r="B1940" s="129"/>
      <c r="C1940" s="129"/>
      <c r="D1940" s="129"/>
      <c r="E1940" s="139"/>
      <c r="F1940" s="140"/>
      <c r="G1940" s="140"/>
      <c r="H1940" s="129"/>
    </row>
    <row r="1941" spans="1:8" s="288" customFormat="1" ht="24" customHeight="1" x14ac:dyDescent="0.2">
      <c r="A1941" s="129"/>
      <c r="B1941" s="129"/>
      <c r="C1941" s="129"/>
      <c r="D1941" s="129"/>
      <c r="E1941" s="139"/>
      <c r="F1941" s="140"/>
      <c r="G1941" s="140"/>
      <c r="H1941" s="129"/>
    </row>
    <row r="1942" spans="1:8" s="288" customFormat="1" ht="24" customHeight="1" x14ac:dyDescent="0.2">
      <c r="A1942" s="129"/>
      <c r="B1942" s="129"/>
      <c r="C1942" s="129"/>
      <c r="D1942" s="129"/>
      <c r="E1942" s="139"/>
      <c r="F1942" s="140"/>
      <c r="G1942" s="140"/>
      <c r="H1942" s="129"/>
    </row>
    <row r="1943" spans="1:8" s="288" customFormat="1" ht="24" customHeight="1" x14ac:dyDescent="0.2">
      <c r="A1943" s="129"/>
      <c r="B1943" s="129"/>
      <c r="C1943" s="129"/>
      <c r="D1943" s="129"/>
      <c r="E1943" s="139"/>
      <c r="F1943" s="140"/>
      <c r="G1943" s="140"/>
      <c r="H1943" s="129"/>
    </row>
    <row r="1944" spans="1:8" s="288" customFormat="1" ht="24" customHeight="1" x14ac:dyDescent="0.2">
      <c r="A1944" s="129"/>
      <c r="B1944" s="129"/>
      <c r="C1944" s="129"/>
      <c r="D1944" s="129"/>
      <c r="E1944" s="139"/>
      <c r="F1944" s="140"/>
      <c r="G1944" s="140"/>
      <c r="H1944" s="129"/>
    </row>
    <row r="1958" spans="1:141" s="139" customFormat="1" ht="24" customHeight="1" x14ac:dyDescent="0.2">
      <c r="A1958" s="129"/>
      <c r="B1958" s="129"/>
      <c r="C1958" s="129"/>
      <c r="D1958" s="129"/>
      <c r="F1958" s="140"/>
      <c r="G1958" s="140"/>
      <c r="H1958" s="129"/>
      <c r="I1958" s="288"/>
      <c r="J1958" s="288"/>
      <c r="K1958" s="288"/>
      <c r="L1958" s="288"/>
      <c r="M1958" s="288"/>
      <c r="N1958" s="288"/>
      <c r="O1958" s="288"/>
      <c r="P1958" s="288"/>
      <c r="Q1958" s="288"/>
      <c r="R1958" s="288"/>
      <c r="S1958" s="288"/>
      <c r="T1958" s="288"/>
      <c r="U1958" s="289"/>
      <c r="V1958" s="289"/>
      <c r="W1958" s="289"/>
      <c r="X1958" s="289"/>
      <c r="Y1958" s="289"/>
      <c r="Z1958" s="289"/>
      <c r="AA1958" s="289"/>
      <c r="AB1958" s="289"/>
      <c r="AC1958" s="289"/>
      <c r="AD1958" s="289"/>
      <c r="AE1958" s="289"/>
      <c r="AF1958" s="289"/>
      <c r="AG1958" s="289"/>
      <c r="AH1958" s="289"/>
      <c r="AI1958" s="289"/>
      <c r="AJ1958" s="289"/>
      <c r="AK1958" s="289"/>
      <c r="AL1958" s="289"/>
      <c r="AM1958" s="289"/>
      <c r="AN1958" s="289"/>
      <c r="AO1958" s="289"/>
      <c r="AP1958" s="289"/>
      <c r="AQ1958" s="289"/>
      <c r="AR1958" s="289"/>
      <c r="AS1958" s="289"/>
      <c r="AT1958" s="289"/>
      <c r="AU1958" s="289"/>
      <c r="AV1958" s="289"/>
      <c r="AW1958" s="289"/>
      <c r="AX1958" s="289"/>
      <c r="AY1958" s="289"/>
      <c r="AZ1958" s="289"/>
      <c r="BA1958" s="289"/>
      <c r="BB1958" s="289"/>
      <c r="BC1958" s="289"/>
      <c r="BD1958" s="289"/>
      <c r="BE1958" s="289"/>
      <c r="BF1958" s="289"/>
      <c r="BG1958" s="289"/>
      <c r="BH1958" s="289"/>
      <c r="BI1958" s="289"/>
      <c r="BJ1958" s="289"/>
      <c r="BK1958" s="289"/>
      <c r="BL1958" s="289"/>
      <c r="BM1958" s="289"/>
      <c r="BN1958" s="289"/>
      <c r="BO1958" s="289"/>
      <c r="BP1958" s="289"/>
      <c r="BQ1958" s="289"/>
      <c r="BR1958" s="289"/>
      <c r="BS1958" s="289"/>
      <c r="BT1958" s="289"/>
      <c r="BU1958" s="289"/>
      <c r="BV1958" s="289"/>
      <c r="BW1958" s="289"/>
      <c r="BX1958" s="289"/>
      <c r="BY1958" s="289"/>
      <c r="BZ1958" s="289"/>
      <c r="CA1958" s="289"/>
      <c r="CB1958" s="289"/>
      <c r="CC1958" s="289"/>
      <c r="CD1958" s="289"/>
      <c r="CE1958" s="289"/>
      <c r="CF1958" s="289"/>
      <c r="CG1958" s="289"/>
      <c r="CH1958" s="289"/>
      <c r="CI1958" s="289"/>
      <c r="CJ1958" s="289"/>
      <c r="CK1958" s="289"/>
      <c r="CL1958" s="289"/>
      <c r="CM1958" s="289"/>
      <c r="CN1958" s="289"/>
      <c r="CO1958" s="289"/>
      <c r="CP1958" s="289"/>
      <c r="CQ1958" s="289"/>
      <c r="CR1958" s="289"/>
      <c r="CS1958" s="289"/>
      <c r="CT1958" s="289"/>
      <c r="CU1958" s="289"/>
      <c r="CV1958" s="289"/>
      <c r="CW1958" s="289"/>
      <c r="CX1958" s="289"/>
      <c r="CY1958" s="289"/>
      <c r="CZ1958" s="289"/>
      <c r="DA1958" s="289"/>
      <c r="DB1958" s="289"/>
      <c r="DC1958" s="289"/>
      <c r="DD1958" s="289"/>
      <c r="DE1958" s="289"/>
      <c r="DF1958" s="289"/>
      <c r="DG1958" s="289"/>
      <c r="DH1958" s="289"/>
      <c r="DI1958" s="289"/>
      <c r="DJ1958" s="289"/>
      <c r="DK1958" s="289"/>
      <c r="DL1958" s="289"/>
      <c r="DM1958" s="289"/>
      <c r="DN1958" s="289"/>
      <c r="DO1958" s="289"/>
      <c r="DP1958" s="289"/>
      <c r="DQ1958" s="289"/>
      <c r="DR1958" s="289"/>
      <c r="DS1958" s="289"/>
      <c r="DT1958" s="289"/>
      <c r="DU1958" s="289"/>
      <c r="DV1958" s="289"/>
      <c r="DW1958" s="289"/>
      <c r="DX1958" s="289"/>
      <c r="DY1958" s="289"/>
      <c r="DZ1958" s="289"/>
      <c r="EA1958" s="289"/>
      <c r="EB1958" s="289"/>
      <c r="EC1958" s="289"/>
      <c r="ED1958" s="289"/>
      <c r="EE1958" s="289"/>
      <c r="EF1958" s="289"/>
      <c r="EG1958" s="289"/>
      <c r="EH1958" s="289"/>
      <c r="EI1958" s="289"/>
      <c r="EJ1958" s="289"/>
      <c r="EK1958" s="289"/>
    </row>
    <row r="1960" spans="1:141" s="288" customFormat="1" ht="24" customHeight="1" x14ac:dyDescent="0.2">
      <c r="A1960" s="129"/>
      <c r="B1960" s="129"/>
      <c r="C1960" s="129"/>
      <c r="D1960" s="129"/>
      <c r="E1960" s="139"/>
      <c r="F1960" s="140"/>
      <c r="G1960" s="140"/>
      <c r="H1960" s="129"/>
    </row>
    <row r="1961" spans="1:141" s="288" customFormat="1" ht="24" customHeight="1" x14ac:dyDescent="0.2">
      <c r="A1961" s="129"/>
      <c r="B1961" s="129"/>
      <c r="C1961" s="129"/>
      <c r="D1961" s="129"/>
      <c r="E1961" s="139"/>
      <c r="F1961" s="140"/>
      <c r="G1961" s="140"/>
      <c r="H1961" s="129"/>
    </row>
    <row r="1962" spans="1:141" s="288" customFormat="1" ht="24" customHeight="1" x14ac:dyDescent="0.2">
      <c r="A1962" s="129"/>
      <c r="B1962" s="129"/>
      <c r="C1962" s="129"/>
      <c r="D1962" s="129"/>
      <c r="E1962" s="139"/>
      <c r="F1962" s="140"/>
      <c r="G1962" s="140"/>
      <c r="H1962" s="129"/>
    </row>
    <row r="1963" spans="1:141" s="288" customFormat="1" ht="24" customHeight="1" x14ac:dyDescent="0.2">
      <c r="A1963" s="129"/>
      <c r="B1963" s="129"/>
      <c r="C1963" s="129"/>
      <c r="D1963" s="129"/>
      <c r="E1963" s="139"/>
      <c r="F1963" s="140"/>
      <c r="G1963" s="140"/>
      <c r="H1963" s="129"/>
    </row>
    <row r="1964" spans="1:141" s="288" customFormat="1" ht="24" customHeight="1" x14ac:dyDescent="0.2">
      <c r="A1964" s="129"/>
      <c r="B1964" s="129"/>
      <c r="C1964" s="129"/>
      <c r="D1964" s="129"/>
      <c r="E1964" s="139"/>
      <c r="F1964" s="140"/>
      <c r="G1964" s="140"/>
      <c r="H1964" s="129"/>
    </row>
    <row r="1965" spans="1:141" s="288" customFormat="1" ht="24" customHeight="1" x14ac:dyDescent="0.2">
      <c r="A1965" s="129"/>
      <c r="B1965" s="129"/>
      <c r="C1965" s="129"/>
      <c r="D1965" s="129"/>
      <c r="E1965" s="139"/>
      <c r="F1965" s="140"/>
      <c r="G1965" s="140"/>
      <c r="H1965" s="129"/>
    </row>
    <row r="1966" spans="1:141" s="288" customFormat="1" ht="24" customHeight="1" x14ac:dyDescent="0.2">
      <c r="A1966" s="129"/>
      <c r="B1966" s="129"/>
      <c r="C1966" s="129"/>
      <c r="D1966" s="129"/>
      <c r="E1966" s="139"/>
      <c r="F1966" s="140"/>
      <c r="G1966" s="140"/>
      <c r="H1966" s="129"/>
    </row>
    <row r="1967" spans="1:141" s="288" customFormat="1" ht="24" customHeight="1" x14ac:dyDescent="0.2">
      <c r="A1967" s="129"/>
      <c r="B1967" s="129"/>
      <c r="C1967" s="129"/>
      <c r="D1967" s="129"/>
      <c r="E1967" s="139"/>
      <c r="F1967" s="140"/>
      <c r="G1967" s="140"/>
      <c r="H1967" s="129"/>
    </row>
    <row r="1968" spans="1:141" s="288" customFormat="1" ht="24" customHeight="1" x14ac:dyDescent="0.2">
      <c r="A1968" s="129"/>
      <c r="B1968" s="129"/>
      <c r="C1968" s="129"/>
      <c r="D1968" s="129"/>
      <c r="E1968" s="139"/>
      <c r="F1968" s="140"/>
      <c r="G1968" s="140"/>
      <c r="H1968" s="129"/>
    </row>
    <row r="1969" spans="1:8" s="288" customFormat="1" ht="24" customHeight="1" x14ac:dyDescent="0.2">
      <c r="A1969" s="129"/>
      <c r="B1969" s="129"/>
      <c r="C1969" s="129"/>
      <c r="D1969" s="129"/>
      <c r="E1969" s="139"/>
      <c r="F1969" s="140"/>
      <c r="G1969" s="140"/>
      <c r="H1969" s="129"/>
    </row>
    <row r="1970" spans="1:8" s="288" customFormat="1" ht="24" customHeight="1" x14ac:dyDescent="0.2">
      <c r="A1970" s="129"/>
      <c r="B1970" s="129"/>
      <c r="C1970" s="129"/>
      <c r="D1970" s="129"/>
      <c r="E1970" s="139"/>
      <c r="F1970" s="140"/>
      <c r="G1970" s="140"/>
      <c r="H1970" s="129"/>
    </row>
    <row r="1971" spans="1:8" s="288" customFormat="1" ht="24" customHeight="1" x14ac:dyDescent="0.2">
      <c r="A1971" s="129"/>
      <c r="B1971" s="129"/>
      <c r="C1971" s="129"/>
      <c r="D1971" s="129"/>
      <c r="E1971" s="139"/>
      <c r="F1971" s="140"/>
      <c r="G1971" s="140"/>
      <c r="H1971" s="129"/>
    </row>
    <row r="1972" spans="1:8" s="288" customFormat="1" ht="24" customHeight="1" x14ac:dyDescent="0.2">
      <c r="A1972" s="129"/>
      <c r="B1972" s="129"/>
      <c r="C1972" s="129"/>
      <c r="D1972" s="129"/>
      <c r="E1972" s="139"/>
      <c r="F1972" s="140"/>
      <c r="G1972" s="140"/>
      <c r="H1972" s="129"/>
    </row>
    <row r="1973" spans="1:8" s="288" customFormat="1" ht="24" customHeight="1" x14ac:dyDescent="0.2">
      <c r="A1973" s="129"/>
      <c r="B1973" s="129"/>
      <c r="C1973" s="129"/>
      <c r="D1973" s="129"/>
      <c r="E1973" s="139"/>
      <c r="F1973" s="140"/>
      <c r="G1973" s="140"/>
      <c r="H1973" s="129"/>
    </row>
    <row r="1976" spans="1:8" s="288" customFormat="1" ht="24" customHeight="1" x14ac:dyDescent="0.2">
      <c r="A1976" s="129"/>
      <c r="B1976" s="129"/>
      <c r="C1976" s="129"/>
      <c r="D1976" s="129"/>
      <c r="E1976" s="139"/>
      <c r="F1976" s="140"/>
      <c r="G1976" s="140"/>
      <c r="H1976" s="129"/>
    </row>
    <row r="1977" spans="1:8" s="288" customFormat="1" ht="24" customHeight="1" x14ac:dyDescent="0.2">
      <c r="A1977" s="129"/>
      <c r="B1977" s="129"/>
      <c r="C1977" s="129"/>
      <c r="D1977" s="129"/>
      <c r="E1977" s="139"/>
      <c r="F1977" s="140"/>
      <c r="G1977" s="140"/>
      <c r="H1977" s="129"/>
    </row>
    <row r="1978" spans="1:8" s="288" customFormat="1" ht="24" customHeight="1" x14ac:dyDescent="0.2">
      <c r="A1978" s="129"/>
      <c r="B1978" s="129"/>
      <c r="C1978" s="129"/>
      <c r="D1978" s="129"/>
      <c r="E1978" s="139"/>
      <c r="F1978" s="140"/>
      <c r="G1978" s="140"/>
      <c r="H1978" s="129"/>
    </row>
    <row r="1979" spans="1:8" s="288" customFormat="1" ht="24" customHeight="1" x14ac:dyDescent="0.2">
      <c r="A1979" s="129"/>
      <c r="B1979" s="129"/>
      <c r="C1979" s="129"/>
      <c r="D1979" s="129"/>
      <c r="E1979" s="139"/>
      <c r="F1979" s="140"/>
      <c r="G1979" s="140"/>
      <c r="H1979" s="129"/>
    </row>
    <row r="1980" spans="1:8" s="288" customFormat="1" ht="24" customHeight="1" x14ac:dyDescent="0.2">
      <c r="A1980" s="129"/>
      <c r="B1980" s="129"/>
      <c r="C1980" s="129"/>
      <c r="D1980" s="129"/>
      <c r="E1980" s="139"/>
      <c r="F1980" s="140"/>
      <c r="G1980" s="140"/>
      <c r="H1980" s="129"/>
    </row>
    <row r="1981" spans="1:8" s="288" customFormat="1" ht="24" customHeight="1" x14ac:dyDescent="0.2">
      <c r="A1981" s="129"/>
      <c r="B1981" s="129"/>
      <c r="C1981" s="129"/>
      <c r="D1981" s="129"/>
      <c r="E1981" s="139"/>
      <c r="F1981" s="140"/>
      <c r="G1981" s="140"/>
      <c r="H1981" s="129"/>
    </row>
    <row r="1982" spans="1:8" s="288" customFormat="1" ht="24" customHeight="1" x14ac:dyDescent="0.2">
      <c r="A1982" s="129"/>
      <c r="B1982" s="129"/>
      <c r="C1982" s="129"/>
      <c r="D1982" s="129"/>
      <c r="E1982" s="139"/>
      <c r="F1982" s="140"/>
      <c r="G1982" s="140"/>
      <c r="H1982" s="129"/>
    </row>
    <row r="1983" spans="1:8" s="288" customFormat="1" ht="24" customHeight="1" x14ac:dyDescent="0.2">
      <c r="A1983" s="129"/>
      <c r="B1983" s="129"/>
      <c r="C1983" s="129"/>
      <c r="D1983" s="129"/>
      <c r="E1983" s="139"/>
      <c r="F1983" s="140"/>
      <c r="G1983" s="140"/>
      <c r="H1983" s="129"/>
    </row>
    <row r="1986" spans="1:8" s="288" customFormat="1" ht="24" customHeight="1" x14ac:dyDescent="0.2">
      <c r="A1986" s="129"/>
      <c r="B1986" s="129"/>
      <c r="C1986" s="129"/>
      <c r="D1986" s="129"/>
      <c r="E1986" s="139"/>
      <c r="F1986" s="140"/>
      <c r="G1986" s="140"/>
      <c r="H1986" s="129"/>
    </row>
    <row r="1987" spans="1:8" s="288" customFormat="1" ht="24" customHeight="1" x14ac:dyDescent="0.2">
      <c r="A1987" s="129"/>
      <c r="B1987" s="129"/>
      <c r="C1987" s="129"/>
      <c r="D1987" s="129"/>
      <c r="E1987" s="139"/>
      <c r="F1987" s="140"/>
      <c r="G1987" s="140"/>
      <c r="H1987" s="129"/>
    </row>
    <row r="1988" spans="1:8" s="288" customFormat="1" ht="24" customHeight="1" x14ac:dyDescent="0.2">
      <c r="A1988" s="129"/>
      <c r="B1988" s="129"/>
      <c r="C1988" s="129"/>
      <c r="D1988" s="129"/>
      <c r="E1988" s="139"/>
      <c r="F1988" s="140"/>
      <c r="G1988" s="140"/>
      <c r="H1988" s="129"/>
    </row>
    <row r="1989" spans="1:8" s="288" customFormat="1" ht="24" customHeight="1" x14ac:dyDescent="0.2">
      <c r="A1989" s="129"/>
      <c r="B1989" s="129"/>
      <c r="C1989" s="129"/>
      <c r="D1989" s="129"/>
      <c r="E1989" s="139"/>
      <c r="F1989" s="140"/>
      <c r="G1989" s="140"/>
      <c r="H1989" s="129"/>
    </row>
    <row r="1990" spans="1:8" s="288" customFormat="1" ht="24" customHeight="1" x14ac:dyDescent="0.2">
      <c r="A1990" s="129"/>
      <c r="B1990" s="129"/>
      <c r="C1990" s="129"/>
      <c r="D1990" s="129"/>
      <c r="E1990" s="139"/>
      <c r="F1990" s="140"/>
      <c r="G1990" s="140"/>
      <c r="H1990" s="129"/>
    </row>
    <row r="1991" spans="1:8" s="288" customFormat="1" ht="24" customHeight="1" x14ac:dyDescent="0.2">
      <c r="A1991" s="129"/>
      <c r="B1991" s="129"/>
      <c r="C1991" s="129"/>
      <c r="D1991" s="129"/>
      <c r="E1991" s="139"/>
      <c r="F1991" s="140"/>
      <c r="G1991" s="140"/>
      <c r="H1991" s="129"/>
    </row>
    <row r="1992" spans="1:8" s="288" customFormat="1" ht="24" customHeight="1" x14ac:dyDescent="0.2">
      <c r="A1992" s="129"/>
      <c r="B1992" s="129"/>
      <c r="C1992" s="129"/>
      <c r="D1992" s="129"/>
      <c r="E1992" s="139"/>
      <c r="F1992" s="140"/>
      <c r="G1992" s="140"/>
      <c r="H1992" s="129"/>
    </row>
    <row r="1993" spans="1:8" s="288" customFormat="1" ht="24" customHeight="1" x14ac:dyDescent="0.2">
      <c r="A1993" s="129"/>
      <c r="B1993" s="129"/>
      <c r="C1993" s="129"/>
      <c r="D1993" s="129"/>
      <c r="E1993" s="139"/>
      <c r="F1993" s="140"/>
      <c r="G1993" s="140"/>
      <c r="H1993" s="129"/>
    </row>
    <row r="1994" spans="1:8" s="288" customFormat="1" ht="24" customHeight="1" x14ac:dyDescent="0.2">
      <c r="A1994" s="129"/>
      <c r="B1994" s="129"/>
      <c r="C1994" s="129"/>
      <c r="D1994" s="129"/>
      <c r="E1994" s="139"/>
      <c r="F1994" s="140"/>
      <c r="G1994" s="140"/>
      <c r="H1994" s="129"/>
    </row>
    <row r="2008" spans="1:141" s="139" customFormat="1" ht="24" customHeight="1" x14ac:dyDescent="0.2">
      <c r="A2008" s="129"/>
      <c r="B2008" s="129"/>
      <c r="C2008" s="129"/>
      <c r="D2008" s="129"/>
      <c r="F2008" s="140"/>
      <c r="G2008" s="140"/>
      <c r="H2008" s="129"/>
      <c r="I2008" s="288"/>
      <c r="J2008" s="288"/>
      <c r="K2008" s="288"/>
      <c r="L2008" s="288"/>
      <c r="M2008" s="288"/>
      <c r="N2008" s="288"/>
      <c r="O2008" s="288"/>
      <c r="P2008" s="288"/>
      <c r="Q2008" s="288"/>
      <c r="R2008" s="288"/>
      <c r="S2008" s="288"/>
      <c r="T2008" s="288"/>
      <c r="U2008" s="289"/>
      <c r="V2008" s="289"/>
      <c r="W2008" s="289"/>
      <c r="X2008" s="289"/>
      <c r="Y2008" s="289"/>
      <c r="Z2008" s="289"/>
      <c r="AA2008" s="289"/>
      <c r="AB2008" s="289"/>
      <c r="AC2008" s="289"/>
      <c r="AD2008" s="289"/>
      <c r="AE2008" s="289"/>
      <c r="AF2008" s="289"/>
      <c r="AG2008" s="289"/>
      <c r="AH2008" s="289"/>
      <c r="AI2008" s="289"/>
      <c r="AJ2008" s="289"/>
      <c r="AK2008" s="289"/>
      <c r="AL2008" s="289"/>
      <c r="AM2008" s="289"/>
      <c r="AN2008" s="289"/>
      <c r="AO2008" s="289"/>
      <c r="AP2008" s="289"/>
      <c r="AQ2008" s="289"/>
      <c r="AR2008" s="289"/>
      <c r="AS2008" s="289"/>
      <c r="AT2008" s="289"/>
      <c r="AU2008" s="289"/>
      <c r="AV2008" s="289"/>
      <c r="AW2008" s="289"/>
      <c r="AX2008" s="289"/>
      <c r="AY2008" s="289"/>
      <c r="AZ2008" s="289"/>
      <c r="BA2008" s="289"/>
      <c r="BB2008" s="289"/>
      <c r="BC2008" s="289"/>
      <c r="BD2008" s="289"/>
      <c r="BE2008" s="289"/>
      <c r="BF2008" s="289"/>
      <c r="BG2008" s="289"/>
      <c r="BH2008" s="289"/>
      <c r="BI2008" s="289"/>
      <c r="BJ2008" s="289"/>
      <c r="BK2008" s="289"/>
      <c r="BL2008" s="289"/>
      <c r="BM2008" s="289"/>
      <c r="BN2008" s="289"/>
      <c r="BO2008" s="289"/>
      <c r="BP2008" s="289"/>
      <c r="BQ2008" s="289"/>
      <c r="BR2008" s="289"/>
      <c r="BS2008" s="289"/>
      <c r="BT2008" s="289"/>
      <c r="BU2008" s="289"/>
      <c r="BV2008" s="289"/>
      <c r="BW2008" s="289"/>
      <c r="BX2008" s="289"/>
      <c r="BY2008" s="289"/>
      <c r="BZ2008" s="289"/>
      <c r="CA2008" s="289"/>
      <c r="CB2008" s="289"/>
      <c r="CC2008" s="289"/>
      <c r="CD2008" s="289"/>
      <c r="CE2008" s="289"/>
      <c r="CF2008" s="289"/>
      <c r="CG2008" s="289"/>
      <c r="CH2008" s="289"/>
      <c r="CI2008" s="289"/>
      <c r="CJ2008" s="289"/>
      <c r="CK2008" s="289"/>
      <c r="CL2008" s="289"/>
      <c r="CM2008" s="289"/>
      <c r="CN2008" s="289"/>
      <c r="CO2008" s="289"/>
      <c r="CP2008" s="289"/>
      <c r="CQ2008" s="289"/>
      <c r="CR2008" s="289"/>
      <c r="CS2008" s="289"/>
      <c r="CT2008" s="289"/>
      <c r="CU2008" s="289"/>
      <c r="CV2008" s="289"/>
      <c r="CW2008" s="289"/>
      <c r="CX2008" s="289"/>
      <c r="CY2008" s="289"/>
      <c r="CZ2008" s="289"/>
      <c r="DA2008" s="289"/>
      <c r="DB2008" s="289"/>
      <c r="DC2008" s="289"/>
      <c r="DD2008" s="289"/>
      <c r="DE2008" s="289"/>
      <c r="DF2008" s="289"/>
      <c r="DG2008" s="289"/>
      <c r="DH2008" s="289"/>
      <c r="DI2008" s="289"/>
      <c r="DJ2008" s="289"/>
      <c r="DK2008" s="289"/>
      <c r="DL2008" s="289"/>
      <c r="DM2008" s="289"/>
      <c r="DN2008" s="289"/>
      <c r="DO2008" s="289"/>
      <c r="DP2008" s="289"/>
      <c r="DQ2008" s="289"/>
      <c r="DR2008" s="289"/>
      <c r="DS2008" s="289"/>
      <c r="DT2008" s="289"/>
      <c r="DU2008" s="289"/>
      <c r="DV2008" s="289"/>
      <c r="DW2008" s="289"/>
      <c r="DX2008" s="289"/>
      <c r="DY2008" s="289"/>
      <c r="DZ2008" s="289"/>
      <c r="EA2008" s="289"/>
      <c r="EB2008" s="289"/>
      <c r="EC2008" s="289"/>
      <c r="ED2008" s="289"/>
      <c r="EE2008" s="289"/>
      <c r="EF2008" s="289"/>
      <c r="EG2008" s="289"/>
      <c r="EH2008" s="289"/>
      <c r="EI2008" s="289"/>
      <c r="EJ2008" s="289"/>
      <c r="EK2008" s="289"/>
    </row>
    <row r="2010" spans="1:141" s="288" customFormat="1" ht="24" customHeight="1" x14ac:dyDescent="0.2">
      <c r="A2010" s="129"/>
      <c r="B2010" s="129"/>
      <c r="C2010" s="129"/>
      <c r="D2010" s="129"/>
      <c r="E2010" s="139"/>
      <c r="F2010" s="140"/>
      <c r="G2010" s="140"/>
      <c r="H2010" s="129"/>
    </row>
    <row r="2011" spans="1:141" s="288" customFormat="1" ht="24" customHeight="1" x14ac:dyDescent="0.2">
      <c r="A2011" s="129"/>
      <c r="B2011" s="129"/>
      <c r="C2011" s="129"/>
      <c r="D2011" s="129"/>
      <c r="E2011" s="139"/>
      <c r="F2011" s="140"/>
      <c r="G2011" s="140"/>
      <c r="H2011" s="129"/>
    </row>
    <row r="2012" spans="1:141" s="288" customFormat="1" ht="24" customHeight="1" x14ac:dyDescent="0.2">
      <c r="A2012" s="129"/>
      <c r="B2012" s="129"/>
      <c r="C2012" s="129"/>
      <c r="D2012" s="129"/>
      <c r="E2012" s="139"/>
      <c r="F2012" s="140"/>
      <c r="G2012" s="140"/>
      <c r="H2012" s="129"/>
    </row>
    <row r="2013" spans="1:141" s="288" customFormat="1" ht="24" customHeight="1" x14ac:dyDescent="0.2">
      <c r="A2013" s="129"/>
      <c r="B2013" s="129"/>
      <c r="C2013" s="129"/>
      <c r="D2013" s="129"/>
      <c r="E2013" s="139"/>
      <c r="F2013" s="140"/>
      <c r="G2013" s="140"/>
      <c r="H2013" s="129"/>
    </row>
    <row r="2014" spans="1:141" s="288" customFormat="1" ht="24" customHeight="1" x14ac:dyDescent="0.2">
      <c r="A2014" s="129"/>
      <c r="B2014" s="129"/>
      <c r="C2014" s="129"/>
      <c r="D2014" s="129"/>
      <c r="E2014" s="139"/>
      <c r="F2014" s="140"/>
      <c r="G2014" s="140"/>
      <c r="H2014" s="129"/>
    </row>
    <row r="2015" spans="1:141" s="288" customFormat="1" ht="24" customHeight="1" x14ac:dyDescent="0.2">
      <c r="A2015" s="129"/>
      <c r="B2015" s="129"/>
      <c r="C2015" s="129"/>
      <c r="D2015" s="129"/>
      <c r="E2015" s="139"/>
      <c r="F2015" s="140"/>
      <c r="G2015" s="140"/>
      <c r="H2015" s="129"/>
    </row>
    <row r="2016" spans="1:141" s="288" customFormat="1" ht="24" customHeight="1" x14ac:dyDescent="0.2">
      <c r="A2016" s="129"/>
      <c r="B2016" s="129"/>
      <c r="C2016" s="129"/>
      <c r="D2016" s="129"/>
      <c r="E2016" s="139"/>
      <c r="F2016" s="140"/>
      <c r="G2016" s="140"/>
      <c r="H2016" s="129"/>
    </row>
    <row r="2017" spans="1:8" s="288" customFormat="1" ht="24" customHeight="1" x14ac:dyDescent="0.2">
      <c r="A2017" s="129"/>
      <c r="B2017" s="129"/>
      <c r="C2017" s="129"/>
      <c r="D2017" s="129"/>
      <c r="E2017" s="139"/>
      <c r="F2017" s="140"/>
      <c r="G2017" s="140"/>
      <c r="H2017" s="129"/>
    </row>
    <row r="2018" spans="1:8" s="288" customFormat="1" ht="24" customHeight="1" x14ac:dyDescent="0.2">
      <c r="A2018" s="129"/>
      <c r="B2018" s="129"/>
      <c r="C2018" s="129"/>
      <c r="D2018" s="129"/>
      <c r="E2018" s="139"/>
      <c r="F2018" s="140"/>
      <c r="G2018" s="140"/>
      <c r="H2018" s="129"/>
    </row>
    <row r="2019" spans="1:8" s="288" customFormat="1" ht="24" customHeight="1" x14ac:dyDescent="0.2">
      <c r="A2019" s="129"/>
      <c r="B2019" s="129"/>
      <c r="C2019" s="129"/>
      <c r="D2019" s="129"/>
      <c r="E2019" s="139"/>
      <c r="F2019" s="140"/>
      <c r="G2019" s="140"/>
      <c r="H2019" s="129"/>
    </row>
    <row r="2020" spans="1:8" s="288" customFormat="1" ht="24" customHeight="1" x14ac:dyDescent="0.2">
      <c r="A2020" s="129"/>
      <c r="B2020" s="129"/>
      <c r="C2020" s="129"/>
      <c r="D2020" s="129"/>
      <c r="E2020" s="139"/>
      <c r="F2020" s="140"/>
      <c r="G2020" s="140"/>
      <c r="H2020" s="129"/>
    </row>
    <row r="2021" spans="1:8" s="288" customFormat="1" ht="24" customHeight="1" x14ac:dyDescent="0.2">
      <c r="A2021" s="129"/>
      <c r="B2021" s="129"/>
      <c r="C2021" s="129"/>
      <c r="D2021" s="129"/>
      <c r="E2021" s="139"/>
      <c r="F2021" s="140"/>
      <c r="G2021" s="140"/>
      <c r="H2021" s="129"/>
    </row>
    <row r="2022" spans="1:8" s="288" customFormat="1" ht="24" customHeight="1" x14ac:dyDescent="0.2">
      <c r="A2022" s="129"/>
      <c r="B2022" s="129"/>
      <c r="C2022" s="129"/>
      <c r="D2022" s="129"/>
      <c r="E2022" s="139"/>
      <c r="F2022" s="140"/>
      <c r="G2022" s="140"/>
      <c r="H2022" s="129"/>
    </row>
    <row r="2023" spans="1:8" s="288" customFormat="1" ht="24" customHeight="1" x14ac:dyDescent="0.2">
      <c r="A2023" s="129"/>
      <c r="B2023" s="129"/>
      <c r="C2023" s="129"/>
      <c r="D2023" s="129"/>
      <c r="E2023" s="139"/>
      <c r="F2023" s="140"/>
      <c r="G2023" s="140"/>
      <c r="H2023" s="129"/>
    </row>
    <row r="2026" spans="1:8" s="288" customFormat="1" ht="24" customHeight="1" x14ac:dyDescent="0.2">
      <c r="A2026" s="129"/>
      <c r="B2026" s="129"/>
      <c r="C2026" s="129"/>
      <c r="D2026" s="129"/>
      <c r="E2026" s="139"/>
      <c r="F2026" s="140"/>
      <c r="G2026" s="140"/>
      <c r="H2026" s="129"/>
    </row>
    <row r="2027" spans="1:8" s="288" customFormat="1" ht="24" customHeight="1" x14ac:dyDescent="0.2">
      <c r="A2027" s="129"/>
      <c r="B2027" s="129"/>
      <c r="C2027" s="129"/>
      <c r="D2027" s="129"/>
      <c r="E2027" s="139"/>
      <c r="F2027" s="140"/>
      <c r="G2027" s="140"/>
      <c r="H2027" s="129"/>
    </row>
    <row r="2028" spans="1:8" s="288" customFormat="1" ht="24" customHeight="1" x14ac:dyDescent="0.2">
      <c r="A2028" s="129"/>
      <c r="B2028" s="129"/>
      <c r="C2028" s="129"/>
      <c r="D2028" s="129"/>
      <c r="E2028" s="139"/>
      <c r="F2028" s="140"/>
      <c r="G2028" s="140"/>
      <c r="H2028" s="129"/>
    </row>
    <row r="2029" spans="1:8" s="288" customFormat="1" ht="24" customHeight="1" x14ac:dyDescent="0.2">
      <c r="A2029" s="129"/>
      <c r="B2029" s="129"/>
      <c r="C2029" s="129"/>
      <c r="D2029" s="129"/>
      <c r="E2029" s="139"/>
      <c r="F2029" s="140"/>
      <c r="G2029" s="140"/>
      <c r="H2029" s="129"/>
    </row>
    <row r="2030" spans="1:8" s="288" customFormat="1" ht="24" customHeight="1" x14ac:dyDescent="0.2">
      <c r="A2030" s="129"/>
      <c r="B2030" s="129"/>
      <c r="C2030" s="129"/>
      <c r="D2030" s="129"/>
      <c r="E2030" s="139"/>
      <c r="F2030" s="140"/>
      <c r="G2030" s="140"/>
      <c r="H2030" s="129"/>
    </row>
    <row r="2031" spans="1:8" s="288" customFormat="1" ht="24" customHeight="1" x14ac:dyDescent="0.2">
      <c r="A2031" s="129"/>
      <c r="B2031" s="129"/>
      <c r="C2031" s="129"/>
      <c r="D2031" s="129"/>
      <c r="E2031" s="139"/>
      <c r="F2031" s="140"/>
      <c r="G2031" s="140"/>
      <c r="H2031" s="129"/>
    </row>
    <row r="2032" spans="1:8" s="288" customFormat="1" ht="24" customHeight="1" x14ac:dyDescent="0.2">
      <c r="A2032" s="129"/>
      <c r="B2032" s="129"/>
      <c r="C2032" s="129"/>
      <c r="D2032" s="129"/>
      <c r="E2032" s="139"/>
      <c r="F2032" s="140"/>
      <c r="G2032" s="140"/>
      <c r="H2032" s="129"/>
    </row>
    <row r="2033" spans="1:8" s="288" customFormat="1" ht="24" customHeight="1" x14ac:dyDescent="0.2">
      <c r="A2033" s="129"/>
      <c r="B2033" s="129"/>
      <c r="C2033" s="129"/>
      <c r="D2033" s="129"/>
      <c r="E2033" s="139"/>
      <c r="F2033" s="140"/>
      <c r="G2033" s="140"/>
      <c r="H2033" s="129"/>
    </row>
    <row r="2036" spans="1:8" s="288" customFormat="1" ht="24" customHeight="1" x14ac:dyDescent="0.2">
      <c r="A2036" s="129"/>
      <c r="B2036" s="129"/>
      <c r="C2036" s="129"/>
      <c r="D2036" s="129"/>
      <c r="E2036" s="139"/>
      <c r="F2036" s="140"/>
      <c r="G2036" s="140"/>
      <c r="H2036" s="129"/>
    </row>
    <row r="2037" spans="1:8" s="288" customFormat="1" ht="24" customHeight="1" x14ac:dyDescent="0.2">
      <c r="A2037" s="129"/>
      <c r="B2037" s="129"/>
      <c r="C2037" s="129"/>
      <c r="D2037" s="129"/>
      <c r="E2037" s="139"/>
      <c r="F2037" s="140"/>
      <c r="G2037" s="140"/>
      <c r="H2037" s="129"/>
    </row>
    <row r="2038" spans="1:8" s="288" customFormat="1" ht="24" customHeight="1" x14ac:dyDescent="0.2">
      <c r="A2038" s="129"/>
      <c r="B2038" s="129"/>
      <c r="C2038" s="129"/>
      <c r="D2038" s="129"/>
      <c r="E2038" s="139"/>
      <c r="F2038" s="140"/>
      <c r="G2038" s="140"/>
      <c r="H2038" s="129"/>
    </row>
    <row r="2039" spans="1:8" s="288" customFormat="1" ht="24" customHeight="1" x14ac:dyDescent="0.2">
      <c r="A2039" s="129"/>
      <c r="B2039" s="129"/>
      <c r="C2039" s="129"/>
      <c r="D2039" s="129"/>
      <c r="E2039" s="139"/>
      <c r="F2039" s="140"/>
      <c r="G2039" s="140"/>
      <c r="H2039" s="129"/>
    </row>
    <row r="2040" spans="1:8" s="288" customFormat="1" ht="24" customHeight="1" x14ac:dyDescent="0.2">
      <c r="A2040" s="129"/>
      <c r="B2040" s="129"/>
      <c r="C2040" s="129"/>
      <c r="D2040" s="129"/>
      <c r="E2040" s="139"/>
      <c r="F2040" s="140"/>
      <c r="G2040" s="140"/>
      <c r="H2040" s="129"/>
    </row>
    <row r="2041" spans="1:8" s="288" customFormat="1" ht="24" customHeight="1" x14ac:dyDescent="0.2">
      <c r="A2041" s="129"/>
      <c r="B2041" s="129"/>
      <c r="C2041" s="129"/>
      <c r="D2041" s="129"/>
      <c r="E2041" s="139"/>
      <c r="F2041" s="140"/>
      <c r="G2041" s="140"/>
      <c r="H2041" s="129"/>
    </row>
    <row r="2042" spans="1:8" s="288" customFormat="1" ht="24" customHeight="1" x14ac:dyDescent="0.2">
      <c r="A2042" s="129"/>
      <c r="B2042" s="129"/>
      <c r="C2042" s="129"/>
      <c r="D2042" s="129"/>
      <c r="E2042" s="139"/>
      <c r="F2042" s="140"/>
      <c r="G2042" s="140"/>
      <c r="H2042" s="129"/>
    </row>
    <row r="2043" spans="1:8" s="288" customFormat="1" ht="24" customHeight="1" x14ac:dyDescent="0.2">
      <c r="A2043" s="129"/>
      <c r="B2043" s="129"/>
      <c r="C2043" s="129"/>
      <c r="D2043" s="129"/>
      <c r="E2043" s="139"/>
      <c r="F2043" s="140"/>
      <c r="G2043" s="140"/>
      <c r="H2043" s="129"/>
    </row>
    <row r="2044" spans="1:8" s="288" customFormat="1" ht="24" customHeight="1" x14ac:dyDescent="0.2">
      <c r="A2044" s="129"/>
      <c r="B2044" s="129"/>
      <c r="C2044" s="129"/>
      <c r="D2044" s="129"/>
      <c r="E2044" s="139"/>
      <c r="F2044" s="140"/>
      <c r="G2044" s="140"/>
      <c r="H2044" s="129"/>
    </row>
    <row r="2058" spans="1:141" s="139" customFormat="1" ht="24" customHeight="1" x14ac:dyDescent="0.2">
      <c r="A2058" s="129"/>
      <c r="B2058" s="129"/>
      <c r="C2058" s="129"/>
      <c r="D2058" s="129"/>
      <c r="F2058" s="140"/>
      <c r="G2058" s="140"/>
      <c r="H2058" s="129"/>
      <c r="I2058" s="288"/>
      <c r="J2058" s="288"/>
      <c r="K2058" s="288"/>
      <c r="L2058" s="288"/>
      <c r="M2058" s="288"/>
      <c r="N2058" s="288"/>
      <c r="O2058" s="288"/>
      <c r="P2058" s="288"/>
      <c r="Q2058" s="288"/>
      <c r="R2058" s="288"/>
      <c r="S2058" s="288"/>
      <c r="T2058" s="288"/>
      <c r="U2058" s="289"/>
      <c r="V2058" s="289"/>
      <c r="W2058" s="289"/>
      <c r="X2058" s="289"/>
      <c r="Y2058" s="289"/>
      <c r="Z2058" s="289"/>
      <c r="AA2058" s="289"/>
      <c r="AB2058" s="289"/>
      <c r="AC2058" s="289"/>
      <c r="AD2058" s="289"/>
      <c r="AE2058" s="289"/>
      <c r="AF2058" s="289"/>
      <c r="AG2058" s="289"/>
      <c r="AH2058" s="289"/>
      <c r="AI2058" s="289"/>
      <c r="AJ2058" s="289"/>
      <c r="AK2058" s="289"/>
      <c r="AL2058" s="289"/>
      <c r="AM2058" s="289"/>
      <c r="AN2058" s="289"/>
      <c r="AO2058" s="289"/>
      <c r="AP2058" s="289"/>
      <c r="AQ2058" s="289"/>
      <c r="AR2058" s="289"/>
      <c r="AS2058" s="289"/>
      <c r="AT2058" s="289"/>
      <c r="AU2058" s="289"/>
      <c r="AV2058" s="289"/>
      <c r="AW2058" s="289"/>
      <c r="AX2058" s="289"/>
      <c r="AY2058" s="289"/>
      <c r="AZ2058" s="289"/>
      <c r="BA2058" s="289"/>
      <c r="BB2058" s="289"/>
      <c r="BC2058" s="289"/>
      <c r="BD2058" s="289"/>
      <c r="BE2058" s="289"/>
      <c r="BF2058" s="289"/>
      <c r="BG2058" s="289"/>
      <c r="BH2058" s="289"/>
      <c r="BI2058" s="289"/>
      <c r="BJ2058" s="289"/>
      <c r="BK2058" s="289"/>
      <c r="BL2058" s="289"/>
      <c r="BM2058" s="289"/>
      <c r="BN2058" s="289"/>
      <c r="BO2058" s="289"/>
      <c r="BP2058" s="289"/>
      <c r="BQ2058" s="289"/>
      <c r="BR2058" s="289"/>
      <c r="BS2058" s="289"/>
      <c r="BT2058" s="289"/>
      <c r="BU2058" s="289"/>
      <c r="BV2058" s="289"/>
      <c r="BW2058" s="289"/>
      <c r="BX2058" s="289"/>
      <c r="BY2058" s="289"/>
      <c r="BZ2058" s="289"/>
      <c r="CA2058" s="289"/>
      <c r="CB2058" s="289"/>
      <c r="CC2058" s="289"/>
      <c r="CD2058" s="289"/>
      <c r="CE2058" s="289"/>
      <c r="CF2058" s="289"/>
      <c r="CG2058" s="289"/>
      <c r="CH2058" s="289"/>
      <c r="CI2058" s="289"/>
      <c r="CJ2058" s="289"/>
      <c r="CK2058" s="289"/>
      <c r="CL2058" s="289"/>
      <c r="CM2058" s="289"/>
      <c r="CN2058" s="289"/>
      <c r="CO2058" s="289"/>
      <c r="CP2058" s="289"/>
      <c r="CQ2058" s="289"/>
      <c r="CR2058" s="289"/>
      <c r="CS2058" s="289"/>
      <c r="CT2058" s="289"/>
      <c r="CU2058" s="289"/>
      <c r="CV2058" s="289"/>
      <c r="CW2058" s="289"/>
      <c r="CX2058" s="289"/>
      <c r="CY2058" s="289"/>
      <c r="CZ2058" s="289"/>
      <c r="DA2058" s="289"/>
      <c r="DB2058" s="289"/>
      <c r="DC2058" s="289"/>
      <c r="DD2058" s="289"/>
      <c r="DE2058" s="289"/>
      <c r="DF2058" s="289"/>
      <c r="DG2058" s="289"/>
      <c r="DH2058" s="289"/>
      <c r="DI2058" s="289"/>
      <c r="DJ2058" s="289"/>
      <c r="DK2058" s="289"/>
      <c r="DL2058" s="289"/>
      <c r="DM2058" s="289"/>
      <c r="DN2058" s="289"/>
      <c r="DO2058" s="289"/>
      <c r="DP2058" s="289"/>
      <c r="DQ2058" s="289"/>
      <c r="DR2058" s="289"/>
      <c r="DS2058" s="289"/>
      <c r="DT2058" s="289"/>
      <c r="DU2058" s="289"/>
      <c r="DV2058" s="289"/>
      <c r="DW2058" s="289"/>
      <c r="DX2058" s="289"/>
      <c r="DY2058" s="289"/>
      <c r="DZ2058" s="289"/>
      <c r="EA2058" s="289"/>
      <c r="EB2058" s="289"/>
      <c r="EC2058" s="289"/>
      <c r="ED2058" s="289"/>
      <c r="EE2058" s="289"/>
      <c r="EF2058" s="289"/>
      <c r="EG2058" s="289"/>
      <c r="EH2058" s="289"/>
      <c r="EI2058" s="289"/>
      <c r="EJ2058" s="289"/>
      <c r="EK2058" s="289"/>
    </row>
    <row r="2060" spans="1:141" s="288" customFormat="1" ht="24" customHeight="1" x14ac:dyDescent="0.2">
      <c r="A2060" s="129"/>
      <c r="B2060" s="129"/>
      <c r="C2060" s="129"/>
      <c r="D2060" s="129"/>
      <c r="E2060" s="139"/>
      <c r="F2060" s="140"/>
      <c r="G2060" s="140"/>
      <c r="H2060" s="129"/>
    </row>
    <row r="2061" spans="1:141" s="288" customFormat="1" ht="24" customHeight="1" x14ac:dyDescent="0.2">
      <c r="A2061" s="129"/>
      <c r="B2061" s="129"/>
      <c r="C2061" s="129"/>
      <c r="D2061" s="129"/>
      <c r="E2061" s="139"/>
      <c r="F2061" s="140"/>
      <c r="G2061" s="140"/>
      <c r="H2061" s="129"/>
    </row>
    <row r="2062" spans="1:141" s="288" customFormat="1" ht="24" customHeight="1" x14ac:dyDescent="0.2">
      <c r="A2062" s="129"/>
      <c r="B2062" s="129"/>
      <c r="C2062" s="129"/>
      <c r="D2062" s="129"/>
      <c r="E2062" s="139"/>
      <c r="F2062" s="140"/>
      <c r="G2062" s="140"/>
      <c r="H2062" s="129"/>
    </row>
    <row r="2063" spans="1:141" s="288" customFormat="1" ht="24" customHeight="1" x14ac:dyDescent="0.2">
      <c r="A2063" s="129"/>
      <c r="B2063" s="129"/>
      <c r="C2063" s="129"/>
      <c r="D2063" s="129"/>
      <c r="E2063" s="139"/>
      <c r="F2063" s="140"/>
      <c r="G2063" s="140"/>
      <c r="H2063" s="129"/>
    </row>
    <row r="2064" spans="1:141" s="288" customFormat="1" ht="24" customHeight="1" x14ac:dyDescent="0.2">
      <c r="A2064" s="129"/>
      <c r="B2064" s="129"/>
      <c r="C2064" s="129"/>
      <c r="D2064" s="129"/>
      <c r="E2064" s="139"/>
      <c r="F2064" s="140"/>
      <c r="G2064" s="140"/>
      <c r="H2064" s="129"/>
    </row>
    <row r="2065" spans="1:8" s="288" customFormat="1" ht="24" customHeight="1" x14ac:dyDescent="0.2">
      <c r="A2065" s="129"/>
      <c r="B2065" s="129"/>
      <c r="C2065" s="129"/>
      <c r="D2065" s="129"/>
      <c r="E2065" s="139"/>
      <c r="F2065" s="140"/>
      <c r="G2065" s="140"/>
      <c r="H2065" s="129"/>
    </row>
    <row r="2066" spans="1:8" s="288" customFormat="1" ht="24" customHeight="1" x14ac:dyDescent="0.2">
      <c r="A2066" s="129"/>
      <c r="B2066" s="129"/>
      <c r="C2066" s="129"/>
      <c r="D2066" s="129"/>
      <c r="E2066" s="139"/>
      <c r="F2066" s="140"/>
      <c r="G2066" s="140"/>
      <c r="H2066" s="129"/>
    </row>
    <row r="2067" spans="1:8" s="288" customFormat="1" ht="24" customHeight="1" x14ac:dyDescent="0.2">
      <c r="A2067" s="129"/>
      <c r="B2067" s="129"/>
      <c r="C2067" s="129"/>
      <c r="D2067" s="129"/>
      <c r="E2067" s="139"/>
      <c r="F2067" s="140"/>
      <c r="G2067" s="140"/>
      <c r="H2067" s="129"/>
    </row>
    <row r="2068" spans="1:8" s="288" customFormat="1" ht="24" customHeight="1" x14ac:dyDescent="0.2">
      <c r="A2068" s="129"/>
      <c r="B2068" s="129"/>
      <c r="C2068" s="129"/>
      <c r="D2068" s="129"/>
      <c r="E2068" s="139"/>
      <c r="F2068" s="140"/>
      <c r="G2068" s="140"/>
      <c r="H2068" s="129"/>
    </row>
    <row r="2069" spans="1:8" s="288" customFormat="1" ht="24" customHeight="1" x14ac:dyDescent="0.2">
      <c r="A2069" s="129"/>
      <c r="B2069" s="129"/>
      <c r="C2069" s="129"/>
      <c r="D2069" s="129"/>
      <c r="E2069" s="139"/>
      <c r="F2069" s="140"/>
      <c r="G2069" s="140"/>
      <c r="H2069" s="129"/>
    </row>
    <row r="2070" spans="1:8" s="288" customFormat="1" ht="24" customHeight="1" x14ac:dyDescent="0.2">
      <c r="A2070" s="129"/>
      <c r="B2070" s="129"/>
      <c r="C2070" s="129"/>
      <c r="D2070" s="129"/>
      <c r="E2070" s="139"/>
      <c r="F2070" s="140"/>
      <c r="G2070" s="140"/>
      <c r="H2070" s="129"/>
    </row>
    <row r="2071" spans="1:8" s="288" customFormat="1" ht="24" customHeight="1" x14ac:dyDescent="0.2">
      <c r="A2071" s="129"/>
      <c r="B2071" s="129"/>
      <c r="C2071" s="129"/>
      <c r="D2071" s="129"/>
      <c r="E2071" s="139"/>
      <c r="F2071" s="140"/>
      <c r="G2071" s="140"/>
      <c r="H2071" s="129"/>
    </row>
    <row r="2072" spans="1:8" s="288" customFormat="1" ht="24" customHeight="1" x14ac:dyDescent="0.2">
      <c r="A2072" s="129"/>
      <c r="B2072" s="129"/>
      <c r="C2072" s="129"/>
      <c r="D2072" s="129"/>
      <c r="E2072" s="139"/>
      <c r="F2072" s="140"/>
      <c r="G2072" s="140"/>
      <c r="H2072" s="129"/>
    </row>
    <row r="2073" spans="1:8" s="288" customFormat="1" ht="24" customHeight="1" x14ac:dyDescent="0.2">
      <c r="A2073" s="129"/>
      <c r="B2073" s="129"/>
      <c r="C2073" s="129"/>
      <c r="D2073" s="129"/>
      <c r="E2073" s="139"/>
      <c r="F2073" s="140"/>
      <c r="G2073" s="140"/>
      <c r="H2073" s="129"/>
    </row>
    <row r="2076" spans="1:8" s="288" customFormat="1" ht="24" customHeight="1" x14ac:dyDescent="0.2">
      <c r="A2076" s="129"/>
      <c r="B2076" s="129"/>
      <c r="C2076" s="129"/>
      <c r="D2076" s="129"/>
      <c r="E2076" s="139"/>
      <c r="F2076" s="140"/>
      <c r="G2076" s="140"/>
      <c r="H2076" s="129"/>
    </row>
    <row r="2077" spans="1:8" s="288" customFormat="1" ht="24" customHeight="1" x14ac:dyDescent="0.2">
      <c r="A2077" s="129"/>
      <c r="B2077" s="129"/>
      <c r="C2077" s="129"/>
      <c r="D2077" s="129"/>
      <c r="E2077" s="139"/>
      <c r="F2077" s="140"/>
      <c r="G2077" s="140"/>
      <c r="H2077" s="129"/>
    </row>
    <row r="2078" spans="1:8" s="288" customFormat="1" ht="24" customHeight="1" x14ac:dyDescent="0.2">
      <c r="A2078" s="129"/>
      <c r="B2078" s="129"/>
      <c r="C2078" s="129"/>
      <c r="D2078" s="129"/>
      <c r="E2078" s="139"/>
      <c r="F2078" s="140"/>
      <c r="G2078" s="140"/>
      <c r="H2078" s="129"/>
    </row>
    <row r="2079" spans="1:8" s="288" customFormat="1" ht="24" customHeight="1" x14ac:dyDescent="0.2">
      <c r="A2079" s="129"/>
      <c r="B2079" s="129"/>
      <c r="C2079" s="129"/>
      <c r="D2079" s="129"/>
      <c r="E2079" s="139"/>
      <c r="F2079" s="140"/>
      <c r="G2079" s="140"/>
      <c r="H2079" s="129"/>
    </row>
    <row r="2080" spans="1:8" s="288" customFormat="1" ht="24" customHeight="1" x14ac:dyDescent="0.2">
      <c r="A2080" s="129"/>
      <c r="B2080" s="129"/>
      <c r="C2080" s="129"/>
      <c r="D2080" s="129"/>
      <c r="E2080" s="139"/>
      <c r="F2080" s="140"/>
      <c r="G2080" s="140"/>
      <c r="H2080" s="129"/>
    </row>
    <row r="2081" spans="1:8" s="288" customFormat="1" ht="24" customHeight="1" x14ac:dyDescent="0.2">
      <c r="A2081" s="129"/>
      <c r="B2081" s="129"/>
      <c r="C2081" s="129"/>
      <c r="D2081" s="129"/>
      <c r="E2081" s="139"/>
      <c r="F2081" s="140"/>
      <c r="G2081" s="140"/>
      <c r="H2081" s="129"/>
    </row>
    <row r="2082" spans="1:8" s="288" customFormat="1" ht="24" customHeight="1" x14ac:dyDescent="0.2">
      <c r="A2082" s="129"/>
      <c r="B2082" s="129"/>
      <c r="C2082" s="129"/>
      <c r="D2082" s="129"/>
      <c r="E2082" s="139"/>
      <c r="F2082" s="140"/>
      <c r="G2082" s="140"/>
      <c r="H2082" s="129"/>
    </row>
    <row r="2083" spans="1:8" s="288" customFormat="1" ht="24" customHeight="1" x14ac:dyDescent="0.2">
      <c r="A2083" s="129"/>
      <c r="B2083" s="129"/>
      <c r="C2083" s="129"/>
      <c r="D2083" s="129"/>
      <c r="E2083" s="139"/>
      <c r="F2083" s="140"/>
      <c r="G2083" s="140"/>
      <c r="H2083" s="129"/>
    </row>
    <row r="2086" spans="1:8" s="288" customFormat="1" ht="24" customHeight="1" x14ac:dyDescent="0.2">
      <c r="A2086" s="129"/>
      <c r="B2086" s="129"/>
      <c r="C2086" s="129"/>
      <c r="D2086" s="129"/>
      <c r="E2086" s="139"/>
      <c r="F2086" s="140"/>
      <c r="G2086" s="140"/>
      <c r="H2086" s="129"/>
    </row>
    <row r="2087" spans="1:8" s="288" customFormat="1" ht="24" customHeight="1" x14ac:dyDescent="0.2">
      <c r="A2087" s="129"/>
      <c r="B2087" s="129"/>
      <c r="C2087" s="129"/>
      <c r="D2087" s="129"/>
      <c r="E2087" s="139"/>
      <c r="F2087" s="140"/>
      <c r="G2087" s="140"/>
      <c r="H2087" s="129"/>
    </row>
    <row r="2088" spans="1:8" s="288" customFormat="1" ht="24" customHeight="1" x14ac:dyDescent="0.2">
      <c r="A2088" s="129"/>
      <c r="B2088" s="129"/>
      <c r="C2088" s="129"/>
      <c r="D2088" s="129"/>
      <c r="E2088" s="139"/>
      <c r="F2088" s="140"/>
      <c r="G2088" s="140"/>
      <c r="H2088" s="129"/>
    </row>
    <row r="2089" spans="1:8" s="288" customFormat="1" ht="24" customHeight="1" x14ac:dyDescent="0.2">
      <c r="A2089" s="129"/>
      <c r="B2089" s="129"/>
      <c r="C2089" s="129"/>
      <c r="D2089" s="129"/>
      <c r="E2089" s="139"/>
      <c r="F2089" s="140"/>
      <c r="G2089" s="140"/>
      <c r="H2089" s="129"/>
    </row>
    <row r="2090" spans="1:8" s="288" customFormat="1" ht="24" customHeight="1" x14ac:dyDescent="0.2">
      <c r="A2090" s="129"/>
      <c r="B2090" s="129"/>
      <c r="C2090" s="129"/>
      <c r="D2090" s="129"/>
      <c r="E2090" s="139"/>
      <c r="F2090" s="140"/>
      <c r="G2090" s="140"/>
      <c r="H2090" s="129"/>
    </row>
    <row r="2091" spans="1:8" s="288" customFormat="1" ht="24" customHeight="1" x14ac:dyDescent="0.2">
      <c r="A2091" s="129"/>
      <c r="B2091" s="129"/>
      <c r="C2091" s="129"/>
      <c r="D2091" s="129"/>
      <c r="E2091" s="139"/>
      <c r="F2091" s="140"/>
      <c r="G2091" s="140"/>
      <c r="H2091" s="129"/>
    </row>
    <row r="2092" spans="1:8" s="288" customFormat="1" ht="24" customHeight="1" x14ac:dyDescent="0.2">
      <c r="A2092" s="129"/>
      <c r="B2092" s="129"/>
      <c r="C2092" s="129"/>
      <c r="D2092" s="129"/>
      <c r="E2092" s="139"/>
      <c r="F2092" s="140"/>
      <c r="G2092" s="140"/>
      <c r="H2092" s="129"/>
    </row>
    <row r="2093" spans="1:8" s="288" customFormat="1" ht="24" customHeight="1" x14ac:dyDescent="0.2">
      <c r="A2093" s="129"/>
      <c r="B2093" s="129"/>
      <c r="C2093" s="129"/>
      <c r="D2093" s="129"/>
      <c r="E2093" s="139"/>
      <c r="F2093" s="140"/>
      <c r="G2093" s="140"/>
      <c r="H2093" s="129"/>
    </row>
    <row r="2094" spans="1:8" s="288" customFormat="1" ht="24" customHeight="1" x14ac:dyDescent="0.2">
      <c r="A2094" s="129"/>
      <c r="B2094" s="129"/>
      <c r="C2094" s="129"/>
      <c r="D2094" s="129"/>
      <c r="E2094" s="139"/>
      <c r="F2094" s="140"/>
      <c r="G2094" s="140"/>
      <c r="H2094" s="129"/>
    </row>
    <row r="2108" spans="1:141" s="139" customFormat="1" ht="24" customHeight="1" x14ac:dyDescent="0.2">
      <c r="A2108" s="129"/>
      <c r="B2108" s="129"/>
      <c r="C2108" s="129"/>
      <c r="D2108" s="129"/>
      <c r="F2108" s="140"/>
      <c r="G2108" s="140"/>
      <c r="H2108" s="129"/>
      <c r="I2108" s="288"/>
      <c r="J2108" s="288"/>
      <c r="K2108" s="288"/>
      <c r="L2108" s="288"/>
      <c r="M2108" s="288"/>
      <c r="N2108" s="288"/>
      <c r="O2108" s="288"/>
      <c r="P2108" s="288"/>
      <c r="Q2108" s="288"/>
      <c r="R2108" s="288"/>
      <c r="S2108" s="288"/>
      <c r="T2108" s="288"/>
      <c r="U2108" s="289"/>
      <c r="V2108" s="289"/>
      <c r="W2108" s="289"/>
      <c r="X2108" s="289"/>
      <c r="Y2108" s="289"/>
      <c r="Z2108" s="289"/>
      <c r="AA2108" s="289"/>
      <c r="AB2108" s="289"/>
      <c r="AC2108" s="289"/>
      <c r="AD2108" s="289"/>
      <c r="AE2108" s="289"/>
      <c r="AF2108" s="289"/>
      <c r="AG2108" s="289"/>
      <c r="AH2108" s="289"/>
      <c r="AI2108" s="289"/>
      <c r="AJ2108" s="289"/>
      <c r="AK2108" s="289"/>
      <c r="AL2108" s="289"/>
      <c r="AM2108" s="289"/>
      <c r="AN2108" s="289"/>
      <c r="AO2108" s="289"/>
      <c r="AP2108" s="289"/>
      <c r="AQ2108" s="289"/>
      <c r="AR2108" s="289"/>
      <c r="AS2108" s="289"/>
      <c r="AT2108" s="289"/>
      <c r="AU2108" s="289"/>
      <c r="AV2108" s="289"/>
      <c r="AW2108" s="289"/>
      <c r="AX2108" s="289"/>
      <c r="AY2108" s="289"/>
      <c r="AZ2108" s="289"/>
      <c r="BA2108" s="289"/>
      <c r="BB2108" s="289"/>
      <c r="BC2108" s="289"/>
      <c r="BD2108" s="289"/>
      <c r="BE2108" s="289"/>
      <c r="BF2108" s="289"/>
      <c r="BG2108" s="289"/>
      <c r="BH2108" s="289"/>
      <c r="BI2108" s="289"/>
      <c r="BJ2108" s="289"/>
      <c r="BK2108" s="289"/>
      <c r="BL2108" s="289"/>
      <c r="BM2108" s="289"/>
      <c r="BN2108" s="289"/>
      <c r="BO2108" s="289"/>
      <c r="BP2108" s="289"/>
      <c r="BQ2108" s="289"/>
      <c r="BR2108" s="289"/>
      <c r="BS2108" s="289"/>
      <c r="BT2108" s="289"/>
      <c r="BU2108" s="289"/>
      <c r="BV2108" s="289"/>
      <c r="BW2108" s="289"/>
      <c r="BX2108" s="289"/>
      <c r="BY2108" s="289"/>
      <c r="BZ2108" s="289"/>
      <c r="CA2108" s="289"/>
      <c r="CB2108" s="289"/>
      <c r="CC2108" s="289"/>
      <c r="CD2108" s="289"/>
      <c r="CE2108" s="289"/>
      <c r="CF2108" s="289"/>
      <c r="CG2108" s="289"/>
      <c r="CH2108" s="289"/>
      <c r="CI2108" s="289"/>
      <c r="CJ2108" s="289"/>
      <c r="CK2108" s="289"/>
      <c r="CL2108" s="289"/>
      <c r="CM2108" s="289"/>
      <c r="CN2108" s="289"/>
      <c r="CO2108" s="289"/>
      <c r="CP2108" s="289"/>
      <c r="CQ2108" s="289"/>
      <c r="CR2108" s="289"/>
      <c r="CS2108" s="289"/>
      <c r="CT2108" s="289"/>
      <c r="CU2108" s="289"/>
      <c r="CV2108" s="289"/>
      <c r="CW2108" s="289"/>
      <c r="CX2108" s="289"/>
      <c r="CY2108" s="289"/>
      <c r="CZ2108" s="289"/>
      <c r="DA2108" s="289"/>
      <c r="DB2108" s="289"/>
      <c r="DC2108" s="289"/>
      <c r="DD2108" s="289"/>
      <c r="DE2108" s="289"/>
      <c r="DF2108" s="289"/>
      <c r="DG2108" s="289"/>
      <c r="DH2108" s="289"/>
      <c r="DI2108" s="289"/>
      <c r="DJ2108" s="289"/>
      <c r="DK2108" s="289"/>
      <c r="DL2108" s="289"/>
      <c r="DM2108" s="289"/>
      <c r="DN2108" s="289"/>
      <c r="DO2108" s="289"/>
      <c r="DP2108" s="289"/>
      <c r="DQ2108" s="289"/>
      <c r="DR2108" s="289"/>
      <c r="DS2108" s="289"/>
      <c r="DT2108" s="289"/>
      <c r="DU2108" s="289"/>
      <c r="DV2108" s="289"/>
      <c r="DW2108" s="289"/>
      <c r="DX2108" s="289"/>
      <c r="DY2108" s="289"/>
      <c r="DZ2108" s="289"/>
      <c r="EA2108" s="289"/>
      <c r="EB2108" s="289"/>
      <c r="EC2108" s="289"/>
      <c r="ED2108" s="289"/>
      <c r="EE2108" s="289"/>
      <c r="EF2108" s="289"/>
      <c r="EG2108" s="289"/>
      <c r="EH2108" s="289"/>
      <c r="EI2108" s="289"/>
      <c r="EJ2108" s="289"/>
      <c r="EK2108" s="289"/>
    </row>
    <row r="2110" spans="1:141" s="288" customFormat="1" ht="24" customHeight="1" x14ac:dyDescent="0.2">
      <c r="A2110" s="129"/>
      <c r="B2110" s="129"/>
      <c r="C2110" s="129"/>
      <c r="D2110" s="129"/>
      <c r="E2110" s="139"/>
      <c r="F2110" s="140"/>
      <c r="G2110" s="140"/>
      <c r="H2110" s="129"/>
    </row>
    <row r="2111" spans="1:141" s="288" customFormat="1" ht="24" customHeight="1" x14ac:dyDescent="0.2">
      <c r="A2111" s="129"/>
      <c r="B2111" s="129"/>
      <c r="C2111" s="129"/>
      <c r="D2111" s="129"/>
      <c r="E2111" s="139"/>
      <c r="F2111" s="140"/>
      <c r="G2111" s="140"/>
      <c r="H2111" s="129"/>
    </row>
    <row r="2112" spans="1:141" s="288" customFormat="1" ht="24" customHeight="1" x14ac:dyDescent="0.2">
      <c r="A2112" s="129"/>
      <c r="B2112" s="129"/>
      <c r="C2112" s="129"/>
      <c r="D2112" s="129"/>
      <c r="E2112" s="139"/>
      <c r="F2112" s="140"/>
      <c r="G2112" s="140"/>
      <c r="H2112" s="129"/>
    </row>
    <row r="2113" spans="1:8" s="288" customFormat="1" ht="24" customHeight="1" x14ac:dyDescent="0.2">
      <c r="A2113" s="129"/>
      <c r="B2113" s="129"/>
      <c r="C2113" s="129"/>
      <c r="D2113" s="129"/>
      <c r="E2113" s="139"/>
      <c r="F2113" s="140"/>
      <c r="G2113" s="140"/>
      <c r="H2113" s="129"/>
    </row>
    <row r="2114" spans="1:8" s="288" customFormat="1" ht="24" customHeight="1" x14ac:dyDescent="0.2">
      <c r="A2114" s="129"/>
      <c r="B2114" s="129"/>
      <c r="C2114" s="129"/>
      <c r="D2114" s="129"/>
      <c r="E2114" s="139"/>
      <c r="F2114" s="140"/>
      <c r="G2114" s="140"/>
      <c r="H2114" s="129"/>
    </row>
    <row r="2115" spans="1:8" s="288" customFormat="1" ht="24" customHeight="1" x14ac:dyDescent="0.2">
      <c r="A2115" s="129"/>
      <c r="B2115" s="129"/>
      <c r="C2115" s="129"/>
      <c r="D2115" s="129"/>
      <c r="E2115" s="139"/>
      <c r="F2115" s="140"/>
      <c r="G2115" s="140"/>
      <c r="H2115" s="129"/>
    </row>
    <row r="2116" spans="1:8" s="288" customFormat="1" ht="24" customHeight="1" x14ac:dyDescent="0.2">
      <c r="A2116" s="129"/>
      <c r="B2116" s="129"/>
      <c r="C2116" s="129"/>
      <c r="D2116" s="129"/>
      <c r="E2116" s="139"/>
      <c r="F2116" s="140"/>
      <c r="G2116" s="140"/>
      <c r="H2116" s="129"/>
    </row>
    <row r="2117" spans="1:8" s="288" customFormat="1" ht="24" customHeight="1" x14ac:dyDescent="0.2">
      <c r="A2117" s="129"/>
      <c r="B2117" s="129"/>
      <c r="C2117" s="129"/>
      <c r="D2117" s="129"/>
      <c r="E2117" s="139"/>
      <c r="F2117" s="140"/>
      <c r="G2117" s="140"/>
      <c r="H2117" s="129"/>
    </row>
    <row r="2118" spans="1:8" s="288" customFormat="1" ht="24" customHeight="1" x14ac:dyDescent="0.2">
      <c r="A2118" s="129"/>
      <c r="B2118" s="129"/>
      <c r="C2118" s="129"/>
      <c r="D2118" s="129"/>
      <c r="E2118" s="139"/>
      <c r="F2118" s="140"/>
      <c r="G2118" s="140"/>
      <c r="H2118" s="129"/>
    </row>
    <row r="2119" spans="1:8" s="288" customFormat="1" ht="24" customHeight="1" x14ac:dyDescent="0.2">
      <c r="A2119" s="129"/>
      <c r="B2119" s="129"/>
      <c r="C2119" s="129"/>
      <c r="D2119" s="129"/>
      <c r="E2119" s="139"/>
      <c r="F2119" s="140"/>
      <c r="G2119" s="140"/>
      <c r="H2119" s="129"/>
    </row>
    <row r="2120" spans="1:8" s="288" customFormat="1" ht="24" customHeight="1" x14ac:dyDescent="0.2">
      <c r="A2120" s="129"/>
      <c r="B2120" s="129"/>
      <c r="C2120" s="129"/>
      <c r="D2120" s="129"/>
      <c r="E2120" s="139"/>
      <c r="F2120" s="140"/>
      <c r="G2120" s="140"/>
      <c r="H2120" s="129"/>
    </row>
    <row r="2121" spans="1:8" s="288" customFormat="1" ht="24" customHeight="1" x14ac:dyDescent="0.2">
      <c r="A2121" s="129"/>
      <c r="B2121" s="129"/>
      <c r="C2121" s="129"/>
      <c r="D2121" s="129"/>
      <c r="E2121" s="139"/>
      <c r="F2121" s="140"/>
      <c r="G2121" s="140"/>
      <c r="H2121" s="129"/>
    </row>
    <row r="2122" spans="1:8" s="288" customFormat="1" ht="24" customHeight="1" x14ac:dyDescent="0.2">
      <c r="A2122" s="129"/>
      <c r="B2122" s="129"/>
      <c r="C2122" s="129"/>
      <c r="D2122" s="129"/>
      <c r="E2122" s="139"/>
      <c r="F2122" s="140"/>
      <c r="G2122" s="140"/>
      <c r="H2122" s="129"/>
    </row>
    <row r="2123" spans="1:8" s="288" customFormat="1" ht="24" customHeight="1" x14ac:dyDescent="0.2">
      <c r="A2123" s="129"/>
      <c r="B2123" s="129"/>
      <c r="C2123" s="129"/>
      <c r="D2123" s="129"/>
      <c r="E2123" s="139"/>
      <c r="F2123" s="140"/>
      <c r="G2123" s="140"/>
      <c r="H2123" s="129"/>
    </row>
    <row r="2126" spans="1:8" s="288" customFormat="1" ht="24" customHeight="1" x14ac:dyDescent="0.2">
      <c r="A2126" s="129"/>
      <c r="B2126" s="129"/>
      <c r="C2126" s="129"/>
      <c r="D2126" s="129"/>
      <c r="E2126" s="139"/>
      <c r="F2126" s="140"/>
      <c r="G2126" s="140"/>
      <c r="H2126" s="129"/>
    </row>
    <row r="2127" spans="1:8" s="288" customFormat="1" ht="24" customHeight="1" x14ac:dyDescent="0.2">
      <c r="A2127" s="129"/>
      <c r="B2127" s="129"/>
      <c r="C2127" s="129"/>
      <c r="D2127" s="129"/>
      <c r="E2127" s="139"/>
      <c r="F2127" s="140"/>
      <c r="G2127" s="140"/>
      <c r="H2127" s="129"/>
    </row>
    <row r="2128" spans="1:8" s="288" customFormat="1" ht="24" customHeight="1" x14ac:dyDescent="0.2">
      <c r="A2128" s="129"/>
      <c r="B2128" s="129"/>
      <c r="C2128" s="129"/>
      <c r="D2128" s="129"/>
      <c r="E2128" s="139"/>
      <c r="F2128" s="140"/>
      <c r="G2128" s="140"/>
      <c r="H2128" s="129"/>
    </row>
    <row r="2129" spans="1:8" s="288" customFormat="1" ht="24" customHeight="1" x14ac:dyDescent="0.2">
      <c r="A2129" s="129"/>
      <c r="B2129" s="129"/>
      <c r="C2129" s="129"/>
      <c r="D2129" s="129"/>
      <c r="E2129" s="139"/>
      <c r="F2129" s="140"/>
      <c r="G2129" s="140"/>
      <c r="H2129" s="129"/>
    </row>
    <row r="2130" spans="1:8" s="288" customFormat="1" ht="24" customHeight="1" x14ac:dyDescent="0.2">
      <c r="A2130" s="129"/>
      <c r="B2130" s="129"/>
      <c r="C2130" s="129"/>
      <c r="D2130" s="129"/>
      <c r="E2130" s="139"/>
      <c r="F2130" s="140"/>
      <c r="G2130" s="140"/>
      <c r="H2130" s="129"/>
    </row>
    <row r="2131" spans="1:8" s="288" customFormat="1" ht="24" customHeight="1" x14ac:dyDescent="0.2">
      <c r="A2131" s="129"/>
      <c r="B2131" s="129"/>
      <c r="C2131" s="129"/>
      <c r="D2131" s="129"/>
      <c r="E2131" s="139"/>
      <c r="F2131" s="140"/>
      <c r="G2131" s="140"/>
      <c r="H2131" s="129"/>
    </row>
    <row r="2132" spans="1:8" s="288" customFormat="1" ht="24" customHeight="1" x14ac:dyDescent="0.2">
      <c r="A2132" s="129"/>
      <c r="B2132" s="129"/>
      <c r="C2132" s="129"/>
      <c r="D2132" s="129"/>
      <c r="E2132" s="139"/>
      <c r="F2132" s="140"/>
      <c r="G2132" s="140"/>
      <c r="H2132" s="129"/>
    </row>
    <row r="2133" spans="1:8" s="288" customFormat="1" ht="24" customHeight="1" x14ac:dyDescent="0.2">
      <c r="A2133" s="129"/>
      <c r="B2133" s="129"/>
      <c r="C2133" s="129"/>
      <c r="D2133" s="129"/>
      <c r="E2133" s="139"/>
      <c r="F2133" s="140"/>
      <c r="G2133" s="140"/>
      <c r="H2133" s="129"/>
    </row>
    <row r="2136" spans="1:8" s="288" customFormat="1" ht="24" customHeight="1" x14ac:dyDescent="0.2">
      <c r="A2136" s="129"/>
      <c r="B2136" s="129"/>
      <c r="C2136" s="129"/>
      <c r="D2136" s="129"/>
      <c r="E2136" s="139"/>
      <c r="F2136" s="140"/>
      <c r="G2136" s="140"/>
      <c r="H2136" s="129"/>
    </row>
    <row r="2137" spans="1:8" s="288" customFormat="1" ht="24" customHeight="1" x14ac:dyDescent="0.2">
      <c r="A2137" s="129"/>
      <c r="B2137" s="129"/>
      <c r="C2137" s="129"/>
      <c r="D2137" s="129"/>
      <c r="E2137" s="139"/>
      <c r="F2137" s="140"/>
      <c r="G2137" s="140"/>
      <c r="H2137" s="129"/>
    </row>
    <row r="2138" spans="1:8" s="288" customFormat="1" ht="24" customHeight="1" x14ac:dyDescent="0.2">
      <c r="A2138" s="129"/>
      <c r="B2138" s="129"/>
      <c r="C2138" s="129"/>
      <c r="D2138" s="129"/>
      <c r="E2138" s="139"/>
      <c r="F2138" s="140"/>
      <c r="G2138" s="140"/>
      <c r="H2138" s="129"/>
    </row>
    <row r="2139" spans="1:8" s="288" customFormat="1" ht="24" customHeight="1" x14ac:dyDescent="0.2">
      <c r="A2139" s="129"/>
      <c r="B2139" s="129"/>
      <c r="C2139" s="129"/>
      <c r="D2139" s="129"/>
      <c r="E2139" s="139"/>
      <c r="F2139" s="140"/>
      <c r="G2139" s="140"/>
      <c r="H2139" s="129"/>
    </row>
    <row r="2140" spans="1:8" s="288" customFormat="1" ht="24" customHeight="1" x14ac:dyDescent="0.2">
      <c r="A2140" s="129"/>
      <c r="B2140" s="129"/>
      <c r="C2140" s="129"/>
      <c r="D2140" s="129"/>
      <c r="E2140" s="139"/>
      <c r="F2140" s="140"/>
      <c r="G2140" s="140"/>
      <c r="H2140" s="129"/>
    </row>
    <row r="2141" spans="1:8" s="288" customFormat="1" ht="24" customHeight="1" x14ac:dyDescent="0.2">
      <c r="A2141" s="129"/>
      <c r="B2141" s="129"/>
      <c r="C2141" s="129"/>
      <c r="D2141" s="129"/>
      <c r="E2141" s="139"/>
      <c r="F2141" s="140"/>
      <c r="G2141" s="140"/>
      <c r="H2141" s="129"/>
    </row>
    <row r="2142" spans="1:8" s="288" customFormat="1" ht="24" customHeight="1" x14ac:dyDescent="0.2">
      <c r="A2142" s="129"/>
      <c r="B2142" s="129"/>
      <c r="C2142" s="129"/>
      <c r="D2142" s="129"/>
      <c r="E2142" s="139"/>
      <c r="F2142" s="140"/>
      <c r="G2142" s="140"/>
      <c r="H2142" s="129"/>
    </row>
    <row r="2143" spans="1:8" s="288" customFormat="1" ht="24" customHeight="1" x14ac:dyDescent="0.2">
      <c r="A2143" s="129"/>
      <c r="B2143" s="129"/>
      <c r="C2143" s="129"/>
      <c r="D2143" s="129"/>
      <c r="E2143" s="139"/>
      <c r="F2143" s="140"/>
      <c r="G2143" s="140"/>
      <c r="H2143" s="129"/>
    </row>
    <row r="2144" spans="1:8" s="288" customFormat="1" ht="24" customHeight="1" x14ac:dyDescent="0.2">
      <c r="A2144" s="129"/>
      <c r="B2144" s="129"/>
      <c r="C2144" s="129"/>
      <c r="D2144" s="129"/>
      <c r="E2144" s="139"/>
      <c r="F2144" s="140"/>
      <c r="G2144" s="140"/>
      <c r="H2144" s="129"/>
    </row>
    <row r="2158" spans="1:141" s="139" customFormat="1" ht="24" customHeight="1" x14ac:dyDescent="0.2">
      <c r="A2158" s="129"/>
      <c r="B2158" s="129"/>
      <c r="C2158" s="129"/>
      <c r="D2158" s="129"/>
      <c r="F2158" s="140"/>
      <c r="G2158" s="140"/>
      <c r="H2158" s="129"/>
      <c r="I2158" s="288"/>
      <c r="J2158" s="288"/>
      <c r="K2158" s="288"/>
      <c r="L2158" s="288"/>
      <c r="M2158" s="288"/>
      <c r="N2158" s="288"/>
      <c r="O2158" s="288"/>
      <c r="P2158" s="288"/>
      <c r="Q2158" s="288"/>
      <c r="R2158" s="288"/>
      <c r="S2158" s="288"/>
      <c r="T2158" s="288"/>
      <c r="U2158" s="289"/>
      <c r="V2158" s="289"/>
      <c r="W2158" s="289"/>
      <c r="X2158" s="289"/>
      <c r="Y2158" s="289"/>
      <c r="Z2158" s="289"/>
      <c r="AA2158" s="289"/>
      <c r="AB2158" s="289"/>
      <c r="AC2158" s="289"/>
      <c r="AD2158" s="289"/>
      <c r="AE2158" s="289"/>
      <c r="AF2158" s="289"/>
      <c r="AG2158" s="289"/>
      <c r="AH2158" s="289"/>
      <c r="AI2158" s="289"/>
      <c r="AJ2158" s="289"/>
      <c r="AK2158" s="289"/>
      <c r="AL2158" s="289"/>
      <c r="AM2158" s="289"/>
      <c r="AN2158" s="289"/>
      <c r="AO2158" s="289"/>
      <c r="AP2158" s="289"/>
      <c r="AQ2158" s="289"/>
      <c r="AR2158" s="289"/>
      <c r="AS2158" s="289"/>
      <c r="AT2158" s="289"/>
      <c r="AU2158" s="289"/>
      <c r="AV2158" s="289"/>
      <c r="AW2158" s="289"/>
      <c r="AX2158" s="289"/>
      <c r="AY2158" s="289"/>
      <c r="AZ2158" s="289"/>
      <c r="BA2158" s="289"/>
      <c r="BB2158" s="289"/>
      <c r="BC2158" s="289"/>
      <c r="BD2158" s="289"/>
      <c r="BE2158" s="289"/>
      <c r="BF2158" s="289"/>
      <c r="BG2158" s="289"/>
      <c r="BH2158" s="289"/>
      <c r="BI2158" s="289"/>
      <c r="BJ2158" s="289"/>
      <c r="BK2158" s="289"/>
      <c r="BL2158" s="289"/>
      <c r="BM2158" s="289"/>
      <c r="BN2158" s="289"/>
      <c r="BO2158" s="289"/>
      <c r="BP2158" s="289"/>
      <c r="BQ2158" s="289"/>
      <c r="BR2158" s="289"/>
      <c r="BS2158" s="289"/>
      <c r="BT2158" s="289"/>
      <c r="BU2158" s="289"/>
      <c r="BV2158" s="289"/>
      <c r="BW2158" s="289"/>
      <c r="BX2158" s="289"/>
      <c r="BY2158" s="289"/>
      <c r="BZ2158" s="289"/>
      <c r="CA2158" s="289"/>
      <c r="CB2158" s="289"/>
      <c r="CC2158" s="289"/>
      <c r="CD2158" s="289"/>
      <c r="CE2158" s="289"/>
      <c r="CF2158" s="289"/>
      <c r="CG2158" s="289"/>
      <c r="CH2158" s="289"/>
      <c r="CI2158" s="289"/>
      <c r="CJ2158" s="289"/>
      <c r="CK2158" s="289"/>
      <c r="CL2158" s="289"/>
      <c r="CM2158" s="289"/>
      <c r="CN2158" s="289"/>
      <c r="CO2158" s="289"/>
      <c r="CP2158" s="289"/>
      <c r="CQ2158" s="289"/>
      <c r="CR2158" s="289"/>
      <c r="CS2158" s="289"/>
      <c r="CT2158" s="289"/>
      <c r="CU2158" s="289"/>
      <c r="CV2158" s="289"/>
      <c r="CW2158" s="289"/>
      <c r="CX2158" s="289"/>
      <c r="CY2158" s="289"/>
      <c r="CZ2158" s="289"/>
      <c r="DA2158" s="289"/>
      <c r="DB2158" s="289"/>
      <c r="DC2158" s="289"/>
      <c r="DD2158" s="289"/>
      <c r="DE2158" s="289"/>
      <c r="DF2158" s="289"/>
      <c r="DG2158" s="289"/>
      <c r="DH2158" s="289"/>
      <c r="DI2158" s="289"/>
      <c r="DJ2158" s="289"/>
      <c r="DK2158" s="289"/>
      <c r="DL2158" s="289"/>
      <c r="DM2158" s="289"/>
      <c r="DN2158" s="289"/>
      <c r="DO2158" s="289"/>
      <c r="DP2158" s="289"/>
      <c r="DQ2158" s="289"/>
      <c r="DR2158" s="289"/>
      <c r="DS2158" s="289"/>
      <c r="DT2158" s="289"/>
      <c r="DU2158" s="289"/>
      <c r="DV2158" s="289"/>
      <c r="DW2158" s="289"/>
      <c r="DX2158" s="289"/>
      <c r="DY2158" s="289"/>
      <c r="DZ2158" s="289"/>
      <c r="EA2158" s="289"/>
      <c r="EB2158" s="289"/>
      <c r="EC2158" s="289"/>
      <c r="ED2158" s="289"/>
      <c r="EE2158" s="289"/>
      <c r="EF2158" s="289"/>
      <c r="EG2158" s="289"/>
      <c r="EH2158" s="289"/>
      <c r="EI2158" s="289"/>
      <c r="EJ2158" s="289"/>
      <c r="EK2158" s="289"/>
    </row>
    <row r="2160" spans="1:141" s="288" customFormat="1" ht="24" customHeight="1" x14ac:dyDescent="0.2">
      <c r="A2160" s="129"/>
      <c r="B2160" s="129"/>
      <c r="C2160" s="129"/>
      <c r="D2160" s="129"/>
      <c r="E2160" s="139"/>
      <c r="F2160" s="140"/>
      <c r="G2160" s="140"/>
      <c r="H2160" s="129"/>
    </row>
    <row r="2161" spans="1:8" s="288" customFormat="1" ht="24" customHeight="1" x14ac:dyDescent="0.2">
      <c r="A2161" s="129"/>
      <c r="B2161" s="129"/>
      <c r="C2161" s="129"/>
      <c r="D2161" s="129"/>
      <c r="E2161" s="139"/>
      <c r="F2161" s="140"/>
      <c r="G2161" s="140"/>
      <c r="H2161" s="129"/>
    </row>
    <row r="2162" spans="1:8" s="288" customFormat="1" ht="24" customHeight="1" x14ac:dyDescent="0.2">
      <c r="A2162" s="129"/>
      <c r="B2162" s="129"/>
      <c r="C2162" s="129"/>
      <c r="D2162" s="129"/>
      <c r="E2162" s="139"/>
      <c r="F2162" s="140"/>
      <c r="G2162" s="140"/>
      <c r="H2162" s="129"/>
    </row>
    <row r="2163" spans="1:8" s="288" customFormat="1" ht="24" customHeight="1" x14ac:dyDescent="0.2">
      <c r="A2163" s="129"/>
      <c r="B2163" s="129"/>
      <c r="C2163" s="129"/>
      <c r="D2163" s="129"/>
      <c r="E2163" s="139"/>
      <c r="F2163" s="140"/>
      <c r="G2163" s="140"/>
      <c r="H2163" s="129"/>
    </row>
    <row r="2164" spans="1:8" s="288" customFormat="1" ht="24" customHeight="1" x14ac:dyDescent="0.2">
      <c r="A2164" s="129"/>
      <c r="B2164" s="129"/>
      <c r="C2164" s="129"/>
      <c r="D2164" s="129"/>
      <c r="E2164" s="139"/>
      <c r="F2164" s="140"/>
      <c r="G2164" s="140"/>
      <c r="H2164" s="129"/>
    </row>
    <row r="2165" spans="1:8" s="288" customFormat="1" ht="24" customHeight="1" x14ac:dyDescent="0.2">
      <c r="A2165" s="129"/>
      <c r="B2165" s="129"/>
      <c r="C2165" s="129"/>
      <c r="D2165" s="129"/>
      <c r="E2165" s="139"/>
      <c r="F2165" s="140"/>
      <c r="G2165" s="140"/>
      <c r="H2165" s="129"/>
    </row>
    <row r="2166" spans="1:8" s="288" customFormat="1" ht="24" customHeight="1" x14ac:dyDescent="0.2">
      <c r="A2166" s="129"/>
      <c r="B2166" s="129"/>
      <c r="C2166" s="129"/>
      <c r="D2166" s="129"/>
      <c r="E2166" s="139"/>
      <c r="F2166" s="140"/>
      <c r="G2166" s="140"/>
      <c r="H2166" s="129"/>
    </row>
    <row r="2167" spans="1:8" s="288" customFormat="1" ht="24" customHeight="1" x14ac:dyDescent="0.2">
      <c r="A2167" s="129"/>
      <c r="B2167" s="129"/>
      <c r="C2167" s="129"/>
      <c r="D2167" s="129"/>
      <c r="E2167" s="139"/>
      <c r="F2167" s="140"/>
      <c r="G2167" s="140"/>
      <c r="H2167" s="129"/>
    </row>
    <row r="2168" spans="1:8" s="288" customFormat="1" ht="24" customHeight="1" x14ac:dyDescent="0.2">
      <c r="A2168" s="129"/>
      <c r="B2168" s="129"/>
      <c r="C2168" s="129"/>
      <c r="D2168" s="129"/>
      <c r="E2168" s="139"/>
      <c r="F2168" s="140"/>
      <c r="G2168" s="140"/>
      <c r="H2168" s="129"/>
    </row>
    <row r="2169" spans="1:8" s="288" customFormat="1" ht="24" customHeight="1" x14ac:dyDescent="0.2">
      <c r="A2169" s="129"/>
      <c r="B2169" s="129"/>
      <c r="C2169" s="129"/>
      <c r="D2169" s="129"/>
      <c r="E2169" s="139"/>
      <c r="F2169" s="140"/>
      <c r="G2169" s="140"/>
      <c r="H2169" s="129"/>
    </row>
    <row r="2170" spans="1:8" s="288" customFormat="1" ht="24" customHeight="1" x14ac:dyDescent="0.2">
      <c r="A2170" s="129"/>
      <c r="B2170" s="129"/>
      <c r="C2170" s="129"/>
      <c r="D2170" s="129"/>
      <c r="E2170" s="139"/>
      <c r="F2170" s="140"/>
      <c r="G2170" s="140"/>
      <c r="H2170" s="129"/>
    </row>
    <row r="2171" spans="1:8" s="288" customFormat="1" ht="24" customHeight="1" x14ac:dyDescent="0.2">
      <c r="A2171" s="129"/>
      <c r="B2171" s="129"/>
      <c r="C2171" s="129"/>
      <c r="D2171" s="129"/>
      <c r="E2171" s="139"/>
      <c r="F2171" s="140"/>
      <c r="G2171" s="140"/>
      <c r="H2171" s="129"/>
    </row>
    <row r="2172" spans="1:8" s="288" customFormat="1" ht="24" customHeight="1" x14ac:dyDescent="0.2">
      <c r="A2172" s="129"/>
      <c r="B2172" s="129"/>
      <c r="C2172" s="129"/>
      <c r="D2172" s="129"/>
      <c r="E2172" s="139"/>
      <c r="F2172" s="140"/>
      <c r="G2172" s="140"/>
      <c r="H2172" s="129"/>
    </row>
    <row r="2173" spans="1:8" s="288" customFormat="1" ht="24" customHeight="1" x14ac:dyDescent="0.2">
      <c r="A2173" s="129"/>
      <c r="B2173" s="129"/>
      <c r="C2173" s="129"/>
      <c r="D2173" s="129"/>
      <c r="E2173" s="139"/>
      <c r="F2173" s="140"/>
      <c r="G2173" s="140"/>
      <c r="H2173" s="129"/>
    </row>
    <row r="2176" spans="1:8" s="288" customFormat="1" ht="24" customHeight="1" x14ac:dyDescent="0.2">
      <c r="A2176" s="129"/>
      <c r="B2176" s="129"/>
      <c r="C2176" s="129"/>
      <c r="D2176" s="129"/>
      <c r="E2176" s="139"/>
      <c r="F2176" s="140"/>
      <c r="G2176" s="140"/>
      <c r="H2176" s="129"/>
    </row>
    <row r="2177" spans="1:8" s="288" customFormat="1" ht="24" customHeight="1" x14ac:dyDescent="0.2">
      <c r="A2177" s="129"/>
      <c r="B2177" s="129"/>
      <c r="C2177" s="129"/>
      <c r="D2177" s="129"/>
      <c r="E2177" s="139"/>
      <c r="F2177" s="140"/>
      <c r="G2177" s="140"/>
      <c r="H2177" s="129"/>
    </row>
    <row r="2178" spans="1:8" s="288" customFormat="1" ht="24" customHeight="1" x14ac:dyDescent="0.2">
      <c r="A2178" s="129"/>
      <c r="B2178" s="129"/>
      <c r="C2178" s="129"/>
      <c r="D2178" s="129"/>
      <c r="E2178" s="139"/>
      <c r="F2178" s="140"/>
      <c r="G2178" s="140"/>
      <c r="H2178" s="129"/>
    </row>
    <row r="2179" spans="1:8" s="288" customFormat="1" ht="24" customHeight="1" x14ac:dyDescent="0.2">
      <c r="A2179" s="129"/>
      <c r="B2179" s="129"/>
      <c r="C2179" s="129"/>
      <c r="D2179" s="129"/>
      <c r="E2179" s="139"/>
      <c r="F2179" s="140"/>
      <c r="G2179" s="140"/>
      <c r="H2179" s="129"/>
    </row>
    <row r="2180" spans="1:8" s="288" customFormat="1" ht="24" customHeight="1" x14ac:dyDescent="0.2">
      <c r="A2180" s="129"/>
      <c r="B2180" s="129"/>
      <c r="C2180" s="129"/>
      <c r="D2180" s="129"/>
      <c r="E2180" s="139"/>
      <c r="F2180" s="140"/>
      <c r="G2180" s="140"/>
      <c r="H2180" s="129"/>
    </row>
    <row r="2181" spans="1:8" s="288" customFormat="1" ht="24" customHeight="1" x14ac:dyDescent="0.2">
      <c r="A2181" s="129"/>
      <c r="B2181" s="129"/>
      <c r="C2181" s="129"/>
      <c r="D2181" s="129"/>
      <c r="E2181" s="139"/>
      <c r="F2181" s="140"/>
      <c r="G2181" s="140"/>
      <c r="H2181" s="129"/>
    </row>
    <row r="2182" spans="1:8" s="288" customFormat="1" ht="24" customHeight="1" x14ac:dyDescent="0.2">
      <c r="A2182" s="129"/>
      <c r="B2182" s="129"/>
      <c r="C2182" s="129"/>
      <c r="D2182" s="129"/>
      <c r="E2182" s="139"/>
      <c r="F2182" s="140"/>
      <c r="G2182" s="140"/>
      <c r="H2182" s="129"/>
    </row>
    <row r="2183" spans="1:8" s="288" customFormat="1" ht="24" customHeight="1" x14ac:dyDescent="0.2">
      <c r="A2183" s="129"/>
      <c r="B2183" s="129"/>
      <c r="C2183" s="129"/>
      <c r="D2183" s="129"/>
      <c r="E2183" s="139"/>
      <c r="F2183" s="140"/>
      <c r="G2183" s="140"/>
      <c r="H2183" s="129"/>
    </row>
    <row r="2186" spans="1:8" s="288" customFormat="1" ht="24" customHeight="1" x14ac:dyDescent="0.2">
      <c r="A2186" s="129"/>
      <c r="B2186" s="129"/>
      <c r="C2186" s="129"/>
      <c r="D2186" s="129"/>
      <c r="E2186" s="139"/>
      <c r="F2186" s="140"/>
      <c r="G2186" s="140"/>
      <c r="H2186" s="129"/>
    </row>
    <row r="2187" spans="1:8" s="288" customFormat="1" ht="24" customHeight="1" x14ac:dyDescent="0.2">
      <c r="A2187" s="129"/>
      <c r="B2187" s="129"/>
      <c r="C2187" s="129"/>
      <c r="D2187" s="129"/>
      <c r="E2187" s="139"/>
      <c r="F2187" s="140"/>
      <c r="G2187" s="140"/>
      <c r="H2187" s="129"/>
    </row>
    <row r="2188" spans="1:8" s="288" customFormat="1" ht="24" customHeight="1" x14ac:dyDescent="0.2">
      <c r="A2188" s="129"/>
      <c r="B2188" s="129"/>
      <c r="C2188" s="129"/>
      <c r="D2188" s="129"/>
      <c r="E2188" s="139"/>
      <c r="F2188" s="140"/>
      <c r="G2188" s="140"/>
      <c r="H2188" s="129"/>
    </row>
    <row r="2189" spans="1:8" s="288" customFormat="1" ht="24" customHeight="1" x14ac:dyDescent="0.2">
      <c r="A2189" s="129"/>
      <c r="B2189" s="129"/>
      <c r="C2189" s="129"/>
      <c r="D2189" s="129"/>
      <c r="E2189" s="139"/>
      <c r="F2189" s="140"/>
      <c r="G2189" s="140"/>
      <c r="H2189" s="129"/>
    </row>
    <row r="2190" spans="1:8" s="288" customFormat="1" ht="24" customHeight="1" x14ac:dyDescent="0.2">
      <c r="A2190" s="129"/>
      <c r="B2190" s="129"/>
      <c r="C2190" s="129"/>
      <c r="D2190" s="129"/>
      <c r="E2190" s="139"/>
      <c r="F2190" s="140"/>
      <c r="G2190" s="140"/>
      <c r="H2190" s="129"/>
    </row>
    <row r="2191" spans="1:8" s="288" customFormat="1" ht="24" customHeight="1" x14ac:dyDescent="0.2">
      <c r="A2191" s="129"/>
      <c r="B2191" s="129"/>
      <c r="C2191" s="129"/>
      <c r="D2191" s="129"/>
      <c r="E2191" s="139"/>
      <c r="F2191" s="140"/>
      <c r="G2191" s="140"/>
      <c r="H2191" s="129"/>
    </row>
    <row r="2192" spans="1:8" s="288" customFormat="1" ht="24" customHeight="1" x14ac:dyDescent="0.2">
      <c r="A2192" s="129"/>
      <c r="B2192" s="129"/>
      <c r="C2192" s="129"/>
      <c r="D2192" s="129"/>
      <c r="E2192" s="139"/>
      <c r="F2192" s="140"/>
      <c r="G2192" s="140"/>
      <c r="H2192" s="129"/>
    </row>
    <row r="2193" spans="1:141" s="288" customFormat="1" ht="24" customHeight="1" x14ac:dyDescent="0.2">
      <c r="A2193" s="129"/>
      <c r="B2193" s="129"/>
      <c r="C2193" s="129"/>
      <c r="D2193" s="129"/>
      <c r="E2193" s="139"/>
      <c r="F2193" s="140"/>
      <c r="G2193" s="140"/>
      <c r="H2193" s="129"/>
    </row>
    <row r="2194" spans="1:141" s="288" customFormat="1" ht="24" customHeight="1" x14ac:dyDescent="0.2">
      <c r="A2194" s="129"/>
      <c r="B2194" s="129"/>
      <c r="C2194" s="129"/>
      <c r="D2194" s="129"/>
      <c r="E2194" s="139"/>
      <c r="F2194" s="140"/>
      <c r="G2194" s="140"/>
      <c r="H2194" s="129"/>
    </row>
    <row r="2208" spans="1:141" s="139" customFormat="1" ht="24" customHeight="1" x14ac:dyDescent="0.2">
      <c r="A2208" s="129"/>
      <c r="B2208" s="129"/>
      <c r="C2208" s="129"/>
      <c r="D2208" s="129"/>
      <c r="F2208" s="140"/>
      <c r="G2208" s="140"/>
      <c r="H2208" s="129"/>
      <c r="I2208" s="288"/>
      <c r="J2208" s="288"/>
      <c r="K2208" s="288"/>
      <c r="L2208" s="288"/>
      <c r="M2208" s="288"/>
      <c r="N2208" s="288"/>
      <c r="O2208" s="288"/>
      <c r="P2208" s="288"/>
      <c r="Q2208" s="288"/>
      <c r="R2208" s="288"/>
      <c r="S2208" s="288"/>
      <c r="T2208" s="288"/>
      <c r="U2208" s="289"/>
      <c r="V2208" s="289"/>
      <c r="W2208" s="289"/>
      <c r="X2208" s="289"/>
      <c r="Y2208" s="289"/>
      <c r="Z2208" s="289"/>
      <c r="AA2208" s="289"/>
      <c r="AB2208" s="289"/>
      <c r="AC2208" s="289"/>
      <c r="AD2208" s="289"/>
      <c r="AE2208" s="289"/>
      <c r="AF2208" s="289"/>
      <c r="AG2208" s="289"/>
      <c r="AH2208" s="289"/>
      <c r="AI2208" s="289"/>
      <c r="AJ2208" s="289"/>
      <c r="AK2208" s="289"/>
      <c r="AL2208" s="289"/>
      <c r="AM2208" s="289"/>
      <c r="AN2208" s="289"/>
      <c r="AO2208" s="289"/>
      <c r="AP2208" s="289"/>
      <c r="AQ2208" s="289"/>
      <c r="AR2208" s="289"/>
      <c r="AS2208" s="289"/>
      <c r="AT2208" s="289"/>
      <c r="AU2208" s="289"/>
      <c r="AV2208" s="289"/>
      <c r="AW2208" s="289"/>
      <c r="AX2208" s="289"/>
      <c r="AY2208" s="289"/>
      <c r="AZ2208" s="289"/>
      <c r="BA2208" s="289"/>
      <c r="BB2208" s="289"/>
      <c r="BC2208" s="289"/>
      <c r="BD2208" s="289"/>
      <c r="BE2208" s="289"/>
      <c r="BF2208" s="289"/>
      <c r="BG2208" s="289"/>
      <c r="BH2208" s="289"/>
      <c r="BI2208" s="289"/>
      <c r="BJ2208" s="289"/>
      <c r="BK2208" s="289"/>
      <c r="BL2208" s="289"/>
      <c r="BM2208" s="289"/>
      <c r="BN2208" s="289"/>
      <c r="BO2208" s="289"/>
      <c r="BP2208" s="289"/>
      <c r="BQ2208" s="289"/>
      <c r="BR2208" s="289"/>
      <c r="BS2208" s="289"/>
      <c r="BT2208" s="289"/>
      <c r="BU2208" s="289"/>
      <c r="BV2208" s="289"/>
      <c r="BW2208" s="289"/>
      <c r="BX2208" s="289"/>
      <c r="BY2208" s="289"/>
      <c r="BZ2208" s="289"/>
      <c r="CA2208" s="289"/>
      <c r="CB2208" s="289"/>
      <c r="CC2208" s="289"/>
      <c r="CD2208" s="289"/>
      <c r="CE2208" s="289"/>
      <c r="CF2208" s="289"/>
      <c r="CG2208" s="289"/>
      <c r="CH2208" s="289"/>
      <c r="CI2208" s="289"/>
      <c r="CJ2208" s="289"/>
      <c r="CK2208" s="289"/>
      <c r="CL2208" s="289"/>
      <c r="CM2208" s="289"/>
      <c r="CN2208" s="289"/>
      <c r="CO2208" s="289"/>
      <c r="CP2208" s="289"/>
      <c r="CQ2208" s="289"/>
      <c r="CR2208" s="289"/>
      <c r="CS2208" s="289"/>
      <c r="CT2208" s="289"/>
      <c r="CU2208" s="289"/>
      <c r="CV2208" s="289"/>
      <c r="CW2208" s="289"/>
      <c r="CX2208" s="289"/>
      <c r="CY2208" s="289"/>
      <c r="CZ2208" s="289"/>
      <c r="DA2208" s="289"/>
      <c r="DB2208" s="289"/>
      <c r="DC2208" s="289"/>
      <c r="DD2208" s="289"/>
      <c r="DE2208" s="289"/>
      <c r="DF2208" s="289"/>
      <c r="DG2208" s="289"/>
      <c r="DH2208" s="289"/>
      <c r="DI2208" s="289"/>
      <c r="DJ2208" s="289"/>
      <c r="DK2208" s="289"/>
      <c r="DL2208" s="289"/>
      <c r="DM2208" s="289"/>
      <c r="DN2208" s="289"/>
      <c r="DO2208" s="289"/>
      <c r="DP2208" s="289"/>
      <c r="DQ2208" s="289"/>
      <c r="DR2208" s="289"/>
      <c r="DS2208" s="289"/>
      <c r="DT2208" s="289"/>
      <c r="DU2208" s="289"/>
      <c r="DV2208" s="289"/>
      <c r="DW2208" s="289"/>
      <c r="DX2208" s="289"/>
      <c r="DY2208" s="289"/>
      <c r="DZ2208" s="289"/>
      <c r="EA2208" s="289"/>
      <c r="EB2208" s="289"/>
      <c r="EC2208" s="289"/>
      <c r="ED2208" s="289"/>
      <c r="EE2208" s="289"/>
      <c r="EF2208" s="289"/>
      <c r="EG2208" s="289"/>
      <c r="EH2208" s="289"/>
      <c r="EI2208" s="289"/>
      <c r="EJ2208" s="289"/>
      <c r="EK2208" s="289"/>
    </row>
    <row r="2210" spans="1:8" s="288" customFormat="1" ht="24" customHeight="1" x14ac:dyDescent="0.2">
      <c r="A2210" s="129"/>
      <c r="B2210" s="129"/>
      <c r="C2210" s="129"/>
      <c r="D2210" s="129"/>
      <c r="E2210" s="139"/>
      <c r="F2210" s="140"/>
      <c r="G2210" s="140"/>
      <c r="H2210" s="129"/>
    </row>
    <row r="2211" spans="1:8" s="288" customFormat="1" ht="24" customHeight="1" x14ac:dyDescent="0.2">
      <c r="A2211" s="129"/>
      <c r="B2211" s="129"/>
      <c r="C2211" s="129"/>
      <c r="D2211" s="129"/>
      <c r="E2211" s="139"/>
      <c r="F2211" s="140"/>
      <c r="G2211" s="140"/>
      <c r="H2211" s="129"/>
    </row>
    <row r="2212" spans="1:8" s="288" customFormat="1" ht="24" customHeight="1" x14ac:dyDescent="0.2">
      <c r="A2212" s="129"/>
      <c r="B2212" s="129"/>
      <c r="C2212" s="129"/>
      <c r="D2212" s="129"/>
      <c r="E2212" s="139"/>
      <c r="F2212" s="140"/>
      <c r="G2212" s="140"/>
      <c r="H2212" s="129"/>
    </row>
    <row r="2213" spans="1:8" s="288" customFormat="1" ht="24" customHeight="1" x14ac:dyDescent="0.2">
      <c r="A2213" s="129"/>
      <c r="B2213" s="129"/>
      <c r="C2213" s="129"/>
      <c r="D2213" s="129"/>
      <c r="E2213" s="139"/>
      <c r="F2213" s="140"/>
      <c r="G2213" s="140"/>
      <c r="H2213" s="129"/>
    </row>
    <row r="2214" spans="1:8" s="288" customFormat="1" ht="24" customHeight="1" x14ac:dyDescent="0.2">
      <c r="A2214" s="129"/>
      <c r="B2214" s="129"/>
      <c r="C2214" s="129"/>
      <c r="D2214" s="129"/>
      <c r="E2214" s="139"/>
      <c r="F2214" s="140"/>
      <c r="G2214" s="140"/>
      <c r="H2214" s="129"/>
    </row>
    <row r="2215" spans="1:8" s="288" customFormat="1" ht="24" customHeight="1" x14ac:dyDescent="0.2">
      <c r="A2215" s="129"/>
      <c r="B2215" s="129"/>
      <c r="C2215" s="129"/>
      <c r="D2215" s="129"/>
      <c r="E2215" s="139"/>
      <c r="F2215" s="140"/>
      <c r="G2215" s="140"/>
      <c r="H2215" s="129"/>
    </row>
    <row r="2216" spans="1:8" s="288" customFormat="1" ht="24" customHeight="1" x14ac:dyDescent="0.2">
      <c r="A2216" s="129"/>
      <c r="B2216" s="129"/>
      <c r="C2216" s="129"/>
      <c r="D2216" s="129"/>
      <c r="E2216" s="139"/>
      <c r="F2216" s="140"/>
      <c r="G2216" s="140"/>
      <c r="H2216" s="129"/>
    </row>
    <row r="2217" spans="1:8" s="288" customFormat="1" ht="24" customHeight="1" x14ac:dyDescent="0.2">
      <c r="A2217" s="129"/>
      <c r="B2217" s="129"/>
      <c r="C2217" s="129"/>
      <c r="D2217" s="129"/>
      <c r="E2217" s="139"/>
      <c r="F2217" s="140"/>
      <c r="G2217" s="140"/>
      <c r="H2217" s="129"/>
    </row>
    <row r="2218" spans="1:8" s="288" customFormat="1" ht="24" customHeight="1" x14ac:dyDescent="0.2">
      <c r="A2218" s="129"/>
      <c r="B2218" s="129"/>
      <c r="C2218" s="129"/>
      <c r="D2218" s="129"/>
      <c r="E2218" s="139"/>
      <c r="F2218" s="140"/>
      <c r="G2218" s="140"/>
      <c r="H2218" s="129"/>
    </row>
    <row r="2219" spans="1:8" s="288" customFormat="1" ht="24" customHeight="1" x14ac:dyDescent="0.2">
      <c r="A2219" s="129"/>
      <c r="B2219" s="129"/>
      <c r="C2219" s="129"/>
      <c r="D2219" s="129"/>
      <c r="E2219" s="139"/>
      <c r="F2219" s="140"/>
      <c r="G2219" s="140"/>
      <c r="H2219" s="129"/>
    </row>
    <row r="2220" spans="1:8" s="288" customFormat="1" ht="24" customHeight="1" x14ac:dyDescent="0.2">
      <c r="A2220" s="129"/>
      <c r="B2220" s="129"/>
      <c r="C2220" s="129"/>
      <c r="D2220" s="129"/>
      <c r="E2220" s="139"/>
      <c r="F2220" s="140"/>
      <c r="G2220" s="140"/>
      <c r="H2220" s="129"/>
    </row>
    <row r="2221" spans="1:8" s="288" customFormat="1" ht="24" customHeight="1" x14ac:dyDescent="0.2">
      <c r="A2221" s="129"/>
      <c r="B2221" s="129"/>
      <c r="C2221" s="129"/>
      <c r="D2221" s="129"/>
      <c r="E2221" s="139"/>
      <c r="F2221" s="140"/>
      <c r="G2221" s="140"/>
      <c r="H2221" s="129"/>
    </row>
    <row r="2222" spans="1:8" s="288" customFormat="1" ht="24" customHeight="1" x14ac:dyDescent="0.2">
      <c r="A2222" s="129"/>
      <c r="B2222" s="129"/>
      <c r="C2222" s="129"/>
      <c r="D2222" s="129"/>
      <c r="E2222" s="139"/>
      <c r="F2222" s="140"/>
      <c r="G2222" s="140"/>
      <c r="H2222" s="129"/>
    </row>
    <row r="2223" spans="1:8" s="288" customFormat="1" ht="24" customHeight="1" x14ac:dyDescent="0.2">
      <c r="A2223" s="129"/>
      <c r="B2223" s="129"/>
      <c r="C2223" s="129"/>
      <c r="D2223" s="129"/>
      <c r="E2223" s="139"/>
      <c r="F2223" s="140"/>
      <c r="G2223" s="140"/>
      <c r="H2223" s="129"/>
    </row>
    <row r="2226" spans="1:8" s="288" customFormat="1" ht="24" customHeight="1" x14ac:dyDescent="0.2">
      <c r="A2226" s="129"/>
      <c r="B2226" s="129"/>
      <c r="C2226" s="129"/>
      <c r="D2226" s="129"/>
      <c r="E2226" s="139"/>
      <c r="F2226" s="140"/>
      <c r="G2226" s="140"/>
      <c r="H2226" s="129"/>
    </row>
    <row r="2227" spans="1:8" s="288" customFormat="1" ht="24" customHeight="1" x14ac:dyDescent="0.2">
      <c r="A2227" s="129"/>
      <c r="B2227" s="129"/>
      <c r="C2227" s="129"/>
      <c r="D2227" s="129"/>
      <c r="E2227" s="139"/>
      <c r="F2227" s="140"/>
      <c r="G2227" s="140"/>
      <c r="H2227" s="129"/>
    </row>
    <row r="2228" spans="1:8" s="288" customFormat="1" ht="24" customHeight="1" x14ac:dyDescent="0.2">
      <c r="A2228" s="129"/>
      <c r="B2228" s="129"/>
      <c r="C2228" s="129"/>
      <c r="D2228" s="129"/>
      <c r="E2228" s="139"/>
      <c r="F2228" s="140"/>
      <c r="G2228" s="140"/>
      <c r="H2228" s="129"/>
    </row>
    <row r="2229" spans="1:8" s="288" customFormat="1" ht="24" customHeight="1" x14ac:dyDescent="0.2">
      <c r="A2229" s="129"/>
      <c r="B2229" s="129"/>
      <c r="C2229" s="129"/>
      <c r="D2229" s="129"/>
      <c r="E2229" s="139"/>
      <c r="F2229" s="140"/>
      <c r="G2229" s="140"/>
      <c r="H2229" s="129"/>
    </row>
    <row r="2230" spans="1:8" s="288" customFormat="1" ht="24" customHeight="1" x14ac:dyDescent="0.2">
      <c r="A2230" s="129"/>
      <c r="B2230" s="129"/>
      <c r="C2230" s="129"/>
      <c r="D2230" s="129"/>
      <c r="E2230" s="139"/>
      <c r="F2230" s="140"/>
      <c r="G2230" s="140"/>
      <c r="H2230" s="129"/>
    </row>
    <row r="2231" spans="1:8" s="288" customFormat="1" ht="24" customHeight="1" x14ac:dyDescent="0.2">
      <c r="A2231" s="129"/>
      <c r="B2231" s="129"/>
      <c r="C2231" s="129"/>
      <c r="D2231" s="129"/>
      <c r="E2231" s="139"/>
      <c r="F2231" s="140"/>
      <c r="G2231" s="140"/>
      <c r="H2231" s="129"/>
    </row>
    <row r="2232" spans="1:8" s="288" customFormat="1" ht="24" customHeight="1" x14ac:dyDescent="0.2">
      <c r="A2232" s="129"/>
      <c r="B2232" s="129"/>
      <c r="C2232" s="129"/>
      <c r="D2232" s="129"/>
      <c r="E2232" s="139"/>
      <c r="F2232" s="140"/>
      <c r="G2232" s="140"/>
      <c r="H2232" s="129"/>
    </row>
    <row r="2233" spans="1:8" s="288" customFormat="1" ht="24" customHeight="1" x14ac:dyDescent="0.2">
      <c r="A2233" s="129"/>
      <c r="B2233" s="129"/>
      <c r="C2233" s="129"/>
      <c r="D2233" s="129"/>
      <c r="E2233" s="139"/>
      <c r="F2233" s="140"/>
      <c r="G2233" s="140"/>
      <c r="H2233" s="129"/>
    </row>
    <row r="2236" spans="1:8" s="288" customFormat="1" ht="24" customHeight="1" x14ac:dyDescent="0.2">
      <c r="A2236" s="129"/>
      <c r="B2236" s="129"/>
      <c r="C2236" s="129"/>
      <c r="D2236" s="129"/>
      <c r="E2236" s="139"/>
      <c r="F2236" s="140"/>
      <c r="G2236" s="140"/>
      <c r="H2236" s="129"/>
    </row>
    <row r="2237" spans="1:8" s="288" customFormat="1" ht="24" customHeight="1" x14ac:dyDescent="0.2">
      <c r="A2237" s="129"/>
      <c r="B2237" s="129"/>
      <c r="C2237" s="129"/>
      <c r="D2237" s="129"/>
      <c r="E2237" s="139"/>
      <c r="F2237" s="140"/>
      <c r="G2237" s="140"/>
      <c r="H2237" s="129"/>
    </row>
    <row r="2238" spans="1:8" s="288" customFormat="1" ht="24" customHeight="1" x14ac:dyDescent="0.2">
      <c r="A2238" s="129"/>
      <c r="B2238" s="129"/>
      <c r="C2238" s="129"/>
      <c r="D2238" s="129"/>
      <c r="E2238" s="139"/>
      <c r="F2238" s="140"/>
      <c r="G2238" s="140"/>
      <c r="H2238" s="129"/>
    </row>
    <row r="2239" spans="1:8" s="288" customFormat="1" ht="24" customHeight="1" x14ac:dyDescent="0.2">
      <c r="A2239" s="129"/>
      <c r="B2239" s="129"/>
      <c r="C2239" s="129"/>
      <c r="D2239" s="129"/>
      <c r="E2239" s="139"/>
      <c r="F2239" s="140"/>
      <c r="G2239" s="140"/>
      <c r="H2239" s="129"/>
    </row>
    <row r="2240" spans="1:8" s="288" customFormat="1" ht="24" customHeight="1" x14ac:dyDescent="0.2">
      <c r="A2240" s="129"/>
      <c r="B2240" s="129"/>
      <c r="C2240" s="129"/>
      <c r="D2240" s="129"/>
      <c r="E2240" s="139"/>
      <c r="F2240" s="140"/>
      <c r="G2240" s="140"/>
      <c r="H2240" s="129"/>
    </row>
    <row r="2241" spans="1:8" s="288" customFormat="1" ht="24" customHeight="1" x14ac:dyDescent="0.2">
      <c r="A2241" s="129"/>
      <c r="B2241" s="129"/>
      <c r="C2241" s="129"/>
      <c r="D2241" s="129"/>
      <c r="E2241" s="139"/>
      <c r="F2241" s="140"/>
      <c r="G2241" s="140"/>
      <c r="H2241" s="129"/>
    </row>
    <row r="2242" spans="1:8" s="288" customFormat="1" ht="24" customHeight="1" x14ac:dyDescent="0.2">
      <c r="A2242" s="129"/>
      <c r="B2242" s="129"/>
      <c r="C2242" s="129"/>
      <c r="D2242" s="129"/>
      <c r="E2242" s="139"/>
      <c r="F2242" s="140"/>
      <c r="G2242" s="140"/>
      <c r="H2242" s="129"/>
    </row>
    <row r="2243" spans="1:8" s="288" customFormat="1" ht="24" customHeight="1" x14ac:dyDescent="0.2">
      <c r="A2243" s="129"/>
      <c r="B2243" s="129"/>
      <c r="C2243" s="129"/>
      <c r="D2243" s="129"/>
      <c r="E2243" s="139"/>
      <c r="F2243" s="140"/>
      <c r="G2243" s="140"/>
      <c r="H2243" s="129"/>
    </row>
    <row r="2244" spans="1:8" s="288" customFormat="1" ht="24" customHeight="1" x14ac:dyDescent="0.2">
      <c r="A2244" s="129"/>
      <c r="B2244" s="129"/>
      <c r="C2244" s="129"/>
      <c r="D2244" s="129"/>
      <c r="E2244" s="139"/>
      <c r="F2244" s="140"/>
      <c r="G2244" s="140"/>
      <c r="H2244" s="129"/>
    </row>
    <row r="2258" spans="1:141" s="139" customFormat="1" ht="24" customHeight="1" x14ac:dyDescent="0.2">
      <c r="A2258" s="129"/>
      <c r="B2258" s="129"/>
      <c r="C2258" s="129"/>
      <c r="D2258" s="129"/>
      <c r="F2258" s="140"/>
      <c r="G2258" s="140"/>
      <c r="H2258" s="129"/>
      <c r="I2258" s="288"/>
      <c r="J2258" s="288"/>
      <c r="K2258" s="288"/>
      <c r="L2258" s="288"/>
      <c r="M2258" s="288"/>
      <c r="N2258" s="288"/>
      <c r="O2258" s="288"/>
      <c r="P2258" s="288"/>
      <c r="Q2258" s="288"/>
      <c r="R2258" s="288"/>
      <c r="S2258" s="288"/>
      <c r="T2258" s="288"/>
      <c r="U2258" s="289"/>
      <c r="V2258" s="289"/>
      <c r="W2258" s="289"/>
      <c r="X2258" s="289"/>
      <c r="Y2258" s="289"/>
      <c r="Z2258" s="289"/>
      <c r="AA2258" s="289"/>
      <c r="AB2258" s="289"/>
      <c r="AC2258" s="289"/>
      <c r="AD2258" s="289"/>
      <c r="AE2258" s="289"/>
      <c r="AF2258" s="289"/>
      <c r="AG2258" s="289"/>
      <c r="AH2258" s="289"/>
      <c r="AI2258" s="289"/>
      <c r="AJ2258" s="289"/>
      <c r="AK2258" s="289"/>
      <c r="AL2258" s="289"/>
      <c r="AM2258" s="289"/>
      <c r="AN2258" s="289"/>
      <c r="AO2258" s="289"/>
      <c r="AP2258" s="289"/>
      <c r="AQ2258" s="289"/>
      <c r="AR2258" s="289"/>
      <c r="AS2258" s="289"/>
      <c r="AT2258" s="289"/>
      <c r="AU2258" s="289"/>
      <c r="AV2258" s="289"/>
      <c r="AW2258" s="289"/>
      <c r="AX2258" s="289"/>
      <c r="AY2258" s="289"/>
      <c r="AZ2258" s="289"/>
      <c r="BA2258" s="289"/>
      <c r="BB2258" s="289"/>
      <c r="BC2258" s="289"/>
      <c r="BD2258" s="289"/>
      <c r="BE2258" s="289"/>
      <c r="BF2258" s="289"/>
      <c r="BG2258" s="289"/>
      <c r="BH2258" s="289"/>
      <c r="BI2258" s="289"/>
      <c r="BJ2258" s="289"/>
      <c r="BK2258" s="289"/>
      <c r="BL2258" s="289"/>
      <c r="BM2258" s="289"/>
      <c r="BN2258" s="289"/>
      <c r="BO2258" s="289"/>
      <c r="BP2258" s="289"/>
      <c r="BQ2258" s="289"/>
      <c r="BR2258" s="289"/>
      <c r="BS2258" s="289"/>
      <c r="BT2258" s="289"/>
      <c r="BU2258" s="289"/>
      <c r="BV2258" s="289"/>
      <c r="BW2258" s="289"/>
      <c r="BX2258" s="289"/>
      <c r="BY2258" s="289"/>
      <c r="BZ2258" s="289"/>
      <c r="CA2258" s="289"/>
      <c r="CB2258" s="289"/>
      <c r="CC2258" s="289"/>
      <c r="CD2258" s="289"/>
      <c r="CE2258" s="289"/>
      <c r="CF2258" s="289"/>
      <c r="CG2258" s="289"/>
      <c r="CH2258" s="289"/>
      <c r="CI2258" s="289"/>
      <c r="CJ2258" s="289"/>
      <c r="CK2258" s="289"/>
      <c r="CL2258" s="289"/>
      <c r="CM2258" s="289"/>
      <c r="CN2258" s="289"/>
      <c r="CO2258" s="289"/>
      <c r="CP2258" s="289"/>
      <c r="CQ2258" s="289"/>
      <c r="CR2258" s="289"/>
      <c r="CS2258" s="289"/>
      <c r="CT2258" s="289"/>
      <c r="CU2258" s="289"/>
      <c r="CV2258" s="289"/>
      <c r="CW2258" s="289"/>
      <c r="CX2258" s="289"/>
      <c r="CY2258" s="289"/>
      <c r="CZ2258" s="289"/>
      <c r="DA2258" s="289"/>
      <c r="DB2258" s="289"/>
      <c r="DC2258" s="289"/>
      <c r="DD2258" s="289"/>
      <c r="DE2258" s="289"/>
      <c r="DF2258" s="289"/>
      <c r="DG2258" s="289"/>
      <c r="DH2258" s="289"/>
      <c r="DI2258" s="289"/>
      <c r="DJ2258" s="289"/>
      <c r="DK2258" s="289"/>
      <c r="DL2258" s="289"/>
      <c r="DM2258" s="289"/>
      <c r="DN2258" s="289"/>
      <c r="DO2258" s="289"/>
      <c r="DP2258" s="289"/>
      <c r="DQ2258" s="289"/>
      <c r="DR2258" s="289"/>
      <c r="DS2258" s="289"/>
      <c r="DT2258" s="289"/>
      <c r="DU2258" s="289"/>
      <c r="DV2258" s="289"/>
      <c r="DW2258" s="289"/>
      <c r="DX2258" s="289"/>
      <c r="DY2258" s="289"/>
      <c r="DZ2258" s="289"/>
      <c r="EA2258" s="289"/>
      <c r="EB2258" s="289"/>
      <c r="EC2258" s="289"/>
      <c r="ED2258" s="289"/>
      <c r="EE2258" s="289"/>
      <c r="EF2258" s="289"/>
      <c r="EG2258" s="289"/>
      <c r="EH2258" s="289"/>
      <c r="EI2258" s="289"/>
      <c r="EJ2258" s="289"/>
      <c r="EK2258" s="289"/>
    </row>
    <row r="2260" spans="1:141" s="288" customFormat="1" ht="24" customHeight="1" x14ac:dyDescent="0.2">
      <c r="A2260" s="129"/>
      <c r="B2260" s="129"/>
      <c r="C2260" s="129"/>
      <c r="D2260" s="129"/>
      <c r="E2260" s="139"/>
      <c r="F2260" s="140"/>
      <c r="G2260" s="140"/>
      <c r="H2260" s="129"/>
    </row>
    <row r="2261" spans="1:141" s="288" customFormat="1" ht="24" customHeight="1" x14ac:dyDescent="0.2">
      <c r="A2261" s="129"/>
      <c r="B2261" s="129"/>
      <c r="C2261" s="129"/>
      <c r="D2261" s="129"/>
      <c r="E2261" s="139"/>
      <c r="F2261" s="140"/>
      <c r="G2261" s="140"/>
      <c r="H2261" s="129"/>
    </row>
    <row r="2262" spans="1:141" s="288" customFormat="1" ht="24" customHeight="1" x14ac:dyDescent="0.2">
      <c r="A2262" s="129"/>
      <c r="B2262" s="129"/>
      <c r="C2262" s="129"/>
      <c r="D2262" s="129"/>
      <c r="E2262" s="139"/>
      <c r="F2262" s="140"/>
      <c r="G2262" s="140"/>
      <c r="H2262" s="129"/>
    </row>
    <row r="2263" spans="1:141" s="288" customFormat="1" ht="24" customHeight="1" x14ac:dyDescent="0.2">
      <c r="A2263" s="129"/>
      <c r="B2263" s="129"/>
      <c r="C2263" s="129"/>
      <c r="D2263" s="129"/>
      <c r="E2263" s="139"/>
      <c r="F2263" s="140"/>
      <c r="G2263" s="140"/>
      <c r="H2263" s="129"/>
    </row>
    <row r="2264" spans="1:141" s="288" customFormat="1" ht="24" customHeight="1" x14ac:dyDescent="0.2">
      <c r="A2264" s="129"/>
      <c r="B2264" s="129"/>
      <c r="C2264" s="129"/>
      <c r="D2264" s="129"/>
      <c r="E2264" s="139"/>
      <c r="F2264" s="140"/>
      <c r="G2264" s="140"/>
      <c r="H2264" s="129"/>
    </row>
    <row r="2265" spans="1:141" s="288" customFormat="1" ht="24" customHeight="1" x14ac:dyDescent="0.2">
      <c r="A2265" s="129"/>
      <c r="B2265" s="129"/>
      <c r="C2265" s="129"/>
      <c r="D2265" s="129"/>
      <c r="E2265" s="139"/>
      <c r="F2265" s="140"/>
      <c r="G2265" s="140"/>
      <c r="H2265" s="129"/>
    </row>
    <row r="2266" spans="1:141" s="288" customFormat="1" ht="24" customHeight="1" x14ac:dyDescent="0.2">
      <c r="A2266" s="129"/>
      <c r="B2266" s="129"/>
      <c r="C2266" s="129"/>
      <c r="D2266" s="129"/>
      <c r="E2266" s="139"/>
      <c r="F2266" s="140"/>
      <c r="G2266" s="140"/>
      <c r="H2266" s="129"/>
    </row>
    <row r="2267" spans="1:141" s="288" customFormat="1" ht="24" customHeight="1" x14ac:dyDescent="0.2">
      <c r="A2267" s="129"/>
      <c r="B2267" s="129"/>
      <c r="C2267" s="129"/>
      <c r="D2267" s="129"/>
      <c r="E2267" s="139"/>
      <c r="F2267" s="140"/>
      <c r="G2267" s="140"/>
      <c r="H2267" s="129"/>
    </row>
    <row r="2268" spans="1:141" s="288" customFormat="1" ht="24" customHeight="1" x14ac:dyDescent="0.2">
      <c r="A2268" s="129"/>
      <c r="B2268" s="129"/>
      <c r="C2268" s="129"/>
      <c r="D2268" s="129"/>
      <c r="E2268" s="139"/>
      <c r="F2268" s="140"/>
      <c r="G2268" s="140"/>
      <c r="H2268" s="129"/>
    </row>
    <row r="2269" spans="1:141" s="288" customFormat="1" ht="24" customHeight="1" x14ac:dyDescent="0.2">
      <c r="A2269" s="129"/>
      <c r="B2269" s="129"/>
      <c r="C2269" s="129"/>
      <c r="D2269" s="129"/>
      <c r="E2269" s="139"/>
      <c r="F2269" s="140"/>
      <c r="G2269" s="140"/>
      <c r="H2269" s="129"/>
    </row>
    <row r="2270" spans="1:141" s="288" customFormat="1" ht="24" customHeight="1" x14ac:dyDescent="0.2">
      <c r="A2270" s="129"/>
      <c r="B2270" s="129"/>
      <c r="C2270" s="129"/>
      <c r="D2270" s="129"/>
      <c r="E2270" s="139"/>
      <c r="F2270" s="140"/>
      <c r="G2270" s="140"/>
      <c r="H2270" s="129"/>
    </row>
    <row r="2271" spans="1:141" s="288" customFormat="1" ht="24" customHeight="1" x14ac:dyDescent="0.2">
      <c r="A2271" s="129"/>
      <c r="B2271" s="129"/>
      <c r="C2271" s="129"/>
      <c r="D2271" s="129"/>
      <c r="E2271" s="139"/>
      <c r="F2271" s="140"/>
      <c r="G2271" s="140"/>
      <c r="H2271" s="129"/>
    </row>
    <row r="2272" spans="1:141" s="288" customFormat="1" ht="24" customHeight="1" x14ac:dyDescent="0.2">
      <c r="A2272" s="129"/>
      <c r="B2272" s="129"/>
      <c r="C2272" s="129"/>
      <c r="D2272" s="129"/>
      <c r="E2272" s="139"/>
      <c r="F2272" s="140"/>
      <c r="G2272" s="140"/>
      <c r="H2272" s="129"/>
    </row>
    <row r="2273" spans="1:8" s="288" customFormat="1" ht="24" customHeight="1" x14ac:dyDescent="0.2">
      <c r="A2273" s="129"/>
      <c r="B2273" s="129"/>
      <c r="C2273" s="129"/>
      <c r="D2273" s="129"/>
      <c r="E2273" s="139"/>
      <c r="F2273" s="140"/>
      <c r="G2273" s="140"/>
      <c r="H2273" s="129"/>
    </row>
    <row r="2276" spans="1:8" s="288" customFormat="1" ht="24" customHeight="1" x14ac:dyDescent="0.2">
      <c r="A2276" s="129"/>
      <c r="B2276" s="129"/>
      <c r="C2276" s="129"/>
      <c r="D2276" s="129"/>
      <c r="E2276" s="139"/>
      <c r="F2276" s="140"/>
      <c r="G2276" s="140"/>
      <c r="H2276" s="129"/>
    </row>
    <row r="2277" spans="1:8" s="288" customFormat="1" ht="24" customHeight="1" x14ac:dyDescent="0.2">
      <c r="A2277" s="129"/>
      <c r="B2277" s="129"/>
      <c r="C2277" s="129"/>
      <c r="D2277" s="129"/>
      <c r="E2277" s="139"/>
      <c r="F2277" s="140"/>
      <c r="G2277" s="140"/>
      <c r="H2277" s="129"/>
    </row>
    <row r="2278" spans="1:8" s="288" customFormat="1" ht="24" customHeight="1" x14ac:dyDescent="0.2">
      <c r="A2278" s="129"/>
      <c r="B2278" s="129"/>
      <c r="C2278" s="129"/>
      <c r="D2278" s="129"/>
      <c r="E2278" s="139"/>
      <c r="F2278" s="140"/>
      <c r="G2278" s="140"/>
      <c r="H2278" s="129"/>
    </row>
    <row r="2279" spans="1:8" s="288" customFormat="1" ht="24" customHeight="1" x14ac:dyDescent="0.2">
      <c r="A2279" s="129"/>
      <c r="B2279" s="129"/>
      <c r="C2279" s="129"/>
      <c r="D2279" s="129"/>
      <c r="E2279" s="139"/>
      <c r="F2279" s="140"/>
      <c r="G2279" s="140"/>
      <c r="H2279" s="129"/>
    </row>
    <row r="2280" spans="1:8" s="288" customFormat="1" ht="24" customHeight="1" x14ac:dyDescent="0.2">
      <c r="A2280" s="129"/>
      <c r="B2280" s="129"/>
      <c r="C2280" s="129"/>
      <c r="D2280" s="129"/>
      <c r="E2280" s="139"/>
      <c r="F2280" s="140"/>
      <c r="G2280" s="140"/>
      <c r="H2280" s="129"/>
    </row>
    <row r="2281" spans="1:8" s="288" customFormat="1" ht="24" customHeight="1" x14ac:dyDescent="0.2">
      <c r="A2281" s="129"/>
      <c r="B2281" s="129"/>
      <c r="C2281" s="129"/>
      <c r="D2281" s="129"/>
      <c r="E2281" s="139"/>
      <c r="F2281" s="140"/>
      <c r="G2281" s="140"/>
      <c r="H2281" s="129"/>
    </row>
    <row r="2282" spans="1:8" s="288" customFormat="1" ht="24" customHeight="1" x14ac:dyDescent="0.2">
      <c r="A2282" s="129"/>
      <c r="B2282" s="129"/>
      <c r="C2282" s="129"/>
      <c r="D2282" s="129"/>
      <c r="E2282" s="139"/>
      <c r="F2282" s="140"/>
      <c r="G2282" s="140"/>
      <c r="H2282" s="129"/>
    </row>
    <row r="2283" spans="1:8" s="288" customFormat="1" ht="24" customHeight="1" x14ac:dyDescent="0.2">
      <c r="A2283" s="129"/>
      <c r="B2283" s="129"/>
      <c r="C2283" s="129"/>
      <c r="D2283" s="129"/>
      <c r="E2283" s="139"/>
      <c r="F2283" s="140"/>
      <c r="G2283" s="140"/>
      <c r="H2283" s="129"/>
    </row>
    <row r="2286" spans="1:8" s="288" customFormat="1" ht="24" customHeight="1" x14ac:dyDescent="0.2">
      <c r="A2286" s="129"/>
      <c r="B2286" s="129"/>
      <c r="C2286" s="129"/>
      <c r="D2286" s="129"/>
      <c r="E2286" s="139"/>
      <c r="F2286" s="140"/>
      <c r="G2286" s="140"/>
      <c r="H2286" s="129"/>
    </row>
    <row r="2287" spans="1:8" s="288" customFormat="1" ht="24" customHeight="1" x14ac:dyDescent="0.2">
      <c r="A2287" s="129"/>
      <c r="B2287" s="129"/>
      <c r="C2287" s="129"/>
      <c r="D2287" s="129"/>
      <c r="E2287" s="139"/>
      <c r="F2287" s="140"/>
      <c r="G2287" s="140"/>
      <c r="H2287" s="129"/>
    </row>
    <row r="2288" spans="1:8" s="288" customFormat="1" ht="24" customHeight="1" x14ac:dyDescent="0.2">
      <c r="A2288" s="129"/>
      <c r="B2288" s="129"/>
      <c r="C2288" s="129"/>
      <c r="D2288" s="129"/>
      <c r="E2288" s="139"/>
      <c r="F2288" s="140"/>
      <c r="G2288" s="140"/>
      <c r="H2288" s="129"/>
    </row>
    <row r="2289" spans="1:8" s="288" customFormat="1" ht="24" customHeight="1" x14ac:dyDescent="0.2">
      <c r="A2289" s="129"/>
      <c r="B2289" s="129"/>
      <c r="C2289" s="129"/>
      <c r="D2289" s="129"/>
      <c r="E2289" s="139"/>
      <c r="F2289" s="140"/>
      <c r="G2289" s="140"/>
      <c r="H2289" s="129"/>
    </row>
    <row r="2290" spans="1:8" s="288" customFormat="1" ht="24" customHeight="1" x14ac:dyDescent="0.2">
      <c r="A2290" s="129"/>
      <c r="B2290" s="129"/>
      <c r="C2290" s="129"/>
      <c r="D2290" s="129"/>
      <c r="E2290" s="139"/>
      <c r="F2290" s="140"/>
      <c r="G2290" s="140"/>
      <c r="H2290" s="129"/>
    </row>
    <row r="2291" spans="1:8" s="288" customFormat="1" ht="24" customHeight="1" x14ac:dyDescent="0.2">
      <c r="A2291" s="129"/>
      <c r="B2291" s="129"/>
      <c r="C2291" s="129"/>
      <c r="D2291" s="129"/>
      <c r="E2291" s="139"/>
      <c r="F2291" s="140"/>
      <c r="G2291" s="140"/>
      <c r="H2291" s="129"/>
    </row>
    <row r="2292" spans="1:8" s="288" customFormat="1" ht="24" customHeight="1" x14ac:dyDescent="0.2">
      <c r="A2292" s="129"/>
      <c r="B2292" s="129"/>
      <c r="C2292" s="129"/>
      <c r="D2292" s="129"/>
      <c r="E2292" s="139"/>
      <c r="F2292" s="140"/>
      <c r="G2292" s="140"/>
      <c r="H2292" s="129"/>
    </row>
    <row r="2293" spans="1:8" s="288" customFormat="1" ht="24" customHeight="1" x14ac:dyDescent="0.2">
      <c r="A2293" s="129"/>
      <c r="B2293" s="129"/>
      <c r="C2293" s="129"/>
      <c r="D2293" s="129"/>
      <c r="E2293" s="139"/>
      <c r="F2293" s="140"/>
      <c r="G2293" s="140"/>
      <c r="H2293" s="129"/>
    </row>
    <row r="2294" spans="1:8" s="288" customFormat="1" ht="24" customHeight="1" x14ac:dyDescent="0.2">
      <c r="A2294" s="129"/>
      <c r="B2294" s="129"/>
      <c r="C2294" s="129"/>
      <c r="D2294" s="129"/>
      <c r="E2294" s="139"/>
      <c r="F2294" s="140"/>
      <c r="G2294" s="140"/>
      <c r="H2294" s="129"/>
    </row>
    <row r="2308" spans="1:141" s="139" customFormat="1" ht="24" customHeight="1" x14ac:dyDescent="0.2">
      <c r="A2308" s="129"/>
      <c r="B2308" s="129"/>
      <c r="C2308" s="129"/>
      <c r="D2308" s="129"/>
      <c r="F2308" s="140"/>
      <c r="G2308" s="140"/>
      <c r="H2308" s="129"/>
      <c r="I2308" s="288"/>
      <c r="J2308" s="288"/>
      <c r="K2308" s="288"/>
      <c r="L2308" s="288"/>
      <c r="M2308" s="288"/>
      <c r="N2308" s="288"/>
      <c r="O2308" s="288"/>
      <c r="P2308" s="288"/>
      <c r="Q2308" s="288"/>
      <c r="R2308" s="288"/>
      <c r="S2308" s="288"/>
      <c r="T2308" s="288"/>
      <c r="U2308" s="289"/>
      <c r="V2308" s="289"/>
      <c r="W2308" s="289"/>
      <c r="X2308" s="289"/>
      <c r="Y2308" s="289"/>
      <c r="Z2308" s="289"/>
      <c r="AA2308" s="289"/>
      <c r="AB2308" s="289"/>
      <c r="AC2308" s="289"/>
      <c r="AD2308" s="289"/>
      <c r="AE2308" s="289"/>
      <c r="AF2308" s="289"/>
      <c r="AG2308" s="289"/>
      <c r="AH2308" s="289"/>
      <c r="AI2308" s="289"/>
      <c r="AJ2308" s="289"/>
      <c r="AK2308" s="289"/>
      <c r="AL2308" s="289"/>
      <c r="AM2308" s="289"/>
      <c r="AN2308" s="289"/>
      <c r="AO2308" s="289"/>
      <c r="AP2308" s="289"/>
      <c r="AQ2308" s="289"/>
      <c r="AR2308" s="289"/>
      <c r="AS2308" s="289"/>
      <c r="AT2308" s="289"/>
      <c r="AU2308" s="289"/>
      <c r="AV2308" s="289"/>
      <c r="AW2308" s="289"/>
      <c r="AX2308" s="289"/>
      <c r="AY2308" s="289"/>
      <c r="AZ2308" s="289"/>
      <c r="BA2308" s="289"/>
      <c r="BB2308" s="289"/>
      <c r="BC2308" s="289"/>
      <c r="BD2308" s="289"/>
      <c r="BE2308" s="289"/>
      <c r="BF2308" s="289"/>
      <c r="BG2308" s="289"/>
      <c r="BH2308" s="289"/>
      <c r="BI2308" s="289"/>
      <c r="BJ2308" s="289"/>
      <c r="BK2308" s="289"/>
      <c r="BL2308" s="289"/>
      <c r="BM2308" s="289"/>
      <c r="BN2308" s="289"/>
      <c r="BO2308" s="289"/>
      <c r="BP2308" s="289"/>
      <c r="BQ2308" s="289"/>
      <c r="BR2308" s="289"/>
      <c r="BS2308" s="289"/>
      <c r="BT2308" s="289"/>
      <c r="BU2308" s="289"/>
      <c r="BV2308" s="289"/>
      <c r="BW2308" s="289"/>
      <c r="BX2308" s="289"/>
      <c r="BY2308" s="289"/>
      <c r="BZ2308" s="289"/>
      <c r="CA2308" s="289"/>
      <c r="CB2308" s="289"/>
      <c r="CC2308" s="289"/>
      <c r="CD2308" s="289"/>
      <c r="CE2308" s="289"/>
      <c r="CF2308" s="289"/>
      <c r="CG2308" s="289"/>
      <c r="CH2308" s="289"/>
      <c r="CI2308" s="289"/>
      <c r="CJ2308" s="289"/>
      <c r="CK2308" s="289"/>
      <c r="CL2308" s="289"/>
      <c r="CM2308" s="289"/>
      <c r="CN2308" s="289"/>
      <c r="CO2308" s="289"/>
      <c r="CP2308" s="289"/>
      <c r="CQ2308" s="289"/>
      <c r="CR2308" s="289"/>
      <c r="CS2308" s="289"/>
      <c r="CT2308" s="289"/>
      <c r="CU2308" s="289"/>
      <c r="CV2308" s="289"/>
      <c r="CW2308" s="289"/>
      <c r="CX2308" s="289"/>
      <c r="CY2308" s="289"/>
      <c r="CZ2308" s="289"/>
      <c r="DA2308" s="289"/>
      <c r="DB2308" s="289"/>
      <c r="DC2308" s="289"/>
      <c r="DD2308" s="289"/>
      <c r="DE2308" s="289"/>
      <c r="DF2308" s="289"/>
      <c r="DG2308" s="289"/>
      <c r="DH2308" s="289"/>
      <c r="DI2308" s="289"/>
      <c r="DJ2308" s="289"/>
      <c r="DK2308" s="289"/>
      <c r="DL2308" s="289"/>
      <c r="DM2308" s="289"/>
      <c r="DN2308" s="289"/>
      <c r="DO2308" s="289"/>
      <c r="DP2308" s="289"/>
      <c r="DQ2308" s="289"/>
      <c r="DR2308" s="289"/>
      <c r="DS2308" s="289"/>
      <c r="DT2308" s="289"/>
      <c r="DU2308" s="289"/>
      <c r="DV2308" s="289"/>
      <c r="DW2308" s="289"/>
      <c r="DX2308" s="289"/>
      <c r="DY2308" s="289"/>
      <c r="DZ2308" s="289"/>
      <c r="EA2308" s="289"/>
      <c r="EB2308" s="289"/>
      <c r="EC2308" s="289"/>
      <c r="ED2308" s="289"/>
      <c r="EE2308" s="289"/>
      <c r="EF2308" s="289"/>
      <c r="EG2308" s="289"/>
      <c r="EH2308" s="289"/>
      <c r="EI2308" s="289"/>
      <c r="EJ2308" s="289"/>
      <c r="EK2308" s="289"/>
    </row>
    <row r="2310" spans="1:141" s="288" customFormat="1" ht="24" customHeight="1" x14ac:dyDescent="0.2">
      <c r="A2310" s="129"/>
      <c r="B2310" s="129"/>
      <c r="C2310" s="129"/>
      <c r="D2310" s="129"/>
      <c r="E2310" s="139"/>
      <c r="F2310" s="140"/>
      <c r="G2310" s="140"/>
      <c r="H2310" s="129"/>
    </row>
    <row r="2311" spans="1:141" s="288" customFormat="1" ht="24" customHeight="1" x14ac:dyDescent="0.2">
      <c r="A2311" s="129"/>
      <c r="B2311" s="129"/>
      <c r="C2311" s="129"/>
      <c r="D2311" s="129"/>
      <c r="E2311" s="139"/>
      <c r="F2311" s="140"/>
      <c r="G2311" s="140"/>
      <c r="H2311" s="129"/>
    </row>
    <row r="2312" spans="1:141" s="288" customFormat="1" ht="24" customHeight="1" x14ac:dyDescent="0.2">
      <c r="A2312" s="129"/>
      <c r="B2312" s="129"/>
      <c r="C2312" s="129"/>
      <c r="D2312" s="129"/>
      <c r="E2312" s="139"/>
      <c r="F2312" s="140"/>
      <c r="G2312" s="140"/>
      <c r="H2312" s="129"/>
    </row>
    <row r="2313" spans="1:141" s="288" customFormat="1" ht="24" customHeight="1" x14ac:dyDescent="0.2">
      <c r="A2313" s="129"/>
      <c r="B2313" s="129"/>
      <c r="C2313" s="129"/>
      <c r="D2313" s="129"/>
      <c r="E2313" s="139"/>
      <c r="F2313" s="140"/>
      <c r="G2313" s="140"/>
      <c r="H2313" s="129"/>
    </row>
    <row r="2314" spans="1:141" s="288" customFormat="1" ht="24" customHeight="1" x14ac:dyDescent="0.2">
      <c r="A2314" s="129"/>
      <c r="B2314" s="129"/>
      <c r="C2314" s="129"/>
      <c r="D2314" s="129"/>
      <c r="E2314" s="139"/>
      <c r="F2314" s="140"/>
      <c r="G2314" s="140"/>
      <c r="H2314" s="129"/>
    </row>
    <row r="2315" spans="1:141" s="288" customFormat="1" ht="24" customHeight="1" x14ac:dyDescent="0.2">
      <c r="A2315" s="129"/>
      <c r="B2315" s="129"/>
      <c r="C2315" s="129"/>
      <c r="D2315" s="129"/>
      <c r="E2315" s="139"/>
      <c r="F2315" s="140"/>
      <c r="G2315" s="140"/>
      <c r="H2315" s="129"/>
    </row>
    <row r="2316" spans="1:141" s="288" customFormat="1" ht="24" customHeight="1" x14ac:dyDescent="0.2">
      <c r="A2316" s="129"/>
      <c r="B2316" s="129"/>
      <c r="C2316" s="129"/>
      <c r="D2316" s="129"/>
      <c r="E2316" s="139"/>
      <c r="F2316" s="140"/>
      <c r="G2316" s="140"/>
      <c r="H2316" s="129"/>
    </row>
    <row r="2317" spans="1:141" s="288" customFormat="1" ht="24" customHeight="1" x14ac:dyDescent="0.2">
      <c r="A2317" s="129"/>
      <c r="B2317" s="129"/>
      <c r="C2317" s="129"/>
      <c r="D2317" s="129"/>
      <c r="E2317" s="139"/>
      <c r="F2317" s="140"/>
      <c r="G2317" s="140"/>
      <c r="H2317" s="129"/>
    </row>
    <row r="2318" spans="1:141" s="288" customFormat="1" ht="24" customHeight="1" x14ac:dyDescent="0.2">
      <c r="A2318" s="129"/>
      <c r="B2318" s="129"/>
      <c r="C2318" s="129"/>
      <c r="D2318" s="129"/>
      <c r="E2318" s="139"/>
      <c r="F2318" s="140"/>
      <c r="G2318" s="140"/>
      <c r="H2318" s="129"/>
    </row>
    <row r="2319" spans="1:141" s="288" customFormat="1" ht="24" customHeight="1" x14ac:dyDescent="0.2">
      <c r="A2319" s="129"/>
      <c r="B2319" s="129"/>
      <c r="C2319" s="129"/>
      <c r="D2319" s="129"/>
      <c r="E2319" s="139"/>
      <c r="F2319" s="140"/>
      <c r="G2319" s="140"/>
      <c r="H2319" s="129"/>
    </row>
    <row r="2320" spans="1:141" s="288" customFormat="1" ht="24" customHeight="1" x14ac:dyDescent="0.2">
      <c r="A2320" s="129"/>
      <c r="B2320" s="129"/>
      <c r="C2320" s="129"/>
      <c r="D2320" s="129"/>
      <c r="E2320" s="139"/>
      <c r="F2320" s="140"/>
      <c r="G2320" s="140"/>
      <c r="H2320" s="129"/>
    </row>
    <row r="2321" spans="1:8" s="288" customFormat="1" ht="24" customHeight="1" x14ac:dyDescent="0.2">
      <c r="A2321" s="129"/>
      <c r="B2321" s="129"/>
      <c r="C2321" s="129"/>
      <c r="D2321" s="129"/>
      <c r="E2321" s="139"/>
      <c r="F2321" s="140"/>
      <c r="G2321" s="140"/>
      <c r="H2321" s="129"/>
    </row>
    <row r="2322" spans="1:8" s="288" customFormat="1" ht="24" customHeight="1" x14ac:dyDescent="0.2">
      <c r="A2322" s="129"/>
      <c r="B2322" s="129"/>
      <c r="C2322" s="129"/>
      <c r="D2322" s="129"/>
      <c r="E2322" s="139"/>
      <c r="F2322" s="140"/>
      <c r="G2322" s="140"/>
      <c r="H2322" s="129"/>
    </row>
    <row r="2323" spans="1:8" s="288" customFormat="1" ht="24" customHeight="1" x14ac:dyDescent="0.2">
      <c r="A2323" s="129"/>
      <c r="B2323" s="129"/>
      <c r="C2323" s="129"/>
      <c r="D2323" s="129"/>
      <c r="E2323" s="139"/>
      <c r="F2323" s="140"/>
      <c r="G2323" s="140"/>
      <c r="H2323" s="129"/>
    </row>
    <row r="2326" spans="1:8" s="288" customFormat="1" ht="24" customHeight="1" x14ac:dyDescent="0.2">
      <c r="A2326" s="129"/>
      <c r="B2326" s="129"/>
      <c r="C2326" s="129"/>
      <c r="D2326" s="129"/>
      <c r="E2326" s="139"/>
      <c r="F2326" s="140"/>
      <c r="G2326" s="140"/>
      <c r="H2326" s="129"/>
    </row>
    <row r="2327" spans="1:8" s="288" customFormat="1" ht="24" customHeight="1" x14ac:dyDescent="0.2">
      <c r="A2327" s="129"/>
      <c r="B2327" s="129"/>
      <c r="C2327" s="129"/>
      <c r="D2327" s="129"/>
      <c r="E2327" s="139"/>
      <c r="F2327" s="140"/>
      <c r="G2327" s="140"/>
      <c r="H2327" s="129"/>
    </row>
    <row r="2328" spans="1:8" s="288" customFormat="1" ht="24" customHeight="1" x14ac:dyDescent="0.2">
      <c r="A2328" s="129"/>
      <c r="B2328" s="129"/>
      <c r="C2328" s="129"/>
      <c r="D2328" s="129"/>
      <c r="E2328" s="139"/>
      <c r="F2328" s="140"/>
      <c r="G2328" s="140"/>
      <c r="H2328" s="129"/>
    </row>
    <row r="2329" spans="1:8" s="288" customFormat="1" ht="24" customHeight="1" x14ac:dyDescent="0.2">
      <c r="A2329" s="129"/>
      <c r="B2329" s="129"/>
      <c r="C2329" s="129"/>
      <c r="D2329" s="129"/>
      <c r="E2329" s="139"/>
      <c r="F2329" s="140"/>
      <c r="G2329" s="140"/>
      <c r="H2329" s="129"/>
    </row>
    <row r="2330" spans="1:8" s="288" customFormat="1" ht="24" customHeight="1" x14ac:dyDescent="0.2">
      <c r="A2330" s="129"/>
      <c r="B2330" s="129"/>
      <c r="C2330" s="129"/>
      <c r="D2330" s="129"/>
      <c r="E2330" s="139"/>
      <c r="F2330" s="140"/>
      <c r="G2330" s="140"/>
      <c r="H2330" s="129"/>
    </row>
    <row r="2331" spans="1:8" s="288" customFormat="1" ht="24" customHeight="1" x14ac:dyDescent="0.2">
      <c r="A2331" s="129"/>
      <c r="B2331" s="129"/>
      <c r="C2331" s="129"/>
      <c r="D2331" s="129"/>
      <c r="E2331" s="139"/>
      <c r="F2331" s="140"/>
      <c r="G2331" s="140"/>
      <c r="H2331" s="129"/>
    </row>
    <row r="2332" spans="1:8" s="288" customFormat="1" ht="24" customHeight="1" x14ac:dyDescent="0.2">
      <c r="A2332" s="129"/>
      <c r="B2332" s="129"/>
      <c r="C2332" s="129"/>
      <c r="D2332" s="129"/>
      <c r="E2332" s="139"/>
      <c r="F2332" s="140"/>
      <c r="G2332" s="140"/>
      <c r="H2332" s="129"/>
    </row>
    <row r="2333" spans="1:8" s="288" customFormat="1" ht="24" customHeight="1" x14ac:dyDescent="0.2">
      <c r="A2333" s="129"/>
      <c r="B2333" s="129"/>
      <c r="C2333" s="129"/>
      <c r="D2333" s="129"/>
      <c r="E2333" s="139"/>
      <c r="F2333" s="140"/>
      <c r="G2333" s="140"/>
      <c r="H2333" s="129"/>
    </row>
    <row r="2336" spans="1:8" s="288" customFormat="1" ht="24" customHeight="1" x14ac:dyDescent="0.2">
      <c r="A2336" s="129"/>
      <c r="B2336" s="129"/>
      <c r="C2336" s="129"/>
      <c r="D2336" s="129"/>
      <c r="E2336" s="139"/>
      <c r="F2336" s="140"/>
      <c r="G2336" s="140"/>
      <c r="H2336" s="129"/>
    </row>
    <row r="2337" spans="1:8" s="288" customFormat="1" ht="24" customHeight="1" x14ac:dyDescent="0.2">
      <c r="A2337" s="129"/>
      <c r="B2337" s="129"/>
      <c r="C2337" s="129"/>
      <c r="D2337" s="129"/>
      <c r="E2337" s="139"/>
      <c r="F2337" s="140"/>
      <c r="G2337" s="140"/>
      <c r="H2337" s="129"/>
    </row>
    <row r="2338" spans="1:8" s="288" customFormat="1" ht="24" customHeight="1" x14ac:dyDescent="0.2">
      <c r="A2338" s="129"/>
      <c r="B2338" s="129"/>
      <c r="C2338" s="129"/>
      <c r="D2338" s="129"/>
      <c r="E2338" s="139"/>
      <c r="F2338" s="140"/>
      <c r="G2338" s="140"/>
      <c r="H2338" s="129"/>
    </row>
    <row r="2339" spans="1:8" s="288" customFormat="1" ht="24" customHeight="1" x14ac:dyDescent="0.2">
      <c r="A2339" s="129"/>
      <c r="B2339" s="129"/>
      <c r="C2339" s="129"/>
      <c r="D2339" s="129"/>
      <c r="E2339" s="139"/>
      <c r="F2339" s="140"/>
      <c r="G2339" s="140"/>
      <c r="H2339" s="129"/>
    </row>
    <row r="2340" spans="1:8" s="288" customFormat="1" ht="24" customHeight="1" x14ac:dyDescent="0.2">
      <c r="A2340" s="129"/>
      <c r="B2340" s="129"/>
      <c r="C2340" s="129"/>
      <c r="D2340" s="129"/>
      <c r="E2340" s="139"/>
      <c r="F2340" s="140"/>
      <c r="G2340" s="140"/>
      <c r="H2340" s="129"/>
    </row>
    <row r="2341" spans="1:8" s="288" customFormat="1" ht="24" customHeight="1" x14ac:dyDescent="0.2">
      <c r="A2341" s="129"/>
      <c r="B2341" s="129"/>
      <c r="C2341" s="129"/>
      <c r="D2341" s="129"/>
      <c r="E2341" s="139"/>
      <c r="F2341" s="140"/>
      <c r="G2341" s="140"/>
      <c r="H2341" s="129"/>
    </row>
    <row r="2342" spans="1:8" s="288" customFormat="1" ht="24" customHeight="1" x14ac:dyDescent="0.2">
      <c r="A2342" s="129"/>
      <c r="B2342" s="129"/>
      <c r="C2342" s="129"/>
      <c r="D2342" s="129"/>
      <c r="E2342" s="139"/>
      <c r="F2342" s="140"/>
      <c r="G2342" s="140"/>
      <c r="H2342" s="129"/>
    </row>
    <row r="2343" spans="1:8" s="288" customFormat="1" ht="24" customHeight="1" x14ac:dyDescent="0.2">
      <c r="A2343" s="129"/>
      <c r="B2343" s="129"/>
      <c r="C2343" s="129"/>
      <c r="D2343" s="129"/>
      <c r="E2343" s="139"/>
      <c r="F2343" s="140"/>
      <c r="G2343" s="140"/>
      <c r="H2343" s="129"/>
    </row>
    <row r="2344" spans="1:8" s="288" customFormat="1" ht="24" customHeight="1" x14ac:dyDescent="0.2">
      <c r="A2344" s="129"/>
      <c r="B2344" s="129"/>
      <c r="C2344" s="129"/>
      <c r="D2344" s="129"/>
      <c r="E2344" s="139"/>
      <c r="F2344" s="140"/>
      <c r="G2344" s="140"/>
      <c r="H2344" s="129"/>
    </row>
    <row r="2358" spans="1:141" s="139" customFormat="1" ht="24" customHeight="1" x14ac:dyDescent="0.2">
      <c r="A2358" s="129"/>
      <c r="B2358" s="129"/>
      <c r="C2358" s="129"/>
      <c r="D2358" s="129"/>
      <c r="F2358" s="140"/>
      <c r="G2358" s="140"/>
      <c r="H2358" s="129"/>
      <c r="I2358" s="288"/>
      <c r="J2358" s="288"/>
      <c r="K2358" s="288"/>
      <c r="L2358" s="288"/>
      <c r="M2358" s="288"/>
      <c r="N2358" s="288"/>
      <c r="O2358" s="288"/>
      <c r="P2358" s="288"/>
      <c r="Q2358" s="288"/>
      <c r="R2358" s="288"/>
      <c r="S2358" s="288"/>
      <c r="T2358" s="288"/>
      <c r="U2358" s="289"/>
      <c r="V2358" s="289"/>
      <c r="W2358" s="289"/>
      <c r="X2358" s="289"/>
      <c r="Y2358" s="289"/>
      <c r="Z2358" s="289"/>
      <c r="AA2358" s="289"/>
      <c r="AB2358" s="289"/>
      <c r="AC2358" s="289"/>
      <c r="AD2358" s="289"/>
      <c r="AE2358" s="289"/>
      <c r="AF2358" s="289"/>
      <c r="AG2358" s="289"/>
      <c r="AH2358" s="289"/>
      <c r="AI2358" s="289"/>
      <c r="AJ2358" s="289"/>
      <c r="AK2358" s="289"/>
      <c r="AL2358" s="289"/>
      <c r="AM2358" s="289"/>
      <c r="AN2358" s="289"/>
      <c r="AO2358" s="289"/>
      <c r="AP2358" s="289"/>
      <c r="AQ2358" s="289"/>
      <c r="AR2358" s="289"/>
      <c r="AS2358" s="289"/>
      <c r="AT2358" s="289"/>
      <c r="AU2358" s="289"/>
      <c r="AV2358" s="289"/>
      <c r="AW2358" s="289"/>
      <c r="AX2358" s="289"/>
      <c r="AY2358" s="289"/>
      <c r="AZ2358" s="289"/>
      <c r="BA2358" s="289"/>
      <c r="BB2358" s="289"/>
      <c r="BC2358" s="289"/>
      <c r="BD2358" s="289"/>
      <c r="BE2358" s="289"/>
      <c r="BF2358" s="289"/>
      <c r="BG2358" s="289"/>
      <c r="BH2358" s="289"/>
      <c r="BI2358" s="289"/>
      <c r="BJ2358" s="289"/>
      <c r="BK2358" s="289"/>
      <c r="BL2358" s="289"/>
      <c r="BM2358" s="289"/>
      <c r="BN2358" s="289"/>
      <c r="BO2358" s="289"/>
      <c r="BP2358" s="289"/>
      <c r="BQ2358" s="289"/>
      <c r="BR2358" s="289"/>
      <c r="BS2358" s="289"/>
      <c r="BT2358" s="289"/>
      <c r="BU2358" s="289"/>
      <c r="BV2358" s="289"/>
      <c r="BW2358" s="289"/>
      <c r="BX2358" s="289"/>
      <c r="BY2358" s="289"/>
      <c r="BZ2358" s="289"/>
      <c r="CA2358" s="289"/>
      <c r="CB2358" s="289"/>
      <c r="CC2358" s="289"/>
      <c r="CD2358" s="289"/>
      <c r="CE2358" s="289"/>
      <c r="CF2358" s="289"/>
      <c r="CG2358" s="289"/>
      <c r="CH2358" s="289"/>
      <c r="CI2358" s="289"/>
      <c r="CJ2358" s="289"/>
      <c r="CK2358" s="289"/>
      <c r="CL2358" s="289"/>
      <c r="CM2358" s="289"/>
      <c r="CN2358" s="289"/>
      <c r="CO2358" s="289"/>
      <c r="CP2358" s="289"/>
      <c r="CQ2358" s="289"/>
      <c r="CR2358" s="289"/>
      <c r="CS2358" s="289"/>
      <c r="CT2358" s="289"/>
      <c r="CU2358" s="289"/>
      <c r="CV2358" s="289"/>
      <c r="CW2358" s="289"/>
      <c r="CX2358" s="289"/>
      <c r="CY2358" s="289"/>
      <c r="CZ2358" s="289"/>
      <c r="DA2358" s="289"/>
      <c r="DB2358" s="289"/>
      <c r="DC2358" s="289"/>
      <c r="DD2358" s="289"/>
      <c r="DE2358" s="289"/>
      <c r="DF2358" s="289"/>
      <c r="DG2358" s="289"/>
      <c r="DH2358" s="289"/>
      <c r="DI2358" s="289"/>
      <c r="DJ2358" s="289"/>
      <c r="DK2358" s="289"/>
      <c r="DL2358" s="289"/>
      <c r="DM2358" s="289"/>
      <c r="DN2358" s="289"/>
      <c r="DO2358" s="289"/>
      <c r="DP2358" s="289"/>
      <c r="DQ2358" s="289"/>
      <c r="DR2358" s="289"/>
      <c r="DS2358" s="289"/>
      <c r="DT2358" s="289"/>
      <c r="DU2358" s="289"/>
      <c r="DV2358" s="289"/>
      <c r="DW2358" s="289"/>
      <c r="DX2358" s="289"/>
      <c r="DY2358" s="289"/>
      <c r="DZ2358" s="289"/>
      <c r="EA2358" s="289"/>
      <c r="EB2358" s="289"/>
      <c r="EC2358" s="289"/>
      <c r="ED2358" s="289"/>
      <c r="EE2358" s="289"/>
      <c r="EF2358" s="289"/>
      <c r="EG2358" s="289"/>
      <c r="EH2358" s="289"/>
      <c r="EI2358" s="289"/>
      <c r="EJ2358" s="289"/>
      <c r="EK2358" s="289"/>
    </row>
    <row r="2360" spans="1:141" s="288" customFormat="1" ht="24" customHeight="1" x14ac:dyDescent="0.2">
      <c r="A2360" s="129"/>
      <c r="B2360" s="129"/>
      <c r="C2360" s="129"/>
      <c r="D2360" s="129"/>
      <c r="E2360" s="139"/>
      <c r="F2360" s="140"/>
      <c r="G2360" s="140"/>
      <c r="H2360" s="129"/>
    </row>
    <row r="2361" spans="1:141" s="288" customFormat="1" ht="24" customHeight="1" x14ac:dyDescent="0.2">
      <c r="A2361" s="129"/>
      <c r="B2361" s="129"/>
      <c r="C2361" s="129"/>
      <c r="D2361" s="129"/>
      <c r="E2361" s="139"/>
      <c r="F2361" s="140"/>
      <c r="G2361" s="140"/>
      <c r="H2361" s="129"/>
    </row>
    <row r="2362" spans="1:141" s="288" customFormat="1" ht="24" customHeight="1" x14ac:dyDescent="0.2">
      <c r="A2362" s="129"/>
      <c r="B2362" s="129"/>
      <c r="C2362" s="129"/>
      <c r="D2362" s="129"/>
      <c r="E2362" s="139"/>
      <c r="F2362" s="140"/>
      <c r="G2362" s="140"/>
      <c r="H2362" s="129"/>
    </row>
    <row r="2363" spans="1:141" s="288" customFormat="1" ht="24" customHeight="1" x14ac:dyDescent="0.2">
      <c r="A2363" s="129"/>
      <c r="B2363" s="129"/>
      <c r="C2363" s="129"/>
      <c r="D2363" s="129"/>
      <c r="E2363" s="139"/>
      <c r="F2363" s="140"/>
      <c r="G2363" s="140"/>
      <c r="H2363" s="129"/>
    </row>
    <row r="2364" spans="1:141" s="288" customFormat="1" ht="24" customHeight="1" x14ac:dyDescent="0.2">
      <c r="A2364" s="129"/>
      <c r="B2364" s="129"/>
      <c r="C2364" s="129"/>
      <c r="D2364" s="129"/>
      <c r="E2364" s="139"/>
      <c r="F2364" s="140"/>
      <c r="G2364" s="140"/>
      <c r="H2364" s="129"/>
    </row>
    <row r="2365" spans="1:141" s="288" customFormat="1" ht="24" customHeight="1" x14ac:dyDescent="0.2">
      <c r="A2365" s="129"/>
      <c r="B2365" s="129"/>
      <c r="C2365" s="129"/>
      <c r="D2365" s="129"/>
      <c r="E2365" s="139"/>
      <c r="F2365" s="140"/>
      <c r="G2365" s="140"/>
      <c r="H2365" s="129"/>
    </row>
    <row r="2366" spans="1:141" s="288" customFormat="1" ht="24" customHeight="1" x14ac:dyDescent="0.2">
      <c r="A2366" s="129"/>
      <c r="B2366" s="129"/>
      <c r="C2366" s="129"/>
      <c r="D2366" s="129"/>
      <c r="E2366" s="139"/>
      <c r="F2366" s="140"/>
      <c r="G2366" s="140"/>
      <c r="H2366" s="129"/>
    </row>
    <row r="2367" spans="1:141" s="288" customFormat="1" ht="24" customHeight="1" x14ac:dyDescent="0.2">
      <c r="A2367" s="129"/>
      <c r="B2367" s="129"/>
      <c r="C2367" s="129"/>
      <c r="D2367" s="129"/>
      <c r="E2367" s="139"/>
      <c r="F2367" s="140"/>
      <c r="G2367" s="140"/>
      <c r="H2367" s="129"/>
    </row>
    <row r="2368" spans="1:141" s="288" customFormat="1" ht="24" customHeight="1" x14ac:dyDescent="0.2">
      <c r="A2368" s="129"/>
      <c r="B2368" s="129"/>
      <c r="C2368" s="129"/>
      <c r="D2368" s="129"/>
      <c r="E2368" s="139"/>
      <c r="F2368" s="140"/>
      <c r="G2368" s="140"/>
      <c r="H2368" s="129"/>
    </row>
    <row r="2369" spans="1:8" s="288" customFormat="1" ht="24" customHeight="1" x14ac:dyDescent="0.2">
      <c r="A2369" s="129"/>
      <c r="B2369" s="129"/>
      <c r="C2369" s="129"/>
      <c r="D2369" s="129"/>
      <c r="E2369" s="139"/>
      <c r="F2369" s="140"/>
      <c r="G2369" s="140"/>
      <c r="H2369" s="129"/>
    </row>
    <row r="2370" spans="1:8" s="288" customFormat="1" ht="24" customHeight="1" x14ac:dyDescent="0.2">
      <c r="A2370" s="129"/>
      <c r="B2370" s="129"/>
      <c r="C2370" s="129"/>
      <c r="D2370" s="129"/>
      <c r="E2370" s="139"/>
      <c r="F2370" s="140"/>
      <c r="G2370" s="140"/>
      <c r="H2370" s="129"/>
    </row>
    <row r="2371" spans="1:8" s="288" customFormat="1" ht="24" customHeight="1" x14ac:dyDescent="0.2">
      <c r="A2371" s="129"/>
      <c r="B2371" s="129"/>
      <c r="C2371" s="129"/>
      <c r="D2371" s="129"/>
      <c r="E2371" s="139"/>
      <c r="F2371" s="140"/>
      <c r="G2371" s="140"/>
      <c r="H2371" s="129"/>
    </row>
    <row r="2372" spans="1:8" s="288" customFormat="1" ht="24" customHeight="1" x14ac:dyDescent="0.2">
      <c r="A2372" s="129"/>
      <c r="B2372" s="129"/>
      <c r="C2372" s="129"/>
      <c r="D2372" s="129"/>
      <c r="E2372" s="139"/>
      <c r="F2372" s="140"/>
      <c r="G2372" s="140"/>
      <c r="H2372" s="129"/>
    </row>
    <row r="2373" spans="1:8" s="288" customFormat="1" ht="24" customHeight="1" x14ac:dyDescent="0.2">
      <c r="A2373" s="129"/>
      <c r="B2373" s="129"/>
      <c r="C2373" s="129"/>
      <c r="D2373" s="129"/>
      <c r="E2373" s="139"/>
      <c r="F2373" s="140"/>
      <c r="G2373" s="140"/>
      <c r="H2373" s="129"/>
    </row>
    <row r="2376" spans="1:8" s="288" customFormat="1" ht="24" customHeight="1" x14ac:dyDescent="0.2">
      <c r="A2376" s="129"/>
      <c r="B2376" s="129"/>
      <c r="C2376" s="129"/>
      <c r="D2376" s="129"/>
      <c r="E2376" s="139"/>
      <c r="F2376" s="140"/>
      <c r="G2376" s="140"/>
      <c r="H2376" s="129"/>
    </row>
    <row r="2377" spans="1:8" s="288" customFormat="1" ht="24" customHeight="1" x14ac:dyDescent="0.2">
      <c r="A2377" s="129"/>
      <c r="B2377" s="129"/>
      <c r="C2377" s="129"/>
      <c r="D2377" s="129"/>
      <c r="E2377" s="139"/>
      <c r="F2377" s="140"/>
      <c r="G2377" s="140"/>
      <c r="H2377" s="129"/>
    </row>
    <row r="2378" spans="1:8" s="288" customFormat="1" ht="24" customHeight="1" x14ac:dyDescent="0.2">
      <c r="A2378" s="129"/>
      <c r="B2378" s="129"/>
      <c r="C2378" s="129"/>
      <c r="D2378" s="129"/>
      <c r="E2378" s="139"/>
      <c r="F2378" s="140"/>
      <c r="G2378" s="140"/>
      <c r="H2378" s="129"/>
    </row>
    <row r="2379" spans="1:8" s="288" customFormat="1" ht="24" customHeight="1" x14ac:dyDescent="0.2">
      <c r="A2379" s="129"/>
      <c r="B2379" s="129"/>
      <c r="C2379" s="129"/>
      <c r="D2379" s="129"/>
      <c r="E2379" s="139"/>
      <c r="F2379" s="140"/>
      <c r="G2379" s="140"/>
      <c r="H2379" s="129"/>
    </row>
    <row r="2380" spans="1:8" s="288" customFormat="1" ht="24" customHeight="1" x14ac:dyDescent="0.2">
      <c r="A2380" s="129"/>
      <c r="B2380" s="129"/>
      <c r="C2380" s="129"/>
      <c r="D2380" s="129"/>
      <c r="E2380" s="139"/>
      <c r="F2380" s="140"/>
      <c r="G2380" s="140"/>
      <c r="H2380" s="129"/>
    </row>
    <row r="2381" spans="1:8" s="288" customFormat="1" ht="24" customHeight="1" x14ac:dyDescent="0.2">
      <c r="A2381" s="129"/>
      <c r="B2381" s="129"/>
      <c r="C2381" s="129"/>
      <c r="D2381" s="129"/>
      <c r="E2381" s="139"/>
      <c r="F2381" s="140"/>
      <c r="G2381" s="140"/>
      <c r="H2381" s="129"/>
    </row>
    <row r="2382" spans="1:8" s="288" customFormat="1" ht="24" customHeight="1" x14ac:dyDescent="0.2">
      <c r="A2382" s="129"/>
      <c r="B2382" s="129"/>
      <c r="C2382" s="129"/>
      <c r="D2382" s="129"/>
      <c r="E2382" s="139"/>
      <c r="F2382" s="140"/>
      <c r="G2382" s="140"/>
      <c r="H2382" s="129"/>
    </row>
    <row r="2383" spans="1:8" s="288" customFormat="1" ht="24" customHeight="1" x14ac:dyDescent="0.2">
      <c r="A2383" s="129"/>
      <c r="B2383" s="129"/>
      <c r="C2383" s="129"/>
      <c r="D2383" s="129"/>
      <c r="E2383" s="139"/>
      <c r="F2383" s="140"/>
      <c r="G2383" s="140"/>
      <c r="H2383" s="129"/>
    </row>
    <row r="2386" spans="1:8" s="288" customFormat="1" ht="24" customHeight="1" x14ac:dyDescent="0.2">
      <c r="A2386" s="129"/>
      <c r="B2386" s="129"/>
      <c r="C2386" s="129"/>
      <c r="D2386" s="129"/>
      <c r="E2386" s="139"/>
      <c r="F2386" s="140"/>
      <c r="G2386" s="140"/>
      <c r="H2386" s="129"/>
    </row>
    <row r="2387" spans="1:8" s="288" customFormat="1" ht="24" customHeight="1" x14ac:dyDescent="0.2">
      <c r="A2387" s="129"/>
      <c r="B2387" s="129"/>
      <c r="C2387" s="129"/>
      <c r="D2387" s="129"/>
      <c r="E2387" s="139"/>
      <c r="F2387" s="140"/>
      <c r="G2387" s="140"/>
      <c r="H2387" s="129"/>
    </row>
    <row r="2388" spans="1:8" s="288" customFormat="1" ht="24" customHeight="1" x14ac:dyDescent="0.2">
      <c r="A2388" s="129"/>
      <c r="B2388" s="129"/>
      <c r="C2388" s="129"/>
      <c r="D2388" s="129"/>
      <c r="E2388" s="139"/>
      <c r="F2388" s="140"/>
      <c r="G2388" s="140"/>
      <c r="H2388" s="129"/>
    </row>
    <row r="2389" spans="1:8" s="288" customFormat="1" ht="24" customHeight="1" x14ac:dyDescent="0.2">
      <c r="A2389" s="129"/>
      <c r="B2389" s="129"/>
      <c r="C2389" s="129"/>
      <c r="D2389" s="129"/>
      <c r="E2389" s="139"/>
      <c r="F2389" s="140"/>
      <c r="G2389" s="140"/>
      <c r="H2389" s="129"/>
    </row>
    <row r="2390" spans="1:8" s="288" customFormat="1" ht="24" customHeight="1" x14ac:dyDescent="0.2">
      <c r="A2390" s="129"/>
      <c r="B2390" s="129"/>
      <c r="C2390" s="129"/>
      <c r="D2390" s="129"/>
      <c r="E2390" s="139"/>
      <c r="F2390" s="140"/>
      <c r="G2390" s="140"/>
      <c r="H2390" s="129"/>
    </row>
    <row r="2391" spans="1:8" s="288" customFormat="1" ht="24" customHeight="1" x14ac:dyDescent="0.2">
      <c r="A2391" s="129"/>
      <c r="B2391" s="129"/>
      <c r="C2391" s="129"/>
      <c r="D2391" s="129"/>
      <c r="E2391" s="139"/>
      <c r="F2391" s="140"/>
      <c r="G2391" s="140"/>
      <c r="H2391" s="129"/>
    </row>
    <row r="2392" spans="1:8" s="288" customFormat="1" ht="24" customHeight="1" x14ac:dyDescent="0.2">
      <c r="A2392" s="129"/>
      <c r="B2392" s="129"/>
      <c r="C2392" s="129"/>
      <c r="D2392" s="129"/>
      <c r="E2392" s="139"/>
      <c r="F2392" s="140"/>
      <c r="G2392" s="140"/>
      <c r="H2392" s="129"/>
    </row>
    <row r="2393" spans="1:8" s="288" customFormat="1" ht="24" customHeight="1" x14ac:dyDescent="0.2">
      <c r="A2393" s="129"/>
      <c r="B2393" s="129"/>
      <c r="C2393" s="129"/>
      <c r="D2393" s="129"/>
      <c r="E2393" s="139"/>
      <c r="F2393" s="140"/>
      <c r="G2393" s="140"/>
      <c r="H2393" s="129"/>
    </row>
    <row r="2394" spans="1:8" s="288" customFormat="1" ht="24" customHeight="1" x14ac:dyDescent="0.2">
      <c r="A2394" s="129"/>
      <c r="B2394" s="129"/>
      <c r="C2394" s="129"/>
      <c r="D2394" s="129"/>
      <c r="E2394" s="139"/>
      <c r="F2394" s="140"/>
      <c r="G2394" s="140"/>
      <c r="H2394" s="129"/>
    </row>
    <row r="2408" spans="1:141" s="139" customFormat="1" ht="24" customHeight="1" x14ac:dyDescent="0.2">
      <c r="A2408" s="129"/>
      <c r="B2408" s="129"/>
      <c r="C2408" s="129"/>
      <c r="D2408" s="129"/>
      <c r="F2408" s="140"/>
      <c r="G2408" s="140"/>
      <c r="H2408" s="129"/>
      <c r="I2408" s="288"/>
      <c r="J2408" s="288"/>
      <c r="K2408" s="288"/>
      <c r="L2408" s="288"/>
      <c r="M2408" s="288"/>
      <c r="N2408" s="288"/>
      <c r="O2408" s="288"/>
      <c r="P2408" s="288"/>
      <c r="Q2408" s="288"/>
      <c r="R2408" s="288"/>
      <c r="S2408" s="288"/>
      <c r="T2408" s="288"/>
      <c r="U2408" s="289"/>
      <c r="V2408" s="289"/>
      <c r="W2408" s="289"/>
      <c r="X2408" s="289"/>
      <c r="Y2408" s="289"/>
      <c r="Z2408" s="289"/>
      <c r="AA2408" s="289"/>
      <c r="AB2408" s="289"/>
      <c r="AC2408" s="289"/>
      <c r="AD2408" s="289"/>
      <c r="AE2408" s="289"/>
      <c r="AF2408" s="289"/>
      <c r="AG2408" s="289"/>
      <c r="AH2408" s="289"/>
      <c r="AI2408" s="289"/>
      <c r="AJ2408" s="289"/>
      <c r="AK2408" s="289"/>
      <c r="AL2408" s="289"/>
      <c r="AM2408" s="289"/>
      <c r="AN2408" s="289"/>
      <c r="AO2408" s="289"/>
      <c r="AP2408" s="289"/>
      <c r="AQ2408" s="289"/>
      <c r="AR2408" s="289"/>
      <c r="AS2408" s="289"/>
      <c r="AT2408" s="289"/>
      <c r="AU2408" s="289"/>
      <c r="AV2408" s="289"/>
      <c r="AW2408" s="289"/>
      <c r="AX2408" s="289"/>
      <c r="AY2408" s="289"/>
      <c r="AZ2408" s="289"/>
      <c r="BA2408" s="289"/>
      <c r="BB2408" s="289"/>
      <c r="BC2408" s="289"/>
      <c r="BD2408" s="289"/>
      <c r="BE2408" s="289"/>
      <c r="BF2408" s="289"/>
      <c r="BG2408" s="289"/>
      <c r="BH2408" s="289"/>
      <c r="BI2408" s="289"/>
      <c r="BJ2408" s="289"/>
      <c r="BK2408" s="289"/>
      <c r="BL2408" s="289"/>
      <c r="BM2408" s="289"/>
      <c r="BN2408" s="289"/>
      <c r="BO2408" s="289"/>
      <c r="BP2408" s="289"/>
      <c r="BQ2408" s="289"/>
      <c r="BR2408" s="289"/>
      <c r="BS2408" s="289"/>
      <c r="BT2408" s="289"/>
      <c r="BU2408" s="289"/>
      <c r="BV2408" s="289"/>
      <c r="BW2408" s="289"/>
      <c r="BX2408" s="289"/>
      <c r="BY2408" s="289"/>
      <c r="BZ2408" s="289"/>
      <c r="CA2408" s="289"/>
      <c r="CB2408" s="289"/>
      <c r="CC2408" s="289"/>
      <c r="CD2408" s="289"/>
      <c r="CE2408" s="289"/>
      <c r="CF2408" s="289"/>
      <c r="CG2408" s="289"/>
      <c r="CH2408" s="289"/>
      <c r="CI2408" s="289"/>
      <c r="CJ2408" s="289"/>
      <c r="CK2408" s="289"/>
      <c r="CL2408" s="289"/>
      <c r="CM2408" s="289"/>
      <c r="CN2408" s="289"/>
      <c r="CO2408" s="289"/>
      <c r="CP2408" s="289"/>
      <c r="CQ2408" s="289"/>
      <c r="CR2408" s="289"/>
      <c r="CS2408" s="289"/>
      <c r="CT2408" s="289"/>
      <c r="CU2408" s="289"/>
      <c r="CV2408" s="289"/>
      <c r="CW2408" s="289"/>
      <c r="CX2408" s="289"/>
      <c r="CY2408" s="289"/>
      <c r="CZ2408" s="289"/>
      <c r="DA2408" s="289"/>
      <c r="DB2408" s="289"/>
      <c r="DC2408" s="289"/>
      <c r="DD2408" s="289"/>
      <c r="DE2408" s="289"/>
      <c r="DF2408" s="289"/>
      <c r="DG2408" s="289"/>
      <c r="DH2408" s="289"/>
      <c r="DI2408" s="289"/>
      <c r="DJ2408" s="289"/>
      <c r="DK2408" s="289"/>
      <c r="DL2408" s="289"/>
      <c r="DM2408" s="289"/>
      <c r="DN2408" s="289"/>
      <c r="DO2408" s="289"/>
      <c r="DP2408" s="289"/>
      <c r="DQ2408" s="289"/>
      <c r="DR2408" s="289"/>
      <c r="DS2408" s="289"/>
      <c r="DT2408" s="289"/>
      <c r="DU2408" s="289"/>
      <c r="DV2408" s="289"/>
      <c r="DW2408" s="289"/>
      <c r="DX2408" s="289"/>
      <c r="DY2408" s="289"/>
      <c r="DZ2408" s="289"/>
      <c r="EA2408" s="289"/>
      <c r="EB2408" s="289"/>
      <c r="EC2408" s="289"/>
      <c r="ED2408" s="289"/>
      <c r="EE2408" s="289"/>
      <c r="EF2408" s="289"/>
      <c r="EG2408" s="289"/>
      <c r="EH2408" s="289"/>
      <c r="EI2408" s="289"/>
      <c r="EJ2408" s="289"/>
      <c r="EK2408" s="289"/>
    </row>
    <row r="2410" spans="1:141" s="288" customFormat="1" ht="24" customHeight="1" x14ac:dyDescent="0.2">
      <c r="A2410" s="129"/>
      <c r="B2410" s="129"/>
      <c r="C2410" s="129"/>
      <c r="D2410" s="129"/>
      <c r="E2410" s="139"/>
      <c r="F2410" s="140"/>
      <c r="G2410" s="140"/>
      <c r="H2410" s="129"/>
    </row>
    <row r="2411" spans="1:141" s="288" customFormat="1" ht="24" customHeight="1" x14ac:dyDescent="0.2">
      <c r="A2411" s="129"/>
      <c r="B2411" s="129"/>
      <c r="C2411" s="129"/>
      <c r="D2411" s="129"/>
      <c r="E2411" s="139"/>
      <c r="F2411" s="140"/>
      <c r="G2411" s="140"/>
      <c r="H2411" s="129"/>
    </row>
    <row r="2412" spans="1:141" s="288" customFormat="1" ht="24" customHeight="1" x14ac:dyDescent="0.2">
      <c r="A2412" s="129"/>
      <c r="B2412" s="129"/>
      <c r="C2412" s="129"/>
      <c r="D2412" s="129"/>
      <c r="E2412" s="139"/>
      <c r="F2412" s="140"/>
      <c r="G2412" s="140"/>
      <c r="H2412" s="129"/>
    </row>
    <row r="2413" spans="1:141" s="288" customFormat="1" ht="24" customHeight="1" x14ac:dyDescent="0.2">
      <c r="A2413" s="129"/>
      <c r="B2413" s="129"/>
      <c r="C2413" s="129"/>
      <c r="D2413" s="129"/>
      <c r="E2413" s="139"/>
      <c r="F2413" s="140"/>
      <c r="G2413" s="140"/>
      <c r="H2413" s="129"/>
    </row>
    <row r="2414" spans="1:141" s="288" customFormat="1" ht="24" customHeight="1" x14ac:dyDescent="0.2">
      <c r="A2414" s="129"/>
      <c r="B2414" s="129"/>
      <c r="C2414" s="129"/>
      <c r="D2414" s="129"/>
      <c r="E2414" s="139"/>
      <c r="F2414" s="140"/>
      <c r="G2414" s="140"/>
      <c r="H2414" s="129"/>
    </row>
    <row r="2415" spans="1:141" s="288" customFormat="1" ht="24" customHeight="1" x14ac:dyDescent="0.2">
      <c r="A2415" s="129"/>
      <c r="B2415" s="129"/>
      <c r="C2415" s="129"/>
      <c r="D2415" s="129"/>
      <c r="E2415" s="139"/>
      <c r="F2415" s="140"/>
      <c r="G2415" s="140"/>
      <c r="H2415" s="129"/>
    </row>
    <row r="2416" spans="1:141" s="288" customFormat="1" ht="24" customHeight="1" x14ac:dyDescent="0.2">
      <c r="A2416" s="129"/>
      <c r="B2416" s="129"/>
      <c r="C2416" s="129"/>
      <c r="D2416" s="129"/>
      <c r="E2416" s="139"/>
      <c r="F2416" s="140"/>
      <c r="G2416" s="140"/>
      <c r="H2416" s="129"/>
    </row>
    <row r="2417" spans="1:8" s="288" customFormat="1" ht="24" customHeight="1" x14ac:dyDescent="0.2">
      <c r="A2417" s="129"/>
      <c r="B2417" s="129"/>
      <c r="C2417" s="129"/>
      <c r="D2417" s="129"/>
      <c r="E2417" s="139"/>
      <c r="F2417" s="140"/>
      <c r="G2417" s="140"/>
      <c r="H2417" s="129"/>
    </row>
    <row r="2418" spans="1:8" s="288" customFormat="1" ht="24" customHeight="1" x14ac:dyDescent="0.2">
      <c r="A2418" s="129"/>
      <c r="B2418" s="129"/>
      <c r="C2418" s="129"/>
      <c r="D2418" s="129"/>
      <c r="E2418" s="139"/>
      <c r="F2418" s="140"/>
      <c r="G2418" s="140"/>
      <c r="H2418" s="129"/>
    </row>
    <row r="2419" spans="1:8" s="288" customFormat="1" ht="24" customHeight="1" x14ac:dyDescent="0.2">
      <c r="A2419" s="129"/>
      <c r="B2419" s="129"/>
      <c r="C2419" s="129"/>
      <c r="D2419" s="129"/>
      <c r="E2419" s="139"/>
      <c r="F2419" s="140"/>
      <c r="G2419" s="140"/>
      <c r="H2419" s="129"/>
    </row>
    <row r="2420" spans="1:8" s="288" customFormat="1" ht="24" customHeight="1" x14ac:dyDescent="0.2">
      <c r="A2420" s="129"/>
      <c r="B2420" s="129"/>
      <c r="C2420" s="129"/>
      <c r="D2420" s="129"/>
      <c r="E2420" s="139"/>
      <c r="F2420" s="140"/>
      <c r="G2420" s="140"/>
      <c r="H2420" s="129"/>
    </row>
    <row r="2421" spans="1:8" s="288" customFormat="1" ht="24" customHeight="1" x14ac:dyDescent="0.2">
      <c r="A2421" s="129"/>
      <c r="B2421" s="129"/>
      <c r="C2421" s="129"/>
      <c r="D2421" s="129"/>
      <c r="E2421" s="139"/>
      <c r="F2421" s="140"/>
      <c r="G2421" s="140"/>
      <c r="H2421" s="129"/>
    </row>
    <row r="2422" spans="1:8" s="288" customFormat="1" ht="24" customHeight="1" x14ac:dyDescent="0.2">
      <c r="A2422" s="129"/>
      <c r="B2422" s="129"/>
      <c r="C2422" s="129"/>
      <c r="D2422" s="129"/>
      <c r="E2422" s="139"/>
      <c r="F2422" s="140"/>
      <c r="G2422" s="140"/>
      <c r="H2422" s="129"/>
    </row>
    <row r="2423" spans="1:8" s="288" customFormat="1" ht="24" customHeight="1" x14ac:dyDescent="0.2">
      <c r="A2423" s="129"/>
      <c r="B2423" s="129"/>
      <c r="C2423" s="129"/>
      <c r="D2423" s="129"/>
      <c r="E2423" s="139"/>
      <c r="F2423" s="140"/>
      <c r="G2423" s="140"/>
      <c r="H2423" s="129"/>
    </row>
    <row r="2426" spans="1:8" s="288" customFormat="1" ht="24" customHeight="1" x14ac:dyDescent="0.2">
      <c r="A2426" s="129"/>
      <c r="B2426" s="129"/>
      <c r="C2426" s="129"/>
      <c r="D2426" s="129"/>
      <c r="E2426" s="139"/>
      <c r="F2426" s="140"/>
      <c r="G2426" s="140"/>
      <c r="H2426" s="129"/>
    </row>
    <row r="2427" spans="1:8" s="288" customFormat="1" ht="24" customHeight="1" x14ac:dyDescent="0.2">
      <c r="A2427" s="129"/>
      <c r="B2427" s="129"/>
      <c r="C2427" s="129"/>
      <c r="D2427" s="129"/>
      <c r="E2427" s="139"/>
      <c r="F2427" s="140"/>
      <c r="G2427" s="140"/>
      <c r="H2427" s="129"/>
    </row>
    <row r="2428" spans="1:8" s="288" customFormat="1" ht="24" customHeight="1" x14ac:dyDescent="0.2">
      <c r="A2428" s="129"/>
      <c r="B2428" s="129"/>
      <c r="C2428" s="129"/>
      <c r="D2428" s="129"/>
      <c r="E2428" s="139"/>
      <c r="F2428" s="140"/>
      <c r="G2428" s="140"/>
      <c r="H2428" s="129"/>
    </row>
    <row r="2429" spans="1:8" s="288" customFormat="1" ht="24" customHeight="1" x14ac:dyDescent="0.2">
      <c r="A2429" s="129"/>
      <c r="B2429" s="129"/>
      <c r="C2429" s="129"/>
      <c r="D2429" s="129"/>
      <c r="E2429" s="139"/>
      <c r="F2429" s="140"/>
      <c r="G2429" s="140"/>
      <c r="H2429" s="129"/>
    </row>
    <row r="2430" spans="1:8" s="288" customFormat="1" ht="24" customHeight="1" x14ac:dyDescent="0.2">
      <c r="A2430" s="129"/>
      <c r="B2430" s="129"/>
      <c r="C2430" s="129"/>
      <c r="D2430" s="129"/>
      <c r="E2430" s="139"/>
      <c r="F2430" s="140"/>
      <c r="G2430" s="140"/>
      <c r="H2430" s="129"/>
    </row>
    <row r="2431" spans="1:8" s="288" customFormat="1" ht="24" customHeight="1" x14ac:dyDescent="0.2">
      <c r="A2431" s="129"/>
      <c r="B2431" s="129"/>
      <c r="C2431" s="129"/>
      <c r="D2431" s="129"/>
      <c r="E2431" s="139"/>
      <c r="F2431" s="140"/>
      <c r="G2431" s="140"/>
      <c r="H2431" s="129"/>
    </row>
    <row r="2432" spans="1:8" s="288" customFormat="1" ht="24" customHeight="1" x14ac:dyDescent="0.2">
      <c r="A2432" s="129"/>
      <c r="B2432" s="129"/>
      <c r="C2432" s="129"/>
      <c r="D2432" s="129"/>
      <c r="E2432" s="139"/>
      <c r="F2432" s="140"/>
      <c r="G2432" s="140"/>
      <c r="H2432" s="129"/>
    </row>
    <row r="2433" spans="1:8" s="288" customFormat="1" ht="24" customHeight="1" x14ac:dyDescent="0.2">
      <c r="A2433" s="129"/>
      <c r="B2433" s="129"/>
      <c r="C2433" s="129"/>
      <c r="D2433" s="129"/>
      <c r="E2433" s="139"/>
      <c r="F2433" s="140"/>
      <c r="G2433" s="140"/>
      <c r="H2433" s="129"/>
    </row>
    <row r="2436" spans="1:8" s="288" customFormat="1" ht="24" customHeight="1" x14ac:dyDescent="0.2">
      <c r="A2436" s="129"/>
      <c r="B2436" s="129"/>
      <c r="C2436" s="129"/>
      <c r="D2436" s="129"/>
      <c r="E2436" s="139"/>
      <c r="F2436" s="140"/>
      <c r="G2436" s="140"/>
      <c r="H2436" s="129"/>
    </row>
    <row r="2437" spans="1:8" s="288" customFormat="1" ht="24" customHeight="1" x14ac:dyDescent="0.2">
      <c r="A2437" s="129"/>
      <c r="B2437" s="129"/>
      <c r="C2437" s="129"/>
      <c r="D2437" s="129"/>
      <c r="E2437" s="139"/>
      <c r="F2437" s="140"/>
      <c r="G2437" s="140"/>
      <c r="H2437" s="129"/>
    </row>
    <row r="2438" spans="1:8" s="288" customFormat="1" ht="24" customHeight="1" x14ac:dyDescent="0.2">
      <c r="A2438" s="129"/>
      <c r="B2438" s="129"/>
      <c r="C2438" s="129"/>
      <c r="D2438" s="129"/>
      <c r="E2438" s="139"/>
      <c r="F2438" s="140"/>
      <c r="G2438" s="140"/>
      <c r="H2438" s="129"/>
    </row>
    <row r="2439" spans="1:8" s="288" customFormat="1" ht="24" customHeight="1" x14ac:dyDescent="0.2">
      <c r="A2439" s="129"/>
      <c r="B2439" s="129"/>
      <c r="C2439" s="129"/>
      <c r="D2439" s="129"/>
      <c r="E2439" s="139"/>
      <c r="F2439" s="140"/>
      <c r="G2439" s="140"/>
      <c r="H2439" s="129"/>
    </row>
    <row r="2440" spans="1:8" s="288" customFormat="1" ht="24" customHeight="1" x14ac:dyDescent="0.2">
      <c r="A2440" s="129"/>
      <c r="B2440" s="129"/>
      <c r="C2440" s="129"/>
      <c r="D2440" s="129"/>
      <c r="E2440" s="139"/>
      <c r="F2440" s="140"/>
      <c r="G2440" s="140"/>
      <c r="H2440" s="129"/>
    </row>
    <row r="2441" spans="1:8" s="288" customFormat="1" ht="24" customHeight="1" x14ac:dyDescent="0.2">
      <c r="A2441" s="129"/>
      <c r="B2441" s="129"/>
      <c r="C2441" s="129"/>
      <c r="D2441" s="129"/>
      <c r="E2441" s="139"/>
      <c r="F2441" s="140"/>
      <c r="G2441" s="140"/>
      <c r="H2441" s="129"/>
    </row>
    <row r="2442" spans="1:8" s="288" customFormat="1" ht="24" customHeight="1" x14ac:dyDescent="0.2">
      <c r="A2442" s="129"/>
      <c r="B2442" s="129"/>
      <c r="C2442" s="129"/>
      <c r="D2442" s="129"/>
      <c r="E2442" s="139"/>
      <c r="F2442" s="140"/>
      <c r="G2442" s="140"/>
      <c r="H2442" s="129"/>
    </row>
    <row r="2443" spans="1:8" s="288" customFormat="1" ht="24" customHeight="1" x14ac:dyDescent="0.2">
      <c r="A2443" s="129"/>
      <c r="B2443" s="129"/>
      <c r="C2443" s="129"/>
      <c r="D2443" s="129"/>
      <c r="E2443" s="139"/>
      <c r="F2443" s="140"/>
      <c r="G2443" s="140"/>
      <c r="H2443" s="129"/>
    </row>
    <row r="2444" spans="1:8" s="288" customFormat="1" ht="24" customHeight="1" x14ac:dyDescent="0.2">
      <c r="A2444" s="129"/>
      <c r="B2444" s="129"/>
      <c r="C2444" s="129"/>
      <c r="D2444" s="129"/>
      <c r="E2444" s="139"/>
      <c r="F2444" s="140"/>
      <c r="G2444" s="140"/>
      <c r="H2444" s="129"/>
    </row>
    <row r="2458" spans="1:141" s="139" customFormat="1" ht="24" customHeight="1" x14ac:dyDescent="0.2">
      <c r="A2458" s="129"/>
      <c r="B2458" s="129"/>
      <c r="C2458" s="129"/>
      <c r="D2458" s="129"/>
      <c r="F2458" s="140"/>
      <c r="G2458" s="140"/>
      <c r="H2458" s="129"/>
      <c r="I2458" s="288"/>
      <c r="J2458" s="288"/>
      <c r="K2458" s="288"/>
      <c r="L2458" s="288"/>
      <c r="M2458" s="288"/>
      <c r="N2458" s="288"/>
      <c r="O2458" s="288"/>
      <c r="P2458" s="288"/>
      <c r="Q2458" s="288"/>
      <c r="R2458" s="288"/>
      <c r="S2458" s="288"/>
      <c r="T2458" s="288"/>
      <c r="U2458" s="289"/>
      <c r="V2458" s="289"/>
      <c r="W2458" s="289"/>
      <c r="X2458" s="289"/>
      <c r="Y2458" s="289"/>
      <c r="Z2458" s="289"/>
      <c r="AA2458" s="289"/>
      <c r="AB2458" s="289"/>
      <c r="AC2458" s="289"/>
      <c r="AD2458" s="289"/>
      <c r="AE2458" s="289"/>
      <c r="AF2458" s="289"/>
      <c r="AG2458" s="289"/>
      <c r="AH2458" s="289"/>
      <c r="AI2458" s="289"/>
      <c r="AJ2458" s="289"/>
      <c r="AK2458" s="289"/>
      <c r="AL2458" s="289"/>
      <c r="AM2458" s="289"/>
      <c r="AN2458" s="289"/>
      <c r="AO2458" s="289"/>
      <c r="AP2458" s="289"/>
      <c r="AQ2458" s="289"/>
      <c r="AR2458" s="289"/>
      <c r="AS2458" s="289"/>
      <c r="AT2458" s="289"/>
      <c r="AU2458" s="289"/>
      <c r="AV2458" s="289"/>
      <c r="AW2458" s="289"/>
      <c r="AX2458" s="289"/>
      <c r="AY2458" s="289"/>
      <c r="AZ2458" s="289"/>
      <c r="BA2458" s="289"/>
      <c r="BB2458" s="289"/>
      <c r="BC2458" s="289"/>
      <c r="BD2458" s="289"/>
      <c r="BE2458" s="289"/>
      <c r="BF2458" s="289"/>
      <c r="BG2458" s="289"/>
      <c r="BH2458" s="289"/>
      <c r="BI2458" s="289"/>
      <c r="BJ2458" s="289"/>
      <c r="BK2458" s="289"/>
      <c r="BL2458" s="289"/>
      <c r="BM2458" s="289"/>
      <c r="BN2458" s="289"/>
      <c r="BO2458" s="289"/>
      <c r="BP2458" s="289"/>
      <c r="BQ2458" s="289"/>
      <c r="BR2458" s="289"/>
      <c r="BS2458" s="289"/>
      <c r="BT2458" s="289"/>
      <c r="BU2458" s="289"/>
      <c r="BV2458" s="289"/>
      <c r="BW2458" s="289"/>
      <c r="BX2458" s="289"/>
      <c r="BY2458" s="289"/>
      <c r="BZ2458" s="289"/>
      <c r="CA2458" s="289"/>
      <c r="CB2458" s="289"/>
      <c r="CC2458" s="289"/>
      <c r="CD2458" s="289"/>
      <c r="CE2458" s="289"/>
      <c r="CF2458" s="289"/>
      <c r="CG2458" s="289"/>
      <c r="CH2458" s="289"/>
      <c r="CI2458" s="289"/>
      <c r="CJ2458" s="289"/>
      <c r="CK2458" s="289"/>
      <c r="CL2458" s="289"/>
      <c r="CM2458" s="289"/>
      <c r="CN2458" s="289"/>
      <c r="CO2458" s="289"/>
      <c r="CP2458" s="289"/>
      <c r="CQ2458" s="289"/>
      <c r="CR2458" s="289"/>
      <c r="CS2458" s="289"/>
      <c r="CT2458" s="289"/>
      <c r="CU2458" s="289"/>
      <c r="CV2458" s="289"/>
      <c r="CW2458" s="289"/>
      <c r="CX2458" s="289"/>
      <c r="CY2458" s="289"/>
      <c r="CZ2458" s="289"/>
      <c r="DA2458" s="289"/>
      <c r="DB2458" s="289"/>
      <c r="DC2458" s="289"/>
      <c r="DD2458" s="289"/>
      <c r="DE2458" s="289"/>
      <c r="DF2458" s="289"/>
      <c r="DG2458" s="289"/>
      <c r="DH2458" s="289"/>
      <c r="DI2458" s="289"/>
      <c r="DJ2458" s="289"/>
      <c r="DK2458" s="289"/>
      <c r="DL2458" s="289"/>
      <c r="DM2458" s="289"/>
      <c r="DN2458" s="289"/>
      <c r="DO2458" s="289"/>
      <c r="DP2458" s="289"/>
      <c r="DQ2458" s="289"/>
      <c r="DR2458" s="289"/>
      <c r="DS2458" s="289"/>
      <c r="DT2458" s="289"/>
      <c r="DU2458" s="289"/>
      <c r="DV2458" s="289"/>
      <c r="DW2458" s="289"/>
      <c r="DX2458" s="289"/>
      <c r="DY2458" s="289"/>
      <c r="DZ2458" s="289"/>
      <c r="EA2458" s="289"/>
      <c r="EB2458" s="289"/>
      <c r="EC2458" s="289"/>
      <c r="ED2458" s="289"/>
      <c r="EE2458" s="289"/>
      <c r="EF2458" s="289"/>
      <c r="EG2458" s="289"/>
      <c r="EH2458" s="289"/>
      <c r="EI2458" s="289"/>
      <c r="EJ2458" s="289"/>
      <c r="EK2458" s="289"/>
    </row>
    <row r="2460" spans="1:141" s="288" customFormat="1" ht="24" customHeight="1" x14ac:dyDescent="0.2">
      <c r="A2460" s="129"/>
      <c r="B2460" s="129"/>
      <c r="C2460" s="129"/>
      <c r="D2460" s="129"/>
      <c r="E2460" s="139"/>
      <c r="F2460" s="140"/>
      <c r="G2460" s="140"/>
      <c r="H2460" s="129"/>
    </row>
    <row r="2461" spans="1:141" s="288" customFormat="1" ht="24" customHeight="1" x14ac:dyDescent="0.2">
      <c r="A2461" s="129"/>
      <c r="B2461" s="129"/>
      <c r="C2461" s="129"/>
      <c r="D2461" s="129"/>
      <c r="E2461" s="139"/>
      <c r="F2461" s="140"/>
      <c r="G2461" s="140"/>
      <c r="H2461" s="129"/>
    </row>
    <row r="2462" spans="1:141" s="288" customFormat="1" ht="24" customHeight="1" x14ac:dyDescent="0.2">
      <c r="A2462" s="129"/>
      <c r="B2462" s="129"/>
      <c r="C2462" s="129"/>
      <c r="D2462" s="129"/>
      <c r="E2462" s="139"/>
      <c r="F2462" s="140"/>
      <c r="G2462" s="140"/>
      <c r="H2462" s="129"/>
    </row>
    <row r="2463" spans="1:141" s="288" customFormat="1" ht="24" customHeight="1" x14ac:dyDescent="0.2">
      <c r="A2463" s="129"/>
      <c r="B2463" s="129"/>
      <c r="C2463" s="129"/>
      <c r="D2463" s="129"/>
      <c r="E2463" s="139"/>
      <c r="F2463" s="140"/>
      <c r="G2463" s="140"/>
      <c r="H2463" s="129"/>
    </row>
    <row r="2464" spans="1:141" s="288" customFormat="1" ht="24" customHeight="1" x14ac:dyDescent="0.2">
      <c r="A2464" s="129"/>
      <c r="B2464" s="129"/>
      <c r="C2464" s="129"/>
      <c r="D2464" s="129"/>
      <c r="E2464" s="139"/>
      <c r="F2464" s="140"/>
      <c r="G2464" s="140"/>
      <c r="H2464" s="129"/>
    </row>
    <row r="2465" spans="1:8" s="288" customFormat="1" ht="24" customHeight="1" x14ac:dyDescent="0.2">
      <c r="A2465" s="129"/>
      <c r="B2465" s="129"/>
      <c r="C2465" s="129"/>
      <c r="D2465" s="129"/>
      <c r="E2465" s="139"/>
      <c r="F2465" s="140"/>
      <c r="G2465" s="140"/>
      <c r="H2465" s="129"/>
    </row>
    <row r="2466" spans="1:8" s="288" customFormat="1" ht="24" customHeight="1" x14ac:dyDescent="0.2">
      <c r="A2466" s="129"/>
      <c r="B2466" s="129"/>
      <c r="C2466" s="129"/>
      <c r="D2466" s="129"/>
      <c r="E2466" s="139"/>
      <c r="F2466" s="140"/>
      <c r="G2466" s="140"/>
      <c r="H2466" s="129"/>
    </row>
    <row r="2467" spans="1:8" s="288" customFormat="1" ht="24" customHeight="1" x14ac:dyDescent="0.2">
      <c r="A2467" s="129"/>
      <c r="B2467" s="129"/>
      <c r="C2467" s="129"/>
      <c r="D2467" s="129"/>
      <c r="E2467" s="139"/>
      <c r="F2467" s="140"/>
      <c r="G2467" s="140"/>
      <c r="H2467" s="129"/>
    </row>
    <row r="2468" spans="1:8" s="288" customFormat="1" ht="24" customHeight="1" x14ac:dyDescent="0.2">
      <c r="A2468" s="129"/>
      <c r="B2468" s="129"/>
      <c r="C2468" s="129"/>
      <c r="D2468" s="129"/>
      <c r="E2468" s="139"/>
      <c r="F2468" s="140"/>
      <c r="G2468" s="140"/>
      <c r="H2468" s="129"/>
    </row>
    <row r="2469" spans="1:8" s="288" customFormat="1" ht="24" customHeight="1" x14ac:dyDescent="0.2">
      <c r="A2469" s="129"/>
      <c r="B2469" s="129"/>
      <c r="C2469" s="129"/>
      <c r="D2469" s="129"/>
      <c r="E2469" s="139"/>
      <c r="F2469" s="140"/>
      <c r="G2469" s="140"/>
      <c r="H2469" s="129"/>
    </row>
    <row r="2470" spans="1:8" s="288" customFormat="1" ht="24" customHeight="1" x14ac:dyDescent="0.2">
      <c r="A2470" s="129"/>
      <c r="B2470" s="129"/>
      <c r="C2470" s="129"/>
      <c r="D2470" s="129"/>
      <c r="E2470" s="139"/>
      <c r="F2470" s="140"/>
      <c r="G2470" s="140"/>
      <c r="H2470" s="129"/>
    </row>
    <row r="2471" spans="1:8" s="288" customFormat="1" ht="24" customHeight="1" x14ac:dyDescent="0.2">
      <c r="A2471" s="129"/>
      <c r="B2471" s="129"/>
      <c r="C2471" s="129"/>
      <c r="D2471" s="129"/>
      <c r="E2471" s="139"/>
      <c r="F2471" s="140"/>
      <c r="G2471" s="140"/>
      <c r="H2471" s="129"/>
    </row>
    <row r="2472" spans="1:8" s="288" customFormat="1" ht="24" customHeight="1" x14ac:dyDescent="0.2">
      <c r="A2472" s="129"/>
      <c r="B2472" s="129"/>
      <c r="C2472" s="129"/>
      <c r="D2472" s="129"/>
      <c r="E2472" s="139"/>
      <c r="F2472" s="140"/>
      <c r="G2472" s="140"/>
      <c r="H2472" s="129"/>
    </row>
    <row r="2473" spans="1:8" s="288" customFormat="1" ht="24" customHeight="1" x14ac:dyDescent="0.2">
      <c r="A2473" s="129"/>
      <c r="B2473" s="129"/>
      <c r="C2473" s="129"/>
      <c r="D2473" s="129"/>
      <c r="E2473" s="139"/>
      <c r="F2473" s="140"/>
      <c r="G2473" s="140"/>
      <c r="H2473" s="129"/>
    </row>
    <row r="2476" spans="1:8" s="288" customFormat="1" ht="24" customHeight="1" x14ac:dyDescent="0.2">
      <c r="A2476" s="129"/>
      <c r="B2476" s="129"/>
      <c r="C2476" s="129"/>
      <c r="D2476" s="129"/>
      <c r="E2476" s="139"/>
      <c r="F2476" s="140"/>
      <c r="G2476" s="140"/>
      <c r="H2476" s="129"/>
    </row>
    <row r="2477" spans="1:8" s="288" customFormat="1" ht="24" customHeight="1" x14ac:dyDescent="0.2">
      <c r="A2477" s="129"/>
      <c r="B2477" s="129"/>
      <c r="C2477" s="129"/>
      <c r="D2477" s="129"/>
      <c r="E2477" s="139"/>
      <c r="F2477" s="140"/>
      <c r="G2477" s="140"/>
      <c r="H2477" s="129"/>
    </row>
    <row r="2478" spans="1:8" s="288" customFormat="1" ht="24" customHeight="1" x14ac:dyDescent="0.2">
      <c r="A2478" s="129"/>
      <c r="B2478" s="129"/>
      <c r="C2478" s="129"/>
      <c r="D2478" s="129"/>
      <c r="E2478" s="139"/>
      <c r="F2478" s="140"/>
      <c r="G2478" s="140"/>
      <c r="H2478" s="129"/>
    </row>
    <row r="2479" spans="1:8" s="288" customFormat="1" ht="24" customHeight="1" x14ac:dyDescent="0.2">
      <c r="A2479" s="129"/>
      <c r="B2479" s="129"/>
      <c r="C2479" s="129"/>
      <c r="D2479" s="129"/>
      <c r="E2479" s="139"/>
      <c r="F2479" s="140"/>
      <c r="G2479" s="140"/>
      <c r="H2479" s="129"/>
    </row>
    <row r="2480" spans="1:8" s="288" customFormat="1" ht="24" customHeight="1" x14ac:dyDescent="0.2">
      <c r="A2480" s="129"/>
      <c r="B2480" s="129"/>
      <c r="C2480" s="129"/>
      <c r="D2480" s="129"/>
      <c r="E2480" s="139"/>
      <c r="F2480" s="140"/>
      <c r="G2480" s="140"/>
      <c r="H2480" s="129"/>
    </row>
    <row r="2481" spans="1:8" s="288" customFormat="1" ht="24" customHeight="1" x14ac:dyDescent="0.2">
      <c r="A2481" s="129"/>
      <c r="B2481" s="129"/>
      <c r="C2481" s="129"/>
      <c r="D2481" s="129"/>
      <c r="E2481" s="139"/>
      <c r="F2481" s="140"/>
      <c r="G2481" s="140"/>
      <c r="H2481" s="129"/>
    </row>
    <row r="2482" spans="1:8" s="288" customFormat="1" ht="24" customHeight="1" x14ac:dyDescent="0.2">
      <c r="A2482" s="129"/>
      <c r="B2482" s="129"/>
      <c r="C2482" s="129"/>
      <c r="D2482" s="129"/>
      <c r="E2482" s="139"/>
      <c r="F2482" s="140"/>
      <c r="G2482" s="140"/>
      <c r="H2482" s="129"/>
    </row>
    <row r="2483" spans="1:8" s="288" customFormat="1" ht="24" customHeight="1" x14ac:dyDescent="0.2">
      <c r="A2483" s="129"/>
      <c r="B2483" s="129"/>
      <c r="C2483" s="129"/>
      <c r="D2483" s="129"/>
      <c r="E2483" s="139"/>
      <c r="F2483" s="140"/>
      <c r="G2483" s="140"/>
      <c r="H2483" s="129"/>
    </row>
    <row r="2486" spans="1:8" s="288" customFormat="1" ht="24" customHeight="1" x14ac:dyDescent="0.2">
      <c r="A2486" s="129"/>
      <c r="B2486" s="129"/>
      <c r="C2486" s="129"/>
      <c r="D2486" s="129"/>
      <c r="E2486" s="139"/>
      <c r="F2486" s="140"/>
      <c r="G2486" s="140"/>
      <c r="H2486" s="129"/>
    </row>
    <row r="2487" spans="1:8" s="288" customFormat="1" ht="24" customHeight="1" x14ac:dyDescent="0.2">
      <c r="A2487" s="129"/>
      <c r="B2487" s="129"/>
      <c r="C2487" s="129"/>
      <c r="D2487" s="129"/>
      <c r="E2487" s="139"/>
      <c r="F2487" s="140"/>
      <c r="G2487" s="140"/>
      <c r="H2487" s="129"/>
    </row>
    <row r="2488" spans="1:8" s="288" customFormat="1" ht="24" customHeight="1" x14ac:dyDescent="0.2">
      <c r="A2488" s="129"/>
      <c r="B2488" s="129"/>
      <c r="C2488" s="129"/>
      <c r="D2488" s="129"/>
      <c r="E2488" s="139"/>
      <c r="F2488" s="140"/>
      <c r="G2488" s="140"/>
      <c r="H2488" s="129"/>
    </row>
    <row r="2489" spans="1:8" s="288" customFormat="1" ht="24" customHeight="1" x14ac:dyDescent="0.2">
      <c r="A2489" s="129"/>
      <c r="B2489" s="129"/>
      <c r="C2489" s="129"/>
      <c r="D2489" s="129"/>
      <c r="E2489" s="139"/>
      <c r="F2489" s="140"/>
      <c r="G2489" s="140"/>
      <c r="H2489" s="129"/>
    </row>
    <row r="2490" spans="1:8" s="288" customFormat="1" ht="24" customHeight="1" x14ac:dyDescent="0.2">
      <c r="A2490" s="129"/>
      <c r="B2490" s="129"/>
      <c r="C2490" s="129"/>
      <c r="D2490" s="129"/>
      <c r="E2490" s="139"/>
      <c r="F2490" s="140"/>
      <c r="G2490" s="140"/>
      <c r="H2490" s="129"/>
    </row>
    <row r="2491" spans="1:8" s="288" customFormat="1" ht="24" customHeight="1" x14ac:dyDescent="0.2">
      <c r="A2491" s="129"/>
      <c r="B2491" s="129"/>
      <c r="C2491" s="129"/>
      <c r="D2491" s="129"/>
      <c r="E2491" s="139"/>
      <c r="F2491" s="140"/>
      <c r="G2491" s="140"/>
      <c r="H2491" s="129"/>
    </row>
    <row r="2492" spans="1:8" s="288" customFormat="1" ht="24" customHeight="1" x14ac:dyDescent="0.2">
      <c r="A2492" s="129"/>
      <c r="B2492" s="129"/>
      <c r="C2492" s="129"/>
      <c r="D2492" s="129"/>
      <c r="E2492" s="139"/>
      <c r="F2492" s="140"/>
      <c r="G2492" s="140"/>
      <c r="H2492" s="129"/>
    </row>
    <row r="2493" spans="1:8" s="288" customFormat="1" ht="24" customHeight="1" x14ac:dyDescent="0.2">
      <c r="A2493" s="129"/>
      <c r="B2493" s="129"/>
      <c r="C2493" s="129"/>
      <c r="D2493" s="129"/>
      <c r="E2493" s="139"/>
      <c r="F2493" s="140"/>
      <c r="G2493" s="140"/>
      <c r="H2493" s="129"/>
    </row>
    <row r="2494" spans="1:8" s="288" customFormat="1" ht="24" customHeight="1" x14ac:dyDescent="0.2">
      <c r="A2494" s="129"/>
      <c r="B2494" s="129"/>
      <c r="C2494" s="129"/>
      <c r="D2494" s="129"/>
      <c r="E2494" s="139"/>
      <c r="F2494" s="140"/>
      <c r="G2494" s="140"/>
      <c r="H2494" s="129"/>
    </row>
    <row r="2508" spans="1:141" s="139" customFormat="1" ht="24" customHeight="1" x14ac:dyDescent="0.2">
      <c r="A2508" s="129"/>
      <c r="B2508" s="129"/>
      <c r="C2508" s="129"/>
      <c r="D2508" s="129"/>
      <c r="F2508" s="140"/>
      <c r="G2508" s="140"/>
      <c r="H2508" s="129"/>
      <c r="I2508" s="288"/>
      <c r="J2508" s="288"/>
      <c r="K2508" s="288"/>
      <c r="L2508" s="288"/>
      <c r="M2508" s="288"/>
      <c r="N2508" s="288"/>
      <c r="O2508" s="288"/>
      <c r="P2508" s="288"/>
      <c r="Q2508" s="288"/>
      <c r="R2508" s="288"/>
      <c r="S2508" s="288"/>
      <c r="T2508" s="288"/>
      <c r="U2508" s="289"/>
      <c r="V2508" s="289"/>
      <c r="W2508" s="289"/>
      <c r="X2508" s="289"/>
      <c r="Y2508" s="289"/>
      <c r="Z2508" s="289"/>
      <c r="AA2508" s="289"/>
      <c r="AB2508" s="289"/>
      <c r="AC2508" s="289"/>
      <c r="AD2508" s="289"/>
      <c r="AE2508" s="289"/>
      <c r="AF2508" s="289"/>
      <c r="AG2508" s="289"/>
      <c r="AH2508" s="289"/>
      <c r="AI2508" s="289"/>
      <c r="AJ2508" s="289"/>
      <c r="AK2508" s="289"/>
      <c r="AL2508" s="289"/>
      <c r="AM2508" s="289"/>
      <c r="AN2508" s="289"/>
      <c r="AO2508" s="289"/>
      <c r="AP2508" s="289"/>
      <c r="AQ2508" s="289"/>
      <c r="AR2508" s="289"/>
      <c r="AS2508" s="289"/>
      <c r="AT2508" s="289"/>
      <c r="AU2508" s="289"/>
      <c r="AV2508" s="289"/>
      <c r="AW2508" s="289"/>
      <c r="AX2508" s="289"/>
      <c r="AY2508" s="289"/>
      <c r="AZ2508" s="289"/>
      <c r="BA2508" s="289"/>
      <c r="BB2508" s="289"/>
      <c r="BC2508" s="289"/>
      <c r="BD2508" s="289"/>
      <c r="BE2508" s="289"/>
      <c r="BF2508" s="289"/>
      <c r="BG2508" s="289"/>
      <c r="BH2508" s="289"/>
      <c r="BI2508" s="289"/>
      <c r="BJ2508" s="289"/>
      <c r="BK2508" s="289"/>
      <c r="BL2508" s="289"/>
      <c r="BM2508" s="289"/>
      <c r="BN2508" s="289"/>
      <c r="BO2508" s="289"/>
      <c r="BP2508" s="289"/>
      <c r="BQ2508" s="289"/>
      <c r="BR2508" s="289"/>
      <c r="BS2508" s="289"/>
      <c r="BT2508" s="289"/>
      <c r="BU2508" s="289"/>
      <c r="BV2508" s="289"/>
      <c r="BW2508" s="289"/>
      <c r="BX2508" s="289"/>
      <c r="BY2508" s="289"/>
      <c r="BZ2508" s="289"/>
      <c r="CA2508" s="289"/>
      <c r="CB2508" s="289"/>
      <c r="CC2508" s="289"/>
      <c r="CD2508" s="289"/>
      <c r="CE2508" s="289"/>
      <c r="CF2508" s="289"/>
      <c r="CG2508" s="289"/>
      <c r="CH2508" s="289"/>
      <c r="CI2508" s="289"/>
      <c r="CJ2508" s="289"/>
      <c r="CK2508" s="289"/>
      <c r="CL2508" s="289"/>
      <c r="CM2508" s="289"/>
      <c r="CN2508" s="289"/>
      <c r="CO2508" s="289"/>
      <c r="CP2508" s="289"/>
      <c r="CQ2508" s="289"/>
      <c r="CR2508" s="289"/>
      <c r="CS2508" s="289"/>
      <c r="CT2508" s="289"/>
      <c r="CU2508" s="289"/>
      <c r="CV2508" s="289"/>
      <c r="CW2508" s="289"/>
      <c r="CX2508" s="289"/>
      <c r="CY2508" s="289"/>
      <c r="CZ2508" s="289"/>
      <c r="DA2508" s="289"/>
      <c r="DB2508" s="289"/>
      <c r="DC2508" s="289"/>
      <c r="DD2508" s="289"/>
      <c r="DE2508" s="289"/>
      <c r="DF2508" s="289"/>
      <c r="DG2508" s="289"/>
      <c r="DH2508" s="289"/>
      <c r="DI2508" s="289"/>
      <c r="DJ2508" s="289"/>
      <c r="DK2508" s="289"/>
      <c r="DL2508" s="289"/>
      <c r="DM2508" s="289"/>
      <c r="DN2508" s="289"/>
      <c r="DO2508" s="289"/>
      <c r="DP2508" s="289"/>
      <c r="DQ2508" s="289"/>
      <c r="DR2508" s="289"/>
      <c r="DS2508" s="289"/>
      <c r="DT2508" s="289"/>
      <c r="DU2508" s="289"/>
      <c r="DV2508" s="289"/>
      <c r="DW2508" s="289"/>
      <c r="DX2508" s="289"/>
      <c r="DY2508" s="289"/>
      <c r="DZ2508" s="289"/>
      <c r="EA2508" s="289"/>
      <c r="EB2508" s="289"/>
      <c r="EC2508" s="289"/>
      <c r="ED2508" s="289"/>
      <c r="EE2508" s="289"/>
      <c r="EF2508" s="289"/>
      <c r="EG2508" s="289"/>
      <c r="EH2508" s="289"/>
      <c r="EI2508" s="289"/>
      <c r="EJ2508" s="289"/>
      <c r="EK2508" s="289"/>
    </row>
    <row r="2510" spans="1:141" s="288" customFormat="1" ht="24" customHeight="1" x14ac:dyDescent="0.2">
      <c r="A2510" s="129"/>
      <c r="B2510" s="129"/>
      <c r="C2510" s="129"/>
      <c r="D2510" s="129"/>
      <c r="E2510" s="139"/>
      <c r="F2510" s="140"/>
      <c r="G2510" s="140"/>
      <c r="H2510" s="129"/>
    </row>
    <row r="2511" spans="1:141" s="288" customFormat="1" ht="24" customHeight="1" x14ac:dyDescent="0.2">
      <c r="A2511" s="129"/>
      <c r="B2511" s="129"/>
      <c r="C2511" s="129"/>
      <c r="D2511" s="129"/>
      <c r="E2511" s="139"/>
      <c r="F2511" s="140"/>
      <c r="G2511" s="140"/>
      <c r="H2511" s="129"/>
    </row>
    <row r="2512" spans="1:141" s="288" customFormat="1" ht="24" customHeight="1" x14ac:dyDescent="0.2">
      <c r="A2512" s="129"/>
      <c r="B2512" s="129"/>
      <c r="C2512" s="129"/>
      <c r="D2512" s="129"/>
      <c r="E2512" s="139"/>
      <c r="F2512" s="140"/>
      <c r="G2512" s="140"/>
      <c r="H2512" s="129"/>
    </row>
    <row r="2513" spans="1:8" s="288" customFormat="1" ht="24" customHeight="1" x14ac:dyDescent="0.2">
      <c r="A2513" s="129"/>
      <c r="B2513" s="129"/>
      <c r="C2513" s="129"/>
      <c r="D2513" s="129"/>
      <c r="E2513" s="139"/>
      <c r="F2513" s="140"/>
      <c r="G2513" s="140"/>
      <c r="H2513" s="129"/>
    </row>
    <row r="2514" spans="1:8" s="288" customFormat="1" ht="24" customHeight="1" x14ac:dyDescent="0.2">
      <c r="A2514" s="129"/>
      <c r="B2514" s="129"/>
      <c r="C2514" s="129"/>
      <c r="D2514" s="129"/>
      <c r="E2514" s="139"/>
      <c r="F2514" s="140"/>
      <c r="G2514" s="140"/>
      <c r="H2514" s="129"/>
    </row>
    <row r="2515" spans="1:8" s="288" customFormat="1" ht="24" customHeight="1" x14ac:dyDescent="0.2">
      <c r="A2515" s="129"/>
      <c r="B2515" s="129"/>
      <c r="C2515" s="129"/>
      <c r="D2515" s="129"/>
      <c r="E2515" s="139"/>
      <c r="F2515" s="140"/>
      <c r="G2515" s="140"/>
      <c r="H2515" s="129"/>
    </row>
    <row r="2516" spans="1:8" s="288" customFormat="1" ht="24" customHeight="1" x14ac:dyDescent="0.2">
      <c r="A2516" s="129"/>
      <c r="B2516" s="129"/>
      <c r="C2516" s="129"/>
      <c r="D2516" s="129"/>
      <c r="E2516" s="139"/>
      <c r="F2516" s="140"/>
      <c r="G2516" s="140"/>
      <c r="H2516" s="129"/>
    </row>
    <row r="2517" spans="1:8" s="288" customFormat="1" ht="24" customHeight="1" x14ac:dyDescent="0.2">
      <c r="A2517" s="129"/>
      <c r="B2517" s="129"/>
      <c r="C2517" s="129"/>
      <c r="D2517" s="129"/>
      <c r="E2517" s="139"/>
      <c r="F2517" s="140"/>
      <c r="G2517" s="140"/>
      <c r="H2517" s="129"/>
    </row>
    <row r="2518" spans="1:8" s="288" customFormat="1" ht="24" customHeight="1" x14ac:dyDescent="0.2">
      <c r="A2518" s="129"/>
      <c r="B2518" s="129"/>
      <c r="C2518" s="129"/>
      <c r="D2518" s="129"/>
      <c r="E2518" s="139"/>
      <c r="F2518" s="140"/>
      <c r="G2518" s="140"/>
      <c r="H2518" s="129"/>
    </row>
    <row r="2519" spans="1:8" s="288" customFormat="1" ht="24" customHeight="1" x14ac:dyDescent="0.2">
      <c r="A2519" s="129"/>
      <c r="B2519" s="129"/>
      <c r="C2519" s="129"/>
      <c r="D2519" s="129"/>
      <c r="E2519" s="139"/>
      <c r="F2519" s="140"/>
      <c r="G2519" s="140"/>
      <c r="H2519" s="129"/>
    </row>
    <row r="2520" spans="1:8" s="288" customFormat="1" ht="24" customHeight="1" x14ac:dyDescent="0.2">
      <c r="A2520" s="129"/>
      <c r="B2520" s="129"/>
      <c r="C2520" s="129"/>
      <c r="D2520" s="129"/>
      <c r="E2520" s="139"/>
      <c r="F2520" s="140"/>
      <c r="G2520" s="140"/>
      <c r="H2520" s="129"/>
    </row>
    <row r="2521" spans="1:8" s="288" customFormat="1" ht="24" customHeight="1" x14ac:dyDescent="0.2">
      <c r="A2521" s="129"/>
      <c r="B2521" s="129"/>
      <c r="C2521" s="129"/>
      <c r="D2521" s="129"/>
      <c r="E2521" s="139"/>
      <c r="F2521" s="140"/>
      <c r="G2521" s="140"/>
      <c r="H2521" s="129"/>
    </row>
    <row r="2522" spans="1:8" s="288" customFormat="1" ht="24" customHeight="1" x14ac:dyDescent="0.2">
      <c r="A2522" s="129"/>
      <c r="B2522" s="129"/>
      <c r="C2522" s="129"/>
      <c r="D2522" s="129"/>
      <c r="E2522" s="139"/>
      <c r="F2522" s="140"/>
      <c r="G2522" s="140"/>
      <c r="H2522" s="129"/>
    </row>
    <row r="2523" spans="1:8" s="288" customFormat="1" ht="24" customHeight="1" x14ac:dyDescent="0.2">
      <c r="A2523" s="129"/>
      <c r="B2523" s="129"/>
      <c r="C2523" s="129"/>
      <c r="D2523" s="129"/>
      <c r="E2523" s="139"/>
      <c r="F2523" s="140"/>
      <c r="G2523" s="140"/>
      <c r="H2523" s="129"/>
    </row>
    <row r="2526" spans="1:8" s="288" customFormat="1" ht="24" customHeight="1" x14ac:dyDescent="0.2">
      <c r="A2526" s="129"/>
      <c r="B2526" s="129"/>
      <c r="C2526" s="129"/>
      <c r="D2526" s="129"/>
      <c r="E2526" s="139"/>
      <c r="F2526" s="140"/>
      <c r="G2526" s="140"/>
      <c r="H2526" s="129"/>
    </row>
    <row r="2527" spans="1:8" s="288" customFormat="1" ht="24" customHeight="1" x14ac:dyDescent="0.2">
      <c r="A2527" s="129"/>
      <c r="B2527" s="129"/>
      <c r="C2527" s="129"/>
      <c r="D2527" s="129"/>
      <c r="E2527" s="139"/>
      <c r="F2527" s="140"/>
      <c r="G2527" s="140"/>
      <c r="H2527" s="129"/>
    </row>
    <row r="2528" spans="1:8" s="288" customFormat="1" ht="24" customHeight="1" x14ac:dyDescent="0.2">
      <c r="A2528" s="129"/>
      <c r="B2528" s="129"/>
      <c r="C2528" s="129"/>
      <c r="D2528" s="129"/>
      <c r="E2528" s="139"/>
      <c r="F2528" s="140"/>
      <c r="G2528" s="140"/>
      <c r="H2528" s="129"/>
    </row>
    <row r="2529" spans="1:8" s="288" customFormat="1" ht="24" customHeight="1" x14ac:dyDescent="0.2">
      <c r="A2529" s="129"/>
      <c r="B2529" s="129"/>
      <c r="C2529" s="129"/>
      <c r="D2529" s="129"/>
      <c r="E2529" s="139"/>
      <c r="F2529" s="140"/>
      <c r="G2529" s="140"/>
      <c r="H2529" s="129"/>
    </row>
    <row r="2530" spans="1:8" s="288" customFormat="1" ht="24" customHeight="1" x14ac:dyDescent="0.2">
      <c r="A2530" s="129"/>
      <c r="B2530" s="129"/>
      <c r="C2530" s="129"/>
      <c r="D2530" s="129"/>
      <c r="E2530" s="139"/>
      <c r="F2530" s="140"/>
      <c r="G2530" s="140"/>
      <c r="H2530" s="129"/>
    </row>
    <row r="2531" spans="1:8" s="288" customFormat="1" ht="24" customHeight="1" x14ac:dyDescent="0.2">
      <c r="A2531" s="129"/>
      <c r="B2531" s="129"/>
      <c r="C2531" s="129"/>
      <c r="D2531" s="129"/>
      <c r="E2531" s="139"/>
      <c r="F2531" s="140"/>
      <c r="G2531" s="140"/>
      <c r="H2531" s="129"/>
    </row>
    <row r="2532" spans="1:8" s="288" customFormat="1" ht="24" customHeight="1" x14ac:dyDescent="0.2">
      <c r="A2532" s="129"/>
      <c r="B2532" s="129"/>
      <c r="C2532" s="129"/>
      <c r="D2532" s="129"/>
      <c r="E2532" s="139"/>
      <c r="F2532" s="140"/>
      <c r="G2532" s="140"/>
      <c r="H2532" s="129"/>
    </row>
    <row r="2533" spans="1:8" s="288" customFormat="1" ht="24" customHeight="1" x14ac:dyDescent="0.2">
      <c r="A2533" s="129"/>
      <c r="B2533" s="129"/>
      <c r="C2533" s="129"/>
      <c r="D2533" s="129"/>
      <c r="E2533" s="139"/>
      <c r="F2533" s="140"/>
      <c r="G2533" s="140"/>
      <c r="H2533" s="129"/>
    </row>
    <row r="2536" spans="1:8" s="288" customFormat="1" ht="24" customHeight="1" x14ac:dyDescent="0.2">
      <c r="A2536" s="129"/>
      <c r="B2536" s="129"/>
      <c r="C2536" s="129"/>
      <c r="D2536" s="129"/>
      <c r="E2536" s="139"/>
      <c r="F2536" s="140"/>
      <c r="G2536" s="140"/>
      <c r="H2536" s="129"/>
    </row>
    <row r="2537" spans="1:8" s="288" customFormat="1" ht="24" customHeight="1" x14ac:dyDescent="0.2">
      <c r="A2537" s="129"/>
      <c r="B2537" s="129"/>
      <c r="C2537" s="129"/>
      <c r="D2537" s="129"/>
      <c r="E2537" s="139"/>
      <c r="F2537" s="140"/>
      <c r="G2537" s="140"/>
      <c r="H2537" s="129"/>
    </row>
    <row r="2538" spans="1:8" s="288" customFormat="1" ht="24" customHeight="1" x14ac:dyDescent="0.2">
      <c r="A2538" s="129"/>
      <c r="B2538" s="129"/>
      <c r="C2538" s="129"/>
      <c r="D2538" s="129"/>
      <c r="E2538" s="139"/>
      <c r="F2538" s="140"/>
      <c r="G2538" s="140"/>
      <c r="H2538" s="129"/>
    </row>
    <row r="2539" spans="1:8" s="288" customFormat="1" ht="24" customHeight="1" x14ac:dyDescent="0.2">
      <c r="A2539" s="129"/>
      <c r="B2539" s="129"/>
      <c r="C2539" s="129"/>
      <c r="D2539" s="129"/>
      <c r="E2539" s="139"/>
      <c r="F2539" s="140"/>
      <c r="G2539" s="140"/>
      <c r="H2539" s="129"/>
    </row>
    <row r="2540" spans="1:8" s="288" customFormat="1" ht="24" customHeight="1" x14ac:dyDescent="0.2">
      <c r="A2540" s="129"/>
      <c r="B2540" s="129"/>
      <c r="C2540" s="129"/>
      <c r="D2540" s="129"/>
      <c r="E2540" s="139"/>
      <c r="F2540" s="140"/>
      <c r="G2540" s="140"/>
      <c r="H2540" s="129"/>
    </row>
    <row r="2541" spans="1:8" s="288" customFormat="1" ht="24" customHeight="1" x14ac:dyDescent="0.2">
      <c r="A2541" s="129"/>
      <c r="B2541" s="129"/>
      <c r="C2541" s="129"/>
      <c r="D2541" s="129"/>
      <c r="E2541" s="139"/>
      <c r="F2541" s="140"/>
      <c r="G2541" s="140"/>
      <c r="H2541" s="129"/>
    </row>
    <row r="2542" spans="1:8" s="288" customFormat="1" ht="24" customHeight="1" x14ac:dyDescent="0.2">
      <c r="A2542" s="129"/>
      <c r="B2542" s="129"/>
      <c r="C2542" s="129"/>
      <c r="D2542" s="129"/>
      <c r="E2542" s="139"/>
      <c r="F2542" s="140"/>
      <c r="G2542" s="140"/>
      <c r="H2542" s="129"/>
    </row>
    <row r="2543" spans="1:8" s="288" customFormat="1" ht="24" customHeight="1" x14ac:dyDescent="0.2">
      <c r="A2543" s="129"/>
      <c r="B2543" s="129"/>
      <c r="C2543" s="129"/>
      <c r="D2543" s="129"/>
      <c r="E2543" s="139"/>
      <c r="F2543" s="140"/>
      <c r="G2543" s="140"/>
      <c r="H2543" s="129"/>
    </row>
    <row r="2544" spans="1:8" s="288" customFormat="1" ht="24" customHeight="1" x14ac:dyDescent="0.2">
      <c r="A2544" s="129"/>
      <c r="B2544" s="129"/>
      <c r="C2544" s="129"/>
      <c r="D2544" s="129"/>
      <c r="E2544" s="139"/>
      <c r="F2544" s="140"/>
      <c r="G2544" s="140"/>
      <c r="H2544" s="129"/>
    </row>
    <row r="2558" spans="1:141" s="139" customFormat="1" ht="24" customHeight="1" x14ac:dyDescent="0.2">
      <c r="A2558" s="129"/>
      <c r="B2558" s="129"/>
      <c r="C2558" s="129"/>
      <c r="D2558" s="129"/>
      <c r="F2558" s="140"/>
      <c r="G2558" s="140"/>
      <c r="H2558" s="129"/>
      <c r="I2558" s="288"/>
      <c r="J2558" s="288"/>
      <c r="K2558" s="288"/>
      <c r="L2558" s="288"/>
      <c r="M2558" s="288"/>
      <c r="N2558" s="288"/>
      <c r="O2558" s="288"/>
      <c r="P2558" s="288"/>
      <c r="Q2558" s="288"/>
      <c r="R2558" s="288"/>
      <c r="S2558" s="288"/>
      <c r="T2558" s="288"/>
      <c r="U2558" s="289"/>
      <c r="V2558" s="289"/>
      <c r="W2558" s="289"/>
      <c r="X2558" s="289"/>
      <c r="Y2558" s="289"/>
      <c r="Z2558" s="289"/>
      <c r="AA2558" s="289"/>
      <c r="AB2558" s="289"/>
      <c r="AC2558" s="289"/>
      <c r="AD2558" s="289"/>
      <c r="AE2558" s="289"/>
      <c r="AF2558" s="289"/>
      <c r="AG2558" s="289"/>
      <c r="AH2558" s="289"/>
      <c r="AI2558" s="289"/>
      <c r="AJ2558" s="289"/>
      <c r="AK2558" s="289"/>
      <c r="AL2558" s="289"/>
      <c r="AM2558" s="289"/>
      <c r="AN2558" s="289"/>
      <c r="AO2558" s="289"/>
      <c r="AP2558" s="289"/>
      <c r="AQ2558" s="289"/>
      <c r="AR2558" s="289"/>
      <c r="AS2558" s="289"/>
      <c r="AT2558" s="289"/>
      <c r="AU2558" s="289"/>
      <c r="AV2558" s="289"/>
      <c r="AW2558" s="289"/>
      <c r="AX2558" s="289"/>
      <c r="AY2558" s="289"/>
      <c r="AZ2558" s="289"/>
      <c r="BA2558" s="289"/>
      <c r="BB2558" s="289"/>
      <c r="BC2558" s="289"/>
      <c r="BD2558" s="289"/>
      <c r="BE2558" s="289"/>
      <c r="BF2558" s="289"/>
      <c r="BG2558" s="289"/>
      <c r="BH2558" s="289"/>
      <c r="BI2558" s="289"/>
      <c r="BJ2558" s="289"/>
      <c r="BK2558" s="289"/>
      <c r="BL2558" s="289"/>
      <c r="BM2558" s="289"/>
      <c r="BN2558" s="289"/>
      <c r="BO2558" s="289"/>
      <c r="BP2558" s="289"/>
      <c r="BQ2558" s="289"/>
      <c r="BR2558" s="289"/>
      <c r="BS2558" s="289"/>
      <c r="BT2558" s="289"/>
      <c r="BU2558" s="289"/>
      <c r="BV2558" s="289"/>
      <c r="BW2558" s="289"/>
      <c r="BX2558" s="289"/>
      <c r="BY2558" s="289"/>
      <c r="BZ2558" s="289"/>
      <c r="CA2558" s="289"/>
      <c r="CB2558" s="289"/>
      <c r="CC2558" s="289"/>
      <c r="CD2558" s="289"/>
      <c r="CE2558" s="289"/>
      <c r="CF2558" s="289"/>
      <c r="CG2558" s="289"/>
      <c r="CH2558" s="289"/>
      <c r="CI2558" s="289"/>
      <c r="CJ2558" s="289"/>
      <c r="CK2558" s="289"/>
      <c r="CL2558" s="289"/>
      <c r="CM2558" s="289"/>
      <c r="CN2558" s="289"/>
      <c r="CO2558" s="289"/>
      <c r="CP2558" s="289"/>
      <c r="CQ2558" s="289"/>
      <c r="CR2558" s="289"/>
      <c r="CS2558" s="289"/>
      <c r="CT2558" s="289"/>
      <c r="CU2558" s="289"/>
      <c r="CV2558" s="289"/>
      <c r="CW2558" s="289"/>
      <c r="CX2558" s="289"/>
      <c r="CY2558" s="289"/>
      <c r="CZ2558" s="289"/>
      <c r="DA2558" s="289"/>
      <c r="DB2558" s="289"/>
      <c r="DC2558" s="289"/>
      <c r="DD2558" s="289"/>
      <c r="DE2558" s="289"/>
      <c r="DF2558" s="289"/>
      <c r="DG2558" s="289"/>
      <c r="DH2558" s="289"/>
      <c r="DI2558" s="289"/>
      <c r="DJ2558" s="289"/>
      <c r="DK2558" s="289"/>
      <c r="DL2558" s="289"/>
      <c r="DM2558" s="289"/>
      <c r="DN2558" s="289"/>
      <c r="DO2558" s="289"/>
      <c r="DP2558" s="289"/>
      <c r="DQ2558" s="289"/>
      <c r="DR2558" s="289"/>
      <c r="DS2558" s="289"/>
      <c r="DT2558" s="289"/>
      <c r="DU2558" s="289"/>
      <c r="DV2558" s="289"/>
      <c r="DW2558" s="289"/>
      <c r="DX2558" s="289"/>
      <c r="DY2558" s="289"/>
      <c r="DZ2558" s="289"/>
      <c r="EA2558" s="289"/>
      <c r="EB2558" s="289"/>
      <c r="EC2558" s="289"/>
      <c r="ED2558" s="289"/>
      <c r="EE2558" s="289"/>
      <c r="EF2558" s="289"/>
      <c r="EG2558" s="289"/>
      <c r="EH2558" s="289"/>
      <c r="EI2558" s="289"/>
      <c r="EJ2558" s="289"/>
      <c r="EK2558" s="289"/>
    </row>
    <row r="2560" spans="1:141" s="288" customFormat="1" ht="24" customHeight="1" x14ac:dyDescent="0.2">
      <c r="A2560" s="129"/>
      <c r="B2560" s="129"/>
      <c r="C2560" s="129"/>
      <c r="D2560" s="129"/>
      <c r="E2560" s="139"/>
      <c r="F2560" s="140"/>
      <c r="G2560" s="140"/>
      <c r="H2560" s="129"/>
    </row>
    <row r="2561" spans="1:8" s="288" customFormat="1" ht="24" customHeight="1" x14ac:dyDescent="0.2">
      <c r="A2561" s="129"/>
      <c r="B2561" s="129"/>
      <c r="C2561" s="129"/>
      <c r="D2561" s="129"/>
      <c r="E2561" s="139"/>
      <c r="F2561" s="140"/>
      <c r="G2561" s="140"/>
      <c r="H2561" s="129"/>
    </row>
    <row r="2562" spans="1:8" s="288" customFormat="1" ht="24" customHeight="1" x14ac:dyDescent="0.2">
      <c r="A2562" s="129"/>
      <c r="B2562" s="129"/>
      <c r="C2562" s="129"/>
      <c r="D2562" s="129"/>
      <c r="E2562" s="139"/>
      <c r="F2562" s="140"/>
      <c r="G2562" s="140"/>
      <c r="H2562" s="129"/>
    </row>
    <row r="2563" spans="1:8" s="288" customFormat="1" ht="24" customHeight="1" x14ac:dyDescent="0.2">
      <c r="A2563" s="129"/>
      <c r="B2563" s="129"/>
      <c r="C2563" s="129"/>
      <c r="D2563" s="129"/>
      <c r="E2563" s="139"/>
      <c r="F2563" s="140"/>
      <c r="G2563" s="140"/>
      <c r="H2563" s="129"/>
    </row>
    <row r="2564" spans="1:8" s="288" customFormat="1" ht="24" customHeight="1" x14ac:dyDescent="0.2">
      <c r="A2564" s="129"/>
      <c r="B2564" s="129"/>
      <c r="C2564" s="129"/>
      <c r="D2564" s="129"/>
      <c r="E2564" s="139"/>
      <c r="F2564" s="140"/>
      <c r="G2564" s="140"/>
      <c r="H2564" s="129"/>
    </row>
    <row r="2565" spans="1:8" s="288" customFormat="1" ht="24" customHeight="1" x14ac:dyDescent="0.2">
      <c r="A2565" s="129"/>
      <c r="B2565" s="129"/>
      <c r="C2565" s="129"/>
      <c r="D2565" s="129"/>
      <c r="E2565" s="139"/>
      <c r="F2565" s="140"/>
      <c r="G2565" s="140"/>
      <c r="H2565" s="129"/>
    </row>
    <row r="2566" spans="1:8" s="288" customFormat="1" ht="24" customHeight="1" x14ac:dyDescent="0.2">
      <c r="A2566" s="129"/>
      <c r="B2566" s="129"/>
      <c r="C2566" s="129"/>
      <c r="D2566" s="129"/>
      <c r="E2566" s="139"/>
      <c r="F2566" s="140"/>
      <c r="G2566" s="140"/>
      <c r="H2566" s="129"/>
    </row>
    <row r="2567" spans="1:8" s="288" customFormat="1" ht="24" customHeight="1" x14ac:dyDescent="0.2">
      <c r="A2567" s="129"/>
      <c r="B2567" s="129"/>
      <c r="C2567" s="129"/>
      <c r="D2567" s="129"/>
      <c r="E2567" s="139"/>
      <c r="F2567" s="140"/>
      <c r="G2567" s="140"/>
      <c r="H2567" s="129"/>
    </row>
    <row r="2568" spans="1:8" s="288" customFormat="1" ht="24" customHeight="1" x14ac:dyDescent="0.2">
      <c r="A2568" s="129"/>
      <c r="B2568" s="129"/>
      <c r="C2568" s="129"/>
      <c r="D2568" s="129"/>
      <c r="E2568" s="139"/>
      <c r="F2568" s="140"/>
      <c r="G2568" s="140"/>
      <c r="H2568" s="129"/>
    </row>
    <row r="2569" spans="1:8" s="288" customFormat="1" ht="24" customHeight="1" x14ac:dyDescent="0.2">
      <c r="A2569" s="129"/>
      <c r="B2569" s="129"/>
      <c r="C2569" s="129"/>
      <c r="D2569" s="129"/>
      <c r="E2569" s="139"/>
      <c r="F2569" s="140"/>
      <c r="G2569" s="140"/>
      <c r="H2569" s="129"/>
    </row>
    <row r="2570" spans="1:8" s="288" customFormat="1" ht="24" customHeight="1" x14ac:dyDescent="0.2">
      <c r="A2570" s="129"/>
      <c r="B2570" s="129"/>
      <c r="C2570" s="129"/>
      <c r="D2570" s="129"/>
      <c r="E2570" s="139"/>
      <c r="F2570" s="140"/>
      <c r="G2570" s="140"/>
      <c r="H2570" s="129"/>
    </row>
    <row r="2571" spans="1:8" s="288" customFormat="1" ht="24" customHeight="1" x14ac:dyDescent="0.2">
      <c r="A2571" s="129"/>
      <c r="B2571" s="129"/>
      <c r="C2571" s="129"/>
      <c r="D2571" s="129"/>
      <c r="E2571" s="139"/>
      <c r="F2571" s="140"/>
      <c r="G2571" s="140"/>
      <c r="H2571" s="129"/>
    </row>
    <row r="2572" spans="1:8" s="288" customFormat="1" ht="24" customHeight="1" x14ac:dyDescent="0.2">
      <c r="A2572" s="129"/>
      <c r="B2572" s="129"/>
      <c r="C2572" s="129"/>
      <c r="D2572" s="129"/>
      <c r="E2572" s="139"/>
      <c r="F2572" s="140"/>
      <c r="G2572" s="140"/>
      <c r="H2572" s="129"/>
    </row>
    <row r="2573" spans="1:8" s="288" customFormat="1" ht="24" customHeight="1" x14ac:dyDescent="0.2">
      <c r="A2573" s="129"/>
      <c r="B2573" s="129"/>
      <c r="C2573" s="129"/>
      <c r="D2573" s="129"/>
      <c r="E2573" s="139"/>
      <c r="F2573" s="140"/>
      <c r="G2573" s="140"/>
      <c r="H2573" s="129"/>
    </row>
    <row r="2576" spans="1:8" s="288" customFormat="1" ht="24" customHeight="1" x14ac:dyDescent="0.2">
      <c r="A2576" s="129"/>
      <c r="B2576" s="129"/>
      <c r="C2576" s="129"/>
      <c r="D2576" s="129"/>
      <c r="E2576" s="139"/>
      <c r="F2576" s="140"/>
      <c r="G2576" s="140"/>
      <c r="H2576" s="129"/>
    </row>
    <row r="2577" spans="1:8" s="288" customFormat="1" ht="24" customHeight="1" x14ac:dyDescent="0.2">
      <c r="A2577" s="129"/>
      <c r="B2577" s="129"/>
      <c r="C2577" s="129"/>
      <c r="D2577" s="129"/>
      <c r="E2577" s="139"/>
      <c r="F2577" s="140"/>
      <c r="G2577" s="140"/>
      <c r="H2577" s="129"/>
    </row>
    <row r="2578" spans="1:8" s="288" customFormat="1" ht="24" customHeight="1" x14ac:dyDescent="0.2">
      <c r="A2578" s="129"/>
      <c r="B2578" s="129"/>
      <c r="C2578" s="129"/>
      <c r="D2578" s="129"/>
      <c r="E2578" s="139"/>
      <c r="F2578" s="140"/>
      <c r="G2578" s="140"/>
      <c r="H2578" s="129"/>
    </row>
    <row r="2579" spans="1:8" s="288" customFormat="1" ht="24" customHeight="1" x14ac:dyDescent="0.2">
      <c r="A2579" s="129"/>
      <c r="B2579" s="129"/>
      <c r="C2579" s="129"/>
      <c r="D2579" s="129"/>
      <c r="E2579" s="139"/>
      <c r="F2579" s="140"/>
      <c r="G2579" s="140"/>
      <c r="H2579" s="129"/>
    </row>
    <row r="2580" spans="1:8" s="288" customFormat="1" ht="24" customHeight="1" x14ac:dyDescent="0.2">
      <c r="A2580" s="129"/>
      <c r="B2580" s="129"/>
      <c r="C2580" s="129"/>
      <c r="D2580" s="129"/>
      <c r="E2580" s="139"/>
      <c r="F2580" s="140"/>
      <c r="G2580" s="140"/>
      <c r="H2580" s="129"/>
    </row>
    <row r="2581" spans="1:8" s="288" customFormat="1" ht="24" customHeight="1" x14ac:dyDescent="0.2">
      <c r="A2581" s="129"/>
      <c r="B2581" s="129"/>
      <c r="C2581" s="129"/>
      <c r="D2581" s="129"/>
      <c r="E2581" s="139"/>
      <c r="F2581" s="140"/>
      <c r="G2581" s="140"/>
      <c r="H2581" s="129"/>
    </row>
    <row r="2582" spans="1:8" s="288" customFormat="1" ht="24" customHeight="1" x14ac:dyDescent="0.2">
      <c r="A2582" s="129"/>
      <c r="B2582" s="129"/>
      <c r="C2582" s="129"/>
      <c r="D2582" s="129"/>
      <c r="E2582" s="139"/>
      <c r="F2582" s="140"/>
      <c r="G2582" s="140"/>
      <c r="H2582" s="129"/>
    </row>
    <row r="2583" spans="1:8" s="288" customFormat="1" ht="24" customHeight="1" x14ac:dyDescent="0.2">
      <c r="A2583" s="129"/>
      <c r="B2583" s="129"/>
      <c r="C2583" s="129"/>
      <c r="D2583" s="129"/>
      <c r="E2583" s="139"/>
      <c r="F2583" s="140"/>
      <c r="G2583" s="140"/>
      <c r="H2583" s="129"/>
    </row>
    <row r="2586" spans="1:8" s="288" customFormat="1" ht="24" customHeight="1" x14ac:dyDescent="0.2">
      <c r="A2586" s="129"/>
      <c r="B2586" s="129"/>
      <c r="C2586" s="129"/>
      <c r="D2586" s="129"/>
      <c r="E2586" s="139"/>
      <c r="F2586" s="140"/>
      <c r="G2586" s="140"/>
      <c r="H2586" s="129"/>
    </row>
    <row r="2587" spans="1:8" s="288" customFormat="1" ht="24" customHeight="1" x14ac:dyDescent="0.2">
      <c r="A2587" s="129"/>
      <c r="B2587" s="129"/>
      <c r="C2587" s="129"/>
      <c r="D2587" s="129"/>
      <c r="E2587" s="139"/>
      <c r="F2587" s="140"/>
      <c r="G2587" s="140"/>
      <c r="H2587" s="129"/>
    </row>
    <row r="2588" spans="1:8" s="288" customFormat="1" ht="24" customHeight="1" x14ac:dyDescent="0.2">
      <c r="A2588" s="129"/>
      <c r="B2588" s="129"/>
      <c r="C2588" s="129"/>
      <c r="D2588" s="129"/>
      <c r="E2588" s="139"/>
      <c r="F2588" s="140"/>
      <c r="G2588" s="140"/>
      <c r="H2588" s="129"/>
    </row>
    <row r="2589" spans="1:8" s="288" customFormat="1" ht="24" customHeight="1" x14ac:dyDescent="0.2">
      <c r="A2589" s="129"/>
      <c r="B2589" s="129"/>
      <c r="C2589" s="129"/>
      <c r="D2589" s="129"/>
      <c r="E2589" s="139"/>
      <c r="F2589" s="140"/>
      <c r="G2589" s="140"/>
      <c r="H2589" s="129"/>
    </row>
    <row r="2590" spans="1:8" s="288" customFormat="1" ht="24" customHeight="1" x14ac:dyDescent="0.2">
      <c r="A2590" s="129"/>
      <c r="B2590" s="129"/>
      <c r="C2590" s="129"/>
      <c r="D2590" s="129"/>
      <c r="E2590" s="139"/>
      <c r="F2590" s="140"/>
      <c r="G2590" s="140"/>
      <c r="H2590" s="129"/>
    </row>
    <row r="2591" spans="1:8" s="288" customFormat="1" ht="24" customHeight="1" x14ac:dyDescent="0.2">
      <c r="A2591" s="129"/>
      <c r="B2591" s="129"/>
      <c r="C2591" s="129"/>
      <c r="D2591" s="129"/>
      <c r="E2591" s="139"/>
      <c r="F2591" s="140"/>
      <c r="G2591" s="140"/>
      <c r="H2591" s="129"/>
    </row>
    <row r="2592" spans="1:8" s="288" customFormat="1" ht="24" customHeight="1" x14ac:dyDescent="0.2">
      <c r="A2592" s="129"/>
      <c r="B2592" s="129"/>
      <c r="C2592" s="129"/>
      <c r="D2592" s="129"/>
      <c r="E2592" s="139"/>
      <c r="F2592" s="140"/>
      <c r="G2592" s="140"/>
      <c r="H2592" s="129"/>
    </row>
    <row r="2593" spans="1:141" s="288" customFormat="1" ht="24" customHeight="1" x14ac:dyDescent="0.2">
      <c r="A2593" s="129"/>
      <c r="B2593" s="129"/>
      <c r="C2593" s="129"/>
      <c r="D2593" s="129"/>
      <c r="E2593" s="139"/>
      <c r="F2593" s="140"/>
      <c r="G2593" s="140"/>
      <c r="H2593" s="129"/>
    </row>
    <row r="2594" spans="1:141" s="288" customFormat="1" ht="24" customHeight="1" x14ac:dyDescent="0.2">
      <c r="A2594" s="129"/>
      <c r="B2594" s="129"/>
      <c r="C2594" s="129"/>
      <c r="D2594" s="129"/>
      <c r="E2594" s="139"/>
      <c r="F2594" s="140"/>
      <c r="G2594" s="140"/>
      <c r="H2594" s="129"/>
    </row>
    <row r="2608" spans="1:141" s="139" customFormat="1" ht="24" customHeight="1" x14ac:dyDescent="0.2">
      <c r="A2608" s="129"/>
      <c r="B2608" s="129"/>
      <c r="C2608" s="129"/>
      <c r="D2608" s="129"/>
      <c r="F2608" s="140"/>
      <c r="G2608" s="140"/>
      <c r="H2608" s="129"/>
      <c r="I2608" s="288"/>
      <c r="J2608" s="288"/>
      <c r="K2608" s="288"/>
      <c r="L2608" s="288"/>
      <c r="M2608" s="288"/>
      <c r="N2608" s="288"/>
      <c r="O2608" s="288"/>
      <c r="P2608" s="288"/>
      <c r="Q2608" s="288"/>
      <c r="R2608" s="288"/>
      <c r="S2608" s="288"/>
      <c r="T2608" s="288"/>
      <c r="U2608" s="289"/>
      <c r="V2608" s="289"/>
      <c r="W2608" s="289"/>
      <c r="X2608" s="289"/>
      <c r="Y2608" s="289"/>
      <c r="Z2608" s="289"/>
      <c r="AA2608" s="289"/>
      <c r="AB2608" s="289"/>
      <c r="AC2608" s="289"/>
      <c r="AD2608" s="289"/>
      <c r="AE2608" s="289"/>
      <c r="AF2608" s="289"/>
      <c r="AG2608" s="289"/>
      <c r="AH2608" s="289"/>
      <c r="AI2608" s="289"/>
      <c r="AJ2608" s="289"/>
      <c r="AK2608" s="289"/>
      <c r="AL2608" s="289"/>
      <c r="AM2608" s="289"/>
      <c r="AN2608" s="289"/>
      <c r="AO2608" s="289"/>
      <c r="AP2608" s="289"/>
      <c r="AQ2608" s="289"/>
      <c r="AR2608" s="289"/>
      <c r="AS2608" s="289"/>
      <c r="AT2608" s="289"/>
      <c r="AU2608" s="289"/>
      <c r="AV2608" s="289"/>
      <c r="AW2608" s="289"/>
      <c r="AX2608" s="289"/>
      <c r="AY2608" s="289"/>
      <c r="AZ2608" s="289"/>
      <c r="BA2608" s="289"/>
      <c r="BB2608" s="289"/>
      <c r="BC2608" s="289"/>
      <c r="BD2608" s="289"/>
      <c r="BE2608" s="289"/>
      <c r="BF2608" s="289"/>
      <c r="BG2608" s="289"/>
      <c r="BH2608" s="289"/>
      <c r="BI2608" s="289"/>
      <c r="BJ2608" s="289"/>
      <c r="BK2608" s="289"/>
      <c r="BL2608" s="289"/>
      <c r="BM2608" s="289"/>
      <c r="BN2608" s="289"/>
      <c r="BO2608" s="289"/>
      <c r="BP2608" s="289"/>
      <c r="BQ2608" s="289"/>
      <c r="BR2608" s="289"/>
      <c r="BS2608" s="289"/>
      <c r="BT2608" s="289"/>
      <c r="BU2608" s="289"/>
      <c r="BV2608" s="289"/>
      <c r="BW2608" s="289"/>
      <c r="BX2608" s="289"/>
      <c r="BY2608" s="289"/>
      <c r="BZ2608" s="289"/>
      <c r="CA2608" s="289"/>
      <c r="CB2608" s="289"/>
      <c r="CC2608" s="289"/>
      <c r="CD2608" s="289"/>
      <c r="CE2608" s="289"/>
      <c r="CF2608" s="289"/>
      <c r="CG2608" s="289"/>
      <c r="CH2608" s="289"/>
      <c r="CI2608" s="289"/>
      <c r="CJ2608" s="289"/>
      <c r="CK2608" s="289"/>
      <c r="CL2608" s="289"/>
      <c r="CM2608" s="289"/>
      <c r="CN2608" s="289"/>
      <c r="CO2608" s="289"/>
      <c r="CP2608" s="289"/>
      <c r="CQ2608" s="289"/>
      <c r="CR2608" s="289"/>
      <c r="CS2608" s="289"/>
      <c r="CT2608" s="289"/>
      <c r="CU2608" s="289"/>
      <c r="CV2608" s="289"/>
      <c r="CW2608" s="289"/>
      <c r="CX2608" s="289"/>
      <c r="CY2608" s="289"/>
      <c r="CZ2608" s="289"/>
      <c r="DA2608" s="289"/>
      <c r="DB2608" s="289"/>
      <c r="DC2608" s="289"/>
      <c r="DD2608" s="289"/>
      <c r="DE2608" s="289"/>
      <c r="DF2608" s="289"/>
      <c r="DG2608" s="289"/>
      <c r="DH2608" s="289"/>
      <c r="DI2608" s="289"/>
      <c r="DJ2608" s="289"/>
      <c r="DK2608" s="289"/>
      <c r="DL2608" s="289"/>
      <c r="DM2608" s="289"/>
      <c r="DN2608" s="289"/>
      <c r="DO2608" s="289"/>
      <c r="DP2608" s="289"/>
      <c r="DQ2608" s="289"/>
      <c r="DR2608" s="289"/>
      <c r="DS2608" s="289"/>
      <c r="DT2608" s="289"/>
      <c r="DU2608" s="289"/>
      <c r="DV2608" s="289"/>
      <c r="DW2608" s="289"/>
      <c r="DX2608" s="289"/>
      <c r="DY2608" s="289"/>
      <c r="DZ2608" s="289"/>
      <c r="EA2608" s="289"/>
      <c r="EB2608" s="289"/>
      <c r="EC2608" s="289"/>
      <c r="ED2608" s="289"/>
      <c r="EE2608" s="289"/>
      <c r="EF2608" s="289"/>
      <c r="EG2608" s="289"/>
      <c r="EH2608" s="289"/>
      <c r="EI2608" s="289"/>
      <c r="EJ2608" s="289"/>
      <c r="EK2608" s="289"/>
    </row>
    <row r="2610" spans="1:8" s="288" customFormat="1" ht="24" customHeight="1" x14ac:dyDescent="0.2">
      <c r="A2610" s="129"/>
      <c r="B2610" s="129"/>
      <c r="C2610" s="129"/>
      <c r="D2610" s="129"/>
      <c r="E2610" s="139"/>
      <c r="F2610" s="140"/>
      <c r="G2610" s="140"/>
      <c r="H2610" s="129"/>
    </row>
    <row r="2611" spans="1:8" s="288" customFormat="1" ht="24" customHeight="1" x14ac:dyDescent="0.2">
      <c r="A2611" s="129"/>
      <c r="B2611" s="129"/>
      <c r="C2611" s="129"/>
      <c r="D2611" s="129"/>
      <c r="E2611" s="139"/>
      <c r="F2611" s="140"/>
      <c r="G2611" s="140"/>
      <c r="H2611" s="129"/>
    </row>
    <row r="2612" spans="1:8" s="288" customFormat="1" ht="24" customHeight="1" x14ac:dyDescent="0.2">
      <c r="A2612" s="129"/>
      <c r="B2612" s="129"/>
      <c r="C2612" s="129"/>
      <c r="D2612" s="129"/>
      <c r="E2612" s="139"/>
      <c r="F2612" s="140"/>
      <c r="G2612" s="140"/>
      <c r="H2612" s="129"/>
    </row>
    <row r="2613" spans="1:8" s="288" customFormat="1" ht="24" customHeight="1" x14ac:dyDescent="0.2">
      <c r="A2613" s="129"/>
      <c r="B2613" s="129"/>
      <c r="C2613" s="129"/>
      <c r="D2613" s="129"/>
      <c r="E2613" s="139"/>
      <c r="F2613" s="140"/>
      <c r="G2613" s="140"/>
      <c r="H2613" s="129"/>
    </row>
    <row r="2614" spans="1:8" s="288" customFormat="1" ht="24" customHeight="1" x14ac:dyDescent="0.2">
      <c r="A2614" s="129"/>
      <c r="B2614" s="129"/>
      <c r="C2614" s="129"/>
      <c r="D2614" s="129"/>
      <c r="E2614" s="139"/>
      <c r="F2614" s="140"/>
      <c r="G2614" s="140"/>
      <c r="H2614" s="129"/>
    </row>
    <row r="2615" spans="1:8" s="288" customFormat="1" ht="24" customHeight="1" x14ac:dyDescent="0.2">
      <c r="A2615" s="129"/>
      <c r="B2615" s="129"/>
      <c r="C2615" s="129"/>
      <c r="D2615" s="129"/>
      <c r="E2615" s="139"/>
      <c r="F2615" s="140"/>
      <c r="G2615" s="140"/>
      <c r="H2615" s="129"/>
    </row>
    <row r="2616" spans="1:8" s="288" customFormat="1" ht="24" customHeight="1" x14ac:dyDescent="0.2">
      <c r="A2616" s="129"/>
      <c r="B2616" s="129"/>
      <c r="C2616" s="129"/>
      <c r="D2616" s="129"/>
      <c r="E2616" s="139"/>
      <c r="F2616" s="140"/>
      <c r="G2616" s="140"/>
      <c r="H2616" s="129"/>
    </row>
    <row r="2617" spans="1:8" s="288" customFormat="1" ht="24" customHeight="1" x14ac:dyDescent="0.2">
      <c r="A2617" s="129"/>
      <c r="B2617" s="129"/>
      <c r="C2617" s="129"/>
      <c r="D2617" s="129"/>
      <c r="E2617" s="139"/>
      <c r="F2617" s="140"/>
      <c r="G2617" s="140"/>
      <c r="H2617" s="129"/>
    </row>
    <row r="2618" spans="1:8" s="288" customFormat="1" ht="24" customHeight="1" x14ac:dyDescent="0.2">
      <c r="A2618" s="129"/>
      <c r="B2618" s="129"/>
      <c r="C2618" s="129"/>
      <c r="D2618" s="129"/>
      <c r="E2618" s="139"/>
      <c r="F2618" s="140"/>
      <c r="G2618" s="140"/>
      <c r="H2618" s="129"/>
    </row>
    <row r="2619" spans="1:8" s="288" customFormat="1" ht="24" customHeight="1" x14ac:dyDescent="0.2">
      <c r="A2619" s="129"/>
      <c r="B2619" s="129"/>
      <c r="C2619" s="129"/>
      <c r="D2619" s="129"/>
      <c r="E2619" s="139"/>
      <c r="F2619" s="140"/>
      <c r="G2619" s="140"/>
      <c r="H2619" s="129"/>
    </row>
    <row r="2620" spans="1:8" s="288" customFormat="1" ht="24" customHeight="1" x14ac:dyDescent="0.2">
      <c r="A2620" s="129"/>
      <c r="B2620" s="129"/>
      <c r="C2620" s="129"/>
      <c r="D2620" s="129"/>
      <c r="E2620" s="139"/>
      <c r="F2620" s="140"/>
      <c r="G2620" s="140"/>
      <c r="H2620" s="129"/>
    </row>
    <row r="2621" spans="1:8" s="288" customFormat="1" ht="24" customHeight="1" x14ac:dyDescent="0.2">
      <c r="A2621" s="129"/>
      <c r="B2621" s="129"/>
      <c r="C2621" s="129"/>
      <c r="D2621" s="129"/>
      <c r="E2621" s="139"/>
      <c r="F2621" s="140"/>
      <c r="G2621" s="140"/>
      <c r="H2621" s="129"/>
    </row>
    <row r="2622" spans="1:8" s="288" customFormat="1" ht="24" customHeight="1" x14ac:dyDescent="0.2">
      <c r="A2622" s="129"/>
      <c r="B2622" s="129"/>
      <c r="C2622" s="129"/>
      <c r="D2622" s="129"/>
      <c r="E2622" s="139"/>
      <c r="F2622" s="140"/>
      <c r="G2622" s="140"/>
      <c r="H2622" s="129"/>
    </row>
    <row r="2623" spans="1:8" s="288" customFormat="1" ht="24" customHeight="1" x14ac:dyDescent="0.2">
      <c r="A2623" s="129"/>
      <c r="B2623" s="129"/>
      <c r="C2623" s="129"/>
      <c r="D2623" s="129"/>
      <c r="E2623" s="139"/>
      <c r="F2623" s="140"/>
      <c r="G2623" s="140"/>
      <c r="H2623" s="129"/>
    </row>
    <row r="2626" spans="1:8" s="288" customFormat="1" ht="24" customHeight="1" x14ac:dyDescent="0.2">
      <c r="A2626" s="129"/>
      <c r="B2626" s="129"/>
      <c r="C2626" s="129"/>
      <c r="D2626" s="129"/>
      <c r="E2626" s="139"/>
      <c r="F2626" s="140"/>
      <c r="G2626" s="140"/>
      <c r="H2626" s="129"/>
    </row>
    <row r="2627" spans="1:8" s="288" customFormat="1" ht="24" customHeight="1" x14ac:dyDescent="0.2">
      <c r="A2627" s="129"/>
      <c r="B2627" s="129"/>
      <c r="C2627" s="129"/>
      <c r="D2627" s="129"/>
      <c r="E2627" s="139"/>
      <c r="F2627" s="140"/>
      <c r="G2627" s="140"/>
      <c r="H2627" s="129"/>
    </row>
    <row r="2628" spans="1:8" s="288" customFormat="1" ht="24" customHeight="1" x14ac:dyDescent="0.2">
      <c r="A2628" s="129"/>
      <c r="B2628" s="129"/>
      <c r="C2628" s="129"/>
      <c r="D2628" s="129"/>
      <c r="E2628" s="139"/>
      <c r="F2628" s="140"/>
      <c r="G2628" s="140"/>
      <c r="H2628" s="129"/>
    </row>
    <row r="2629" spans="1:8" s="288" customFormat="1" ht="24" customHeight="1" x14ac:dyDescent="0.2">
      <c r="A2629" s="129"/>
      <c r="B2629" s="129"/>
      <c r="C2629" s="129"/>
      <c r="D2629" s="129"/>
      <c r="E2629" s="139"/>
      <c r="F2629" s="140"/>
      <c r="G2629" s="140"/>
      <c r="H2629" s="129"/>
    </row>
    <row r="2630" spans="1:8" s="288" customFormat="1" ht="24" customHeight="1" x14ac:dyDescent="0.2">
      <c r="A2630" s="129"/>
      <c r="B2630" s="129"/>
      <c r="C2630" s="129"/>
      <c r="D2630" s="129"/>
      <c r="E2630" s="139"/>
      <c r="F2630" s="140"/>
      <c r="G2630" s="140"/>
      <c r="H2630" s="129"/>
    </row>
    <row r="2631" spans="1:8" s="288" customFormat="1" ht="24" customHeight="1" x14ac:dyDescent="0.2">
      <c r="A2631" s="129"/>
      <c r="B2631" s="129"/>
      <c r="C2631" s="129"/>
      <c r="D2631" s="129"/>
      <c r="E2631" s="139"/>
      <c r="F2631" s="140"/>
      <c r="G2631" s="140"/>
      <c r="H2631" s="129"/>
    </row>
    <row r="2632" spans="1:8" s="288" customFormat="1" ht="24" customHeight="1" x14ac:dyDescent="0.2">
      <c r="A2632" s="129"/>
      <c r="B2632" s="129"/>
      <c r="C2632" s="129"/>
      <c r="D2632" s="129"/>
      <c r="E2632" s="139"/>
      <c r="F2632" s="140"/>
      <c r="G2632" s="140"/>
      <c r="H2632" s="129"/>
    </row>
    <row r="2633" spans="1:8" s="288" customFormat="1" ht="24" customHeight="1" x14ac:dyDescent="0.2">
      <c r="A2633" s="129"/>
      <c r="B2633" s="129"/>
      <c r="C2633" s="129"/>
      <c r="D2633" s="129"/>
      <c r="E2633" s="139"/>
      <c r="F2633" s="140"/>
      <c r="G2633" s="140"/>
      <c r="H2633" s="129"/>
    </row>
    <row r="2636" spans="1:8" s="288" customFormat="1" ht="24" customHeight="1" x14ac:dyDescent="0.2">
      <c r="A2636" s="129"/>
      <c r="B2636" s="129"/>
      <c r="C2636" s="129"/>
      <c r="D2636" s="129"/>
      <c r="E2636" s="139"/>
      <c r="F2636" s="140"/>
      <c r="G2636" s="140"/>
      <c r="H2636" s="129"/>
    </row>
    <row r="2637" spans="1:8" s="288" customFormat="1" ht="24" customHeight="1" x14ac:dyDescent="0.2">
      <c r="A2637" s="129"/>
      <c r="B2637" s="129"/>
      <c r="C2637" s="129"/>
      <c r="D2637" s="129"/>
      <c r="E2637" s="139"/>
      <c r="F2637" s="140"/>
      <c r="G2637" s="140"/>
      <c r="H2637" s="129"/>
    </row>
    <row r="2638" spans="1:8" s="288" customFormat="1" ht="24" customHeight="1" x14ac:dyDescent="0.2">
      <c r="A2638" s="129"/>
      <c r="B2638" s="129"/>
      <c r="C2638" s="129"/>
      <c r="D2638" s="129"/>
      <c r="E2638" s="139"/>
      <c r="F2638" s="140"/>
      <c r="G2638" s="140"/>
      <c r="H2638" s="129"/>
    </row>
    <row r="2639" spans="1:8" s="288" customFormat="1" ht="24" customHeight="1" x14ac:dyDescent="0.2">
      <c r="A2639" s="129"/>
      <c r="B2639" s="129"/>
      <c r="C2639" s="129"/>
      <c r="D2639" s="129"/>
      <c r="E2639" s="139"/>
      <c r="F2639" s="140"/>
      <c r="G2639" s="140"/>
      <c r="H2639" s="129"/>
    </row>
    <row r="2640" spans="1:8" s="288" customFormat="1" ht="24" customHeight="1" x14ac:dyDescent="0.2">
      <c r="A2640" s="129"/>
      <c r="B2640" s="129"/>
      <c r="C2640" s="129"/>
      <c r="D2640" s="129"/>
      <c r="E2640" s="139"/>
      <c r="F2640" s="140"/>
      <c r="G2640" s="140"/>
      <c r="H2640" s="129"/>
    </row>
    <row r="2641" spans="1:8" s="288" customFormat="1" ht="24" customHeight="1" x14ac:dyDescent="0.2">
      <c r="A2641" s="129"/>
      <c r="B2641" s="129"/>
      <c r="C2641" s="129"/>
      <c r="D2641" s="129"/>
      <c r="E2641" s="139"/>
      <c r="F2641" s="140"/>
      <c r="G2641" s="140"/>
      <c r="H2641" s="129"/>
    </row>
    <row r="2642" spans="1:8" s="288" customFormat="1" ht="24" customHeight="1" x14ac:dyDescent="0.2">
      <c r="A2642" s="129"/>
      <c r="B2642" s="129"/>
      <c r="C2642" s="129"/>
      <c r="D2642" s="129"/>
      <c r="E2642" s="139"/>
      <c r="F2642" s="140"/>
      <c r="G2642" s="140"/>
      <c r="H2642" s="129"/>
    </row>
    <row r="2643" spans="1:8" s="288" customFormat="1" ht="24" customHeight="1" x14ac:dyDescent="0.2">
      <c r="A2643" s="129"/>
      <c r="B2643" s="129"/>
      <c r="C2643" s="129"/>
      <c r="D2643" s="129"/>
      <c r="E2643" s="139"/>
      <c r="F2643" s="140"/>
      <c r="G2643" s="140"/>
      <c r="H2643" s="129"/>
    </row>
    <row r="2644" spans="1:8" s="288" customFormat="1" ht="24" customHeight="1" x14ac:dyDescent="0.2">
      <c r="A2644" s="129"/>
      <c r="B2644" s="129"/>
      <c r="C2644" s="129"/>
      <c r="D2644" s="129"/>
      <c r="E2644" s="139"/>
      <c r="F2644" s="140"/>
      <c r="G2644" s="140"/>
      <c r="H2644" s="129"/>
    </row>
    <row r="2658" spans="1:141" s="139" customFormat="1" ht="24" customHeight="1" x14ac:dyDescent="0.2">
      <c r="A2658" s="129"/>
      <c r="B2658" s="129"/>
      <c r="C2658" s="129"/>
      <c r="D2658" s="129"/>
      <c r="F2658" s="140"/>
      <c r="G2658" s="140"/>
      <c r="H2658" s="129"/>
      <c r="I2658" s="288"/>
      <c r="J2658" s="288"/>
      <c r="K2658" s="288"/>
      <c r="L2658" s="288"/>
      <c r="M2658" s="288"/>
      <c r="N2658" s="288"/>
      <c r="O2658" s="288"/>
      <c r="P2658" s="288"/>
      <c r="Q2658" s="288"/>
      <c r="R2658" s="288"/>
      <c r="S2658" s="288"/>
      <c r="T2658" s="288"/>
      <c r="U2658" s="289"/>
      <c r="V2658" s="289"/>
      <c r="W2658" s="289"/>
      <c r="X2658" s="289"/>
      <c r="Y2658" s="289"/>
      <c r="Z2658" s="289"/>
      <c r="AA2658" s="289"/>
      <c r="AB2658" s="289"/>
      <c r="AC2658" s="289"/>
      <c r="AD2658" s="289"/>
      <c r="AE2658" s="289"/>
      <c r="AF2658" s="289"/>
      <c r="AG2658" s="289"/>
      <c r="AH2658" s="289"/>
      <c r="AI2658" s="289"/>
      <c r="AJ2658" s="289"/>
      <c r="AK2658" s="289"/>
      <c r="AL2658" s="289"/>
      <c r="AM2658" s="289"/>
      <c r="AN2658" s="289"/>
      <c r="AO2658" s="289"/>
      <c r="AP2658" s="289"/>
      <c r="AQ2658" s="289"/>
      <c r="AR2658" s="289"/>
      <c r="AS2658" s="289"/>
      <c r="AT2658" s="289"/>
      <c r="AU2658" s="289"/>
      <c r="AV2658" s="289"/>
      <c r="AW2658" s="289"/>
      <c r="AX2658" s="289"/>
      <c r="AY2658" s="289"/>
      <c r="AZ2658" s="289"/>
      <c r="BA2658" s="289"/>
      <c r="BB2658" s="289"/>
      <c r="BC2658" s="289"/>
      <c r="BD2658" s="289"/>
      <c r="BE2658" s="289"/>
      <c r="BF2658" s="289"/>
      <c r="BG2658" s="289"/>
      <c r="BH2658" s="289"/>
      <c r="BI2658" s="289"/>
      <c r="BJ2658" s="289"/>
      <c r="BK2658" s="289"/>
      <c r="BL2658" s="289"/>
      <c r="BM2658" s="289"/>
      <c r="BN2658" s="289"/>
      <c r="BO2658" s="289"/>
      <c r="BP2658" s="289"/>
      <c r="BQ2658" s="289"/>
      <c r="BR2658" s="289"/>
      <c r="BS2658" s="289"/>
      <c r="BT2658" s="289"/>
      <c r="BU2658" s="289"/>
      <c r="BV2658" s="289"/>
      <c r="BW2658" s="289"/>
      <c r="BX2658" s="289"/>
      <c r="BY2658" s="289"/>
      <c r="BZ2658" s="289"/>
      <c r="CA2658" s="289"/>
      <c r="CB2658" s="289"/>
      <c r="CC2658" s="289"/>
      <c r="CD2658" s="289"/>
      <c r="CE2658" s="289"/>
      <c r="CF2658" s="289"/>
      <c r="CG2658" s="289"/>
      <c r="CH2658" s="289"/>
      <c r="CI2658" s="289"/>
      <c r="CJ2658" s="289"/>
      <c r="CK2658" s="289"/>
      <c r="CL2658" s="289"/>
      <c r="CM2658" s="289"/>
      <c r="CN2658" s="289"/>
      <c r="CO2658" s="289"/>
      <c r="CP2658" s="289"/>
      <c r="CQ2658" s="289"/>
      <c r="CR2658" s="289"/>
      <c r="CS2658" s="289"/>
      <c r="CT2658" s="289"/>
      <c r="CU2658" s="289"/>
      <c r="CV2658" s="289"/>
      <c r="CW2658" s="289"/>
      <c r="CX2658" s="289"/>
      <c r="CY2658" s="289"/>
      <c r="CZ2658" s="289"/>
      <c r="DA2658" s="289"/>
      <c r="DB2658" s="289"/>
      <c r="DC2658" s="289"/>
      <c r="DD2658" s="289"/>
      <c r="DE2658" s="289"/>
      <c r="DF2658" s="289"/>
      <c r="DG2658" s="289"/>
      <c r="DH2658" s="289"/>
      <c r="DI2658" s="289"/>
      <c r="DJ2658" s="289"/>
      <c r="DK2658" s="289"/>
      <c r="DL2658" s="289"/>
      <c r="DM2658" s="289"/>
      <c r="DN2658" s="289"/>
      <c r="DO2658" s="289"/>
      <c r="DP2658" s="289"/>
      <c r="DQ2658" s="289"/>
      <c r="DR2658" s="289"/>
      <c r="DS2658" s="289"/>
      <c r="DT2658" s="289"/>
      <c r="DU2658" s="289"/>
      <c r="DV2658" s="289"/>
      <c r="DW2658" s="289"/>
      <c r="DX2658" s="289"/>
      <c r="DY2658" s="289"/>
      <c r="DZ2658" s="289"/>
      <c r="EA2658" s="289"/>
      <c r="EB2658" s="289"/>
      <c r="EC2658" s="289"/>
      <c r="ED2658" s="289"/>
      <c r="EE2658" s="289"/>
      <c r="EF2658" s="289"/>
      <c r="EG2658" s="289"/>
      <c r="EH2658" s="289"/>
      <c r="EI2658" s="289"/>
      <c r="EJ2658" s="289"/>
      <c r="EK2658" s="289"/>
    </row>
    <row r="2660" spans="1:141" s="288" customFormat="1" ht="24" customHeight="1" x14ac:dyDescent="0.2">
      <c r="A2660" s="129"/>
      <c r="B2660" s="129"/>
      <c r="C2660" s="129"/>
      <c r="D2660" s="129"/>
      <c r="E2660" s="139"/>
      <c r="F2660" s="140"/>
      <c r="G2660" s="140"/>
      <c r="H2660" s="129"/>
    </row>
    <row r="2661" spans="1:141" s="288" customFormat="1" ht="24" customHeight="1" x14ac:dyDescent="0.2">
      <c r="A2661" s="129"/>
      <c r="B2661" s="129"/>
      <c r="C2661" s="129"/>
      <c r="D2661" s="129"/>
      <c r="E2661" s="139"/>
      <c r="F2661" s="140"/>
      <c r="G2661" s="140"/>
      <c r="H2661" s="129"/>
    </row>
    <row r="2662" spans="1:141" s="288" customFormat="1" ht="24" customHeight="1" x14ac:dyDescent="0.2">
      <c r="A2662" s="129"/>
      <c r="B2662" s="129"/>
      <c r="C2662" s="129"/>
      <c r="D2662" s="129"/>
      <c r="E2662" s="139"/>
      <c r="F2662" s="140"/>
      <c r="G2662" s="140"/>
      <c r="H2662" s="129"/>
    </row>
    <row r="2663" spans="1:141" s="288" customFormat="1" ht="24" customHeight="1" x14ac:dyDescent="0.2">
      <c r="A2663" s="129"/>
      <c r="B2663" s="129"/>
      <c r="C2663" s="129"/>
      <c r="D2663" s="129"/>
      <c r="E2663" s="139"/>
      <c r="F2663" s="140"/>
      <c r="G2663" s="140"/>
      <c r="H2663" s="129"/>
    </row>
    <row r="2664" spans="1:141" s="288" customFormat="1" ht="24" customHeight="1" x14ac:dyDescent="0.2">
      <c r="A2664" s="129"/>
      <c r="B2664" s="129"/>
      <c r="C2664" s="129"/>
      <c r="D2664" s="129"/>
      <c r="E2664" s="139"/>
      <c r="F2664" s="140"/>
      <c r="G2664" s="140"/>
      <c r="H2664" s="129"/>
    </row>
    <row r="2665" spans="1:141" s="288" customFormat="1" ht="24" customHeight="1" x14ac:dyDescent="0.2">
      <c r="A2665" s="129"/>
      <c r="B2665" s="129"/>
      <c r="C2665" s="129"/>
      <c r="D2665" s="129"/>
      <c r="E2665" s="139"/>
      <c r="F2665" s="140"/>
      <c r="G2665" s="140"/>
      <c r="H2665" s="129"/>
    </row>
    <row r="2666" spans="1:141" s="288" customFormat="1" ht="24" customHeight="1" x14ac:dyDescent="0.2">
      <c r="A2666" s="129"/>
      <c r="B2666" s="129"/>
      <c r="C2666" s="129"/>
      <c r="D2666" s="129"/>
      <c r="E2666" s="139"/>
      <c r="F2666" s="140"/>
      <c r="G2666" s="140"/>
      <c r="H2666" s="129"/>
    </row>
    <row r="2667" spans="1:141" s="288" customFormat="1" ht="24" customHeight="1" x14ac:dyDescent="0.2">
      <c r="A2667" s="129"/>
      <c r="B2667" s="129"/>
      <c r="C2667" s="129"/>
      <c r="D2667" s="129"/>
      <c r="E2667" s="139"/>
      <c r="F2667" s="140"/>
      <c r="G2667" s="140"/>
      <c r="H2667" s="129"/>
    </row>
    <row r="2668" spans="1:141" s="288" customFormat="1" ht="24" customHeight="1" x14ac:dyDescent="0.2">
      <c r="A2668" s="129"/>
      <c r="B2668" s="129"/>
      <c r="C2668" s="129"/>
      <c r="D2668" s="129"/>
      <c r="E2668" s="139"/>
      <c r="F2668" s="140"/>
      <c r="G2668" s="140"/>
      <c r="H2668" s="129"/>
    </row>
    <row r="2669" spans="1:141" s="288" customFormat="1" ht="24" customHeight="1" x14ac:dyDescent="0.2">
      <c r="A2669" s="129"/>
      <c r="B2669" s="129"/>
      <c r="C2669" s="129"/>
      <c r="D2669" s="129"/>
      <c r="E2669" s="139"/>
      <c r="F2669" s="140"/>
      <c r="G2669" s="140"/>
      <c r="H2669" s="129"/>
    </row>
    <row r="2670" spans="1:141" s="288" customFormat="1" ht="24" customHeight="1" x14ac:dyDescent="0.2">
      <c r="A2670" s="129"/>
      <c r="B2670" s="129"/>
      <c r="C2670" s="129"/>
      <c r="D2670" s="129"/>
      <c r="E2670" s="139"/>
      <c r="F2670" s="140"/>
      <c r="G2670" s="140"/>
      <c r="H2670" s="129"/>
    </row>
    <row r="2671" spans="1:141" s="288" customFormat="1" ht="24" customHeight="1" x14ac:dyDescent="0.2">
      <c r="A2671" s="129"/>
      <c r="B2671" s="129"/>
      <c r="C2671" s="129"/>
      <c r="D2671" s="129"/>
      <c r="E2671" s="139"/>
      <c r="F2671" s="140"/>
      <c r="G2671" s="140"/>
      <c r="H2671" s="129"/>
    </row>
    <row r="2672" spans="1:141" s="288" customFormat="1" ht="24" customHeight="1" x14ac:dyDescent="0.2">
      <c r="A2672" s="129"/>
      <c r="B2672" s="129"/>
      <c r="C2672" s="129"/>
      <c r="D2672" s="129"/>
      <c r="E2672" s="139"/>
      <c r="F2672" s="140"/>
      <c r="G2672" s="140"/>
      <c r="H2672" s="129"/>
    </row>
    <row r="2673" spans="1:8" s="288" customFormat="1" ht="24" customHeight="1" x14ac:dyDescent="0.2">
      <c r="A2673" s="129"/>
      <c r="B2673" s="129"/>
      <c r="C2673" s="129"/>
      <c r="D2673" s="129"/>
      <c r="E2673" s="139"/>
      <c r="F2673" s="140"/>
      <c r="G2673" s="140"/>
      <c r="H2673" s="129"/>
    </row>
    <row r="2676" spans="1:8" s="288" customFormat="1" ht="24" customHeight="1" x14ac:dyDescent="0.2">
      <c r="A2676" s="129"/>
      <c r="B2676" s="129"/>
      <c r="C2676" s="129"/>
      <c r="D2676" s="129"/>
      <c r="E2676" s="139"/>
      <c r="F2676" s="140"/>
      <c r="G2676" s="140"/>
      <c r="H2676" s="129"/>
    </row>
    <row r="2677" spans="1:8" s="288" customFormat="1" ht="24" customHeight="1" x14ac:dyDescent="0.2">
      <c r="A2677" s="129"/>
      <c r="B2677" s="129"/>
      <c r="C2677" s="129"/>
      <c r="D2677" s="129"/>
      <c r="E2677" s="139"/>
      <c r="F2677" s="140"/>
      <c r="G2677" s="140"/>
      <c r="H2677" s="129"/>
    </row>
    <row r="2678" spans="1:8" s="288" customFormat="1" ht="24" customHeight="1" x14ac:dyDescent="0.2">
      <c r="A2678" s="129"/>
      <c r="B2678" s="129"/>
      <c r="C2678" s="129"/>
      <c r="D2678" s="129"/>
      <c r="E2678" s="139"/>
      <c r="F2678" s="140"/>
      <c r="G2678" s="140"/>
      <c r="H2678" s="129"/>
    </row>
    <row r="2679" spans="1:8" s="288" customFormat="1" ht="24" customHeight="1" x14ac:dyDescent="0.2">
      <c r="A2679" s="129"/>
      <c r="B2679" s="129"/>
      <c r="C2679" s="129"/>
      <c r="D2679" s="129"/>
      <c r="E2679" s="139"/>
      <c r="F2679" s="140"/>
      <c r="G2679" s="140"/>
      <c r="H2679" s="129"/>
    </row>
    <row r="2680" spans="1:8" s="288" customFormat="1" ht="24" customHeight="1" x14ac:dyDescent="0.2">
      <c r="A2680" s="129"/>
      <c r="B2680" s="129"/>
      <c r="C2680" s="129"/>
      <c r="D2680" s="129"/>
      <c r="E2680" s="139"/>
      <c r="F2680" s="140"/>
      <c r="G2680" s="140"/>
      <c r="H2680" s="129"/>
    </row>
    <row r="2681" spans="1:8" s="288" customFormat="1" ht="24" customHeight="1" x14ac:dyDescent="0.2">
      <c r="A2681" s="129"/>
      <c r="B2681" s="129"/>
      <c r="C2681" s="129"/>
      <c r="D2681" s="129"/>
      <c r="E2681" s="139"/>
      <c r="F2681" s="140"/>
      <c r="G2681" s="140"/>
      <c r="H2681" s="129"/>
    </row>
    <row r="2682" spans="1:8" s="288" customFormat="1" ht="24" customHeight="1" x14ac:dyDescent="0.2">
      <c r="A2682" s="129"/>
      <c r="B2682" s="129"/>
      <c r="C2682" s="129"/>
      <c r="D2682" s="129"/>
      <c r="E2682" s="139"/>
      <c r="F2682" s="140"/>
      <c r="G2682" s="140"/>
      <c r="H2682" s="129"/>
    </row>
    <row r="2683" spans="1:8" s="288" customFormat="1" ht="24" customHeight="1" x14ac:dyDescent="0.2">
      <c r="A2683" s="129"/>
      <c r="B2683" s="129"/>
      <c r="C2683" s="129"/>
      <c r="D2683" s="129"/>
      <c r="E2683" s="139"/>
      <c r="F2683" s="140"/>
      <c r="G2683" s="140"/>
      <c r="H2683" s="129"/>
    </row>
    <row r="2686" spans="1:8" s="288" customFormat="1" ht="24" customHeight="1" x14ac:dyDescent="0.2">
      <c r="A2686" s="129"/>
      <c r="B2686" s="129"/>
      <c r="C2686" s="129"/>
      <c r="D2686" s="129"/>
      <c r="E2686" s="139"/>
      <c r="F2686" s="140"/>
      <c r="G2686" s="140"/>
      <c r="H2686" s="129"/>
    </row>
    <row r="2687" spans="1:8" s="288" customFormat="1" ht="24" customHeight="1" x14ac:dyDescent="0.2">
      <c r="A2687" s="129"/>
      <c r="B2687" s="129"/>
      <c r="C2687" s="129"/>
      <c r="D2687" s="129"/>
      <c r="E2687" s="139"/>
      <c r="F2687" s="140"/>
      <c r="G2687" s="140"/>
      <c r="H2687" s="129"/>
    </row>
    <row r="2688" spans="1:8" s="288" customFormat="1" ht="24" customHeight="1" x14ac:dyDescent="0.2">
      <c r="A2688" s="129"/>
      <c r="B2688" s="129"/>
      <c r="C2688" s="129"/>
      <c r="D2688" s="129"/>
      <c r="E2688" s="139"/>
      <c r="F2688" s="140"/>
      <c r="G2688" s="140"/>
      <c r="H2688" s="129"/>
    </row>
    <row r="2689" spans="1:8" s="288" customFormat="1" ht="24" customHeight="1" x14ac:dyDescent="0.2">
      <c r="A2689" s="129"/>
      <c r="B2689" s="129"/>
      <c r="C2689" s="129"/>
      <c r="D2689" s="129"/>
      <c r="E2689" s="139"/>
      <c r="F2689" s="140"/>
      <c r="G2689" s="140"/>
      <c r="H2689" s="129"/>
    </row>
    <row r="2690" spans="1:8" s="288" customFormat="1" ht="24" customHeight="1" x14ac:dyDescent="0.2">
      <c r="A2690" s="129"/>
      <c r="B2690" s="129"/>
      <c r="C2690" s="129"/>
      <c r="D2690" s="129"/>
      <c r="E2690" s="139"/>
      <c r="F2690" s="140"/>
      <c r="G2690" s="140"/>
      <c r="H2690" s="129"/>
    </row>
    <row r="2691" spans="1:8" s="288" customFormat="1" ht="24" customHeight="1" x14ac:dyDescent="0.2">
      <c r="A2691" s="129"/>
      <c r="B2691" s="129"/>
      <c r="C2691" s="129"/>
      <c r="D2691" s="129"/>
      <c r="E2691" s="139"/>
      <c r="F2691" s="140"/>
      <c r="G2691" s="140"/>
      <c r="H2691" s="129"/>
    </row>
    <row r="2692" spans="1:8" s="288" customFormat="1" ht="24" customHeight="1" x14ac:dyDescent="0.2">
      <c r="A2692" s="129"/>
      <c r="B2692" s="129"/>
      <c r="C2692" s="129"/>
      <c r="D2692" s="129"/>
      <c r="E2692" s="139"/>
      <c r="F2692" s="140"/>
      <c r="G2692" s="140"/>
      <c r="H2692" s="129"/>
    </row>
    <row r="2693" spans="1:8" s="288" customFormat="1" ht="24" customHeight="1" x14ac:dyDescent="0.2">
      <c r="A2693" s="129"/>
      <c r="B2693" s="129"/>
      <c r="C2693" s="129"/>
      <c r="D2693" s="129"/>
      <c r="E2693" s="139"/>
      <c r="F2693" s="140"/>
      <c r="G2693" s="140"/>
      <c r="H2693" s="129"/>
    </row>
    <row r="2694" spans="1:8" s="288" customFormat="1" ht="24" customHeight="1" x14ac:dyDescent="0.2">
      <c r="A2694" s="129"/>
      <c r="B2694" s="129"/>
      <c r="C2694" s="129"/>
      <c r="D2694" s="129"/>
      <c r="E2694" s="139"/>
      <c r="F2694" s="140"/>
      <c r="G2694" s="140"/>
      <c r="H2694" s="129"/>
    </row>
    <row r="2708" spans="1:141" s="139" customFormat="1" ht="24" customHeight="1" x14ac:dyDescent="0.2">
      <c r="A2708" s="129"/>
      <c r="B2708" s="129"/>
      <c r="C2708" s="129"/>
      <c r="D2708" s="129"/>
      <c r="F2708" s="140"/>
      <c r="G2708" s="140"/>
      <c r="H2708" s="129"/>
      <c r="I2708" s="288"/>
      <c r="J2708" s="288"/>
      <c r="K2708" s="288"/>
      <c r="L2708" s="288"/>
      <c r="M2708" s="288"/>
      <c r="N2708" s="288"/>
      <c r="O2708" s="288"/>
      <c r="P2708" s="288"/>
      <c r="Q2708" s="288"/>
      <c r="R2708" s="288"/>
      <c r="S2708" s="288"/>
      <c r="T2708" s="288"/>
      <c r="U2708" s="289"/>
      <c r="V2708" s="289"/>
      <c r="W2708" s="289"/>
      <c r="X2708" s="289"/>
      <c r="Y2708" s="289"/>
      <c r="Z2708" s="289"/>
      <c r="AA2708" s="289"/>
      <c r="AB2708" s="289"/>
      <c r="AC2708" s="289"/>
      <c r="AD2708" s="289"/>
      <c r="AE2708" s="289"/>
      <c r="AF2708" s="289"/>
      <c r="AG2708" s="289"/>
      <c r="AH2708" s="289"/>
      <c r="AI2708" s="289"/>
      <c r="AJ2708" s="289"/>
      <c r="AK2708" s="289"/>
      <c r="AL2708" s="289"/>
      <c r="AM2708" s="289"/>
      <c r="AN2708" s="289"/>
      <c r="AO2708" s="289"/>
      <c r="AP2708" s="289"/>
      <c r="AQ2708" s="289"/>
      <c r="AR2708" s="289"/>
      <c r="AS2708" s="289"/>
      <c r="AT2708" s="289"/>
      <c r="AU2708" s="289"/>
      <c r="AV2708" s="289"/>
      <c r="AW2708" s="289"/>
      <c r="AX2708" s="289"/>
      <c r="AY2708" s="289"/>
      <c r="AZ2708" s="289"/>
      <c r="BA2708" s="289"/>
      <c r="BB2708" s="289"/>
      <c r="BC2708" s="289"/>
      <c r="BD2708" s="289"/>
      <c r="BE2708" s="289"/>
      <c r="BF2708" s="289"/>
      <c r="BG2708" s="289"/>
      <c r="BH2708" s="289"/>
      <c r="BI2708" s="289"/>
      <c r="BJ2708" s="289"/>
      <c r="BK2708" s="289"/>
      <c r="BL2708" s="289"/>
      <c r="BM2708" s="289"/>
      <c r="BN2708" s="289"/>
      <c r="BO2708" s="289"/>
      <c r="BP2708" s="289"/>
      <c r="BQ2708" s="289"/>
      <c r="BR2708" s="289"/>
      <c r="BS2708" s="289"/>
      <c r="BT2708" s="289"/>
      <c r="BU2708" s="289"/>
      <c r="BV2708" s="289"/>
      <c r="BW2708" s="289"/>
      <c r="BX2708" s="289"/>
      <c r="BY2708" s="289"/>
      <c r="BZ2708" s="289"/>
      <c r="CA2708" s="289"/>
      <c r="CB2708" s="289"/>
      <c r="CC2708" s="289"/>
      <c r="CD2708" s="289"/>
      <c r="CE2708" s="289"/>
      <c r="CF2708" s="289"/>
      <c r="CG2708" s="289"/>
      <c r="CH2708" s="289"/>
      <c r="CI2708" s="289"/>
      <c r="CJ2708" s="289"/>
      <c r="CK2708" s="289"/>
      <c r="CL2708" s="289"/>
      <c r="CM2708" s="289"/>
      <c r="CN2708" s="289"/>
      <c r="CO2708" s="289"/>
      <c r="CP2708" s="289"/>
      <c r="CQ2708" s="289"/>
      <c r="CR2708" s="289"/>
      <c r="CS2708" s="289"/>
      <c r="CT2708" s="289"/>
      <c r="CU2708" s="289"/>
      <c r="CV2708" s="289"/>
      <c r="CW2708" s="289"/>
      <c r="CX2708" s="289"/>
      <c r="CY2708" s="289"/>
      <c r="CZ2708" s="289"/>
      <c r="DA2708" s="289"/>
      <c r="DB2708" s="289"/>
      <c r="DC2708" s="289"/>
      <c r="DD2708" s="289"/>
      <c r="DE2708" s="289"/>
      <c r="DF2708" s="289"/>
      <c r="DG2708" s="289"/>
      <c r="DH2708" s="289"/>
      <c r="DI2708" s="289"/>
      <c r="DJ2708" s="289"/>
      <c r="DK2708" s="289"/>
      <c r="DL2708" s="289"/>
      <c r="DM2708" s="289"/>
      <c r="DN2708" s="289"/>
      <c r="DO2708" s="289"/>
      <c r="DP2708" s="289"/>
      <c r="DQ2708" s="289"/>
      <c r="DR2708" s="289"/>
      <c r="DS2708" s="289"/>
      <c r="DT2708" s="289"/>
      <c r="DU2708" s="289"/>
      <c r="DV2708" s="289"/>
      <c r="DW2708" s="289"/>
      <c r="DX2708" s="289"/>
      <c r="DY2708" s="289"/>
      <c r="DZ2708" s="289"/>
      <c r="EA2708" s="289"/>
      <c r="EB2708" s="289"/>
      <c r="EC2708" s="289"/>
      <c r="ED2708" s="289"/>
      <c r="EE2708" s="289"/>
      <c r="EF2708" s="289"/>
      <c r="EG2708" s="289"/>
      <c r="EH2708" s="289"/>
      <c r="EI2708" s="289"/>
      <c r="EJ2708" s="289"/>
      <c r="EK2708" s="289"/>
    </row>
    <row r="2710" spans="1:141" s="288" customFormat="1" ht="24" customHeight="1" x14ac:dyDescent="0.2">
      <c r="A2710" s="129"/>
      <c r="B2710" s="129"/>
      <c r="C2710" s="129"/>
      <c r="D2710" s="129"/>
      <c r="E2710" s="139"/>
      <c r="F2710" s="140"/>
      <c r="G2710" s="140"/>
      <c r="H2710" s="129"/>
    </row>
    <row r="2711" spans="1:141" s="288" customFormat="1" ht="24" customHeight="1" x14ac:dyDescent="0.2">
      <c r="A2711" s="129"/>
      <c r="B2711" s="129"/>
      <c r="C2711" s="129"/>
      <c r="D2711" s="129"/>
      <c r="E2711" s="139"/>
      <c r="F2711" s="140"/>
      <c r="G2711" s="140"/>
      <c r="H2711" s="129"/>
    </row>
    <row r="2712" spans="1:141" s="288" customFormat="1" ht="24" customHeight="1" x14ac:dyDescent="0.2">
      <c r="A2712" s="129"/>
      <c r="B2712" s="129"/>
      <c r="C2712" s="129"/>
      <c r="D2712" s="129"/>
      <c r="E2712" s="139"/>
      <c r="F2712" s="140"/>
      <c r="G2712" s="140"/>
      <c r="H2712" s="129"/>
    </row>
    <row r="2713" spans="1:141" s="288" customFormat="1" ht="24" customHeight="1" x14ac:dyDescent="0.2">
      <c r="A2713" s="129"/>
      <c r="B2713" s="129"/>
      <c r="C2713" s="129"/>
      <c r="D2713" s="129"/>
      <c r="E2713" s="139"/>
      <c r="F2713" s="140"/>
      <c r="G2713" s="140"/>
      <c r="H2713" s="129"/>
    </row>
    <row r="2714" spans="1:141" s="288" customFormat="1" ht="24" customHeight="1" x14ac:dyDescent="0.2">
      <c r="A2714" s="129"/>
      <c r="B2714" s="129"/>
      <c r="C2714" s="129"/>
      <c r="D2714" s="129"/>
      <c r="E2714" s="139"/>
      <c r="F2714" s="140"/>
      <c r="G2714" s="140"/>
      <c r="H2714" s="129"/>
    </row>
    <row r="2715" spans="1:141" s="288" customFormat="1" ht="24" customHeight="1" x14ac:dyDescent="0.2">
      <c r="A2715" s="129"/>
      <c r="B2715" s="129"/>
      <c r="C2715" s="129"/>
      <c r="D2715" s="129"/>
      <c r="E2715" s="139"/>
      <c r="F2715" s="140"/>
      <c r="G2715" s="140"/>
      <c r="H2715" s="129"/>
    </row>
    <row r="2716" spans="1:141" s="288" customFormat="1" ht="24" customHeight="1" x14ac:dyDescent="0.2">
      <c r="A2716" s="129"/>
      <c r="B2716" s="129"/>
      <c r="C2716" s="129"/>
      <c r="D2716" s="129"/>
      <c r="E2716" s="139"/>
      <c r="F2716" s="140"/>
      <c r="G2716" s="140"/>
      <c r="H2716" s="129"/>
    </row>
    <row r="2717" spans="1:141" s="288" customFormat="1" ht="24" customHeight="1" x14ac:dyDescent="0.2">
      <c r="A2717" s="129"/>
      <c r="B2717" s="129"/>
      <c r="C2717" s="129"/>
      <c r="D2717" s="129"/>
      <c r="E2717" s="139"/>
      <c r="F2717" s="140"/>
      <c r="G2717" s="140"/>
      <c r="H2717" s="129"/>
    </row>
    <row r="2718" spans="1:141" s="288" customFormat="1" ht="24" customHeight="1" x14ac:dyDescent="0.2">
      <c r="A2718" s="129"/>
      <c r="B2718" s="129"/>
      <c r="C2718" s="129"/>
      <c r="D2718" s="129"/>
      <c r="E2718" s="139"/>
      <c r="F2718" s="140"/>
      <c r="G2718" s="140"/>
      <c r="H2718" s="129"/>
    </row>
    <row r="2719" spans="1:141" s="288" customFormat="1" ht="24" customHeight="1" x14ac:dyDescent="0.2">
      <c r="A2719" s="129"/>
      <c r="B2719" s="129"/>
      <c r="C2719" s="129"/>
      <c r="D2719" s="129"/>
      <c r="E2719" s="139"/>
      <c r="F2719" s="140"/>
      <c r="G2719" s="140"/>
      <c r="H2719" s="129"/>
    </row>
    <row r="2720" spans="1:141" s="288" customFormat="1" ht="24" customHeight="1" x14ac:dyDescent="0.2">
      <c r="A2720" s="129"/>
      <c r="B2720" s="129"/>
      <c r="C2720" s="129"/>
      <c r="D2720" s="129"/>
      <c r="E2720" s="139"/>
      <c r="F2720" s="140"/>
      <c r="G2720" s="140"/>
      <c r="H2720" s="129"/>
    </row>
    <row r="2721" spans="1:8" s="288" customFormat="1" ht="24" customHeight="1" x14ac:dyDescent="0.2">
      <c r="A2721" s="129"/>
      <c r="B2721" s="129"/>
      <c r="C2721" s="129"/>
      <c r="D2721" s="129"/>
      <c r="E2721" s="139"/>
      <c r="F2721" s="140"/>
      <c r="G2721" s="140"/>
      <c r="H2721" s="129"/>
    </row>
    <row r="2722" spans="1:8" s="288" customFormat="1" ht="24" customHeight="1" x14ac:dyDescent="0.2">
      <c r="A2722" s="129"/>
      <c r="B2722" s="129"/>
      <c r="C2722" s="129"/>
      <c r="D2722" s="129"/>
      <c r="E2722" s="139"/>
      <c r="F2722" s="140"/>
      <c r="G2722" s="140"/>
      <c r="H2722" s="129"/>
    </row>
    <row r="2723" spans="1:8" s="288" customFormat="1" ht="24" customHeight="1" x14ac:dyDescent="0.2">
      <c r="A2723" s="129"/>
      <c r="B2723" s="129"/>
      <c r="C2723" s="129"/>
      <c r="D2723" s="129"/>
      <c r="E2723" s="139"/>
      <c r="F2723" s="140"/>
      <c r="G2723" s="140"/>
      <c r="H2723" s="129"/>
    </row>
    <row r="2726" spans="1:8" s="288" customFormat="1" ht="24" customHeight="1" x14ac:dyDescent="0.2">
      <c r="A2726" s="129"/>
      <c r="B2726" s="129"/>
      <c r="C2726" s="129"/>
      <c r="D2726" s="129"/>
      <c r="E2726" s="139"/>
      <c r="F2726" s="140"/>
      <c r="G2726" s="140"/>
      <c r="H2726" s="129"/>
    </row>
    <row r="2727" spans="1:8" s="288" customFormat="1" ht="24" customHeight="1" x14ac:dyDescent="0.2">
      <c r="A2727" s="129"/>
      <c r="B2727" s="129"/>
      <c r="C2727" s="129"/>
      <c r="D2727" s="129"/>
      <c r="E2727" s="139"/>
      <c r="F2727" s="140"/>
      <c r="G2727" s="140"/>
      <c r="H2727" s="129"/>
    </row>
    <row r="2728" spans="1:8" s="288" customFormat="1" ht="24" customHeight="1" x14ac:dyDescent="0.2">
      <c r="A2728" s="129"/>
      <c r="B2728" s="129"/>
      <c r="C2728" s="129"/>
      <c r="D2728" s="129"/>
      <c r="E2728" s="139"/>
      <c r="F2728" s="140"/>
      <c r="G2728" s="140"/>
      <c r="H2728" s="129"/>
    </row>
    <row r="2729" spans="1:8" s="288" customFormat="1" ht="24" customHeight="1" x14ac:dyDescent="0.2">
      <c r="A2729" s="129"/>
      <c r="B2729" s="129"/>
      <c r="C2729" s="129"/>
      <c r="D2729" s="129"/>
      <c r="E2729" s="139"/>
      <c r="F2729" s="140"/>
      <c r="G2729" s="140"/>
      <c r="H2729" s="129"/>
    </row>
    <row r="2730" spans="1:8" s="288" customFormat="1" ht="24" customHeight="1" x14ac:dyDescent="0.2">
      <c r="A2730" s="129"/>
      <c r="B2730" s="129"/>
      <c r="C2730" s="129"/>
      <c r="D2730" s="129"/>
      <c r="E2730" s="139"/>
      <c r="F2730" s="140"/>
      <c r="G2730" s="140"/>
      <c r="H2730" s="129"/>
    </row>
    <row r="2731" spans="1:8" s="288" customFormat="1" ht="24" customHeight="1" x14ac:dyDescent="0.2">
      <c r="A2731" s="129"/>
      <c r="B2731" s="129"/>
      <c r="C2731" s="129"/>
      <c r="D2731" s="129"/>
      <c r="E2731" s="139"/>
      <c r="F2731" s="140"/>
      <c r="G2731" s="140"/>
      <c r="H2731" s="129"/>
    </row>
    <row r="2732" spans="1:8" s="288" customFormat="1" ht="24" customHeight="1" x14ac:dyDescent="0.2">
      <c r="A2732" s="129"/>
      <c r="B2732" s="129"/>
      <c r="C2732" s="129"/>
      <c r="D2732" s="129"/>
      <c r="E2732" s="139"/>
      <c r="F2732" s="140"/>
      <c r="G2732" s="140"/>
      <c r="H2732" s="129"/>
    </row>
    <row r="2733" spans="1:8" s="288" customFormat="1" ht="24" customHeight="1" x14ac:dyDescent="0.2">
      <c r="A2733" s="129"/>
      <c r="B2733" s="129"/>
      <c r="C2733" s="129"/>
      <c r="D2733" s="129"/>
      <c r="E2733" s="139"/>
      <c r="F2733" s="140"/>
      <c r="G2733" s="140"/>
      <c r="H2733" s="129"/>
    </row>
    <row r="2736" spans="1:8" s="288" customFormat="1" ht="24" customHeight="1" x14ac:dyDescent="0.2">
      <c r="A2736" s="129"/>
      <c r="B2736" s="129"/>
      <c r="C2736" s="129"/>
      <c r="D2736" s="129"/>
      <c r="E2736" s="139"/>
      <c r="F2736" s="140"/>
      <c r="G2736" s="140"/>
      <c r="H2736" s="129"/>
    </row>
    <row r="2737" spans="1:8" s="288" customFormat="1" ht="24" customHeight="1" x14ac:dyDescent="0.2">
      <c r="A2737" s="129"/>
      <c r="B2737" s="129"/>
      <c r="C2737" s="129"/>
      <c r="D2737" s="129"/>
      <c r="E2737" s="139"/>
      <c r="F2737" s="140"/>
      <c r="G2737" s="140"/>
      <c r="H2737" s="129"/>
    </row>
    <row r="2738" spans="1:8" s="288" customFormat="1" ht="24" customHeight="1" x14ac:dyDescent="0.2">
      <c r="A2738" s="129"/>
      <c r="B2738" s="129"/>
      <c r="C2738" s="129"/>
      <c r="D2738" s="129"/>
      <c r="E2738" s="139"/>
      <c r="F2738" s="140"/>
      <c r="G2738" s="140"/>
      <c r="H2738" s="129"/>
    </row>
    <row r="2739" spans="1:8" s="288" customFormat="1" ht="24" customHeight="1" x14ac:dyDescent="0.2">
      <c r="A2739" s="129"/>
      <c r="B2739" s="129"/>
      <c r="C2739" s="129"/>
      <c r="D2739" s="129"/>
      <c r="E2739" s="139"/>
      <c r="F2739" s="140"/>
      <c r="G2739" s="140"/>
      <c r="H2739" s="129"/>
    </row>
    <row r="2740" spans="1:8" s="288" customFormat="1" ht="24" customHeight="1" x14ac:dyDescent="0.2">
      <c r="A2740" s="129"/>
      <c r="B2740" s="129"/>
      <c r="C2740" s="129"/>
      <c r="D2740" s="129"/>
      <c r="E2740" s="139"/>
      <c r="F2740" s="140"/>
      <c r="G2740" s="140"/>
      <c r="H2740" s="129"/>
    </row>
    <row r="2741" spans="1:8" s="288" customFormat="1" ht="24" customHeight="1" x14ac:dyDescent="0.2">
      <c r="A2741" s="129"/>
      <c r="B2741" s="129"/>
      <c r="C2741" s="129"/>
      <c r="D2741" s="129"/>
      <c r="E2741" s="139"/>
      <c r="F2741" s="140"/>
      <c r="G2741" s="140"/>
      <c r="H2741" s="129"/>
    </row>
    <row r="2742" spans="1:8" s="288" customFormat="1" ht="24" customHeight="1" x14ac:dyDescent="0.2">
      <c r="A2742" s="129"/>
      <c r="B2742" s="129"/>
      <c r="C2742" s="129"/>
      <c r="D2742" s="129"/>
      <c r="E2742" s="139"/>
      <c r="F2742" s="140"/>
      <c r="G2742" s="140"/>
      <c r="H2742" s="129"/>
    </row>
    <row r="2743" spans="1:8" s="288" customFormat="1" ht="24" customHeight="1" x14ac:dyDescent="0.2">
      <c r="A2743" s="129"/>
      <c r="B2743" s="129"/>
      <c r="C2743" s="129"/>
      <c r="D2743" s="129"/>
      <c r="E2743" s="139"/>
      <c r="F2743" s="140"/>
      <c r="G2743" s="140"/>
      <c r="H2743" s="129"/>
    </row>
    <row r="2744" spans="1:8" s="288" customFormat="1" ht="24" customHeight="1" x14ac:dyDescent="0.2">
      <c r="A2744" s="129"/>
      <c r="B2744" s="129"/>
      <c r="C2744" s="129"/>
      <c r="D2744" s="129"/>
      <c r="E2744" s="139"/>
      <c r="F2744" s="140"/>
      <c r="G2744" s="140"/>
      <c r="H2744" s="129"/>
    </row>
    <row r="2758" spans="1:141" s="139" customFormat="1" ht="24" customHeight="1" x14ac:dyDescent="0.2">
      <c r="A2758" s="129"/>
      <c r="B2758" s="129"/>
      <c r="C2758" s="129"/>
      <c r="D2758" s="129"/>
      <c r="F2758" s="140"/>
      <c r="G2758" s="140"/>
      <c r="H2758" s="129"/>
      <c r="I2758" s="288"/>
      <c r="J2758" s="288"/>
      <c r="K2758" s="288"/>
      <c r="L2758" s="288"/>
      <c r="M2758" s="288"/>
      <c r="N2758" s="288"/>
      <c r="O2758" s="288"/>
      <c r="P2758" s="288"/>
      <c r="Q2758" s="288"/>
      <c r="R2758" s="288"/>
      <c r="S2758" s="288"/>
      <c r="T2758" s="288"/>
      <c r="U2758" s="289"/>
      <c r="V2758" s="289"/>
      <c r="W2758" s="289"/>
      <c r="X2758" s="289"/>
      <c r="Y2758" s="289"/>
      <c r="Z2758" s="289"/>
      <c r="AA2758" s="289"/>
      <c r="AB2758" s="289"/>
      <c r="AC2758" s="289"/>
      <c r="AD2758" s="289"/>
      <c r="AE2758" s="289"/>
      <c r="AF2758" s="289"/>
      <c r="AG2758" s="289"/>
      <c r="AH2758" s="289"/>
      <c r="AI2758" s="289"/>
      <c r="AJ2758" s="289"/>
      <c r="AK2758" s="289"/>
      <c r="AL2758" s="289"/>
      <c r="AM2758" s="289"/>
      <c r="AN2758" s="289"/>
      <c r="AO2758" s="289"/>
      <c r="AP2758" s="289"/>
      <c r="AQ2758" s="289"/>
      <c r="AR2758" s="289"/>
      <c r="AS2758" s="289"/>
      <c r="AT2758" s="289"/>
      <c r="AU2758" s="289"/>
      <c r="AV2758" s="289"/>
      <c r="AW2758" s="289"/>
      <c r="AX2758" s="289"/>
      <c r="AY2758" s="289"/>
      <c r="AZ2758" s="289"/>
      <c r="BA2758" s="289"/>
      <c r="BB2758" s="289"/>
      <c r="BC2758" s="289"/>
      <c r="BD2758" s="289"/>
      <c r="BE2758" s="289"/>
      <c r="BF2758" s="289"/>
      <c r="BG2758" s="289"/>
      <c r="BH2758" s="289"/>
      <c r="BI2758" s="289"/>
      <c r="BJ2758" s="289"/>
      <c r="BK2758" s="289"/>
      <c r="BL2758" s="289"/>
      <c r="BM2758" s="289"/>
      <c r="BN2758" s="289"/>
      <c r="BO2758" s="289"/>
      <c r="BP2758" s="289"/>
      <c r="BQ2758" s="289"/>
      <c r="BR2758" s="289"/>
      <c r="BS2758" s="289"/>
      <c r="BT2758" s="289"/>
      <c r="BU2758" s="289"/>
      <c r="BV2758" s="289"/>
      <c r="BW2758" s="289"/>
      <c r="BX2758" s="289"/>
      <c r="BY2758" s="289"/>
      <c r="BZ2758" s="289"/>
      <c r="CA2758" s="289"/>
      <c r="CB2758" s="289"/>
      <c r="CC2758" s="289"/>
      <c r="CD2758" s="289"/>
      <c r="CE2758" s="289"/>
      <c r="CF2758" s="289"/>
      <c r="CG2758" s="289"/>
      <c r="CH2758" s="289"/>
      <c r="CI2758" s="289"/>
      <c r="CJ2758" s="289"/>
      <c r="CK2758" s="289"/>
      <c r="CL2758" s="289"/>
      <c r="CM2758" s="289"/>
      <c r="CN2758" s="289"/>
      <c r="CO2758" s="289"/>
      <c r="CP2758" s="289"/>
      <c r="CQ2758" s="289"/>
      <c r="CR2758" s="289"/>
      <c r="CS2758" s="289"/>
      <c r="CT2758" s="289"/>
      <c r="CU2758" s="289"/>
      <c r="CV2758" s="289"/>
      <c r="CW2758" s="289"/>
      <c r="CX2758" s="289"/>
      <c r="CY2758" s="289"/>
      <c r="CZ2758" s="289"/>
      <c r="DA2758" s="289"/>
      <c r="DB2758" s="289"/>
      <c r="DC2758" s="289"/>
      <c r="DD2758" s="289"/>
      <c r="DE2758" s="289"/>
      <c r="DF2758" s="289"/>
      <c r="DG2758" s="289"/>
      <c r="DH2758" s="289"/>
      <c r="DI2758" s="289"/>
      <c r="DJ2758" s="289"/>
      <c r="DK2758" s="289"/>
      <c r="DL2758" s="289"/>
      <c r="DM2758" s="289"/>
      <c r="DN2758" s="289"/>
      <c r="DO2758" s="289"/>
      <c r="DP2758" s="289"/>
      <c r="DQ2758" s="289"/>
      <c r="DR2758" s="289"/>
      <c r="DS2758" s="289"/>
      <c r="DT2758" s="289"/>
      <c r="DU2758" s="289"/>
      <c r="DV2758" s="289"/>
      <c r="DW2758" s="289"/>
      <c r="DX2758" s="289"/>
      <c r="DY2758" s="289"/>
      <c r="DZ2758" s="289"/>
      <c r="EA2758" s="289"/>
      <c r="EB2758" s="289"/>
      <c r="EC2758" s="289"/>
      <c r="ED2758" s="289"/>
      <c r="EE2758" s="289"/>
      <c r="EF2758" s="289"/>
      <c r="EG2758" s="289"/>
      <c r="EH2758" s="289"/>
      <c r="EI2758" s="289"/>
      <c r="EJ2758" s="289"/>
      <c r="EK2758" s="289"/>
    </row>
    <row r="2760" spans="1:141" s="288" customFormat="1" ht="24" customHeight="1" x14ac:dyDescent="0.2">
      <c r="A2760" s="129"/>
      <c r="B2760" s="129"/>
      <c r="C2760" s="129"/>
      <c r="D2760" s="129"/>
      <c r="E2760" s="139"/>
      <c r="F2760" s="140"/>
      <c r="G2760" s="140"/>
      <c r="H2760" s="129"/>
    </row>
    <row r="2761" spans="1:141" s="288" customFormat="1" ht="24" customHeight="1" x14ac:dyDescent="0.2">
      <c r="A2761" s="129"/>
      <c r="B2761" s="129"/>
      <c r="C2761" s="129"/>
      <c r="D2761" s="129"/>
      <c r="E2761" s="139"/>
      <c r="F2761" s="140"/>
      <c r="G2761" s="140"/>
      <c r="H2761" s="129"/>
    </row>
    <row r="2762" spans="1:141" s="288" customFormat="1" ht="24" customHeight="1" x14ac:dyDescent="0.2">
      <c r="A2762" s="129"/>
      <c r="B2762" s="129"/>
      <c r="C2762" s="129"/>
      <c r="D2762" s="129"/>
      <c r="E2762" s="139"/>
      <c r="F2762" s="140"/>
      <c r="G2762" s="140"/>
      <c r="H2762" s="129"/>
    </row>
    <row r="2763" spans="1:141" s="288" customFormat="1" ht="24" customHeight="1" x14ac:dyDescent="0.2">
      <c r="A2763" s="129"/>
      <c r="B2763" s="129"/>
      <c r="C2763" s="129"/>
      <c r="D2763" s="129"/>
      <c r="E2763" s="139"/>
      <c r="F2763" s="140"/>
      <c r="G2763" s="140"/>
      <c r="H2763" s="129"/>
    </row>
    <row r="2764" spans="1:141" s="288" customFormat="1" ht="24" customHeight="1" x14ac:dyDescent="0.2">
      <c r="A2764" s="129"/>
      <c r="B2764" s="129"/>
      <c r="C2764" s="129"/>
      <c r="D2764" s="129"/>
      <c r="E2764" s="139"/>
      <c r="F2764" s="140"/>
      <c r="G2764" s="140"/>
      <c r="H2764" s="129"/>
    </row>
    <row r="2765" spans="1:141" s="288" customFormat="1" ht="24" customHeight="1" x14ac:dyDescent="0.2">
      <c r="A2765" s="129"/>
      <c r="B2765" s="129"/>
      <c r="C2765" s="129"/>
      <c r="D2765" s="129"/>
      <c r="E2765" s="139"/>
      <c r="F2765" s="140"/>
      <c r="G2765" s="140"/>
      <c r="H2765" s="129"/>
    </row>
    <row r="2766" spans="1:141" s="288" customFormat="1" ht="24" customHeight="1" x14ac:dyDescent="0.2">
      <c r="A2766" s="129"/>
      <c r="B2766" s="129"/>
      <c r="C2766" s="129"/>
      <c r="D2766" s="129"/>
      <c r="E2766" s="139"/>
      <c r="F2766" s="140"/>
      <c r="G2766" s="140"/>
      <c r="H2766" s="129"/>
    </row>
    <row r="2767" spans="1:141" s="288" customFormat="1" ht="24" customHeight="1" x14ac:dyDescent="0.2">
      <c r="A2767" s="129"/>
      <c r="B2767" s="129"/>
      <c r="C2767" s="129"/>
      <c r="D2767" s="129"/>
      <c r="E2767" s="139"/>
      <c r="F2767" s="140"/>
      <c r="G2767" s="140"/>
      <c r="H2767" s="129"/>
    </row>
    <row r="2768" spans="1:141" s="288" customFormat="1" ht="24" customHeight="1" x14ac:dyDescent="0.2">
      <c r="A2768" s="129"/>
      <c r="B2768" s="129"/>
      <c r="C2768" s="129"/>
      <c r="D2768" s="129"/>
      <c r="E2768" s="139"/>
      <c r="F2768" s="140"/>
      <c r="G2768" s="140"/>
      <c r="H2768" s="129"/>
    </row>
    <row r="2769" spans="1:8" s="288" customFormat="1" ht="24" customHeight="1" x14ac:dyDescent="0.2">
      <c r="A2769" s="129"/>
      <c r="B2769" s="129"/>
      <c r="C2769" s="129"/>
      <c r="D2769" s="129"/>
      <c r="E2769" s="139"/>
      <c r="F2769" s="140"/>
      <c r="G2769" s="140"/>
      <c r="H2769" s="129"/>
    </row>
    <row r="2770" spans="1:8" s="288" customFormat="1" ht="24" customHeight="1" x14ac:dyDescent="0.2">
      <c r="A2770" s="129"/>
      <c r="B2770" s="129"/>
      <c r="C2770" s="129"/>
      <c r="D2770" s="129"/>
      <c r="E2770" s="139"/>
      <c r="F2770" s="140"/>
      <c r="G2770" s="140"/>
      <c r="H2770" s="129"/>
    </row>
    <row r="2771" spans="1:8" s="288" customFormat="1" ht="24" customHeight="1" x14ac:dyDescent="0.2">
      <c r="A2771" s="129"/>
      <c r="B2771" s="129"/>
      <c r="C2771" s="129"/>
      <c r="D2771" s="129"/>
      <c r="E2771" s="139"/>
      <c r="F2771" s="140"/>
      <c r="G2771" s="140"/>
      <c r="H2771" s="129"/>
    </row>
    <row r="2772" spans="1:8" s="288" customFormat="1" ht="24" customHeight="1" x14ac:dyDescent="0.2">
      <c r="A2772" s="129"/>
      <c r="B2772" s="129"/>
      <c r="C2772" s="129"/>
      <c r="D2772" s="129"/>
      <c r="E2772" s="139"/>
      <c r="F2772" s="140"/>
      <c r="G2772" s="140"/>
      <c r="H2772" s="129"/>
    </row>
    <row r="2773" spans="1:8" s="288" customFormat="1" ht="24" customHeight="1" x14ac:dyDescent="0.2">
      <c r="A2773" s="129"/>
      <c r="B2773" s="129"/>
      <c r="C2773" s="129"/>
      <c r="D2773" s="129"/>
      <c r="E2773" s="139"/>
      <c r="F2773" s="140"/>
      <c r="G2773" s="140"/>
      <c r="H2773" s="129"/>
    </row>
    <row r="2776" spans="1:8" s="288" customFormat="1" ht="24" customHeight="1" x14ac:dyDescent="0.2">
      <c r="A2776" s="129"/>
      <c r="B2776" s="129"/>
      <c r="C2776" s="129"/>
      <c r="D2776" s="129"/>
      <c r="E2776" s="139"/>
      <c r="F2776" s="140"/>
      <c r="G2776" s="140"/>
      <c r="H2776" s="129"/>
    </row>
    <row r="2777" spans="1:8" s="288" customFormat="1" ht="24" customHeight="1" x14ac:dyDescent="0.2">
      <c r="A2777" s="129"/>
      <c r="B2777" s="129"/>
      <c r="C2777" s="129"/>
      <c r="D2777" s="129"/>
      <c r="E2777" s="139"/>
      <c r="F2777" s="140"/>
      <c r="G2777" s="140"/>
      <c r="H2777" s="129"/>
    </row>
    <row r="2778" spans="1:8" s="288" customFormat="1" ht="24" customHeight="1" x14ac:dyDescent="0.2">
      <c r="A2778" s="129"/>
      <c r="B2778" s="129"/>
      <c r="C2778" s="129"/>
      <c r="D2778" s="129"/>
      <c r="E2778" s="139"/>
      <c r="F2778" s="140"/>
      <c r="G2778" s="140"/>
      <c r="H2778" s="129"/>
    </row>
    <row r="2779" spans="1:8" s="288" customFormat="1" ht="24" customHeight="1" x14ac:dyDescent="0.2">
      <c r="A2779" s="129"/>
      <c r="B2779" s="129"/>
      <c r="C2779" s="129"/>
      <c r="D2779" s="129"/>
      <c r="E2779" s="139"/>
      <c r="F2779" s="140"/>
      <c r="G2779" s="140"/>
      <c r="H2779" s="129"/>
    </row>
    <row r="2780" spans="1:8" s="288" customFormat="1" ht="24" customHeight="1" x14ac:dyDescent="0.2">
      <c r="A2780" s="129"/>
      <c r="B2780" s="129"/>
      <c r="C2780" s="129"/>
      <c r="D2780" s="129"/>
      <c r="E2780" s="139"/>
      <c r="F2780" s="140"/>
      <c r="G2780" s="140"/>
      <c r="H2780" s="129"/>
    </row>
    <row r="2781" spans="1:8" s="288" customFormat="1" ht="24" customHeight="1" x14ac:dyDescent="0.2">
      <c r="A2781" s="129"/>
      <c r="B2781" s="129"/>
      <c r="C2781" s="129"/>
      <c r="D2781" s="129"/>
      <c r="E2781" s="139"/>
      <c r="F2781" s="140"/>
      <c r="G2781" s="140"/>
      <c r="H2781" s="129"/>
    </row>
    <row r="2782" spans="1:8" s="288" customFormat="1" ht="24" customHeight="1" x14ac:dyDescent="0.2">
      <c r="A2782" s="129"/>
      <c r="B2782" s="129"/>
      <c r="C2782" s="129"/>
      <c r="D2782" s="129"/>
      <c r="E2782" s="139"/>
      <c r="F2782" s="140"/>
      <c r="G2782" s="140"/>
      <c r="H2782" s="129"/>
    </row>
    <row r="2783" spans="1:8" s="288" customFormat="1" ht="24" customHeight="1" x14ac:dyDescent="0.2">
      <c r="A2783" s="129"/>
      <c r="B2783" s="129"/>
      <c r="C2783" s="129"/>
      <c r="D2783" s="129"/>
      <c r="E2783" s="139"/>
      <c r="F2783" s="140"/>
      <c r="G2783" s="140"/>
      <c r="H2783" s="129"/>
    </row>
    <row r="2786" spans="1:8" s="288" customFormat="1" ht="24" customHeight="1" x14ac:dyDescent="0.2">
      <c r="A2786" s="129"/>
      <c r="B2786" s="129"/>
      <c r="C2786" s="129"/>
      <c r="D2786" s="129"/>
      <c r="E2786" s="139"/>
      <c r="F2786" s="140"/>
      <c r="G2786" s="140"/>
      <c r="H2786" s="129"/>
    </row>
    <row r="2787" spans="1:8" s="288" customFormat="1" ht="24" customHeight="1" x14ac:dyDescent="0.2">
      <c r="A2787" s="129"/>
      <c r="B2787" s="129"/>
      <c r="C2787" s="129"/>
      <c r="D2787" s="129"/>
      <c r="E2787" s="139"/>
      <c r="F2787" s="140"/>
      <c r="G2787" s="140"/>
      <c r="H2787" s="129"/>
    </row>
    <row r="2788" spans="1:8" s="288" customFormat="1" ht="24" customHeight="1" x14ac:dyDescent="0.2">
      <c r="A2788" s="129"/>
      <c r="B2788" s="129"/>
      <c r="C2788" s="129"/>
      <c r="D2788" s="129"/>
      <c r="E2788" s="139"/>
      <c r="F2788" s="140"/>
      <c r="G2788" s="140"/>
      <c r="H2788" s="129"/>
    </row>
    <row r="2789" spans="1:8" s="288" customFormat="1" ht="24" customHeight="1" x14ac:dyDescent="0.2">
      <c r="A2789" s="129"/>
      <c r="B2789" s="129"/>
      <c r="C2789" s="129"/>
      <c r="D2789" s="129"/>
      <c r="E2789" s="139"/>
      <c r="F2789" s="140"/>
      <c r="G2789" s="140"/>
      <c r="H2789" s="129"/>
    </row>
    <row r="2790" spans="1:8" s="288" customFormat="1" ht="24" customHeight="1" x14ac:dyDescent="0.2">
      <c r="A2790" s="129"/>
      <c r="B2790" s="129"/>
      <c r="C2790" s="129"/>
      <c r="D2790" s="129"/>
      <c r="E2790" s="139"/>
      <c r="F2790" s="140"/>
      <c r="G2790" s="140"/>
      <c r="H2790" s="129"/>
    </row>
    <row r="2791" spans="1:8" s="288" customFormat="1" ht="24" customHeight="1" x14ac:dyDescent="0.2">
      <c r="A2791" s="129"/>
      <c r="B2791" s="129"/>
      <c r="C2791" s="129"/>
      <c r="D2791" s="129"/>
      <c r="E2791" s="139"/>
      <c r="F2791" s="140"/>
      <c r="G2791" s="140"/>
      <c r="H2791" s="129"/>
    </row>
    <row r="2792" spans="1:8" s="288" customFormat="1" ht="24" customHeight="1" x14ac:dyDescent="0.2">
      <c r="A2792" s="129"/>
      <c r="B2792" s="129"/>
      <c r="C2792" s="129"/>
      <c r="D2792" s="129"/>
      <c r="E2792" s="139"/>
      <c r="F2792" s="140"/>
      <c r="G2792" s="140"/>
      <c r="H2792" s="129"/>
    </row>
    <row r="2793" spans="1:8" s="288" customFormat="1" ht="24" customHeight="1" x14ac:dyDescent="0.2">
      <c r="A2793" s="129"/>
      <c r="B2793" s="129"/>
      <c r="C2793" s="129"/>
      <c r="D2793" s="129"/>
      <c r="E2793" s="139"/>
      <c r="F2793" s="140"/>
      <c r="G2793" s="140"/>
      <c r="H2793" s="129"/>
    </row>
    <row r="2794" spans="1:8" s="288" customFormat="1" ht="24" customHeight="1" x14ac:dyDescent="0.2">
      <c r="A2794" s="129"/>
      <c r="B2794" s="129"/>
      <c r="C2794" s="129"/>
      <c r="D2794" s="129"/>
      <c r="E2794" s="139"/>
      <c r="F2794" s="140"/>
      <c r="G2794" s="140"/>
      <c r="H2794" s="129"/>
    </row>
    <row r="2808" spans="1:141" s="139" customFormat="1" ht="24" customHeight="1" x14ac:dyDescent="0.2">
      <c r="A2808" s="129"/>
      <c r="B2808" s="129"/>
      <c r="C2808" s="129"/>
      <c r="D2808" s="129"/>
      <c r="F2808" s="140"/>
      <c r="G2808" s="140"/>
      <c r="H2808" s="129"/>
      <c r="I2808" s="288"/>
      <c r="J2808" s="288"/>
      <c r="K2808" s="288"/>
      <c r="L2808" s="288"/>
      <c r="M2808" s="288"/>
      <c r="N2808" s="288"/>
      <c r="O2808" s="288"/>
      <c r="P2808" s="288"/>
      <c r="Q2808" s="288"/>
      <c r="R2808" s="288"/>
      <c r="S2808" s="288"/>
      <c r="T2808" s="288"/>
      <c r="U2808" s="289"/>
      <c r="V2808" s="289"/>
      <c r="W2808" s="289"/>
      <c r="X2808" s="289"/>
      <c r="Y2808" s="289"/>
      <c r="Z2808" s="289"/>
      <c r="AA2808" s="289"/>
      <c r="AB2808" s="289"/>
      <c r="AC2808" s="289"/>
      <c r="AD2808" s="289"/>
      <c r="AE2808" s="289"/>
      <c r="AF2808" s="289"/>
      <c r="AG2808" s="289"/>
      <c r="AH2808" s="289"/>
      <c r="AI2808" s="289"/>
      <c r="AJ2808" s="289"/>
      <c r="AK2808" s="289"/>
      <c r="AL2808" s="289"/>
      <c r="AM2808" s="289"/>
      <c r="AN2808" s="289"/>
      <c r="AO2808" s="289"/>
      <c r="AP2808" s="289"/>
      <c r="AQ2808" s="289"/>
      <c r="AR2808" s="289"/>
      <c r="AS2808" s="289"/>
      <c r="AT2808" s="289"/>
      <c r="AU2808" s="289"/>
      <c r="AV2808" s="289"/>
      <c r="AW2808" s="289"/>
      <c r="AX2808" s="289"/>
      <c r="AY2808" s="289"/>
      <c r="AZ2808" s="289"/>
      <c r="BA2808" s="289"/>
      <c r="BB2808" s="289"/>
      <c r="BC2808" s="289"/>
      <c r="BD2808" s="289"/>
      <c r="BE2808" s="289"/>
      <c r="BF2808" s="289"/>
      <c r="BG2808" s="289"/>
      <c r="BH2808" s="289"/>
      <c r="BI2808" s="289"/>
      <c r="BJ2808" s="289"/>
      <c r="BK2808" s="289"/>
      <c r="BL2808" s="289"/>
      <c r="BM2808" s="289"/>
      <c r="BN2808" s="289"/>
      <c r="BO2808" s="289"/>
      <c r="BP2808" s="289"/>
      <c r="BQ2808" s="289"/>
      <c r="BR2808" s="289"/>
      <c r="BS2808" s="289"/>
      <c r="BT2808" s="289"/>
      <c r="BU2808" s="289"/>
      <c r="BV2808" s="289"/>
      <c r="BW2808" s="289"/>
      <c r="BX2808" s="289"/>
      <c r="BY2808" s="289"/>
      <c r="BZ2808" s="289"/>
      <c r="CA2808" s="289"/>
      <c r="CB2808" s="289"/>
      <c r="CC2808" s="289"/>
      <c r="CD2808" s="289"/>
      <c r="CE2808" s="289"/>
      <c r="CF2808" s="289"/>
      <c r="CG2808" s="289"/>
      <c r="CH2808" s="289"/>
      <c r="CI2808" s="289"/>
      <c r="CJ2808" s="289"/>
      <c r="CK2808" s="289"/>
      <c r="CL2808" s="289"/>
      <c r="CM2808" s="289"/>
      <c r="CN2808" s="289"/>
      <c r="CO2808" s="289"/>
      <c r="CP2808" s="289"/>
      <c r="CQ2808" s="289"/>
      <c r="CR2808" s="289"/>
      <c r="CS2808" s="289"/>
      <c r="CT2808" s="289"/>
      <c r="CU2808" s="289"/>
      <c r="CV2808" s="289"/>
      <c r="CW2808" s="289"/>
      <c r="CX2808" s="289"/>
      <c r="CY2808" s="289"/>
      <c r="CZ2808" s="289"/>
      <c r="DA2808" s="289"/>
      <c r="DB2808" s="289"/>
      <c r="DC2808" s="289"/>
      <c r="DD2808" s="289"/>
      <c r="DE2808" s="289"/>
      <c r="DF2808" s="289"/>
      <c r="DG2808" s="289"/>
      <c r="DH2808" s="289"/>
      <c r="DI2808" s="289"/>
      <c r="DJ2808" s="289"/>
      <c r="DK2808" s="289"/>
      <c r="DL2808" s="289"/>
      <c r="DM2808" s="289"/>
      <c r="DN2808" s="289"/>
      <c r="DO2808" s="289"/>
      <c r="DP2808" s="289"/>
      <c r="DQ2808" s="289"/>
      <c r="DR2808" s="289"/>
      <c r="DS2808" s="289"/>
      <c r="DT2808" s="289"/>
      <c r="DU2808" s="289"/>
      <c r="DV2808" s="289"/>
      <c r="DW2808" s="289"/>
      <c r="DX2808" s="289"/>
      <c r="DY2808" s="289"/>
      <c r="DZ2808" s="289"/>
      <c r="EA2808" s="289"/>
      <c r="EB2808" s="289"/>
      <c r="EC2808" s="289"/>
      <c r="ED2808" s="289"/>
      <c r="EE2808" s="289"/>
      <c r="EF2808" s="289"/>
      <c r="EG2808" s="289"/>
      <c r="EH2808" s="289"/>
      <c r="EI2808" s="289"/>
      <c r="EJ2808" s="289"/>
      <c r="EK2808" s="289"/>
    </row>
    <row r="2810" spans="1:141" s="288" customFormat="1" ht="24" customHeight="1" x14ac:dyDescent="0.2">
      <c r="A2810" s="129"/>
      <c r="B2810" s="129"/>
      <c r="C2810" s="129"/>
      <c r="D2810" s="129"/>
      <c r="E2810" s="139"/>
      <c r="F2810" s="140"/>
      <c r="G2810" s="140"/>
      <c r="H2810" s="129"/>
    </row>
    <row r="2811" spans="1:141" s="288" customFormat="1" ht="24" customHeight="1" x14ac:dyDescent="0.2">
      <c r="A2811" s="129"/>
      <c r="B2811" s="129"/>
      <c r="C2811" s="129"/>
      <c r="D2811" s="129"/>
      <c r="E2811" s="139"/>
      <c r="F2811" s="140"/>
      <c r="G2811" s="140"/>
      <c r="H2811" s="129"/>
    </row>
    <row r="2812" spans="1:141" s="288" customFormat="1" ht="24" customHeight="1" x14ac:dyDescent="0.2">
      <c r="A2812" s="129"/>
      <c r="B2812" s="129"/>
      <c r="C2812" s="129"/>
      <c r="D2812" s="129"/>
      <c r="E2812" s="139"/>
      <c r="F2812" s="140"/>
      <c r="G2812" s="140"/>
      <c r="H2812" s="129"/>
    </row>
    <row r="2813" spans="1:141" s="288" customFormat="1" ht="24" customHeight="1" x14ac:dyDescent="0.2">
      <c r="A2813" s="129"/>
      <c r="B2813" s="129"/>
      <c r="C2813" s="129"/>
      <c r="D2813" s="129"/>
      <c r="E2813" s="139"/>
      <c r="F2813" s="140"/>
      <c r="G2813" s="140"/>
      <c r="H2813" s="129"/>
    </row>
    <row r="2814" spans="1:141" s="288" customFormat="1" ht="24" customHeight="1" x14ac:dyDescent="0.2">
      <c r="A2814" s="129"/>
      <c r="B2814" s="129"/>
      <c r="C2814" s="129"/>
      <c r="D2814" s="129"/>
      <c r="E2814" s="139"/>
      <c r="F2814" s="140"/>
      <c r="G2814" s="140"/>
      <c r="H2814" s="129"/>
    </row>
    <row r="2815" spans="1:141" s="288" customFormat="1" ht="24" customHeight="1" x14ac:dyDescent="0.2">
      <c r="A2815" s="129"/>
      <c r="B2815" s="129"/>
      <c r="C2815" s="129"/>
      <c r="D2815" s="129"/>
      <c r="E2815" s="139"/>
      <c r="F2815" s="140"/>
      <c r="G2815" s="140"/>
      <c r="H2815" s="129"/>
    </row>
    <row r="2816" spans="1:141" s="288" customFormat="1" ht="24" customHeight="1" x14ac:dyDescent="0.2">
      <c r="A2816" s="129"/>
      <c r="B2816" s="129"/>
      <c r="C2816" s="129"/>
      <c r="D2816" s="129"/>
      <c r="E2816" s="139"/>
      <c r="F2816" s="140"/>
      <c r="G2816" s="140"/>
      <c r="H2816" s="129"/>
    </row>
    <row r="2817" spans="1:8" s="288" customFormat="1" ht="24" customHeight="1" x14ac:dyDescent="0.2">
      <c r="A2817" s="129"/>
      <c r="B2817" s="129"/>
      <c r="C2817" s="129"/>
      <c r="D2817" s="129"/>
      <c r="E2817" s="139"/>
      <c r="F2817" s="140"/>
      <c r="G2817" s="140"/>
      <c r="H2817" s="129"/>
    </row>
    <row r="2818" spans="1:8" s="288" customFormat="1" ht="24" customHeight="1" x14ac:dyDescent="0.2">
      <c r="A2818" s="129"/>
      <c r="B2818" s="129"/>
      <c r="C2818" s="129"/>
      <c r="D2818" s="129"/>
      <c r="E2818" s="139"/>
      <c r="F2818" s="140"/>
      <c r="G2818" s="140"/>
      <c r="H2818" s="129"/>
    </row>
    <row r="2819" spans="1:8" s="288" customFormat="1" ht="24" customHeight="1" x14ac:dyDescent="0.2">
      <c r="A2819" s="129"/>
      <c r="B2819" s="129"/>
      <c r="C2819" s="129"/>
      <c r="D2819" s="129"/>
      <c r="E2819" s="139"/>
      <c r="F2819" s="140"/>
      <c r="G2819" s="140"/>
      <c r="H2819" s="129"/>
    </row>
    <row r="2820" spans="1:8" s="288" customFormat="1" ht="24" customHeight="1" x14ac:dyDescent="0.2">
      <c r="A2820" s="129"/>
      <c r="B2820" s="129"/>
      <c r="C2820" s="129"/>
      <c r="D2820" s="129"/>
      <c r="E2820" s="139"/>
      <c r="F2820" s="140"/>
      <c r="G2820" s="140"/>
      <c r="H2820" s="129"/>
    </row>
    <row r="2821" spans="1:8" s="288" customFormat="1" ht="24" customHeight="1" x14ac:dyDescent="0.2">
      <c r="A2821" s="129"/>
      <c r="B2821" s="129"/>
      <c r="C2821" s="129"/>
      <c r="D2821" s="129"/>
      <c r="E2821" s="139"/>
      <c r="F2821" s="140"/>
      <c r="G2821" s="140"/>
      <c r="H2821" s="129"/>
    </row>
    <row r="2822" spans="1:8" s="288" customFormat="1" ht="24" customHeight="1" x14ac:dyDescent="0.2">
      <c r="A2822" s="129"/>
      <c r="B2822" s="129"/>
      <c r="C2822" s="129"/>
      <c r="D2822" s="129"/>
      <c r="E2822" s="139"/>
      <c r="F2822" s="140"/>
      <c r="G2822" s="140"/>
      <c r="H2822" s="129"/>
    </row>
    <row r="2823" spans="1:8" s="288" customFormat="1" ht="24" customHeight="1" x14ac:dyDescent="0.2">
      <c r="A2823" s="129"/>
      <c r="B2823" s="129"/>
      <c r="C2823" s="129"/>
      <c r="D2823" s="129"/>
      <c r="E2823" s="139"/>
      <c r="F2823" s="140"/>
      <c r="G2823" s="140"/>
      <c r="H2823" s="129"/>
    </row>
    <row r="2826" spans="1:8" s="288" customFormat="1" ht="24" customHeight="1" x14ac:dyDescent="0.2">
      <c r="A2826" s="129"/>
      <c r="B2826" s="129"/>
      <c r="C2826" s="129"/>
      <c r="D2826" s="129"/>
      <c r="E2826" s="139"/>
      <c r="F2826" s="140"/>
      <c r="G2826" s="140"/>
      <c r="H2826" s="129"/>
    </row>
    <row r="2827" spans="1:8" s="288" customFormat="1" ht="24" customHeight="1" x14ac:dyDescent="0.2">
      <c r="A2827" s="129"/>
      <c r="B2827" s="129"/>
      <c r="C2827" s="129"/>
      <c r="D2827" s="129"/>
      <c r="E2827" s="139"/>
      <c r="F2827" s="140"/>
      <c r="G2827" s="140"/>
      <c r="H2827" s="129"/>
    </row>
    <row r="2828" spans="1:8" s="288" customFormat="1" ht="24" customHeight="1" x14ac:dyDescent="0.2">
      <c r="A2828" s="129"/>
      <c r="B2828" s="129"/>
      <c r="C2828" s="129"/>
      <c r="D2828" s="129"/>
      <c r="E2828" s="139"/>
      <c r="F2828" s="140"/>
      <c r="G2828" s="140"/>
      <c r="H2828" s="129"/>
    </row>
    <row r="2829" spans="1:8" s="288" customFormat="1" ht="24" customHeight="1" x14ac:dyDescent="0.2">
      <c r="A2829" s="129"/>
      <c r="B2829" s="129"/>
      <c r="C2829" s="129"/>
      <c r="D2829" s="129"/>
      <c r="E2829" s="139"/>
      <c r="F2829" s="140"/>
      <c r="G2829" s="140"/>
      <c r="H2829" s="129"/>
    </row>
    <row r="2830" spans="1:8" s="288" customFormat="1" ht="24" customHeight="1" x14ac:dyDescent="0.2">
      <c r="A2830" s="129"/>
      <c r="B2830" s="129"/>
      <c r="C2830" s="129"/>
      <c r="D2830" s="129"/>
      <c r="E2830" s="139"/>
      <c r="F2830" s="140"/>
      <c r="G2830" s="140"/>
      <c r="H2830" s="129"/>
    </row>
    <row r="2831" spans="1:8" s="288" customFormat="1" ht="24" customHeight="1" x14ac:dyDescent="0.2">
      <c r="A2831" s="129"/>
      <c r="B2831" s="129"/>
      <c r="C2831" s="129"/>
      <c r="D2831" s="129"/>
      <c r="E2831" s="139"/>
      <c r="F2831" s="140"/>
      <c r="G2831" s="140"/>
      <c r="H2831" s="129"/>
    </row>
    <row r="2832" spans="1:8" s="288" customFormat="1" ht="24" customHeight="1" x14ac:dyDescent="0.2">
      <c r="A2832" s="129"/>
      <c r="B2832" s="129"/>
      <c r="C2832" s="129"/>
      <c r="D2832" s="129"/>
      <c r="E2832" s="139"/>
      <c r="F2832" s="140"/>
      <c r="G2832" s="140"/>
      <c r="H2832" s="129"/>
    </row>
    <row r="2833" spans="1:8" s="288" customFormat="1" ht="24" customHeight="1" x14ac:dyDescent="0.2">
      <c r="A2833" s="129"/>
      <c r="B2833" s="129"/>
      <c r="C2833" s="129"/>
      <c r="D2833" s="129"/>
      <c r="E2833" s="139"/>
      <c r="F2833" s="140"/>
      <c r="G2833" s="140"/>
      <c r="H2833" s="129"/>
    </row>
    <row r="2836" spans="1:8" s="288" customFormat="1" ht="24" customHeight="1" x14ac:dyDescent="0.2">
      <c r="A2836" s="129"/>
      <c r="B2836" s="129"/>
      <c r="C2836" s="129"/>
      <c r="D2836" s="129"/>
      <c r="E2836" s="139"/>
      <c r="F2836" s="140"/>
      <c r="G2836" s="140"/>
      <c r="H2836" s="129"/>
    </row>
    <row r="2837" spans="1:8" s="288" customFormat="1" ht="24" customHeight="1" x14ac:dyDescent="0.2">
      <c r="A2837" s="129"/>
      <c r="B2837" s="129"/>
      <c r="C2837" s="129"/>
      <c r="D2837" s="129"/>
      <c r="E2837" s="139"/>
      <c r="F2837" s="140"/>
      <c r="G2837" s="140"/>
      <c r="H2837" s="129"/>
    </row>
    <row r="2838" spans="1:8" s="288" customFormat="1" ht="24" customHeight="1" x14ac:dyDescent="0.2">
      <c r="A2838" s="129"/>
      <c r="B2838" s="129"/>
      <c r="C2838" s="129"/>
      <c r="D2838" s="129"/>
      <c r="E2838" s="139"/>
      <c r="F2838" s="140"/>
      <c r="G2838" s="140"/>
      <c r="H2838" s="129"/>
    </row>
    <row r="2839" spans="1:8" s="288" customFormat="1" ht="24" customHeight="1" x14ac:dyDescent="0.2">
      <c r="A2839" s="129"/>
      <c r="B2839" s="129"/>
      <c r="C2839" s="129"/>
      <c r="D2839" s="129"/>
      <c r="E2839" s="139"/>
      <c r="F2839" s="140"/>
      <c r="G2839" s="140"/>
      <c r="H2839" s="129"/>
    </row>
    <row r="2840" spans="1:8" s="288" customFormat="1" ht="24" customHeight="1" x14ac:dyDescent="0.2">
      <c r="A2840" s="129"/>
      <c r="B2840" s="129"/>
      <c r="C2840" s="129"/>
      <c r="D2840" s="129"/>
      <c r="E2840" s="139"/>
      <c r="F2840" s="140"/>
      <c r="G2840" s="140"/>
      <c r="H2840" s="129"/>
    </row>
    <row r="2841" spans="1:8" s="288" customFormat="1" ht="24" customHeight="1" x14ac:dyDescent="0.2">
      <c r="A2841" s="129"/>
      <c r="B2841" s="129"/>
      <c r="C2841" s="129"/>
      <c r="D2841" s="129"/>
      <c r="E2841" s="139"/>
      <c r="F2841" s="140"/>
      <c r="G2841" s="140"/>
      <c r="H2841" s="129"/>
    </row>
    <row r="2842" spans="1:8" s="288" customFormat="1" ht="24" customHeight="1" x14ac:dyDescent="0.2">
      <c r="A2842" s="129"/>
      <c r="B2842" s="129"/>
      <c r="C2842" s="129"/>
      <c r="D2842" s="129"/>
      <c r="E2842" s="139"/>
      <c r="F2842" s="140"/>
      <c r="G2842" s="140"/>
      <c r="H2842" s="129"/>
    </row>
    <row r="2843" spans="1:8" s="288" customFormat="1" ht="24" customHeight="1" x14ac:dyDescent="0.2">
      <c r="A2843" s="129"/>
      <c r="B2843" s="129"/>
      <c r="C2843" s="129"/>
      <c r="D2843" s="129"/>
      <c r="E2843" s="139"/>
      <c r="F2843" s="140"/>
      <c r="G2843" s="140"/>
      <c r="H2843" s="129"/>
    </row>
    <row r="2844" spans="1:8" s="288" customFormat="1" ht="24" customHeight="1" x14ac:dyDescent="0.2">
      <c r="A2844" s="129"/>
      <c r="B2844" s="129"/>
      <c r="C2844" s="129"/>
      <c r="D2844" s="129"/>
      <c r="E2844" s="139"/>
      <c r="F2844" s="140"/>
      <c r="G2844" s="140"/>
      <c r="H2844" s="129"/>
    </row>
    <row r="2858" spans="1:141" s="139" customFormat="1" ht="24" customHeight="1" x14ac:dyDescent="0.2">
      <c r="A2858" s="129"/>
      <c r="B2858" s="129"/>
      <c r="C2858" s="129"/>
      <c r="D2858" s="129"/>
      <c r="F2858" s="140"/>
      <c r="G2858" s="140"/>
      <c r="H2858" s="129"/>
      <c r="I2858" s="288"/>
      <c r="J2858" s="288"/>
      <c r="K2858" s="288"/>
      <c r="L2858" s="288"/>
      <c r="M2858" s="288"/>
      <c r="N2858" s="288"/>
      <c r="O2858" s="288"/>
      <c r="P2858" s="288"/>
      <c r="Q2858" s="288"/>
      <c r="R2858" s="288"/>
      <c r="S2858" s="288"/>
      <c r="T2858" s="288"/>
      <c r="U2858" s="289"/>
      <c r="V2858" s="289"/>
      <c r="W2858" s="289"/>
      <c r="X2858" s="289"/>
      <c r="Y2858" s="289"/>
      <c r="Z2858" s="289"/>
      <c r="AA2858" s="289"/>
      <c r="AB2858" s="289"/>
      <c r="AC2858" s="289"/>
      <c r="AD2858" s="289"/>
      <c r="AE2858" s="289"/>
      <c r="AF2858" s="289"/>
      <c r="AG2858" s="289"/>
      <c r="AH2858" s="289"/>
      <c r="AI2858" s="289"/>
      <c r="AJ2858" s="289"/>
      <c r="AK2858" s="289"/>
      <c r="AL2858" s="289"/>
      <c r="AM2858" s="289"/>
      <c r="AN2858" s="289"/>
      <c r="AO2858" s="289"/>
      <c r="AP2858" s="289"/>
      <c r="AQ2858" s="289"/>
      <c r="AR2858" s="289"/>
      <c r="AS2858" s="289"/>
      <c r="AT2858" s="289"/>
      <c r="AU2858" s="289"/>
      <c r="AV2858" s="289"/>
      <c r="AW2858" s="289"/>
      <c r="AX2858" s="289"/>
      <c r="AY2858" s="289"/>
      <c r="AZ2858" s="289"/>
      <c r="BA2858" s="289"/>
      <c r="BB2858" s="289"/>
      <c r="BC2858" s="289"/>
      <c r="BD2858" s="289"/>
      <c r="BE2858" s="289"/>
      <c r="BF2858" s="289"/>
      <c r="BG2858" s="289"/>
      <c r="BH2858" s="289"/>
      <c r="BI2858" s="289"/>
      <c r="BJ2858" s="289"/>
      <c r="BK2858" s="289"/>
      <c r="BL2858" s="289"/>
      <c r="BM2858" s="289"/>
      <c r="BN2858" s="289"/>
      <c r="BO2858" s="289"/>
      <c r="BP2858" s="289"/>
      <c r="BQ2858" s="289"/>
      <c r="BR2858" s="289"/>
      <c r="BS2858" s="289"/>
      <c r="BT2858" s="289"/>
      <c r="BU2858" s="289"/>
      <c r="BV2858" s="289"/>
      <c r="BW2858" s="289"/>
      <c r="BX2858" s="289"/>
      <c r="BY2858" s="289"/>
      <c r="BZ2858" s="289"/>
      <c r="CA2858" s="289"/>
      <c r="CB2858" s="289"/>
      <c r="CC2858" s="289"/>
      <c r="CD2858" s="289"/>
      <c r="CE2858" s="289"/>
      <c r="CF2858" s="289"/>
      <c r="CG2858" s="289"/>
      <c r="CH2858" s="289"/>
      <c r="CI2858" s="289"/>
      <c r="CJ2858" s="289"/>
      <c r="CK2858" s="289"/>
      <c r="CL2858" s="289"/>
      <c r="CM2858" s="289"/>
      <c r="CN2858" s="289"/>
      <c r="CO2858" s="289"/>
      <c r="CP2858" s="289"/>
      <c r="CQ2858" s="289"/>
      <c r="CR2858" s="289"/>
      <c r="CS2858" s="289"/>
      <c r="CT2858" s="289"/>
      <c r="CU2858" s="289"/>
      <c r="CV2858" s="289"/>
      <c r="CW2858" s="289"/>
      <c r="CX2858" s="289"/>
      <c r="CY2858" s="289"/>
      <c r="CZ2858" s="289"/>
      <c r="DA2858" s="289"/>
      <c r="DB2858" s="289"/>
      <c r="DC2858" s="289"/>
      <c r="DD2858" s="289"/>
      <c r="DE2858" s="289"/>
      <c r="DF2858" s="289"/>
      <c r="DG2858" s="289"/>
      <c r="DH2858" s="289"/>
      <c r="DI2858" s="289"/>
      <c r="DJ2858" s="289"/>
      <c r="DK2858" s="289"/>
      <c r="DL2858" s="289"/>
      <c r="DM2858" s="289"/>
      <c r="DN2858" s="289"/>
      <c r="DO2858" s="289"/>
      <c r="DP2858" s="289"/>
      <c r="DQ2858" s="289"/>
      <c r="DR2858" s="289"/>
      <c r="DS2858" s="289"/>
      <c r="DT2858" s="289"/>
      <c r="DU2858" s="289"/>
      <c r="DV2858" s="289"/>
      <c r="DW2858" s="289"/>
      <c r="DX2858" s="289"/>
      <c r="DY2858" s="289"/>
      <c r="DZ2858" s="289"/>
      <c r="EA2858" s="289"/>
      <c r="EB2858" s="289"/>
      <c r="EC2858" s="289"/>
      <c r="ED2858" s="289"/>
      <c r="EE2858" s="289"/>
      <c r="EF2858" s="289"/>
      <c r="EG2858" s="289"/>
      <c r="EH2858" s="289"/>
      <c r="EI2858" s="289"/>
      <c r="EJ2858" s="289"/>
      <c r="EK2858" s="289"/>
    </row>
    <row r="2860" spans="1:141" s="288" customFormat="1" ht="24" customHeight="1" x14ac:dyDescent="0.2">
      <c r="A2860" s="129"/>
      <c r="B2860" s="129"/>
      <c r="C2860" s="129"/>
      <c r="D2860" s="129"/>
      <c r="E2860" s="139"/>
      <c r="F2860" s="140"/>
      <c r="G2860" s="140"/>
      <c r="H2860" s="129"/>
    </row>
    <row r="2861" spans="1:141" s="288" customFormat="1" ht="24" customHeight="1" x14ac:dyDescent="0.2">
      <c r="A2861" s="129"/>
      <c r="B2861" s="129"/>
      <c r="C2861" s="129"/>
      <c r="D2861" s="129"/>
      <c r="E2861" s="139"/>
      <c r="F2861" s="140"/>
      <c r="G2861" s="140"/>
      <c r="H2861" s="129"/>
    </row>
    <row r="2862" spans="1:141" s="288" customFormat="1" ht="24" customHeight="1" x14ac:dyDescent="0.2">
      <c r="A2862" s="129"/>
      <c r="B2862" s="129"/>
      <c r="C2862" s="129"/>
      <c r="D2862" s="129"/>
      <c r="E2862" s="139"/>
      <c r="F2862" s="140"/>
      <c r="G2862" s="140"/>
      <c r="H2862" s="129"/>
    </row>
    <row r="2863" spans="1:141" s="288" customFormat="1" ht="24" customHeight="1" x14ac:dyDescent="0.2">
      <c r="A2863" s="129"/>
      <c r="B2863" s="129"/>
      <c r="C2863" s="129"/>
      <c r="D2863" s="129"/>
      <c r="E2863" s="139"/>
      <c r="F2863" s="140"/>
      <c r="G2863" s="140"/>
      <c r="H2863" s="129"/>
    </row>
    <row r="2864" spans="1:141" s="288" customFormat="1" ht="24" customHeight="1" x14ac:dyDescent="0.2">
      <c r="A2864" s="129"/>
      <c r="B2864" s="129"/>
      <c r="C2864" s="129"/>
      <c r="D2864" s="129"/>
      <c r="E2864" s="139"/>
      <c r="F2864" s="140"/>
      <c r="G2864" s="140"/>
      <c r="H2864" s="129"/>
    </row>
    <row r="2865" spans="1:8" s="288" customFormat="1" ht="24" customHeight="1" x14ac:dyDescent="0.2">
      <c r="A2865" s="129"/>
      <c r="B2865" s="129"/>
      <c r="C2865" s="129"/>
      <c r="D2865" s="129"/>
      <c r="E2865" s="139"/>
      <c r="F2865" s="140"/>
      <c r="G2865" s="140"/>
      <c r="H2865" s="129"/>
    </row>
    <row r="2866" spans="1:8" s="288" customFormat="1" ht="24" customHeight="1" x14ac:dyDescent="0.2">
      <c r="A2866" s="129"/>
      <c r="B2866" s="129"/>
      <c r="C2866" s="129"/>
      <c r="D2866" s="129"/>
      <c r="E2866" s="139"/>
      <c r="F2866" s="140"/>
      <c r="G2866" s="140"/>
      <c r="H2866" s="129"/>
    </row>
    <row r="2867" spans="1:8" s="288" customFormat="1" ht="24" customHeight="1" x14ac:dyDescent="0.2">
      <c r="A2867" s="129"/>
      <c r="B2867" s="129"/>
      <c r="C2867" s="129"/>
      <c r="D2867" s="129"/>
      <c r="E2867" s="139"/>
      <c r="F2867" s="140"/>
      <c r="G2867" s="140"/>
      <c r="H2867" s="129"/>
    </row>
    <row r="2868" spans="1:8" s="288" customFormat="1" ht="24" customHeight="1" x14ac:dyDescent="0.2">
      <c r="A2868" s="129"/>
      <c r="B2868" s="129"/>
      <c r="C2868" s="129"/>
      <c r="D2868" s="129"/>
      <c r="E2868" s="139"/>
      <c r="F2868" s="140"/>
      <c r="G2868" s="140"/>
      <c r="H2868" s="129"/>
    </row>
    <row r="2869" spans="1:8" s="288" customFormat="1" ht="24" customHeight="1" x14ac:dyDescent="0.2">
      <c r="A2869" s="129"/>
      <c r="B2869" s="129"/>
      <c r="C2869" s="129"/>
      <c r="D2869" s="129"/>
      <c r="E2869" s="139"/>
      <c r="F2869" s="140"/>
      <c r="G2869" s="140"/>
      <c r="H2869" s="129"/>
    </row>
    <row r="2870" spans="1:8" s="288" customFormat="1" ht="24" customHeight="1" x14ac:dyDescent="0.2">
      <c r="A2870" s="129"/>
      <c r="B2870" s="129"/>
      <c r="C2870" s="129"/>
      <c r="D2870" s="129"/>
      <c r="E2870" s="139"/>
      <c r="F2870" s="140"/>
      <c r="G2870" s="140"/>
      <c r="H2870" s="129"/>
    </row>
    <row r="2871" spans="1:8" s="288" customFormat="1" ht="24" customHeight="1" x14ac:dyDescent="0.2">
      <c r="A2871" s="129"/>
      <c r="B2871" s="129"/>
      <c r="C2871" s="129"/>
      <c r="D2871" s="129"/>
      <c r="E2871" s="139"/>
      <c r="F2871" s="140"/>
      <c r="G2871" s="140"/>
      <c r="H2871" s="129"/>
    </row>
    <row r="2872" spans="1:8" s="288" customFormat="1" ht="24" customHeight="1" x14ac:dyDescent="0.2">
      <c r="A2872" s="129"/>
      <c r="B2872" s="129"/>
      <c r="C2872" s="129"/>
      <c r="D2872" s="129"/>
      <c r="E2872" s="139"/>
      <c r="F2872" s="140"/>
      <c r="G2872" s="140"/>
      <c r="H2872" s="129"/>
    </row>
    <row r="2873" spans="1:8" s="288" customFormat="1" ht="24" customHeight="1" x14ac:dyDescent="0.2">
      <c r="A2873" s="129"/>
      <c r="B2873" s="129"/>
      <c r="C2873" s="129"/>
      <c r="D2873" s="129"/>
      <c r="E2873" s="139"/>
      <c r="F2873" s="140"/>
      <c r="G2873" s="140"/>
      <c r="H2873" s="129"/>
    </row>
    <row r="2876" spans="1:8" s="288" customFormat="1" ht="24" customHeight="1" x14ac:dyDescent="0.2">
      <c r="A2876" s="129"/>
      <c r="B2876" s="129"/>
      <c r="C2876" s="129"/>
      <c r="D2876" s="129"/>
      <c r="E2876" s="139"/>
      <c r="F2876" s="140"/>
      <c r="G2876" s="140"/>
      <c r="H2876" s="129"/>
    </row>
    <row r="2877" spans="1:8" s="288" customFormat="1" ht="24" customHeight="1" x14ac:dyDescent="0.2">
      <c r="A2877" s="129"/>
      <c r="B2877" s="129"/>
      <c r="C2877" s="129"/>
      <c r="D2877" s="129"/>
      <c r="E2877" s="139"/>
      <c r="F2877" s="140"/>
      <c r="G2877" s="140"/>
      <c r="H2877" s="129"/>
    </row>
    <row r="2878" spans="1:8" s="288" customFormat="1" ht="24" customHeight="1" x14ac:dyDescent="0.2">
      <c r="A2878" s="129"/>
      <c r="B2878" s="129"/>
      <c r="C2878" s="129"/>
      <c r="D2878" s="129"/>
      <c r="E2878" s="139"/>
      <c r="F2878" s="140"/>
      <c r="G2878" s="140"/>
      <c r="H2878" s="129"/>
    </row>
    <row r="2879" spans="1:8" s="288" customFormat="1" ht="24" customHeight="1" x14ac:dyDescent="0.2">
      <c r="A2879" s="129"/>
      <c r="B2879" s="129"/>
      <c r="C2879" s="129"/>
      <c r="D2879" s="129"/>
      <c r="E2879" s="139"/>
      <c r="F2879" s="140"/>
      <c r="G2879" s="140"/>
      <c r="H2879" s="129"/>
    </row>
    <row r="2880" spans="1:8" s="288" customFormat="1" ht="24" customHeight="1" x14ac:dyDescent="0.2">
      <c r="A2880" s="129"/>
      <c r="B2880" s="129"/>
      <c r="C2880" s="129"/>
      <c r="D2880" s="129"/>
      <c r="E2880" s="139"/>
      <c r="F2880" s="140"/>
      <c r="G2880" s="140"/>
      <c r="H2880" s="129"/>
    </row>
    <row r="2881" spans="1:8" s="288" customFormat="1" ht="24" customHeight="1" x14ac:dyDescent="0.2">
      <c r="A2881" s="129"/>
      <c r="B2881" s="129"/>
      <c r="C2881" s="129"/>
      <c r="D2881" s="129"/>
      <c r="E2881" s="139"/>
      <c r="F2881" s="140"/>
      <c r="G2881" s="140"/>
      <c r="H2881" s="129"/>
    </row>
    <row r="2882" spans="1:8" s="288" customFormat="1" ht="24" customHeight="1" x14ac:dyDescent="0.2">
      <c r="A2882" s="129"/>
      <c r="B2882" s="129"/>
      <c r="C2882" s="129"/>
      <c r="D2882" s="129"/>
      <c r="E2882" s="139"/>
      <c r="F2882" s="140"/>
      <c r="G2882" s="140"/>
      <c r="H2882" s="129"/>
    </row>
    <row r="2883" spans="1:8" s="288" customFormat="1" ht="24" customHeight="1" x14ac:dyDescent="0.2">
      <c r="A2883" s="129"/>
      <c r="B2883" s="129"/>
      <c r="C2883" s="129"/>
      <c r="D2883" s="129"/>
      <c r="E2883" s="139"/>
      <c r="F2883" s="140"/>
      <c r="G2883" s="140"/>
      <c r="H2883" s="129"/>
    </row>
    <row r="2886" spans="1:8" s="288" customFormat="1" ht="24" customHeight="1" x14ac:dyDescent="0.2">
      <c r="A2886" s="129"/>
      <c r="B2886" s="129"/>
      <c r="C2886" s="129"/>
      <c r="D2886" s="129"/>
      <c r="E2886" s="139"/>
      <c r="F2886" s="140"/>
      <c r="G2886" s="140"/>
      <c r="H2886" s="129"/>
    </row>
    <row r="2887" spans="1:8" s="288" customFormat="1" ht="24" customHeight="1" x14ac:dyDescent="0.2">
      <c r="A2887" s="129"/>
      <c r="B2887" s="129"/>
      <c r="C2887" s="129"/>
      <c r="D2887" s="129"/>
      <c r="E2887" s="139"/>
      <c r="F2887" s="140"/>
      <c r="G2887" s="140"/>
      <c r="H2887" s="129"/>
    </row>
    <row r="2888" spans="1:8" s="288" customFormat="1" ht="24" customHeight="1" x14ac:dyDescent="0.2">
      <c r="A2888" s="129"/>
      <c r="B2888" s="129"/>
      <c r="C2888" s="129"/>
      <c r="D2888" s="129"/>
      <c r="E2888" s="139"/>
      <c r="F2888" s="140"/>
      <c r="G2888" s="140"/>
      <c r="H2888" s="129"/>
    </row>
    <row r="2889" spans="1:8" s="288" customFormat="1" ht="24" customHeight="1" x14ac:dyDescent="0.2">
      <c r="A2889" s="129"/>
      <c r="B2889" s="129"/>
      <c r="C2889" s="129"/>
      <c r="D2889" s="129"/>
      <c r="E2889" s="139"/>
      <c r="F2889" s="140"/>
      <c r="G2889" s="140"/>
      <c r="H2889" s="129"/>
    </row>
    <row r="2890" spans="1:8" s="288" customFormat="1" ht="24" customHeight="1" x14ac:dyDescent="0.2">
      <c r="A2890" s="129"/>
      <c r="B2890" s="129"/>
      <c r="C2890" s="129"/>
      <c r="D2890" s="129"/>
      <c r="E2890" s="139"/>
      <c r="F2890" s="140"/>
      <c r="G2890" s="140"/>
      <c r="H2890" s="129"/>
    </row>
    <row r="2891" spans="1:8" s="288" customFormat="1" ht="24" customHeight="1" x14ac:dyDescent="0.2">
      <c r="A2891" s="129"/>
      <c r="B2891" s="129"/>
      <c r="C2891" s="129"/>
      <c r="D2891" s="129"/>
      <c r="E2891" s="139"/>
      <c r="F2891" s="140"/>
      <c r="G2891" s="140"/>
      <c r="H2891" s="129"/>
    </row>
    <row r="2892" spans="1:8" s="288" customFormat="1" ht="24" customHeight="1" x14ac:dyDescent="0.2">
      <c r="A2892" s="129"/>
      <c r="B2892" s="129"/>
      <c r="C2892" s="129"/>
      <c r="D2892" s="129"/>
      <c r="E2892" s="139"/>
      <c r="F2892" s="140"/>
      <c r="G2892" s="140"/>
      <c r="H2892" s="129"/>
    </row>
    <row r="2893" spans="1:8" s="288" customFormat="1" ht="24" customHeight="1" x14ac:dyDescent="0.2">
      <c r="A2893" s="129"/>
      <c r="B2893" s="129"/>
      <c r="C2893" s="129"/>
      <c r="D2893" s="129"/>
      <c r="E2893" s="139"/>
      <c r="F2893" s="140"/>
      <c r="G2893" s="140"/>
      <c r="H2893" s="129"/>
    </row>
    <row r="2894" spans="1:8" s="288" customFormat="1" ht="24" customHeight="1" x14ac:dyDescent="0.2">
      <c r="A2894" s="129"/>
      <c r="B2894" s="129"/>
      <c r="C2894" s="129"/>
      <c r="D2894" s="129"/>
      <c r="E2894" s="139"/>
      <c r="F2894" s="140"/>
      <c r="G2894" s="140"/>
      <c r="H2894" s="129"/>
    </row>
    <row r="2908" spans="1:141" s="139" customFormat="1" ht="24" customHeight="1" x14ac:dyDescent="0.2">
      <c r="A2908" s="129"/>
      <c r="B2908" s="129"/>
      <c r="C2908" s="129"/>
      <c r="D2908" s="129"/>
      <c r="F2908" s="140"/>
      <c r="G2908" s="140"/>
      <c r="H2908" s="129"/>
      <c r="I2908" s="288"/>
      <c r="J2908" s="288"/>
      <c r="K2908" s="288"/>
      <c r="L2908" s="288"/>
      <c r="M2908" s="288"/>
      <c r="N2908" s="288"/>
      <c r="O2908" s="288"/>
      <c r="P2908" s="288"/>
      <c r="Q2908" s="288"/>
      <c r="R2908" s="288"/>
      <c r="S2908" s="288"/>
      <c r="T2908" s="288"/>
      <c r="U2908" s="289"/>
      <c r="V2908" s="289"/>
      <c r="W2908" s="289"/>
      <c r="X2908" s="289"/>
      <c r="Y2908" s="289"/>
      <c r="Z2908" s="289"/>
      <c r="AA2908" s="289"/>
      <c r="AB2908" s="289"/>
      <c r="AC2908" s="289"/>
      <c r="AD2908" s="289"/>
      <c r="AE2908" s="289"/>
      <c r="AF2908" s="289"/>
      <c r="AG2908" s="289"/>
      <c r="AH2908" s="289"/>
      <c r="AI2908" s="289"/>
      <c r="AJ2908" s="289"/>
      <c r="AK2908" s="289"/>
      <c r="AL2908" s="289"/>
      <c r="AM2908" s="289"/>
      <c r="AN2908" s="289"/>
      <c r="AO2908" s="289"/>
      <c r="AP2908" s="289"/>
      <c r="AQ2908" s="289"/>
      <c r="AR2908" s="289"/>
      <c r="AS2908" s="289"/>
      <c r="AT2908" s="289"/>
      <c r="AU2908" s="289"/>
      <c r="AV2908" s="289"/>
      <c r="AW2908" s="289"/>
      <c r="AX2908" s="289"/>
      <c r="AY2908" s="289"/>
      <c r="AZ2908" s="289"/>
      <c r="BA2908" s="289"/>
      <c r="BB2908" s="289"/>
      <c r="BC2908" s="289"/>
      <c r="BD2908" s="289"/>
      <c r="BE2908" s="289"/>
      <c r="BF2908" s="289"/>
      <c r="BG2908" s="289"/>
      <c r="BH2908" s="289"/>
      <c r="BI2908" s="289"/>
      <c r="BJ2908" s="289"/>
      <c r="BK2908" s="289"/>
      <c r="BL2908" s="289"/>
      <c r="BM2908" s="289"/>
      <c r="BN2908" s="289"/>
      <c r="BO2908" s="289"/>
      <c r="BP2908" s="289"/>
      <c r="BQ2908" s="289"/>
      <c r="BR2908" s="289"/>
      <c r="BS2908" s="289"/>
      <c r="BT2908" s="289"/>
      <c r="BU2908" s="289"/>
      <c r="BV2908" s="289"/>
      <c r="BW2908" s="289"/>
      <c r="BX2908" s="289"/>
      <c r="BY2908" s="289"/>
      <c r="BZ2908" s="289"/>
      <c r="CA2908" s="289"/>
      <c r="CB2908" s="289"/>
      <c r="CC2908" s="289"/>
      <c r="CD2908" s="289"/>
      <c r="CE2908" s="289"/>
      <c r="CF2908" s="289"/>
      <c r="CG2908" s="289"/>
      <c r="CH2908" s="289"/>
      <c r="CI2908" s="289"/>
      <c r="CJ2908" s="289"/>
      <c r="CK2908" s="289"/>
      <c r="CL2908" s="289"/>
      <c r="CM2908" s="289"/>
      <c r="CN2908" s="289"/>
      <c r="CO2908" s="289"/>
      <c r="CP2908" s="289"/>
      <c r="CQ2908" s="289"/>
      <c r="CR2908" s="289"/>
      <c r="CS2908" s="289"/>
      <c r="CT2908" s="289"/>
      <c r="CU2908" s="289"/>
      <c r="CV2908" s="289"/>
      <c r="CW2908" s="289"/>
      <c r="CX2908" s="289"/>
      <c r="CY2908" s="289"/>
      <c r="CZ2908" s="289"/>
      <c r="DA2908" s="289"/>
      <c r="DB2908" s="289"/>
      <c r="DC2908" s="289"/>
      <c r="DD2908" s="289"/>
      <c r="DE2908" s="289"/>
      <c r="DF2908" s="289"/>
      <c r="DG2908" s="289"/>
      <c r="DH2908" s="289"/>
      <c r="DI2908" s="289"/>
      <c r="DJ2908" s="289"/>
      <c r="DK2908" s="289"/>
      <c r="DL2908" s="289"/>
      <c r="DM2908" s="289"/>
      <c r="DN2908" s="289"/>
      <c r="DO2908" s="289"/>
      <c r="DP2908" s="289"/>
      <c r="DQ2908" s="289"/>
      <c r="DR2908" s="289"/>
      <c r="DS2908" s="289"/>
      <c r="DT2908" s="289"/>
      <c r="DU2908" s="289"/>
      <c r="DV2908" s="289"/>
      <c r="DW2908" s="289"/>
      <c r="DX2908" s="289"/>
      <c r="DY2908" s="289"/>
      <c r="DZ2908" s="289"/>
      <c r="EA2908" s="289"/>
      <c r="EB2908" s="289"/>
      <c r="EC2908" s="289"/>
      <c r="ED2908" s="289"/>
      <c r="EE2908" s="289"/>
      <c r="EF2908" s="289"/>
      <c r="EG2908" s="289"/>
      <c r="EH2908" s="289"/>
      <c r="EI2908" s="289"/>
      <c r="EJ2908" s="289"/>
      <c r="EK2908" s="289"/>
    </row>
    <row r="2910" spans="1:141" s="288" customFormat="1" ht="24" customHeight="1" x14ac:dyDescent="0.2">
      <c r="A2910" s="129"/>
      <c r="B2910" s="129"/>
      <c r="C2910" s="129"/>
      <c r="D2910" s="129"/>
      <c r="E2910" s="139"/>
      <c r="F2910" s="140"/>
      <c r="G2910" s="140"/>
      <c r="H2910" s="129"/>
    </row>
    <row r="2911" spans="1:141" s="288" customFormat="1" ht="24" customHeight="1" x14ac:dyDescent="0.2">
      <c r="A2911" s="129"/>
      <c r="B2911" s="129"/>
      <c r="C2911" s="129"/>
      <c r="D2911" s="129"/>
      <c r="E2911" s="139"/>
      <c r="F2911" s="140"/>
      <c r="G2911" s="140"/>
      <c r="H2911" s="129"/>
    </row>
    <row r="2912" spans="1:141" s="288" customFormat="1" ht="24" customHeight="1" x14ac:dyDescent="0.2">
      <c r="A2912" s="129"/>
      <c r="B2912" s="129"/>
      <c r="C2912" s="129"/>
      <c r="D2912" s="129"/>
      <c r="E2912" s="139"/>
      <c r="F2912" s="140"/>
      <c r="G2912" s="140"/>
      <c r="H2912" s="129"/>
    </row>
    <row r="2913" spans="1:8" s="288" customFormat="1" ht="24" customHeight="1" x14ac:dyDescent="0.2">
      <c r="A2913" s="129"/>
      <c r="B2913" s="129"/>
      <c r="C2913" s="129"/>
      <c r="D2913" s="129"/>
      <c r="E2913" s="139"/>
      <c r="F2913" s="140"/>
      <c r="G2913" s="140"/>
      <c r="H2913" s="129"/>
    </row>
    <row r="2914" spans="1:8" s="288" customFormat="1" ht="24" customHeight="1" x14ac:dyDescent="0.2">
      <c r="A2914" s="129"/>
      <c r="B2914" s="129"/>
      <c r="C2914" s="129"/>
      <c r="D2914" s="129"/>
      <c r="E2914" s="139"/>
      <c r="F2914" s="140"/>
      <c r="G2914" s="140"/>
      <c r="H2914" s="129"/>
    </row>
    <row r="2915" spans="1:8" s="288" customFormat="1" ht="24" customHeight="1" x14ac:dyDescent="0.2">
      <c r="A2915" s="129"/>
      <c r="B2915" s="129"/>
      <c r="C2915" s="129"/>
      <c r="D2915" s="129"/>
      <c r="E2915" s="139"/>
      <c r="F2915" s="140"/>
      <c r="G2915" s="140"/>
      <c r="H2915" s="129"/>
    </row>
    <row r="2916" spans="1:8" s="288" customFormat="1" ht="24" customHeight="1" x14ac:dyDescent="0.2">
      <c r="A2916" s="129"/>
      <c r="B2916" s="129"/>
      <c r="C2916" s="129"/>
      <c r="D2916" s="129"/>
      <c r="E2916" s="139"/>
      <c r="F2916" s="140"/>
      <c r="G2916" s="140"/>
      <c r="H2916" s="129"/>
    </row>
    <row r="2917" spans="1:8" s="288" customFormat="1" ht="24" customHeight="1" x14ac:dyDescent="0.2">
      <c r="A2917" s="129"/>
      <c r="B2917" s="129"/>
      <c r="C2917" s="129"/>
      <c r="D2917" s="129"/>
      <c r="E2917" s="139"/>
      <c r="F2917" s="140"/>
      <c r="G2917" s="140"/>
      <c r="H2917" s="129"/>
    </row>
    <row r="2918" spans="1:8" s="288" customFormat="1" ht="24" customHeight="1" x14ac:dyDescent="0.2">
      <c r="A2918" s="129"/>
      <c r="B2918" s="129"/>
      <c r="C2918" s="129"/>
      <c r="D2918" s="129"/>
      <c r="E2918" s="139"/>
      <c r="F2918" s="140"/>
      <c r="G2918" s="140"/>
      <c r="H2918" s="129"/>
    </row>
    <row r="2919" spans="1:8" s="288" customFormat="1" ht="24" customHeight="1" x14ac:dyDescent="0.2">
      <c r="A2919" s="129"/>
      <c r="B2919" s="129"/>
      <c r="C2919" s="129"/>
      <c r="D2919" s="129"/>
      <c r="E2919" s="139"/>
      <c r="F2919" s="140"/>
      <c r="G2919" s="140"/>
      <c r="H2919" s="129"/>
    </row>
    <row r="2920" spans="1:8" s="288" customFormat="1" ht="24" customHeight="1" x14ac:dyDescent="0.2">
      <c r="A2920" s="129"/>
      <c r="B2920" s="129"/>
      <c r="C2920" s="129"/>
      <c r="D2920" s="129"/>
      <c r="E2920" s="139"/>
      <c r="F2920" s="140"/>
      <c r="G2920" s="140"/>
      <c r="H2920" s="129"/>
    </row>
    <row r="2921" spans="1:8" s="288" customFormat="1" ht="24" customHeight="1" x14ac:dyDescent="0.2">
      <c r="A2921" s="129"/>
      <c r="B2921" s="129"/>
      <c r="C2921" s="129"/>
      <c r="D2921" s="129"/>
      <c r="E2921" s="139"/>
      <c r="F2921" s="140"/>
      <c r="G2921" s="140"/>
      <c r="H2921" s="129"/>
    </row>
    <row r="2922" spans="1:8" s="288" customFormat="1" ht="24" customHeight="1" x14ac:dyDescent="0.2">
      <c r="A2922" s="129"/>
      <c r="B2922" s="129"/>
      <c r="C2922" s="129"/>
      <c r="D2922" s="129"/>
      <c r="E2922" s="139"/>
      <c r="F2922" s="140"/>
      <c r="G2922" s="140"/>
      <c r="H2922" s="129"/>
    </row>
    <row r="2923" spans="1:8" s="288" customFormat="1" ht="24" customHeight="1" x14ac:dyDescent="0.2">
      <c r="A2923" s="129"/>
      <c r="B2923" s="129"/>
      <c r="C2923" s="129"/>
      <c r="D2923" s="129"/>
      <c r="E2923" s="139"/>
      <c r="F2923" s="140"/>
      <c r="G2923" s="140"/>
      <c r="H2923" s="129"/>
    </row>
    <row r="2926" spans="1:8" s="288" customFormat="1" ht="24" customHeight="1" x14ac:dyDescent="0.2">
      <c r="A2926" s="129"/>
      <c r="B2926" s="129"/>
      <c r="C2926" s="129"/>
      <c r="D2926" s="129"/>
      <c r="E2926" s="139"/>
      <c r="F2926" s="140"/>
      <c r="G2926" s="140"/>
      <c r="H2926" s="129"/>
    </row>
    <row r="2927" spans="1:8" s="288" customFormat="1" ht="24" customHeight="1" x14ac:dyDescent="0.2">
      <c r="A2927" s="129"/>
      <c r="B2927" s="129"/>
      <c r="C2927" s="129"/>
      <c r="D2927" s="129"/>
      <c r="E2927" s="139"/>
      <c r="F2927" s="140"/>
      <c r="G2927" s="140"/>
      <c r="H2927" s="129"/>
    </row>
    <row r="2928" spans="1:8" s="288" customFormat="1" ht="24" customHeight="1" x14ac:dyDescent="0.2">
      <c r="A2928" s="129"/>
      <c r="B2928" s="129"/>
      <c r="C2928" s="129"/>
      <c r="D2928" s="129"/>
      <c r="E2928" s="139"/>
      <c r="F2928" s="140"/>
      <c r="G2928" s="140"/>
      <c r="H2928" s="129"/>
    </row>
    <row r="2929" spans="1:8" s="288" customFormat="1" ht="24" customHeight="1" x14ac:dyDescent="0.2">
      <c r="A2929" s="129"/>
      <c r="B2929" s="129"/>
      <c r="C2929" s="129"/>
      <c r="D2929" s="129"/>
      <c r="E2929" s="139"/>
      <c r="F2929" s="140"/>
      <c r="G2929" s="140"/>
      <c r="H2929" s="129"/>
    </row>
    <row r="2930" spans="1:8" s="288" customFormat="1" ht="24" customHeight="1" x14ac:dyDescent="0.2">
      <c r="A2930" s="129"/>
      <c r="B2930" s="129"/>
      <c r="C2930" s="129"/>
      <c r="D2930" s="129"/>
      <c r="E2930" s="139"/>
      <c r="F2930" s="140"/>
      <c r="G2930" s="140"/>
      <c r="H2930" s="129"/>
    </row>
    <row r="2931" spans="1:8" s="288" customFormat="1" ht="24" customHeight="1" x14ac:dyDescent="0.2">
      <c r="A2931" s="129"/>
      <c r="B2931" s="129"/>
      <c r="C2931" s="129"/>
      <c r="D2931" s="129"/>
      <c r="E2931" s="139"/>
      <c r="F2931" s="140"/>
      <c r="G2931" s="140"/>
      <c r="H2931" s="129"/>
    </row>
    <row r="2932" spans="1:8" s="288" customFormat="1" ht="24" customHeight="1" x14ac:dyDescent="0.2">
      <c r="A2932" s="129"/>
      <c r="B2932" s="129"/>
      <c r="C2932" s="129"/>
      <c r="D2932" s="129"/>
      <c r="E2932" s="139"/>
      <c r="F2932" s="140"/>
      <c r="G2932" s="140"/>
      <c r="H2932" s="129"/>
    </row>
    <row r="2933" spans="1:8" s="288" customFormat="1" ht="24" customHeight="1" x14ac:dyDescent="0.2">
      <c r="A2933" s="129"/>
      <c r="B2933" s="129"/>
      <c r="C2933" s="129"/>
      <c r="D2933" s="129"/>
      <c r="E2933" s="139"/>
      <c r="F2933" s="140"/>
      <c r="G2933" s="140"/>
      <c r="H2933" s="129"/>
    </row>
    <row r="2936" spans="1:8" s="288" customFormat="1" ht="24" customHeight="1" x14ac:dyDescent="0.2">
      <c r="A2936" s="129"/>
      <c r="B2936" s="129"/>
      <c r="C2936" s="129"/>
      <c r="D2936" s="129"/>
      <c r="E2936" s="139"/>
      <c r="F2936" s="140"/>
      <c r="G2936" s="140"/>
      <c r="H2936" s="129"/>
    </row>
    <row r="2937" spans="1:8" s="288" customFormat="1" ht="24" customHeight="1" x14ac:dyDescent="0.2">
      <c r="A2937" s="129"/>
      <c r="B2937" s="129"/>
      <c r="C2937" s="129"/>
      <c r="D2937" s="129"/>
      <c r="E2937" s="139"/>
      <c r="F2937" s="140"/>
      <c r="G2937" s="140"/>
      <c r="H2937" s="129"/>
    </row>
    <row r="2938" spans="1:8" s="288" customFormat="1" ht="24" customHeight="1" x14ac:dyDescent="0.2">
      <c r="A2938" s="129"/>
      <c r="B2938" s="129"/>
      <c r="C2938" s="129"/>
      <c r="D2938" s="129"/>
      <c r="E2938" s="139"/>
      <c r="F2938" s="140"/>
      <c r="G2938" s="140"/>
      <c r="H2938" s="129"/>
    </row>
    <row r="2939" spans="1:8" s="288" customFormat="1" ht="24" customHeight="1" x14ac:dyDescent="0.2">
      <c r="A2939" s="129"/>
      <c r="B2939" s="129"/>
      <c r="C2939" s="129"/>
      <c r="D2939" s="129"/>
      <c r="E2939" s="139"/>
      <c r="F2939" s="140"/>
      <c r="G2939" s="140"/>
      <c r="H2939" s="129"/>
    </row>
    <row r="2940" spans="1:8" s="288" customFormat="1" ht="24" customHeight="1" x14ac:dyDescent="0.2">
      <c r="A2940" s="129"/>
      <c r="B2940" s="129"/>
      <c r="C2940" s="129"/>
      <c r="D2940" s="129"/>
      <c r="E2940" s="139"/>
      <c r="F2940" s="140"/>
      <c r="G2940" s="140"/>
      <c r="H2940" s="129"/>
    </row>
    <row r="2941" spans="1:8" s="288" customFormat="1" ht="24" customHeight="1" x14ac:dyDescent="0.2">
      <c r="A2941" s="129"/>
      <c r="B2941" s="129"/>
      <c r="C2941" s="129"/>
      <c r="D2941" s="129"/>
      <c r="E2941" s="139"/>
      <c r="F2941" s="140"/>
      <c r="G2941" s="140"/>
      <c r="H2941" s="129"/>
    </row>
    <row r="2942" spans="1:8" s="288" customFormat="1" ht="24" customHeight="1" x14ac:dyDescent="0.2">
      <c r="A2942" s="129"/>
      <c r="B2942" s="129"/>
      <c r="C2942" s="129"/>
      <c r="D2942" s="129"/>
      <c r="E2942" s="139"/>
      <c r="F2942" s="140"/>
      <c r="G2942" s="140"/>
      <c r="H2942" s="129"/>
    </row>
    <row r="2943" spans="1:8" s="288" customFormat="1" ht="24" customHeight="1" x14ac:dyDescent="0.2">
      <c r="A2943" s="129"/>
      <c r="B2943" s="129"/>
      <c r="C2943" s="129"/>
      <c r="D2943" s="129"/>
      <c r="E2943" s="139"/>
      <c r="F2943" s="140"/>
      <c r="G2943" s="140"/>
      <c r="H2943" s="129"/>
    </row>
    <row r="2944" spans="1:8" s="288" customFormat="1" ht="24" customHeight="1" x14ac:dyDescent="0.2">
      <c r="A2944" s="129"/>
      <c r="B2944" s="129"/>
      <c r="C2944" s="129"/>
      <c r="D2944" s="129"/>
      <c r="E2944" s="139"/>
      <c r="F2944" s="140"/>
      <c r="G2944" s="140"/>
      <c r="H2944" s="129"/>
    </row>
    <row r="2958" spans="1:141" s="139" customFormat="1" ht="24" customHeight="1" x14ac:dyDescent="0.2">
      <c r="A2958" s="129"/>
      <c r="B2958" s="129"/>
      <c r="C2958" s="129"/>
      <c r="D2958" s="129"/>
      <c r="F2958" s="140"/>
      <c r="G2958" s="140"/>
      <c r="H2958" s="129"/>
      <c r="I2958" s="288"/>
      <c r="J2958" s="288"/>
      <c r="K2958" s="288"/>
      <c r="L2958" s="288"/>
      <c r="M2958" s="288"/>
      <c r="N2958" s="288"/>
      <c r="O2958" s="288"/>
      <c r="P2958" s="288"/>
      <c r="Q2958" s="288"/>
      <c r="R2958" s="288"/>
      <c r="S2958" s="288"/>
      <c r="T2958" s="288"/>
      <c r="U2958" s="289"/>
      <c r="V2958" s="289"/>
      <c r="W2958" s="289"/>
      <c r="X2958" s="289"/>
      <c r="Y2958" s="289"/>
      <c r="Z2958" s="289"/>
      <c r="AA2958" s="289"/>
      <c r="AB2958" s="289"/>
      <c r="AC2958" s="289"/>
      <c r="AD2958" s="289"/>
      <c r="AE2958" s="289"/>
      <c r="AF2958" s="289"/>
      <c r="AG2958" s="289"/>
      <c r="AH2958" s="289"/>
      <c r="AI2958" s="289"/>
      <c r="AJ2958" s="289"/>
      <c r="AK2958" s="289"/>
      <c r="AL2958" s="289"/>
      <c r="AM2958" s="289"/>
      <c r="AN2958" s="289"/>
      <c r="AO2958" s="289"/>
      <c r="AP2958" s="289"/>
      <c r="AQ2958" s="289"/>
      <c r="AR2958" s="289"/>
      <c r="AS2958" s="289"/>
      <c r="AT2958" s="289"/>
      <c r="AU2958" s="289"/>
      <c r="AV2958" s="289"/>
      <c r="AW2958" s="289"/>
      <c r="AX2958" s="289"/>
      <c r="AY2958" s="289"/>
      <c r="AZ2958" s="289"/>
      <c r="BA2958" s="289"/>
      <c r="BB2958" s="289"/>
      <c r="BC2958" s="289"/>
      <c r="BD2958" s="289"/>
      <c r="BE2958" s="289"/>
      <c r="BF2958" s="289"/>
      <c r="BG2958" s="289"/>
      <c r="BH2958" s="289"/>
      <c r="BI2958" s="289"/>
      <c r="BJ2958" s="289"/>
      <c r="BK2958" s="289"/>
      <c r="BL2958" s="289"/>
      <c r="BM2958" s="289"/>
      <c r="BN2958" s="289"/>
      <c r="BO2958" s="289"/>
      <c r="BP2958" s="289"/>
      <c r="BQ2958" s="289"/>
      <c r="BR2958" s="289"/>
      <c r="BS2958" s="289"/>
      <c r="BT2958" s="289"/>
      <c r="BU2958" s="289"/>
      <c r="BV2958" s="289"/>
      <c r="BW2958" s="289"/>
      <c r="BX2958" s="289"/>
      <c r="BY2958" s="289"/>
      <c r="BZ2958" s="289"/>
      <c r="CA2958" s="289"/>
      <c r="CB2958" s="289"/>
      <c r="CC2958" s="289"/>
      <c r="CD2958" s="289"/>
      <c r="CE2958" s="289"/>
      <c r="CF2958" s="289"/>
      <c r="CG2958" s="289"/>
      <c r="CH2958" s="289"/>
      <c r="CI2958" s="289"/>
      <c r="CJ2958" s="289"/>
      <c r="CK2958" s="289"/>
      <c r="CL2958" s="289"/>
      <c r="CM2958" s="289"/>
      <c r="CN2958" s="289"/>
      <c r="CO2958" s="289"/>
      <c r="CP2958" s="289"/>
      <c r="CQ2958" s="289"/>
      <c r="CR2958" s="289"/>
      <c r="CS2958" s="289"/>
      <c r="CT2958" s="289"/>
      <c r="CU2958" s="289"/>
      <c r="CV2958" s="289"/>
      <c r="CW2958" s="289"/>
      <c r="CX2958" s="289"/>
      <c r="CY2958" s="289"/>
      <c r="CZ2958" s="289"/>
      <c r="DA2958" s="289"/>
      <c r="DB2958" s="289"/>
      <c r="DC2958" s="289"/>
      <c r="DD2958" s="289"/>
      <c r="DE2958" s="289"/>
      <c r="DF2958" s="289"/>
      <c r="DG2958" s="289"/>
      <c r="DH2958" s="289"/>
      <c r="DI2958" s="289"/>
      <c r="DJ2958" s="289"/>
      <c r="DK2958" s="289"/>
      <c r="DL2958" s="289"/>
      <c r="DM2958" s="289"/>
      <c r="DN2958" s="289"/>
      <c r="DO2958" s="289"/>
      <c r="DP2958" s="289"/>
      <c r="DQ2958" s="289"/>
      <c r="DR2958" s="289"/>
      <c r="DS2958" s="289"/>
      <c r="DT2958" s="289"/>
      <c r="DU2958" s="289"/>
      <c r="DV2958" s="289"/>
      <c r="DW2958" s="289"/>
      <c r="DX2958" s="289"/>
      <c r="DY2958" s="289"/>
      <c r="DZ2958" s="289"/>
      <c r="EA2958" s="289"/>
      <c r="EB2958" s="289"/>
      <c r="EC2958" s="289"/>
      <c r="ED2958" s="289"/>
      <c r="EE2958" s="289"/>
      <c r="EF2958" s="289"/>
      <c r="EG2958" s="289"/>
      <c r="EH2958" s="289"/>
      <c r="EI2958" s="289"/>
      <c r="EJ2958" s="289"/>
      <c r="EK2958" s="289"/>
    </row>
    <row r="2960" spans="1:141" s="288" customFormat="1" ht="24" customHeight="1" x14ac:dyDescent="0.2">
      <c r="A2960" s="129"/>
      <c r="B2960" s="129"/>
      <c r="C2960" s="129"/>
      <c r="D2960" s="129"/>
      <c r="E2960" s="139"/>
      <c r="F2960" s="140"/>
      <c r="G2960" s="140"/>
      <c r="H2960" s="129"/>
    </row>
    <row r="2961" spans="1:8" s="288" customFormat="1" ht="24" customHeight="1" x14ac:dyDescent="0.2">
      <c r="A2961" s="129"/>
      <c r="B2961" s="129"/>
      <c r="C2961" s="129"/>
      <c r="D2961" s="129"/>
      <c r="E2961" s="139"/>
      <c r="F2961" s="140"/>
      <c r="G2961" s="140"/>
      <c r="H2961" s="129"/>
    </row>
    <row r="2962" spans="1:8" s="288" customFormat="1" ht="24" customHeight="1" x14ac:dyDescent="0.2">
      <c r="A2962" s="129"/>
      <c r="B2962" s="129"/>
      <c r="C2962" s="129"/>
      <c r="D2962" s="129"/>
      <c r="E2962" s="139"/>
      <c r="F2962" s="140"/>
      <c r="G2962" s="140"/>
      <c r="H2962" s="129"/>
    </row>
    <row r="2963" spans="1:8" s="288" customFormat="1" ht="24" customHeight="1" x14ac:dyDescent="0.2">
      <c r="A2963" s="129"/>
      <c r="B2963" s="129"/>
      <c r="C2963" s="129"/>
      <c r="D2963" s="129"/>
      <c r="E2963" s="139"/>
      <c r="F2963" s="140"/>
      <c r="G2963" s="140"/>
      <c r="H2963" s="129"/>
    </row>
    <row r="2964" spans="1:8" s="288" customFormat="1" ht="24" customHeight="1" x14ac:dyDescent="0.2">
      <c r="A2964" s="129"/>
      <c r="B2964" s="129"/>
      <c r="C2964" s="129"/>
      <c r="D2964" s="129"/>
      <c r="E2964" s="139"/>
      <c r="F2964" s="140"/>
      <c r="G2964" s="140"/>
      <c r="H2964" s="129"/>
    </row>
    <row r="2965" spans="1:8" s="288" customFormat="1" ht="24" customHeight="1" x14ac:dyDescent="0.2">
      <c r="A2965" s="129"/>
      <c r="B2965" s="129"/>
      <c r="C2965" s="129"/>
      <c r="D2965" s="129"/>
      <c r="E2965" s="139"/>
      <c r="F2965" s="140"/>
      <c r="G2965" s="140"/>
      <c r="H2965" s="129"/>
    </row>
    <row r="2966" spans="1:8" s="288" customFormat="1" ht="24" customHeight="1" x14ac:dyDescent="0.2">
      <c r="A2966" s="129"/>
      <c r="B2966" s="129"/>
      <c r="C2966" s="129"/>
      <c r="D2966" s="129"/>
      <c r="E2966" s="139"/>
      <c r="F2966" s="140"/>
      <c r="G2966" s="140"/>
      <c r="H2966" s="129"/>
    </row>
    <row r="2967" spans="1:8" s="288" customFormat="1" ht="24" customHeight="1" x14ac:dyDescent="0.2">
      <c r="A2967" s="129"/>
      <c r="B2967" s="129"/>
      <c r="C2967" s="129"/>
      <c r="D2967" s="129"/>
      <c r="E2967" s="139"/>
      <c r="F2967" s="140"/>
      <c r="G2967" s="140"/>
      <c r="H2967" s="129"/>
    </row>
    <row r="2968" spans="1:8" s="288" customFormat="1" ht="24" customHeight="1" x14ac:dyDescent="0.2">
      <c r="A2968" s="129"/>
      <c r="B2968" s="129"/>
      <c r="C2968" s="129"/>
      <c r="D2968" s="129"/>
      <c r="E2968" s="139"/>
      <c r="F2968" s="140"/>
      <c r="G2968" s="140"/>
      <c r="H2968" s="129"/>
    </row>
    <row r="2969" spans="1:8" s="288" customFormat="1" ht="24" customHeight="1" x14ac:dyDescent="0.2">
      <c r="A2969" s="129"/>
      <c r="B2969" s="129"/>
      <c r="C2969" s="129"/>
      <c r="D2969" s="129"/>
      <c r="E2969" s="139"/>
      <c r="F2969" s="140"/>
      <c r="G2969" s="140"/>
      <c r="H2969" s="129"/>
    </row>
    <row r="2970" spans="1:8" s="288" customFormat="1" ht="24" customHeight="1" x14ac:dyDescent="0.2">
      <c r="A2970" s="129"/>
      <c r="B2970" s="129"/>
      <c r="C2970" s="129"/>
      <c r="D2970" s="129"/>
      <c r="E2970" s="139"/>
      <c r="F2970" s="140"/>
      <c r="G2970" s="140"/>
      <c r="H2970" s="129"/>
    </row>
    <row r="2971" spans="1:8" s="288" customFormat="1" ht="24" customHeight="1" x14ac:dyDescent="0.2">
      <c r="A2971" s="129"/>
      <c r="B2971" s="129"/>
      <c r="C2971" s="129"/>
      <c r="D2971" s="129"/>
      <c r="E2971" s="139"/>
      <c r="F2971" s="140"/>
      <c r="G2971" s="140"/>
      <c r="H2971" s="129"/>
    </row>
    <row r="2972" spans="1:8" s="288" customFormat="1" ht="24" customHeight="1" x14ac:dyDescent="0.2">
      <c r="A2972" s="129"/>
      <c r="B2972" s="129"/>
      <c r="C2972" s="129"/>
      <c r="D2972" s="129"/>
      <c r="E2972" s="139"/>
      <c r="F2972" s="140"/>
      <c r="G2972" s="140"/>
      <c r="H2972" s="129"/>
    </row>
    <row r="2973" spans="1:8" s="288" customFormat="1" ht="24" customHeight="1" x14ac:dyDescent="0.2">
      <c r="A2973" s="129"/>
      <c r="B2973" s="129"/>
      <c r="C2973" s="129"/>
      <c r="D2973" s="129"/>
      <c r="E2973" s="139"/>
      <c r="F2973" s="140"/>
      <c r="G2973" s="140"/>
      <c r="H2973" s="129"/>
    </row>
    <row r="2976" spans="1:8" s="288" customFormat="1" ht="24" customHeight="1" x14ac:dyDescent="0.2">
      <c r="A2976" s="129"/>
      <c r="B2976" s="129"/>
      <c r="C2976" s="129"/>
      <c r="D2976" s="129"/>
      <c r="E2976" s="139"/>
      <c r="F2976" s="140"/>
      <c r="G2976" s="140"/>
      <c r="H2976" s="129"/>
    </row>
    <row r="2977" spans="1:8" s="288" customFormat="1" ht="24" customHeight="1" x14ac:dyDescent="0.2">
      <c r="A2977" s="129"/>
      <c r="B2977" s="129"/>
      <c r="C2977" s="129"/>
      <c r="D2977" s="129"/>
      <c r="E2977" s="139"/>
      <c r="F2977" s="140"/>
      <c r="G2977" s="140"/>
      <c r="H2977" s="129"/>
    </row>
    <row r="2978" spans="1:8" s="288" customFormat="1" ht="24" customHeight="1" x14ac:dyDescent="0.2">
      <c r="A2978" s="129"/>
      <c r="B2978" s="129"/>
      <c r="C2978" s="129"/>
      <c r="D2978" s="129"/>
      <c r="E2978" s="139"/>
      <c r="F2978" s="140"/>
      <c r="G2978" s="140"/>
      <c r="H2978" s="129"/>
    </row>
    <row r="2979" spans="1:8" s="288" customFormat="1" ht="24" customHeight="1" x14ac:dyDescent="0.2">
      <c r="A2979" s="129"/>
      <c r="B2979" s="129"/>
      <c r="C2979" s="129"/>
      <c r="D2979" s="129"/>
      <c r="E2979" s="139"/>
      <c r="F2979" s="140"/>
      <c r="G2979" s="140"/>
      <c r="H2979" s="129"/>
    </row>
    <row r="2980" spans="1:8" s="288" customFormat="1" ht="24" customHeight="1" x14ac:dyDescent="0.2">
      <c r="A2980" s="129"/>
      <c r="B2980" s="129"/>
      <c r="C2980" s="129"/>
      <c r="D2980" s="129"/>
      <c r="E2980" s="139"/>
      <c r="F2980" s="140"/>
      <c r="G2980" s="140"/>
      <c r="H2980" s="129"/>
    </row>
    <row r="2981" spans="1:8" s="288" customFormat="1" ht="24" customHeight="1" x14ac:dyDescent="0.2">
      <c r="A2981" s="129"/>
      <c r="B2981" s="129"/>
      <c r="C2981" s="129"/>
      <c r="D2981" s="129"/>
      <c r="E2981" s="139"/>
      <c r="F2981" s="140"/>
      <c r="G2981" s="140"/>
      <c r="H2981" s="129"/>
    </row>
    <row r="2982" spans="1:8" s="288" customFormat="1" ht="24" customHeight="1" x14ac:dyDescent="0.2">
      <c r="A2982" s="129"/>
      <c r="B2982" s="129"/>
      <c r="C2982" s="129"/>
      <c r="D2982" s="129"/>
      <c r="E2982" s="139"/>
      <c r="F2982" s="140"/>
      <c r="G2982" s="140"/>
      <c r="H2982" s="129"/>
    </row>
    <row r="2983" spans="1:8" s="288" customFormat="1" ht="24" customHeight="1" x14ac:dyDescent="0.2">
      <c r="A2983" s="129"/>
      <c r="B2983" s="129"/>
      <c r="C2983" s="129"/>
      <c r="D2983" s="129"/>
      <c r="E2983" s="139"/>
      <c r="F2983" s="140"/>
      <c r="G2983" s="140"/>
      <c r="H2983" s="129"/>
    </row>
    <row r="2986" spans="1:8" s="288" customFormat="1" ht="24" customHeight="1" x14ac:dyDescent="0.2">
      <c r="A2986" s="129"/>
      <c r="B2986" s="129"/>
      <c r="C2986" s="129"/>
      <c r="D2986" s="129"/>
      <c r="E2986" s="139"/>
      <c r="F2986" s="140"/>
      <c r="G2986" s="140"/>
      <c r="H2986" s="129"/>
    </row>
    <row r="2987" spans="1:8" s="288" customFormat="1" ht="24" customHeight="1" x14ac:dyDescent="0.2">
      <c r="A2987" s="129"/>
      <c r="B2987" s="129"/>
      <c r="C2987" s="129"/>
      <c r="D2987" s="129"/>
      <c r="E2987" s="139"/>
      <c r="F2987" s="140"/>
      <c r="G2987" s="140"/>
      <c r="H2987" s="129"/>
    </row>
    <row r="2988" spans="1:8" s="288" customFormat="1" ht="24" customHeight="1" x14ac:dyDescent="0.2">
      <c r="A2988" s="129"/>
      <c r="B2988" s="129"/>
      <c r="C2988" s="129"/>
      <c r="D2988" s="129"/>
      <c r="E2988" s="139"/>
      <c r="F2988" s="140"/>
      <c r="G2988" s="140"/>
      <c r="H2988" s="129"/>
    </row>
    <row r="2989" spans="1:8" s="288" customFormat="1" ht="24" customHeight="1" x14ac:dyDescent="0.2">
      <c r="A2989" s="129"/>
      <c r="B2989" s="129"/>
      <c r="C2989" s="129"/>
      <c r="D2989" s="129"/>
      <c r="E2989" s="139"/>
      <c r="F2989" s="140"/>
      <c r="G2989" s="140"/>
      <c r="H2989" s="129"/>
    </row>
    <row r="2990" spans="1:8" s="288" customFormat="1" ht="24" customHeight="1" x14ac:dyDescent="0.2">
      <c r="A2990" s="129"/>
      <c r="B2990" s="129"/>
      <c r="C2990" s="129"/>
      <c r="D2990" s="129"/>
      <c r="E2990" s="139"/>
      <c r="F2990" s="140"/>
      <c r="G2990" s="140"/>
      <c r="H2990" s="129"/>
    </row>
    <row r="2991" spans="1:8" s="288" customFormat="1" ht="24" customHeight="1" x14ac:dyDescent="0.2">
      <c r="A2991" s="129"/>
      <c r="B2991" s="129"/>
      <c r="C2991" s="129"/>
      <c r="D2991" s="129"/>
      <c r="E2991" s="139"/>
      <c r="F2991" s="140"/>
      <c r="G2991" s="140"/>
      <c r="H2991" s="129"/>
    </row>
    <row r="2992" spans="1:8" s="288" customFormat="1" ht="24" customHeight="1" x14ac:dyDescent="0.2">
      <c r="A2992" s="129"/>
      <c r="B2992" s="129"/>
      <c r="C2992" s="129"/>
      <c r="D2992" s="129"/>
      <c r="E2992" s="139"/>
      <c r="F2992" s="140"/>
      <c r="G2992" s="140"/>
      <c r="H2992" s="129"/>
    </row>
    <row r="2993" spans="1:141" s="288" customFormat="1" ht="24" customHeight="1" x14ac:dyDescent="0.2">
      <c r="A2993" s="129"/>
      <c r="B2993" s="129"/>
      <c r="C2993" s="129"/>
      <c r="D2993" s="129"/>
      <c r="E2993" s="139"/>
      <c r="F2993" s="140"/>
      <c r="G2993" s="140"/>
      <c r="H2993" s="129"/>
    </row>
    <row r="2994" spans="1:141" s="288" customFormat="1" ht="24" customHeight="1" x14ac:dyDescent="0.2">
      <c r="A2994" s="129"/>
      <c r="B2994" s="129"/>
      <c r="C2994" s="129"/>
      <c r="D2994" s="129"/>
      <c r="E2994" s="139"/>
      <c r="F2994" s="140"/>
      <c r="G2994" s="140"/>
      <c r="H2994" s="129"/>
    </row>
    <row r="3008" spans="1:141" s="139" customFormat="1" ht="24" customHeight="1" x14ac:dyDescent="0.2">
      <c r="A3008" s="129"/>
      <c r="B3008" s="129"/>
      <c r="C3008" s="129"/>
      <c r="D3008" s="129"/>
      <c r="F3008" s="140"/>
      <c r="G3008" s="140"/>
      <c r="H3008" s="129"/>
      <c r="I3008" s="288"/>
      <c r="J3008" s="288"/>
      <c r="K3008" s="288"/>
      <c r="L3008" s="288"/>
      <c r="M3008" s="288"/>
      <c r="N3008" s="288"/>
      <c r="O3008" s="288"/>
      <c r="P3008" s="288"/>
      <c r="Q3008" s="288"/>
      <c r="R3008" s="288"/>
      <c r="S3008" s="288"/>
      <c r="T3008" s="288"/>
      <c r="U3008" s="289"/>
      <c r="V3008" s="289"/>
      <c r="W3008" s="289"/>
      <c r="X3008" s="289"/>
      <c r="Y3008" s="289"/>
      <c r="Z3008" s="289"/>
      <c r="AA3008" s="289"/>
      <c r="AB3008" s="289"/>
      <c r="AC3008" s="289"/>
      <c r="AD3008" s="289"/>
      <c r="AE3008" s="289"/>
      <c r="AF3008" s="289"/>
      <c r="AG3008" s="289"/>
      <c r="AH3008" s="289"/>
      <c r="AI3008" s="289"/>
      <c r="AJ3008" s="289"/>
      <c r="AK3008" s="289"/>
      <c r="AL3008" s="289"/>
      <c r="AM3008" s="289"/>
      <c r="AN3008" s="289"/>
      <c r="AO3008" s="289"/>
      <c r="AP3008" s="289"/>
      <c r="AQ3008" s="289"/>
      <c r="AR3008" s="289"/>
      <c r="AS3008" s="289"/>
      <c r="AT3008" s="289"/>
      <c r="AU3008" s="289"/>
      <c r="AV3008" s="289"/>
      <c r="AW3008" s="289"/>
      <c r="AX3008" s="289"/>
      <c r="AY3008" s="289"/>
      <c r="AZ3008" s="289"/>
      <c r="BA3008" s="289"/>
      <c r="BB3008" s="289"/>
      <c r="BC3008" s="289"/>
      <c r="BD3008" s="289"/>
      <c r="BE3008" s="289"/>
      <c r="BF3008" s="289"/>
      <c r="BG3008" s="289"/>
      <c r="BH3008" s="289"/>
      <c r="BI3008" s="289"/>
      <c r="BJ3008" s="289"/>
      <c r="BK3008" s="289"/>
      <c r="BL3008" s="289"/>
      <c r="BM3008" s="289"/>
      <c r="BN3008" s="289"/>
      <c r="BO3008" s="289"/>
      <c r="BP3008" s="289"/>
      <c r="BQ3008" s="289"/>
      <c r="BR3008" s="289"/>
      <c r="BS3008" s="289"/>
      <c r="BT3008" s="289"/>
      <c r="BU3008" s="289"/>
      <c r="BV3008" s="289"/>
      <c r="BW3008" s="289"/>
      <c r="BX3008" s="289"/>
      <c r="BY3008" s="289"/>
      <c r="BZ3008" s="289"/>
      <c r="CA3008" s="289"/>
      <c r="CB3008" s="289"/>
      <c r="CC3008" s="289"/>
      <c r="CD3008" s="289"/>
      <c r="CE3008" s="289"/>
      <c r="CF3008" s="289"/>
      <c r="CG3008" s="289"/>
      <c r="CH3008" s="289"/>
      <c r="CI3008" s="289"/>
      <c r="CJ3008" s="289"/>
      <c r="CK3008" s="289"/>
      <c r="CL3008" s="289"/>
      <c r="CM3008" s="289"/>
      <c r="CN3008" s="289"/>
      <c r="CO3008" s="289"/>
      <c r="CP3008" s="289"/>
      <c r="CQ3008" s="289"/>
      <c r="CR3008" s="289"/>
      <c r="CS3008" s="289"/>
      <c r="CT3008" s="289"/>
      <c r="CU3008" s="289"/>
      <c r="CV3008" s="289"/>
      <c r="CW3008" s="289"/>
      <c r="CX3008" s="289"/>
      <c r="CY3008" s="289"/>
      <c r="CZ3008" s="289"/>
      <c r="DA3008" s="289"/>
      <c r="DB3008" s="289"/>
      <c r="DC3008" s="289"/>
      <c r="DD3008" s="289"/>
      <c r="DE3008" s="289"/>
      <c r="DF3008" s="289"/>
      <c r="DG3008" s="289"/>
      <c r="DH3008" s="289"/>
      <c r="DI3008" s="289"/>
      <c r="DJ3008" s="289"/>
      <c r="DK3008" s="289"/>
      <c r="DL3008" s="289"/>
      <c r="DM3008" s="289"/>
      <c r="DN3008" s="289"/>
      <c r="DO3008" s="289"/>
      <c r="DP3008" s="289"/>
      <c r="DQ3008" s="289"/>
      <c r="DR3008" s="289"/>
      <c r="DS3008" s="289"/>
      <c r="DT3008" s="289"/>
      <c r="DU3008" s="289"/>
      <c r="DV3008" s="289"/>
      <c r="DW3008" s="289"/>
      <c r="DX3008" s="289"/>
      <c r="DY3008" s="289"/>
      <c r="DZ3008" s="289"/>
      <c r="EA3008" s="289"/>
      <c r="EB3008" s="289"/>
      <c r="EC3008" s="289"/>
      <c r="ED3008" s="289"/>
      <c r="EE3008" s="289"/>
      <c r="EF3008" s="289"/>
      <c r="EG3008" s="289"/>
      <c r="EH3008" s="289"/>
      <c r="EI3008" s="289"/>
      <c r="EJ3008" s="289"/>
      <c r="EK3008" s="289"/>
    </row>
    <row r="3010" spans="1:8" s="288" customFormat="1" ht="24" customHeight="1" x14ac:dyDescent="0.2">
      <c r="A3010" s="129"/>
      <c r="B3010" s="129"/>
      <c r="C3010" s="129"/>
      <c r="D3010" s="129"/>
      <c r="E3010" s="139"/>
      <c r="F3010" s="140"/>
      <c r="G3010" s="140"/>
      <c r="H3010" s="129"/>
    </row>
    <row r="3011" spans="1:8" s="288" customFormat="1" ht="24" customHeight="1" x14ac:dyDescent="0.2">
      <c r="A3011" s="129"/>
      <c r="B3011" s="129"/>
      <c r="C3011" s="129"/>
      <c r="D3011" s="129"/>
      <c r="E3011" s="139"/>
      <c r="F3011" s="140"/>
      <c r="G3011" s="140"/>
      <c r="H3011" s="129"/>
    </row>
    <row r="3012" spans="1:8" s="288" customFormat="1" ht="24" customHeight="1" x14ac:dyDescent="0.2">
      <c r="A3012" s="129"/>
      <c r="B3012" s="129"/>
      <c r="C3012" s="129"/>
      <c r="D3012" s="129"/>
      <c r="E3012" s="139"/>
      <c r="F3012" s="140"/>
      <c r="G3012" s="140"/>
      <c r="H3012" s="129"/>
    </row>
    <row r="3013" spans="1:8" s="288" customFormat="1" ht="24" customHeight="1" x14ac:dyDescent="0.2">
      <c r="A3013" s="129"/>
      <c r="B3013" s="129"/>
      <c r="C3013" s="129"/>
      <c r="D3013" s="129"/>
      <c r="E3013" s="139"/>
      <c r="F3013" s="140"/>
      <c r="G3013" s="140"/>
      <c r="H3013" s="129"/>
    </row>
    <row r="3014" spans="1:8" s="288" customFormat="1" ht="24" customHeight="1" x14ac:dyDescent="0.2">
      <c r="A3014" s="129"/>
      <c r="B3014" s="129"/>
      <c r="C3014" s="129"/>
      <c r="D3014" s="129"/>
      <c r="E3014" s="139"/>
      <c r="F3014" s="140"/>
      <c r="G3014" s="140"/>
      <c r="H3014" s="129"/>
    </row>
    <row r="3015" spans="1:8" s="288" customFormat="1" ht="24" customHeight="1" x14ac:dyDescent="0.2">
      <c r="A3015" s="129"/>
      <c r="B3015" s="129"/>
      <c r="C3015" s="129"/>
      <c r="D3015" s="129"/>
      <c r="E3015" s="139"/>
      <c r="F3015" s="140"/>
      <c r="G3015" s="140"/>
      <c r="H3015" s="129"/>
    </row>
    <row r="3016" spans="1:8" s="288" customFormat="1" ht="24" customHeight="1" x14ac:dyDescent="0.2">
      <c r="A3016" s="129"/>
      <c r="B3016" s="129"/>
      <c r="C3016" s="129"/>
      <c r="D3016" s="129"/>
      <c r="E3016" s="139"/>
      <c r="F3016" s="140"/>
      <c r="G3016" s="140"/>
      <c r="H3016" s="129"/>
    </row>
    <row r="3017" spans="1:8" s="288" customFormat="1" ht="24" customHeight="1" x14ac:dyDescent="0.2">
      <c r="A3017" s="129"/>
      <c r="B3017" s="129"/>
      <c r="C3017" s="129"/>
      <c r="D3017" s="129"/>
      <c r="E3017" s="139"/>
      <c r="F3017" s="140"/>
      <c r="G3017" s="140"/>
      <c r="H3017" s="129"/>
    </row>
    <row r="3018" spans="1:8" s="288" customFormat="1" ht="24" customHeight="1" x14ac:dyDescent="0.2">
      <c r="A3018" s="129"/>
      <c r="B3018" s="129"/>
      <c r="C3018" s="129"/>
      <c r="D3018" s="129"/>
      <c r="E3018" s="139"/>
      <c r="F3018" s="140"/>
      <c r="G3018" s="140"/>
      <c r="H3018" s="129"/>
    </row>
    <row r="3019" spans="1:8" s="288" customFormat="1" ht="24" customHeight="1" x14ac:dyDescent="0.2">
      <c r="A3019" s="129"/>
      <c r="B3019" s="129"/>
      <c r="C3019" s="129"/>
      <c r="D3019" s="129"/>
      <c r="E3019" s="139"/>
      <c r="F3019" s="140"/>
      <c r="G3019" s="140"/>
      <c r="H3019" s="129"/>
    </row>
    <row r="3020" spans="1:8" s="288" customFormat="1" ht="24" customHeight="1" x14ac:dyDescent="0.2">
      <c r="A3020" s="129"/>
      <c r="B3020" s="129"/>
      <c r="C3020" s="129"/>
      <c r="D3020" s="129"/>
      <c r="E3020" s="139"/>
      <c r="F3020" s="140"/>
      <c r="G3020" s="140"/>
      <c r="H3020" s="129"/>
    </row>
    <row r="3021" spans="1:8" s="288" customFormat="1" ht="24" customHeight="1" x14ac:dyDescent="0.2">
      <c r="A3021" s="129"/>
      <c r="B3021" s="129"/>
      <c r="C3021" s="129"/>
      <c r="D3021" s="129"/>
      <c r="E3021" s="139"/>
      <c r="F3021" s="140"/>
      <c r="G3021" s="140"/>
      <c r="H3021" s="129"/>
    </row>
    <row r="3022" spans="1:8" s="288" customFormat="1" ht="24" customHeight="1" x14ac:dyDescent="0.2">
      <c r="A3022" s="129"/>
      <c r="B3022" s="129"/>
      <c r="C3022" s="129"/>
      <c r="D3022" s="129"/>
      <c r="E3022" s="139"/>
      <c r="F3022" s="140"/>
      <c r="G3022" s="140"/>
      <c r="H3022" s="129"/>
    </row>
    <row r="3023" spans="1:8" s="288" customFormat="1" ht="24" customHeight="1" x14ac:dyDescent="0.2">
      <c r="A3023" s="129"/>
      <c r="B3023" s="129"/>
      <c r="C3023" s="129"/>
      <c r="D3023" s="129"/>
      <c r="E3023" s="139"/>
      <c r="F3023" s="140"/>
      <c r="G3023" s="140"/>
      <c r="H3023" s="129"/>
    </row>
    <row r="3026" spans="1:8" s="288" customFormat="1" ht="24" customHeight="1" x14ac:dyDescent="0.2">
      <c r="A3026" s="129"/>
      <c r="B3026" s="129"/>
      <c r="C3026" s="129"/>
      <c r="D3026" s="129"/>
      <c r="E3026" s="139"/>
      <c r="F3026" s="140"/>
      <c r="G3026" s="140"/>
      <c r="H3026" s="129"/>
    </row>
    <row r="3027" spans="1:8" s="288" customFormat="1" ht="24" customHeight="1" x14ac:dyDescent="0.2">
      <c r="A3027" s="129"/>
      <c r="B3027" s="129"/>
      <c r="C3027" s="129"/>
      <c r="D3027" s="129"/>
      <c r="E3027" s="139"/>
      <c r="F3027" s="140"/>
      <c r="G3027" s="140"/>
      <c r="H3027" s="129"/>
    </row>
    <row r="3028" spans="1:8" s="288" customFormat="1" ht="24" customHeight="1" x14ac:dyDescent="0.2">
      <c r="A3028" s="129"/>
      <c r="B3028" s="129"/>
      <c r="C3028" s="129"/>
      <c r="D3028" s="129"/>
      <c r="E3028" s="139"/>
      <c r="F3028" s="140"/>
      <c r="G3028" s="140"/>
      <c r="H3028" s="129"/>
    </row>
    <row r="3029" spans="1:8" s="288" customFormat="1" ht="24" customHeight="1" x14ac:dyDescent="0.2">
      <c r="A3029" s="129"/>
      <c r="B3029" s="129"/>
      <c r="C3029" s="129"/>
      <c r="D3029" s="129"/>
      <c r="E3029" s="139"/>
      <c r="F3029" s="140"/>
      <c r="G3029" s="140"/>
      <c r="H3029" s="129"/>
    </row>
    <row r="3030" spans="1:8" s="288" customFormat="1" ht="24" customHeight="1" x14ac:dyDescent="0.2">
      <c r="A3030" s="129"/>
      <c r="B3030" s="129"/>
      <c r="C3030" s="129"/>
      <c r="D3030" s="129"/>
      <c r="E3030" s="139"/>
      <c r="F3030" s="140"/>
      <c r="G3030" s="140"/>
      <c r="H3030" s="129"/>
    </row>
    <row r="3031" spans="1:8" s="288" customFormat="1" ht="24" customHeight="1" x14ac:dyDescent="0.2">
      <c r="A3031" s="129"/>
      <c r="B3031" s="129"/>
      <c r="C3031" s="129"/>
      <c r="D3031" s="129"/>
      <c r="E3031" s="139"/>
      <c r="F3031" s="140"/>
      <c r="G3031" s="140"/>
      <c r="H3031" s="129"/>
    </row>
    <row r="3032" spans="1:8" s="288" customFormat="1" ht="24" customHeight="1" x14ac:dyDescent="0.2">
      <c r="A3032" s="129"/>
      <c r="B3032" s="129"/>
      <c r="C3032" s="129"/>
      <c r="D3032" s="129"/>
      <c r="E3032" s="139"/>
      <c r="F3032" s="140"/>
      <c r="G3032" s="140"/>
      <c r="H3032" s="129"/>
    </row>
    <row r="3033" spans="1:8" s="288" customFormat="1" ht="24" customHeight="1" x14ac:dyDescent="0.2">
      <c r="A3033" s="129"/>
      <c r="B3033" s="129"/>
      <c r="C3033" s="129"/>
      <c r="D3033" s="129"/>
      <c r="E3033" s="139"/>
      <c r="F3033" s="140"/>
      <c r="G3033" s="140"/>
      <c r="H3033" s="129"/>
    </row>
    <row r="3036" spans="1:8" s="288" customFormat="1" ht="24" customHeight="1" x14ac:dyDescent="0.2">
      <c r="A3036" s="129"/>
      <c r="B3036" s="129"/>
      <c r="C3036" s="129"/>
      <c r="D3036" s="129"/>
      <c r="E3036" s="139"/>
      <c r="F3036" s="140"/>
      <c r="G3036" s="140"/>
      <c r="H3036" s="129"/>
    </row>
    <row r="3037" spans="1:8" s="288" customFormat="1" ht="24" customHeight="1" x14ac:dyDescent="0.2">
      <c r="A3037" s="129"/>
      <c r="B3037" s="129"/>
      <c r="C3037" s="129"/>
      <c r="D3037" s="129"/>
      <c r="E3037" s="139"/>
      <c r="F3037" s="140"/>
      <c r="G3037" s="140"/>
      <c r="H3037" s="129"/>
    </row>
    <row r="3038" spans="1:8" s="288" customFormat="1" ht="24" customHeight="1" x14ac:dyDescent="0.2">
      <c r="A3038" s="129"/>
      <c r="B3038" s="129"/>
      <c r="C3038" s="129"/>
      <c r="D3038" s="129"/>
      <c r="E3038" s="139"/>
      <c r="F3038" s="140"/>
      <c r="G3038" s="140"/>
      <c r="H3038" s="129"/>
    </row>
    <row r="3039" spans="1:8" s="288" customFormat="1" ht="24" customHeight="1" x14ac:dyDescent="0.2">
      <c r="A3039" s="129"/>
      <c r="B3039" s="129"/>
      <c r="C3039" s="129"/>
      <c r="D3039" s="129"/>
      <c r="E3039" s="139"/>
      <c r="F3039" s="140"/>
      <c r="G3039" s="140"/>
      <c r="H3039" s="129"/>
    </row>
    <row r="3040" spans="1:8" s="288" customFormat="1" ht="24" customHeight="1" x14ac:dyDescent="0.2">
      <c r="A3040" s="129"/>
      <c r="B3040" s="129"/>
      <c r="C3040" s="129"/>
      <c r="D3040" s="129"/>
      <c r="E3040" s="139"/>
      <c r="F3040" s="140"/>
      <c r="G3040" s="140"/>
      <c r="H3040" s="129"/>
    </row>
    <row r="3041" spans="1:8" s="288" customFormat="1" ht="24" customHeight="1" x14ac:dyDescent="0.2">
      <c r="A3041" s="129"/>
      <c r="B3041" s="129"/>
      <c r="C3041" s="129"/>
      <c r="D3041" s="129"/>
      <c r="E3041" s="139"/>
      <c r="F3041" s="140"/>
      <c r="G3041" s="140"/>
      <c r="H3041" s="129"/>
    </row>
    <row r="3042" spans="1:8" s="288" customFormat="1" ht="24" customHeight="1" x14ac:dyDescent="0.2">
      <c r="A3042" s="129"/>
      <c r="B3042" s="129"/>
      <c r="C3042" s="129"/>
      <c r="D3042" s="129"/>
      <c r="E3042" s="139"/>
      <c r="F3042" s="140"/>
      <c r="G3042" s="140"/>
      <c r="H3042" s="129"/>
    </row>
    <row r="3043" spans="1:8" s="288" customFormat="1" ht="24" customHeight="1" x14ac:dyDescent="0.2">
      <c r="A3043" s="129"/>
      <c r="B3043" s="129"/>
      <c r="C3043" s="129"/>
      <c r="D3043" s="129"/>
      <c r="E3043" s="139"/>
      <c r="F3043" s="140"/>
      <c r="G3043" s="140"/>
      <c r="H3043" s="129"/>
    </row>
    <row r="3044" spans="1:8" s="288" customFormat="1" ht="24" customHeight="1" x14ac:dyDescent="0.2">
      <c r="A3044" s="129"/>
      <c r="B3044" s="129"/>
      <c r="C3044" s="129"/>
      <c r="D3044" s="129"/>
      <c r="E3044" s="139"/>
      <c r="F3044" s="140"/>
      <c r="G3044" s="140"/>
      <c r="H3044" s="129"/>
    </row>
    <row r="3058" spans="1:141" s="139" customFormat="1" ht="24" customHeight="1" x14ac:dyDescent="0.2">
      <c r="A3058" s="129"/>
      <c r="B3058" s="129"/>
      <c r="C3058" s="129"/>
      <c r="D3058" s="129"/>
      <c r="F3058" s="140"/>
      <c r="G3058" s="140"/>
      <c r="H3058" s="129"/>
      <c r="I3058" s="288"/>
      <c r="J3058" s="288"/>
      <c r="K3058" s="288"/>
      <c r="L3058" s="288"/>
      <c r="M3058" s="288"/>
      <c r="N3058" s="288"/>
      <c r="O3058" s="288"/>
      <c r="P3058" s="288"/>
      <c r="Q3058" s="288"/>
      <c r="R3058" s="288"/>
      <c r="S3058" s="288"/>
      <c r="T3058" s="288"/>
      <c r="U3058" s="289"/>
      <c r="V3058" s="289"/>
      <c r="W3058" s="289"/>
      <c r="X3058" s="289"/>
      <c r="Y3058" s="289"/>
      <c r="Z3058" s="289"/>
      <c r="AA3058" s="289"/>
      <c r="AB3058" s="289"/>
      <c r="AC3058" s="289"/>
      <c r="AD3058" s="289"/>
      <c r="AE3058" s="289"/>
      <c r="AF3058" s="289"/>
      <c r="AG3058" s="289"/>
      <c r="AH3058" s="289"/>
      <c r="AI3058" s="289"/>
      <c r="AJ3058" s="289"/>
      <c r="AK3058" s="289"/>
      <c r="AL3058" s="289"/>
      <c r="AM3058" s="289"/>
      <c r="AN3058" s="289"/>
      <c r="AO3058" s="289"/>
      <c r="AP3058" s="289"/>
      <c r="AQ3058" s="289"/>
      <c r="AR3058" s="289"/>
      <c r="AS3058" s="289"/>
      <c r="AT3058" s="289"/>
      <c r="AU3058" s="289"/>
      <c r="AV3058" s="289"/>
      <c r="AW3058" s="289"/>
      <c r="AX3058" s="289"/>
      <c r="AY3058" s="289"/>
      <c r="AZ3058" s="289"/>
      <c r="BA3058" s="289"/>
      <c r="BB3058" s="289"/>
      <c r="BC3058" s="289"/>
      <c r="BD3058" s="289"/>
      <c r="BE3058" s="289"/>
      <c r="BF3058" s="289"/>
      <c r="BG3058" s="289"/>
      <c r="BH3058" s="289"/>
      <c r="BI3058" s="289"/>
      <c r="BJ3058" s="289"/>
      <c r="BK3058" s="289"/>
      <c r="BL3058" s="289"/>
      <c r="BM3058" s="289"/>
      <c r="BN3058" s="289"/>
      <c r="BO3058" s="289"/>
      <c r="BP3058" s="289"/>
      <c r="BQ3058" s="289"/>
      <c r="BR3058" s="289"/>
      <c r="BS3058" s="289"/>
      <c r="BT3058" s="289"/>
      <c r="BU3058" s="289"/>
      <c r="BV3058" s="289"/>
      <c r="BW3058" s="289"/>
      <c r="BX3058" s="289"/>
      <c r="BY3058" s="289"/>
      <c r="BZ3058" s="289"/>
      <c r="CA3058" s="289"/>
      <c r="CB3058" s="289"/>
      <c r="CC3058" s="289"/>
      <c r="CD3058" s="289"/>
      <c r="CE3058" s="289"/>
      <c r="CF3058" s="289"/>
      <c r="CG3058" s="289"/>
      <c r="CH3058" s="289"/>
      <c r="CI3058" s="289"/>
      <c r="CJ3058" s="289"/>
      <c r="CK3058" s="289"/>
      <c r="CL3058" s="289"/>
      <c r="CM3058" s="289"/>
      <c r="CN3058" s="289"/>
      <c r="CO3058" s="289"/>
      <c r="CP3058" s="289"/>
      <c r="CQ3058" s="289"/>
      <c r="CR3058" s="289"/>
      <c r="CS3058" s="289"/>
      <c r="CT3058" s="289"/>
      <c r="CU3058" s="289"/>
      <c r="CV3058" s="289"/>
      <c r="CW3058" s="289"/>
      <c r="CX3058" s="289"/>
      <c r="CY3058" s="289"/>
      <c r="CZ3058" s="289"/>
      <c r="DA3058" s="289"/>
      <c r="DB3058" s="289"/>
      <c r="DC3058" s="289"/>
      <c r="DD3058" s="289"/>
      <c r="DE3058" s="289"/>
      <c r="DF3058" s="289"/>
      <c r="DG3058" s="289"/>
      <c r="DH3058" s="289"/>
      <c r="DI3058" s="289"/>
      <c r="DJ3058" s="289"/>
      <c r="DK3058" s="289"/>
      <c r="DL3058" s="289"/>
      <c r="DM3058" s="289"/>
      <c r="DN3058" s="289"/>
      <c r="DO3058" s="289"/>
      <c r="DP3058" s="289"/>
      <c r="DQ3058" s="289"/>
      <c r="DR3058" s="289"/>
      <c r="DS3058" s="289"/>
      <c r="DT3058" s="289"/>
      <c r="DU3058" s="289"/>
      <c r="DV3058" s="289"/>
      <c r="DW3058" s="289"/>
      <c r="DX3058" s="289"/>
      <c r="DY3058" s="289"/>
      <c r="DZ3058" s="289"/>
      <c r="EA3058" s="289"/>
      <c r="EB3058" s="289"/>
      <c r="EC3058" s="289"/>
      <c r="ED3058" s="289"/>
      <c r="EE3058" s="289"/>
      <c r="EF3058" s="289"/>
      <c r="EG3058" s="289"/>
      <c r="EH3058" s="289"/>
      <c r="EI3058" s="289"/>
      <c r="EJ3058" s="289"/>
      <c r="EK3058" s="289"/>
    </row>
    <row r="3060" spans="1:141" s="288" customFormat="1" ht="24" customHeight="1" x14ac:dyDescent="0.2">
      <c r="A3060" s="129"/>
      <c r="B3060" s="129"/>
      <c r="C3060" s="129"/>
      <c r="D3060" s="129"/>
      <c r="E3060" s="139"/>
      <c r="F3060" s="140"/>
      <c r="G3060" s="140"/>
      <c r="H3060" s="129"/>
    </row>
    <row r="3061" spans="1:141" s="288" customFormat="1" ht="24" customHeight="1" x14ac:dyDescent="0.2">
      <c r="A3061" s="129"/>
      <c r="B3061" s="129"/>
      <c r="C3061" s="129"/>
      <c r="D3061" s="129"/>
      <c r="E3061" s="139"/>
      <c r="F3061" s="140"/>
      <c r="G3061" s="140"/>
      <c r="H3061" s="129"/>
    </row>
    <row r="3062" spans="1:141" s="288" customFormat="1" ht="24" customHeight="1" x14ac:dyDescent="0.2">
      <c r="A3062" s="129"/>
      <c r="B3062" s="129"/>
      <c r="C3062" s="129"/>
      <c r="D3062" s="129"/>
      <c r="E3062" s="139"/>
      <c r="F3062" s="140"/>
      <c r="G3062" s="140"/>
      <c r="H3062" s="129"/>
    </row>
    <row r="3063" spans="1:141" s="288" customFormat="1" ht="24" customHeight="1" x14ac:dyDescent="0.2">
      <c r="A3063" s="129"/>
      <c r="B3063" s="129"/>
      <c r="C3063" s="129"/>
      <c r="D3063" s="129"/>
      <c r="E3063" s="139"/>
      <c r="F3063" s="140"/>
      <c r="G3063" s="140"/>
      <c r="H3063" s="129"/>
    </row>
    <row r="3064" spans="1:141" s="288" customFormat="1" ht="24" customHeight="1" x14ac:dyDescent="0.2">
      <c r="A3064" s="129"/>
      <c r="B3064" s="129"/>
      <c r="C3064" s="129"/>
      <c r="D3064" s="129"/>
      <c r="E3064" s="139"/>
      <c r="F3064" s="140"/>
      <c r="G3064" s="140"/>
      <c r="H3064" s="129"/>
    </row>
    <row r="3065" spans="1:141" s="288" customFormat="1" ht="24" customHeight="1" x14ac:dyDescent="0.2">
      <c r="A3065" s="129"/>
      <c r="B3065" s="129"/>
      <c r="C3065" s="129"/>
      <c r="D3065" s="129"/>
      <c r="E3065" s="139"/>
      <c r="F3065" s="140"/>
      <c r="G3065" s="140"/>
      <c r="H3065" s="129"/>
    </row>
    <row r="3066" spans="1:141" s="288" customFormat="1" ht="24" customHeight="1" x14ac:dyDescent="0.2">
      <c r="A3066" s="129"/>
      <c r="B3066" s="129"/>
      <c r="C3066" s="129"/>
      <c r="D3066" s="129"/>
      <c r="E3066" s="139"/>
      <c r="F3066" s="140"/>
      <c r="G3066" s="140"/>
      <c r="H3066" s="129"/>
    </row>
    <row r="3067" spans="1:141" s="288" customFormat="1" ht="24" customHeight="1" x14ac:dyDescent="0.2">
      <c r="A3067" s="129"/>
      <c r="B3067" s="129"/>
      <c r="C3067" s="129"/>
      <c r="D3067" s="129"/>
      <c r="E3067" s="139"/>
      <c r="F3067" s="140"/>
      <c r="G3067" s="140"/>
      <c r="H3067" s="129"/>
    </row>
    <row r="3068" spans="1:141" s="288" customFormat="1" ht="24" customHeight="1" x14ac:dyDescent="0.2">
      <c r="A3068" s="129"/>
      <c r="B3068" s="129"/>
      <c r="C3068" s="129"/>
      <c r="D3068" s="129"/>
      <c r="E3068" s="139"/>
      <c r="F3068" s="140"/>
      <c r="G3068" s="140"/>
      <c r="H3068" s="129"/>
    </row>
    <row r="3069" spans="1:141" s="288" customFormat="1" ht="24" customHeight="1" x14ac:dyDescent="0.2">
      <c r="A3069" s="129"/>
      <c r="B3069" s="129"/>
      <c r="C3069" s="129"/>
      <c r="D3069" s="129"/>
      <c r="E3069" s="139"/>
      <c r="F3069" s="140"/>
      <c r="G3069" s="140"/>
      <c r="H3069" s="129"/>
    </row>
    <row r="3070" spans="1:141" s="288" customFormat="1" ht="24" customHeight="1" x14ac:dyDescent="0.2">
      <c r="A3070" s="129"/>
      <c r="B3070" s="129"/>
      <c r="C3070" s="129"/>
      <c r="D3070" s="129"/>
      <c r="E3070" s="139"/>
      <c r="F3070" s="140"/>
      <c r="G3070" s="140"/>
      <c r="H3070" s="129"/>
    </row>
    <row r="3071" spans="1:141" s="288" customFormat="1" ht="24" customHeight="1" x14ac:dyDescent="0.2">
      <c r="A3071" s="129"/>
      <c r="B3071" s="129"/>
      <c r="C3071" s="129"/>
      <c r="D3071" s="129"/>
      <c r="E3071" s="139"/>
      <c r="F3071" s="140"/>
      <c r="G3071" s="140"/>
      <c r="H3071" s="129"/>
    </row>
    <row r="3072" spans="1:141" s="288" customFormat="1" ht="24" customHeight="1" x14ac:dyDescent="0.2">
      <c r="A3072" s="129"/>
      <c r="B3072" s="129"/>
      <c r="C3072" s="129"/>
      <c r="D3072" s="129"/>
      <c r="E3072" s="139"/>
      <c r="F3072" s="140"/>
      <c r="G3072" s="140"/>
      <c r="H3072" s="129"/>
    </row>
    <row r="3073" spans="1:8" s="288" customFormat="1" ht="24" customHeight="1" x14ac:dyDescent="0.2">
      <c r="A3073" s="129"/>
      <c r="B3073" s="129"/>
      <c r="C3073" s="129"/>
      <c r="D3073" s="129"/>
      <c r="E3073" s="139"/>
      <c r="F3073" s="140"/>
      <c r="G3073" s="140"/>
      <c r="H3073" s="129"/>
    </row>
    <row r="3076" spans="1:8" s="288" customFormat="1" ht="24" customHeight="1" x14ac:dyDescent="0.2">
      <c r="A3076" s="129"/>
      <c r="B3076" s="129"/>
      <c r="C3076" s="129"/>
      <c r="D3076" s="129"/>
      <c r="E3076" s="139"/>
      <c r="F3076" s="140"/>
      <c r="G3076" s="140"/>
      <c r="H3076" s="129"/>
    </row>
    <row r="3077" spans="1:8" s="288" customFormat="1" ht="24" customHeight="1" x14ac:dyDescent="0.2">
      <c r="A3077" s="129"/>
      <c r="B3077" s="129"/>
      <c r="C3077" s="129"/>
      <c r="D3077" s="129"/>
      <c r="E3077" s="139"/>
      <c r="F3077" s="140"/>
      <c r="G3077" s="140"/>
      <c r="H3077" s="129"/>
    </row>
    <row r="3078" spans="1:8" s="288" customFormat="1" ht="24" customHeight="1" x14ac:dyDescent="0.2">
      <c r="A3078" s="129"/>
      <c r="B3078" s="129"/>
      <c r="C3078" s="129"/>
      <c r="D3078" s="129"/>
      <c r="E3078" s="139"/>
      <c r="F3078" s="140"/>
      <c r="G3078" s="140"/>
      <c r="H3078" s="129"/>
    </row>
    <row r="3079" spans="1:8" s="288" customFormat="1" ht="24" customHeight="1" x14ac:dyDescent="0.2">
      <c r="A3079" s="129"/>
      <c r="B3079" s="129"/>
      <c r="C3079" s="129"/>
      <c r="D3079" s="129"/>
      <c r="E3079" s="139"/>
      <c r="F3079" s="140"/>
      <c r="G3079" s="140"/>
      <c r="H3079" s="129"/>
    </row>
    <row r="3080" spans="1:8" s="288" customFormat="1" ht="24" customHeight="1" x14ac:dyDescent="0.2">
      <c r="A3080" s="129"/>
      <c r="B3080" s="129"/>
      <c r="C3080" s="129"/>
      <c r="D3080" s="129"/>
      <c r="E3080" s="139"/>
      <c r="F3080" s="140"/>
      <c r="G3080" s="140"/>
      <c r="H3080" s="129"/>
    </row>
    <row r="3081" spans="1:8" s="288" customFormat="1" ht="24" customHeight="1" x14ac:dyDescent="0.2">
      <c r="A3081" s="129"/>
      <c r="B3081" s="129"/>
      <c r="C3081" s="129"/>
      <c r="D3081" s="129"/>
      <c r="E3081" s="139"/>
      <c r="F3081" s="140"/>
      <c r="G3081" s="140"/>
      <c r="H3081" s="129"/>
    </row>
    <row r="3082" spans="1:8" s="288" customFormat="1" ht="24" customHeight="1" x14ac:dyDescent="0.2">
      <c r="A3082" s="129"/>
      <c r="B3082" s="129"/>
      <c r="C3082" s="129"/>
      <c r="D3082" s="129"/>
      <c r="E3082" s="139"/>
      <c r="F3082" s="140"/>
      <c r="G3082" s="140"/>
      <c r="H3082" s="129"/>
    </row>
    <row r="3083" spans="1:8" s="288" customFormat="1" ht="24" customHeight="1" x14ac:dyDescent="0.2">
      <c r="A3083" s="129"/>
      <c r="B3083" s="129"/>
      <c r="C3083" s="129"/>
      <c r="D3083" s="129"/>
      <c r="E3083" s="139"/>
      <c r="F3083" s="140"/>
      <c r="G3083" s="140"/>
      <c r="H3083" s="129"/>
    </row>
    <row r="3086" spans="1:8" s="288" customFormat="1" ht="24" customHeight="1" x14ac:dyDescent="0.2">
      <c r="A3086" s="129"/>
      <c r="B3086" s="129"/>
      <c r="C3086" s="129"/>
      <c r="D3086" s="129"/>
      <c r="E3086" s="139"/>
      <c r="F3086" s="140"/>
      <c r="G3086" s="140"/>
      <c r="H3086" s="129"/>
    </row>
    <row r="3087" spans="1:8" s="288" customFormat="1" ht="24" customHeight="1" x14ac:dyDescent="0.2">
      <c r="A3087" s="129"/>
      <c r="B3087" s="129"/>
      <c r="C3087" s="129"/>
      <c r="D3087" s="129"/>
      <c r="E3087" s="139"/>
      <c r="F3087" s="140"/>
      <c r="G3087" s="140"/>
      <c r="H3087" s="129"/>
    </row>
    <row r="3088" spans="1:8" s="288" customFormat="1" ht="24" customHeight="1" x14ac:dyDescent="0.2">
      <c r="A3088" s="129"/>
      <c r="B3088" s="129"/>
      <c r="C3088" s="129"/>
      <c r="D3088" s="129"/>
      <c r="E3088" s="139"/>
      <c r="F3088" s="140"/>
      <c r="G3088" s="140"/>
      <c r="H3088" s="129"/>
    </row>
    <row r="3089" spans="1:8" s="288" customFormat="1" ht="24" customHeight="1" x14ac:dyDescent="0.2">
      <c r="A3089" s="129"/>
      <c r="B3089" s="129"/>
      <c r="C3089" s="129"/>
      <c r="D3089" s="129"/>
      <c r="E3089" s="139"/>
      <c r="F3089" s="140"/>
      <c r="G3089" s="140"/>
      <c r="H3089" s="129"/>
    </row>
    <row r="3090" spans="1:8" s="288" customFormat="1" ht="24" customHeight="1" x14ac:dyDescent="0.2">
      <c r="A3090" s="129"/>
      <c r="B3090" s="129"/>
      <c r="C3090" s="129"/>
      <c r="D3090" s="129"/>
      <c r="E3090" s="139"/>
      <c r="F3090" s="140"/>
      <c r="G3090" s="140"/>
      <c r="H3090" s="129"/>
    </row>
    <row r="3091" spans="1:8" s="288" customFormat="1" ht="24" customHeight="1" x14ac:dyDescent="0.2">
      <c r="A3091" s="129"/>
      <c r="B3091" s="129"/>
      <c r="C3091" s="129"/>
      <c r="D3091" s="129"/>
      <c r="E3091" s="139"/>
      <c r="F3091" s="140"/>
      <c r="G3091" s="140"/>
      <c r="H3091" s="129"/>
    </row>
    <row r="3092" spans="1:8" s="288" customFormat="1" ht="24" customHeight="1" x14ac:dyDescent="0.2">
      <c r="A3092" s="129"/>
      <c r="B3092" s="129"/>
      <c r="C3092" s="129"/>
      <c r="D3092" s="129"/>
      <c r="E3092" s="139"/>
      <c r="F3092" s="140"/>
      <c r="G3092" s="140"/>
      <c r="H3092" s="129"/>
    </row>
    <row r="3093" spans="1:8" s="288" customFormat="1" ht="24" customHeight="1" x14ac:dyDescent="0.2">
      <c r="A3093" s="129"/>
      <c r="B3093" s="129"/>
      <c r="C3093" s="129"/>
      <c r="D3093" s="129"/>
      <c r="E3093" s="139"/>
      <c r="F3093" s="140"/>
      <c r="G3093" s="140"/>
      <c r="H3093" s="129"/>
    </row>
    <row r="3094" spans="1:8" s="288" customFormat="1" ht="24" customHeight="1" x14ac:dyDescent="0.2">
      <c r="A3094" s="129"/>
      <c r="B3094" s="129"/>
      <c r="C3094" s="129"/>
      <c r="D3094" s="129"/>
      <c r="E3094" s="139"/>
      <c r="F3094" s="140"/>
      <c r="G3094" s="140"/>
      <c r="H3094" s="129"/>
    </row>
  </sheetData>
  <sheetProtection insertRows="0" deleteRows="0"/>
  <mergeCells count="114">
    <mergeCell ref="G675:G676"/>
    <mergeCell ref="A714:B714"/>
    <mergeCell ref="C714:C715"/>
    <mergeCell ref="D714:D715"/>
    <mergeCell ref="E714:E715"/>
    <mergeCell ref="F714:F715"/>
    <mergeCell ref="G714:G715"/>
    <mergeCell ref="A675:B675"/>
    <mergeCell ref="C675:C676"/>
    <mergeCell ref="D675:D676"/>
    <mergeCell ref="E675:E676"/>
    <mergeCell ref="F675:F676"/>
    <mergeCell ref="G597:G598"/>
    <mergeCell ref="A636:B636"/>
    <mergeCell ref="C636:C637"/>
    <mergeCell ref="D636:D637"/>
    <mergeCell ref="E636:E637"/>
    <mergeCell ref="F636:F637"/>
    <mergeCell ref="G636:G637"/>
    <mergeCell ref="A597:B597"/>
    <mergeCell ref="C597:C598"/>
    <mergeCell ref="D597:D598"/>
    <mergeCell ref="E597:E598"/>
    <mergeCell ref="F597:F598"/>
    <mergeCell ref="G126:G127"/>
    <mergeCell ref="A558:B558"/>
    <mergeCell ref="C558:C559"/>
    <mergeCell ref="D558:D559"/>
    <mergeCell ref="E558:E559"/>
    <mergeCell ref="F558:F559"/>
    <mergeCell ref="G558:G559"/>
    <mergeCell ref="A126:B126"/>
    <mergeCell ref="C126:C127"/>
    <mergeCell ref="D126:D127"/>
    <mergeCell ref="E126:E127"/>
    <mergeCell ref="F126:F127"/>
    <mergeCell ref="G480:G481"/>
    <mergeCell ref="A519:B519"/>
    <mergeCell ref="C519:C520"/>
    <mergeCell ref="D519:D520"/>
    <mergeCell ref="A480:B480"/>
    <mergeCell ref="C480:C481"/>
    <mergeCell ref="D480:D481"/>
    <mergeCell ref="E480:E481"/>
    <mergeCell ref="F480:F481"/>
    <mergeCell ref="E519:E520"/>
    <mergeCell ref="F519:F520"/>
    <mergeCell ref="G519:G520"/>
    <mergeCell ref="C441:C442"/>
    <mergeCell ref="D441:D442"/>
    <mergeCell ref="E441:E442"/>
    <mergeCell ref="F441:F442"/>
    <mergeCell ref="G441:G442"/>
    <mergeCell ref="D400:D401"/>
    <mergeCell ref="E400:E401"/>
    <mergeCell ref="F400:F401"/>
    <mergeCell ref="G400:G401"/>
    <mergeCell ref="A361:B361"/>
    <mergeCell ref="C361:C362"/>
    <mergeCell ref="D361:D362"/>
    <mergeCell ref="E361:E362"/>
    <mergeCell ref="F361:F362"/>
    <mergeCell ref="A441:B441"/>
    <mergeCell ref="G283:G284"/>
    <mergeCell ref="A322:B322"/>
    <mergeCell ref="C322:C323"/>
    <mergeCell ref="D322:D323"/>
    <mergeCell ref="E322:E323"/>
    <mergeCell ref="F322:F323"/>
    <mergeCell ref="G322:G323"/>
    <mergeCell ref="A283:B283"/>
    <mergeCell ref="C283:C284"/>
    <mergeCell ref="D283:D284"/>
    <mergeCell ref="E283:E284"/>
    <mergeCell ref="F283:F284"/>
    <mergeCell ref="G361:G362"/>
    <mergeCell ref="A400:B400"/>
    <mergeCell ref="C400:C401"/>
    <mergeCell ref="E205:E206"/>
    <mergeCell ref="F205:F206"/>
    <mergeCell ref="G205:G206"/>
    <mergeCell ref="A166:B166"/>
    <mergeCell ref="C166:C167"/>
    <mergeCell ref="D166:D167"/>
    <mergeCell ref="E166:E167"/>
    <mergeCell ref="F166:F167"/>
    <mergeCell ref="G244:G245"/>
    <mergeCell ref="A87:B87"/>
    <mergeCell ref="C87:C88"/>
    <mergeCell ref="D87:D88"/>
    <mergeCell ref="E87:E88"/>
    <mergeCell ref="F87:F88"/>
    <mergeCell ref="G87:G88"/>
    <mergeCell ref="A244:B244"/>
    <mergeCell ref="C244:C245"/>
    <mergeCell ref="D244:D245"/>
    <mergeCell ref="E244:E245"/>
    <mergeCell ref="F244:F245"/>
    <mergeCell ref="G166:G167"/>
    <mergeCell ref="A205:B205"/>
    <mergeCell ref="C205:C206"/>
    <mergeCell ref="D205:D206"/>
    <mergeCell ref="G9:G10"/>
    <mergeCell ref="A48:B48"/>
    <mergeCell ref="C48:C49"/>
    <mergeCell ref="D48:D49"/>
    <mergeCell ref="E48:E49"/>
    <mergeCell ref="F48:F49"/>
    <mergeCell ref="G48:G49"/>
    <mergeCell ref="A9:B9"/>
    <mergeCell ref="C9:C10"/>
    <mergeCell ref="D9:D10"/>
    <mergeCell ref="E9:E10"/>
    <mergeCell ref="F9:F1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2" manualBreakCount="12">
    <brk id="39" max="6" man="1"/>
    <brk id="78" max="6" man="1"/>
    <brk id="157" max="6" man="1"/>
    <brk id="196" max="6" man="1"/>
    <brk id="235" max="6" man="1"/>
    <brk id="274" max="6" man="1"/>
    <brk id="313" max="6" man="1"/>
    <brk id="352" max="6" man="1"/>
    <brk id="391" max="6" man="1"/>
    <brk id="432" max="6" man="1"/>
    <brk id="471" max="6" man="1"/>
    <brk id="510" max="6" man="1"/>
  </rowBreaks>
  <ignoredErrors>
    <ignoredError sqref="A34:F35 A16:D17 D12 F16:F17"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theme="3" tint="0.59999389629810485"/>
    <pageSetUpPr fitToPage="1"/>
  </sheetPr>
  <dimension ref="A1:M2190"/>
  <sheetViews>
    <sheetView showGridLines="0" showZeros="0" tabSelected="1" view="pageBreakPreview" topLeftCell="A19" zoomScale="85" zoomScaleNormal="90" zoomScaleSheetLayoutView="85" workbookViewId="0">
      <selection activeCell="E24" sqref="E24:E27"/>
    </sheetView>
  </sheetViews>
  <sheetFormatPr baseColWidth="10" defaultColWidth="11.42578125" defaultRowHeight="12.75" x14ac:dyDescent="0.2"/>
  <cols>
    <col min="1" max="1" width="8.7109375" style="218" customWidth="1"/>
    <col min="2" max="3" width="30.7109375" style="218" customWidth="1"/>
    <col min="4" max="4" width="6.7109375" style="218" customWidth="1"/>
    <col min="5" max="5" width="13.5703125" style="218" customWidth="1"/>
    <col min="6" max="7" width="17.7109375" style="218" customWidth="1"/>
    <col min="8" max="8" width="22.7109375" style="218" customWidth="1"/>
    <col min="9" max="9" width="14.7109375" style="218" customWidth="1"/>
    <col min="10" max="10" width="15.7109375" style="342" bestFit="1" customWidth="1"/>
    <col min="11" max="11" width="17.7109375" style="218" customWidth="1"/>
    <col min="12" max="12" width="15.7109375" style="218" customWidth="1"/>
    <col min="13" max="13" width="14.85546875" style="218" bestFit="1" customWidth="1"/>
    <col min="14" max="16384" width="11.42578125" style="218"/>
  </cols>
  <sheetData>
    <row r="1" spans="1:10" ht="20.100000000000001" customHeight="1" x14ac:dyDescent="0.2">
      <c r="A1" s="217" t="s">
        <v>11</v>
      </c>
      <c r="B1" s="217"/>
      <c r="C1" s="217" t="str">
        <f>Comitente</f>
        <v>DIRECCIÓN PROVINCIAL RED DE GAS</v>
      </c>
      <c r="D1" s="217"/>
      <c r="E1" s="217"/>
      <c r="F1" s="217"/>
      <c r="G1" s="217"/>
      <c r="I1" s="219"/>
    </row>
    <row r="2" spans="1:10" s="172" customFormat="1" ht="20.100000000000001" customHeight="1" x14ac:dyDescent="0.2">
      <c r="A2" s="220" t="s">
        <v>12</v>
      </c>
      <c r="B2" s="220"/>
      <c r="C2" s="217" t="str">
        <f>Obra</f>
        <v>RED DE MEDIA PRESIÓN MEDANO DE ORO</v>
      </c>
      <c r="D2" s="221"/>
      <c r="E2" s="221"/>
      <c r="F2" s="221"/>
      <c r="G2" s="221"/>
      <c r="I2" s="221"/>
      <c r="J2" s="344"/>
    </row>
    <row r="3" spans="1:10" s="172" customFormat="1" ht="20.100000000000001" customHeight="1" x14ac:dyDescent="0.2">
      <c r="A3" s="220" t="s">
        <v>16</v>
      </c>
      <c r="B3" s="220"/>
      <c r="C3" s="222" t="str">
        <f>Ubicación</f>
        <v>Departamento Rawson</v>
      </c>
      <c r="D3" s="222"/>
      <c r="E3" s="222"/>
      <c r="F3" s="222"/>
      <c r="G3" s="222"/>
      <c r="I3" s="222"/>
      <c r="J3" s="344"/>
    </row>
    <row r="4" spans="1:10" s="172" customFormat="1" ht="20.100000000000001" customHeight="1" x14ac:dyDescent="0.2">
      <c r="A4" s="220" t="s">
        <v>2141</v>
      </c>
      <c r="B4" s="223"/>
      <c r="C4" s="224">
        <f>Licitación_N°</f>
        <v>0</v>
      </c>
      <c r="J4" s="344"/>
    </row>
    <row r="5" spans="1:10" s="172" customFormat="1" ht="20.100000000000001" customHeight="1" x14ac:dyDescent="0.2">
      <c r="A5" s="220" t="s">
        <v>36</v>
      </c>
      <c r="B5" s="223"/>
      <c r="C5" s="225">
        <f>Expediente_N°</f>
        <v>0</v>
      </c>
      <c r="J5" s="344"/>
    </row>
    <row r="6" spans="1:10" s="172" customFormat="1" ht="20.100000000000001" customHeight="1" x14ac:dyDescent="0.2">
      <c r="A6" s="220" t="s">
        <v>18</v>
      </c>
      <c r="B6" s="223"/>
      <c r="C6" s="226">
        <f>P_Oficial</f>
        <v>80290000</v>
      </c>
      <c r="J6" s="344"/>
    </row>
    <row r="7" spans="1:10" s="172" customFormat="1" ht="20.100000000000001" customHeight="1" x14ac:dyDescent="0.2">
      <c r="A7" s="220" t="s">
        <v>1116</v>
      </c>
      <c r="B7" s="223"/>
      <c r="C7" s="227">
        <f>Anticipo_Financiero</f>
        <v>0</v>
      </c>
      <c r="J7" s="344"/>
    </row>
    <row r="8" spans="1:10" s="172" customFormat="1" ht="20.100000000000001" customHeight="1" x14ac:dyDescent="0.2">
      <c r="A8" s="220" t="s">
        <v>1115</v>
      </c>
      <c r="B8" s="223"/>
      <c r="C8" s="228">
        <f>Fecha_Base</f>
        <v>0</v>
      </c>
      <c r="H8" s="351"/>
      <c r="J8" s="344"/>
    </row>
    <row r="9" spans="1:10" s="172" customFormat="1" ht="20.100000000000001" customHeight="1" x14ac:dyDescent="0.2">
      <c r="A9" s="220" t="s">
        <v>17</v>
      </c>
      <c r="B9" s="223"/>
      <c r="C9" s="229" t="str">
        <f>Plazo_Obra</f>
        <v>365 días</v>
      </c>
      <c r="H9" s="352"/>
      <c r="J9" s="344"/>
    </row>
    <row r="10" spans="1:10" s="172" customFormat="1" ht="20.100000000000001" customHeight="1" x14ac:dyDescent="0.2">
      <c r="A10" s="220" t="s">
        <v>13</v>
      </c>
      <c r="B10" s="223"/>
      <c r="C10" s="220">
        <f>Contratista</f>
        <v>0</v>
      </c>
      <c r="J10" s="344"/>
    </row>
    <row r="11" spans="1:10" s="172" customFormat="1" ht="20.100000000000001" customHeight="1" x14ac:dyDescent="0.2">
      <c r="A11" s="220" t="s">
        <v>47</v>
      </c>
      <c r="B11" s="223"/>
      <c r="C11" s="230">
        <f>Monto_Oferta</f>
        <v>0</v>
      </c>
      <c r="J11" s="344"/>
    </row>
    <row r="12" spans="1:10" ht="20.100000000000001" customHeight="1" x14ac:dyDescent="0.2"/>
    <row r="13" spans="1:10" ht="20.100000000000001" customHeight="1" x14ac:dyDescent="0.2">
      <c r="A13" s="231" t="s">
        <v>46</v>
      </c>
      <c r="B13" s="232"/>
      <c r="C13" s="232"/>
      <c r="D13" s="232"/>
      <c r="E13" s="232"/>
      <c r="F13" s="232"/>
      <c r="G13" s="232"/>
      <c r="H13" s="233"/>
      <c r="I13" s="234"/>
    </row>
    <row r="14" spans="1:10" ht="20.100000000000001" customHeight="1" x14ac:dyDescent="0.2"/>
    <row r="15" spans="1:10" ht="20.100000000000001" customHeight="1" x14ac:dyDescent="0.2">
      <c r="A15" s="446" t="s">
        <v>1117</v>
      </c>
      <c r="B15" s="448" t="s">
        <v>0</v>
      </c>
      <c r="C15" s="449"/>
      <c r="D15" s="446" t="s">
        <v>1</v>
      </c>
      <c r="E15" s="446" t="s">
        <v>2</v>
      </c>
      <c r="F15" s="445" t="s">
        <v>1161</v>
      </c>
      <c r="G15" s="445" t="s">
        <v>1162</v>
      </c>
      <c r="H15" s="445" t="s">
        <v>1140</v>
      </c>
      <c r="I15" s="446" t="s">
        <v>15</v>
      </c>
    </row>
    <row r="16" spans="1:10" ht="20.100000000000001" customHeight="1" x14ac:dyDescent="0.2">
      <c r="A16" s="447"/>
      <c r="B16" s="450"/>
      <c r="C16" s="451"/>
      <c r="D16" s="447"/>
      <c r="E16" s="447"/>
      <c r="F16" s="445"/>
      <c r="G16" s="445"/>
      <c r="H16" s="445"/>
      <c r="I16" s="447"/>
    </row>
    <row r="17" spans="1:13" ht="20.100000000000001" customHeight="1" x14ac:dyDescent="0.2">
      <c r="A17" s="118"/>
      <c r="B17" s="202"/>
      <c r="C17" s="202"/>
      <c r="D17" s="118"/>
      <c r="E17" s="118"/>
      <c r="F17" s="202"/>
      <c r="G17" s="202"/>
      <c r="I17" s="235"/>
    </row>
    <row r="18" spans="1:13" ht="24.95" customHeight="1" x14ac:dyDescent="0.2">
      <c r="A18" s="215">
        <f>Datos!A25</f>
        <v>1</v>
      </c>
      <c r="B18" s="452" t="str">
        <f t="shared" ref="B18:B35" si="0">IFERROR(VLOOKUP(A18,Tabla_Datos,2,FALSE),"")</f>
        <v>TRABAJOS PRELIMINARES</v>
      </c>
      <c r="C18" s="453"/>
      <c r="D18" s="236">
        <f t="shared" ref="D18:D39" si="1">IFERROR(VLOOKUP(A18,Tabla_Datos,3,FALSE),"")</f>
        <v>0</v>
      </c>
      <c r="E18" s="237">
        <f t="shared" ref="E18:E39" si="2">IFERROR(VLOOKUP(A18,Tabla_Datos,4,FALSE),0)</f>
        <v>0</v>
      </c>
      <c r="F18" s="238">
        <f t="shared" ref="F18:F29" si="3">IFERROR(VLOOKUP(A18,Tabla_Analisis_Precio,7,FALSE),0)</f>
        <v>0</v>
      </c>
      <c r="G18" s="195"/>
      <c r="H18" s="195"/>
      <c r="I18" s="239">
        <f t="shared" ref="I18" si="4">IFERROR(H18/Monto_Oferta,0)</f>
        <v>0</v>
      </c>
    </row>
    <row r="19" spans="1:13" ht="24.95" customHeight="1" x14ac:dyDescent="0.2">
      <c r="A19" s="215" t="str">
        <f>Datos!A26</f>
        <v>1.1</v>
      </c>
      <c r="B19" s="442" t="str">
        <f>IFERROR(VLOOKUP(A19,Tabla_Datos,2,FALSE),"")</f>
        <v>Relevamiento del sector a intervenir</v>
      </c>
      <c r="C19" s="443"/>
      <c r="D19" s="236" t="str">
        <f>IFERROR(VLOOKUP(A19,Tabla_Datos,3,FALSE),"")</f>
        <v>GL</v>
      </c>
      <c r="E19" s="237">
        <f>IFERROR(VLOOKUP(A19,Tabla_Datos,4,FALSE),0)</f>
        <v>1</v>
      </c>
      <c r="F19" s="238">
        <f t="shared" si="3"/>
        <v>0</v>
      </c>
      <c r="G19" s="238">
        <f t="shared" ref="G19:G29" si="5">ROUND(F19*Coeficiente_Paso,2)</f>
        <v>0</v>
      </c>
      <c r="H19" s="238">
        <f t="shared" ref="H19:H29" si="6">ROUND(E19*G19,2)</f>
        <v>0</v>
      </c>
      <c r="I19" s="239">
        <f t="shared" ref="I19:I29" si="7">IFERROR(H19/Monto_Oferta,0)</f>
        <v>0</v>
      </c>
      <c r="K19" s="342"/>
      <c r="L19" s="340"/>
      <c r="M19" s="342"/>
    </row>
    <row r="20" spans="1:13" ht="24.95" customHeight="1" x14ac:dyDescent="0.2">
      <c r="A20" s="215" t="str">
        <f>Datos!A27</f>
        <v>1.2</v>
      </c>
      <c r="B20" s="442" t="str">
        <f t="shared" si="0"/>
        <v>Presentación de la Documentación ante la Distribuidora de Gas Cuyana</v>
      </c>
      <c r="C20" s="443"/>
      <c r="D20" s="236" t="str">
        <f t="shared" si="1"/>
        <v>GL</v>
      </c>
      <c r="E20" s="237">
        <f>IFERROR(VLOOKUP(A20,Tabla_Datos,4,FALSE),0)</f>
        <v>1</v>
      </c>
      <c r="F20" s="238">
        <f t="shared" si="3"/>
        <v>0</v>
      </c>
      <c r="G20" s="238">
        <f t="shared" si="5"/>
        <v>0</v>
      </c>
      <c r="H20" s="238">
        <f t="shared" si="6"/>
        <v>0</v>
      </c>
      <c r="I20" s="239">
        <f t="shared" si="7"/>
        <v>0</v>
      </c>
      <c r="K20" s="342"/>
      <c r="L20" s="340"/>
      <c r="M20" s="342"/>
    </row>
    <row r="21" spans="1:13" ht="24.95" customHeight="1" x14ac:dyDescent="0.2">
      <c r="A21" s="215" t="str">
        <f>Datos!A28</f>
        <v>1.3</v>
      </c>
      <c r="B21" s="442" t="str">
        <f t="shared" si="0"/>
        <v>Aprobación Proyecto Constructivo en Ecogas (Redes de Pe/Ac de Media Presión)</v>
      </c>
      <c r="C21" s="443"/>
      <c r="D21" s="236" t="str">
        <f t="shared" si="1"/>
        <v>GL</v>
      </c>
      <c r="E21" s="237">
        <f t="shared" si="2"/>
        <v>1</v>
      </c>
      <c r="F21" s="238">
        <f t="shared" si="3"/>
        <v>0</v>
      </c>
      <c r="G21" s="238">
        <f t="shared" si="5"/>
        <v>0</v>
      </c>
      <c r="H21" s="238">
        <f t="shared" si="6"/>
        <v>0</v>
      </c>
      <c r="I21" s="239">
        <f t="shared" si="7"/>
        <v>0</v>
      </c>
      <c r="K21" s="342"/>
      <c r="L21" s="340"/>
      <c r="M21" s="342"/>
    </row>
    <row r="22" spans="1:13" ht="24.95" customHeight="1" x14ac:dyDescent="0.2">
      <c r="A22" s="215" t="str">
        <f>Datos!A29</f>
        <v>1.4</v>
      </c>
      <c r="B22" s="442" t="str">
        <f t="shared" si="0"/>
        <v xml:space="preserve">Cartel de Obra </v>
      </c>
      <c r="C22" s="443"/>
      <c r="D22" s="236" t="str">
        <f t="shared" si="1"/>
        <v>GL</v>
      </c>
      <c r="E22" s="237">
        <f t="shared" si="2"/>
        <v>3</v>
      </c>
      <c r="F22" s="238">
        <f t="shared" si="3"/>
        <v>0</v>
      </c>
      <c r="G22" s="238">
        <f t="shared" si="5"/>
        <v>0</v>
      </c>
      <c r="H22" s="238">
        <f t="shared" si="6"/>
        <v>0</v>
      </c>
      <c r="I22" s="239">
        <f t="shared" si="7"/>
        <v>0</v>
      </c>
      <c r="K22" s="342"/>
      <c r="L22" s="340"/>
      <c r="M22" s="342"/>
    </row>
    <row r="23" spans="1:13" ht="24.95" customHeight="1" x14ac:dyDescent="0.2">
      <c r="A23" s="422">
        <f>Datos!A30</f>
        <v>2</v>
      </c>
      <c r="B23" s="452" t="str">
        <f t="shared" si="0"/>
        <v>CAÑERÍAS</v>
      </c>
      <c r="C23" s="453"/>
      <c r="D23" s="236">
        <f t="shared" si="1"/>
        <v>0</v>
      </c>
      <c r="E23" s="237">
        <f t="shared" si="2"/>
        <v>0</v>
      </c>
      <c r="F23" s="238">
        <f t="shared" si="3"/>
        <v>0</v>
      </c>
      <c r="G23" s="238">
        <f t="shared" si="5"/>
        <v>0</v>
      </c>
      <c r="H23" s="238">
        <f t="shared" si="6"/>
        <v>0</v>
      </c>
      <c r="I23" s="239">
        <f t="shared" si="7"/>
        <v>0</v>
      </c>
      <c r="K23" s="342"/>
      <c r="L23" s="340"/>
      <c r="M23" s="342"/>
    </row>
    <row r="24" spans="1:13" ht="24.95" customHeight="1" x14ac:dyDescent="0.2">
      <c r="A24" s="215" t="str">
        <f>Datos!A31</f>
        <v>2.1</v>
      </c>
      <c r="B24" s="442" t="str">
        <f t="shared" si="0"/>
        <v xml:space="preserve">Provision y Colocación de  Caño PE p/red de media presion 50 mm diam. </v>
      </c>
      <c r="C24" s="443"/>
      <c r="D24" s="236" t="str">
        <f t="shared" si="1"/>
        <v>m</v>
      </c>
      <c r="E24" s="237">
        <f t="shared" si="2"/>
        <v>1776.52</v>
      </c>
      <c r="F24" s="238">
        <f t="shared" si="3"/>
        <v>0</v>
      </c>
      <c r="G24" s="238">
        <f t="shared" si="5"/>
        <v>0</v>
      </c>
      <c r="H24" s="238">
        <f t="shared" si="6"/>
        <v>0</v>
      </c>
      <c r="I24" s="239">
        <f t="shared" si="7"/>
        <v>0</v>
      </c>
      <c r="K24" s="342"/>
      <c r="L24" s="340"/>
      <c r="M24" s="342"/>
    </row>
    <row r="25" spans="1:13" ht="24.95" customHeight="1" x14ac:dyDescent="0.2">
      <c r="A25" s="215" t="str">
        <f>Datos!A32</f>
        <v>2.2</v>
      </c>
      <c r="B25" s="442" t="str">
        <f t="shared" si="0"/>
        <v xml:space="preserve">Provision y Colocación de Caño PE p/red de media presion 63 mm diam. </v>
      </c>
      <c r="C25" s="443"/>
      <c r="D25" s="236" t="str">
        <f t="shared" si="1"/>
        <v>m</v>
      </c>
      <c r="E25" s="237">
        <f>IFERROR(VLOOKUP(A25,Tabla_Datos,4,FALSE),0)</f>
        <v>1013.47</v>
      </c>
      <c r="F25" s="238">
        <f t="shared" si="3"/>
        <v>0</v>
      </c>
      <c r="G25" s="238">
        <f t="shared" si="5"/>
        <v>0</v>
      </c>
      <c r="H25" s="238">
        <f t="shared" si="6"/>
        <v>0</v>
      </c>
      <c r="I25" s="239">
        <f t="shared" si="7"/>
        <v>0</v>
      </c>
      <c r="K25" s="342"/>
      <c r="L25" s="340"/>
      <c r="M25" s="342"/>
    </row>
    <row r="26" spans="1:13" ht="24.95" customHeight="1" x14ac:dyDescent="0.2">
      <c r="A26" s="215" t="str">
        <f>Datos!A33</f>
        <v>2.3</v>
      </c>
      <c r="B26" s="442" t="str">
        <f t="shared" ref="B26" si="8">IFERROR(VLOOKUP(A26,Tabla_Datos,2,FALSE),"")</f>
        <v xml:space="preserve">Provision y Colocación de  Caño PE p/red de media presion 90 mm diam. </v>
      </c>
      <c r="C26" s="443"/>
      <c r="D26" s="236" t="str">
        <f t="shared" ref="D26" si="9">IFERROR(VLOOKUP(A26,Tabla_Datos,3,FALSE),"")</f>
        <v>m</v>
      </c>
      <c r="E26" s="237">
        <f t="shared" ref="E26" si="10">IFERROR(VLOOKUP(A26,Tabla_Datos,4,FALSE),0)</f>
        <v>7578.9</v>
      </c>
      <c r="F26" s="238">
        <f t="shared" si="3"/>
        <v>0</v>
      </c>
      <c r="G26" s="238">
        <f t="shared" si="5"/>
        <v>0</v>
      </c>
      <c r="H26" s="238">
        <f t="shared" si="6"/>
        <v>0</v>
      </c>
      <c r="I26" s="239">
        <f t="shared" si="7"/>
        <v>0</v>
      </c>
      <c r="K26" s="342"/>
      <c r="L26" s="340"/>
      <c r="M26" s="342"/>
    </row>
    <row r="27" spans="1:13" ht="24.95" customHeight="1" x14ac:dyDescent="0.2">
      <c r="A27" s="215" t="str">
        <f>Datos!A34</f>
        <v>2.4</v>
      </c>
      <c r="B27" s="442" t="str">
        <f t="shared" si="0"/>
        <v xml:space="preserve">Provision y Colocación de Caño PE p/red de media presion 125 mm diam. </v>
      </c>
      <c r="C27" s="443"/>
      <c r="D27" s="236" t="str">
        <f t="shared" si="1"/>
        <v>m</v>
      </c>
      <c r="E27" s="237">
        <f t="shared" si="2"/>
        <v>115.65</v>
      </c>
      <c r="F27" s="238">
        <f t="shared" si="3"/>
        <v>0</v>
      </c>
      <c r="G27" s="238">
        <f t="shared" si="5"/>
        <v>0</v>
      </c>
      <c r="H27" s="238">
        <f t="shared" si="6"/>
        <v>0</v>
      </c>
      <c r="I27" s="239">
        <f t="shared" si="7"/>
        <v>0</v>
      </c>
      <c r="K27" s="342"/>
      <c r="L27" s="340"/>
      <c r="M27" s="342"/>
    </row>
    <row r="28" spans="1:13" ht="24.95" customHeight="1" x14ac:dyDescent="0.2">
      <c r="A28" s="215" t="str">
        <f>Datos!A35</f>
        <v>2.5</v>
      </c>
      <c r="B28" s="442" t="str">
        <f t="shared" si="0"/>
        <v xml:space="preserve">Provisión y Colocación de Accesorios PE  (125, 90, 63, 50) </v>
      </c>
      <c r="C28" s="443"/>
      <c r="D28" s="236" t="str">
        <f t="shared" si="1"/>
        <v>Gl</v>
      </c>
      <c r="E28" s="237">
        <f t="shared" si="2"/>
        <v>1</v>
      </c>
      <c r="F28" s="238">
        <f t="shared" si="3"/>
        <v>0</v>
      </c>
      <c r="G28" s="238">
        <f t="shared" si="5"/>
        <v>0</v>
      </c>
      <c r="H28" s="238">
        <f t="shared" si="6"/>
        <v>0</v>
      </c>
      <c r="I28" s="239">
        <f t="shared" si="7"/>
        <v>0</v>
      </c>
      <c r="K28" s="342"/>
      <c r="L28" s="340"/>
      <c r="M28" s="342"/>
    </row>
    <row r="29" spans="1:13" ht="24.95" customHeight="1" x14ac:dyDescent="0.2">
      <c r="A29" s="215" t="str">
        <f>Datos!A36</f>
        <v>2.6</v>
      </c>
      <c r="B29" s="442" t="str">
        <f t="shared" si="0"/>
        <v>Provisión y Colocación de Malla de advertencia 15 cm</v>
      </c>
      <c r="C29" s="443"/>
      <c r="D29" s="236" t="str">
        <f t="shared" si="1"/>
        <v>m</v>
      </c>
      <c r="E29" s="237">
        <f t="shared" si="2"/>
        <v>2789.99</v>
      </c>
      <c r="F29" s="238">
        <f t="shared" si="3"/>
        <v>0</v>
      </c>
      <c r="G29" s="238">
        <f t="shared" si="5"/>
        <v>0</v>
      </c>
      <c r="H29" s="238">
        <f t="shared" si="6"/>
        <v>0</v>
      </c>
      <c r="I29" s="239">
        <f t="shared" si="7"/>
        <v>0</v>
      </c>
      <c r="K29" s="342"/>
      <c r="L29" s="340"/>
      <c r="M29" s="342"/>
    </row>
    <row r="30" spans="1:13" ht="24.95" customHeight="1" x14ac:dyDescent="0.2">
      <c r="A30" s="215" t="str">
        <f>Datos!A37</f>
        <v>2.7</v>
      </c>
      <c r="B30" s="442" t="str">
        <f t="shared" si="0"/>
        <v>Provisión y Colocación de Malla de advertencia 30 cm</v>
      </c>
      <c r="C30" s="443"/>
      <c r="D30" s="236" t="str">
        <f t="shared" si="1"/>
        <v>m</v>
      </c>
      <c r="E30" s="237">
        <f t="shared" si="2"/>
        <v>7694.5499999999993</v>
      </c>
      <c r="F30" s="238">
        <f t="shared" ref="F30:F40" si="11">IFERROR(VLOOKUP(A30,Tabla_Analisis_Precio,7,FALSE),0)</f>
        <v>0</v>
      </c>
      <c r="G30" s="238">
        <f t="shared" ref="G30:G40" si="12">ROUND(F30*Coeficiente_Paso,2)</f>
        <v>0</v>
      </c>
      <c r="H30" s="238">
        <f t="shared" ref="H30:H40" si="13">ROUND(E30*G30,2)</f>
        <v>0</v>
      </c>
      <c r="I30" s="239">
        <f t="shared" ref="I30:I40" si="14">IFERROR(H30/Monto_Oferta,0)</f>
        <v>0</v>
      </c>
      <c r="K30" s="342"/>
      <c r="L30" s="340"/>
      <c r="M30" s="342"/>
    </row>
    <row r="31" spans="1:13" ht="24.95" customHeight="1" x14ac:dyDescent="0.2">
      <c r="A31" s="215" t="str">
        <f>Datos!A38</f>
        <v>2.8</v>
      </c>
      <c r="B31" s="442" t="str">
        <f t="shared" si="0"/>
        <v>Excavación de zanja para la instalación de cañeria PE -Red Media Presión</v>
      </c>
      <c r="C31" s="443"/>
      <c r="D31" s="236" t="str">
        <f t="shared" si="1"/>
        <v>m</v>
      </c>
      <c r="E31" s="237">
        <f t="shared" si="2"/>
        <v>10484.539999999999</v>
      </c>
      <c r="F31" s="238">
        <f t="shared" si="11"/>
        <v>0</v>
      </c>
      <c r="G31" s="238">
        <f t="shared" si="12"/>
        <v>0</v>
      </c>
      <c r="H31" s="238">
        <f t="shared" si="13"/>
        <v>0</v>
      </c>
      <c r="I31" s="239">
        <f t="shared" si="14"/>
        <v>0</v>
      </c>
      <c r="K31" s="342"/>
      <c r="L31" s="340"/>
      <c r="M31" s="342"/>
    </row>
    <row r="32" spans="1:13" ht="24.95" customHeight="1" x14ac:dyDescent="0.2">
      <c r="A32" s="215" t="str">
        <f>Datos!A39</f>
        <v>2.9</v>
      </c>
      <c r="B32" s="442" t="str">
        <f t="shared" si="0"/>
        <v>Provisión e Instalación de Servicios Integrales Domiciliarios</v>
      </c>
      <c r="C32" s="443"/>
      <c r="D32" s="236" t="str">
        <f t="shared" si="1"/>
        <v>un</v>
      </c>
      <c r="E32" s="237">
        <f t="shared" si="2"/>
        <v>108</v>
      </c>
      <c r="F32" s="238">
        <f t="shared" si="11"/>
        <v>0</v>
      </c>
      <c r="G32" s="238">
        <f t="shared" si="12"/>
        <v>0</v>
      </c>
      <c r="H32" s="238">
        <f t="shared" si="13"/>
        <v>0</v>
      </c>
      <c r="I32" s="239">
        <f t="shared" si="14"/>
        <v>0</v>
      </c>
      <c r="K32" s="342"/>
      <c r="L32" s="340"/>
      <c r="M32" s="342"/>
    </row>
    <row r="33" spans="1:13" ht="24.95" customHeight="1" x14ac:dyDescent="0.2">
      <c r="A33" s="215" t="str">
        <f>Datos!A40</f>
        <v>2.10</v>
      </c>
      <c r="B33" s="442" t="str">
        <f>IFERROR(VLOOKUP(A33,Tabla_Datos,2,FALSE),"")</f>
        <v>Tapado  y Compactación de zanja cañeria PE Red media presión</v>
      </c>
      <c r="C33" s="443"/>
      <c r="D33" s="236" t="str">
        <f>IFERROR(VLOOKUP(A33,Tabla_Datos,3,FALSE),"")</f>
        <v>m</v>
      </c>
      <c r="E33" s="237">
        <f>IFERROR(VLOOKUP(A33,Tabla_Datos,4,FALSE),0)</f>
        <v>10484.539999999999</v>
      </c>
      <c r="F33" s="238">
        <f t="shared" si="11"/>
        <v>0</v>
      </c>
      <c r="G33" s="238">
        <f t="shared" si="12"/>
        <v>0</v>
      </c>
      <c r="H33" s="238">
        <f t="shared" si="13"/>
        <v>0</v>
      </c>
      <c r="I33" s="239">
        <f t="shared" si="14"/>
        <v>0</v>
      </c>
      <c r="K33" s="342"/>
      <c r="L33" s="340"/>
      <c r="M33" s="342"/>
    </row>
    <row r="34" spans="1:13" ht="24.95" customHeight="1" x14ac:dyDescent="0.2">
      <c r="A34" s="215" t="str">
        <f>Datos!A41</f>
        <v>2.11</v>
      </c>
      <c r="B34" s="442" t="str">
        <f t="shared" si="0"/>
        <v>Rotura de calle de hormigon /  asfalto / veredas</v>
      </c>
      <c r="C34" s="443"/>
      <c r="D34" s="236" t="str">
        <f t="shared" si="1"/>
        <v>m</v>
      </c>
      <c r="E34" s="237">
        <f t="shared" si="2"/>
        <v>10484.539999999999</v>
      </c>
      <c r="F34" s="238">
        <f t="shared" si="11"/>
        <v>0</v>
      </c>
      <c r="G34" s="238">
        <f t="shared" si="12"/>
        <v>0</v>
      </c>
      <c r="H34" s="238">
        <f t="shared" si="13"/>
        <v>0</v>
      </c>
      <c r="I34" s="239">
        <f t="shared" si="14"/>
        <v>0</v>
      </c>
      <c r="K34" s="342"/>
      <c r="L34" s="340"/>
      <c r="M34" s="342"/>
    </row>
    <row r="35" spans="1:13" ht="24.95" customHeight="1" x14ac:dyDescent="0.2">
      <c r="A35" s="215" t="str">
        <f>Datos!A42</f>
        <v>2.12</v>
      </c>
      <c r="B35" s="442" t="str">
        <f t="shared" si="0"/>
        <v>Reparacion de calle de hormigon / asfalto / veredas</v>
      </c>
      <c r="C35" s="443"/>
      <c r="D35" s="236" t="str">
        <f t="shared" si="1"/>
        <v>m</v>
      </c>
      <c r="E35" s="237">
        <f t="shared" si="2"/>
        <v>10484.539999999999</v>
      </c>
      <c r="F35" s="238">
        <f t="shared" si="11"/>
        <v>0</v>
      </c>
      <c r="G35" s="238">
        <f t="shared" si="12"/>
        <v>0</v>
      </c>
      <c r="H35" s="238">
        <f t="shared" si="13"/>
        <v>0</v>
      </c>
      <c r="I35" s="239">
        <f t="shared" si="14"/>
        <v>0</v>
      </c>
      <c r="K35" s="342"/>
      <c r="L35" s="340"/>
    </row>
    <row r="36" spans="1:13" ht="24.95" customHeight="1" x14ac:dyDescent="0.2">
      <c r="A36" s="215" t="str">
        <f>Datos!A43</f>
        <v>2.13</v>
      </c>
      <c r="B36" s="442" t="str">
        <f t="shared" ref="B36:B39" si="15">IFERROR(VLOOKUP(A36,Tabla_Datos,2,FALSE),"")</f>
        <v>Prueba de hermeticidad cañeria PE - Red media presión</v>
      </c>
      <c r="C36" s="443"/>
      <c r="D36" s="236" t="str">
        <f t="shared" si="1"/>
        <v>GL</v>
      </c>
      <c r="E36" s="237">
        <f t="shared" si="2"/>
        <v>1</v>
      </c>
      <c r="F36" s="238">
        <f t="shared" si="11"/>
        <v>0</v>
      </c>
      <c r="G36" s="238">
        <f t="shared" si="12"/>
        <v>0</v>
      </c>
      <c r="H36" s="238">
        <f t="shared" si="13"/>
        <v>0</v>
      </c>
      <c r="I36" s="239">
        <f t="shared" si="14"/>
        <v>0</v>
      </c>
      <c r="K36" s="342"/>
      <c r="L36" s="340"/>
    </row>
    <row r="37" spans="1:13" ht="24.75" customHeight="1" x14ac:dyDescent="0.2">
      <c r="A37" s="422">
        <f>Datos!A44</f>
        <v>3</v>
      </c>
      <c r="B37" s="452" t="str">
        <f t="shared" si="15"/>
        <v>TRABAJOS FINALES</v>
      </c>
      <c r="C37" s="453"/>
      <c r="D37" s="236">
        <f t="shared" si="1"/>
        <v>0</v>
      </c>
      <c r="E37" s="237">
        <f t="shared" si="2"/>
        <v>0</v>
      </c>
      <c r="F37" s="238">
        <f t="shared" si="11"/>
        <v>0</v>
      </c>
      <c r="G37" s="238">
        <f t="shared" si="12"/>
        <v>0</v>
      </c>
      <c r="H37" s="238">
        <f t="shared" si="13"/>
        <v>0</v>
      </c>
      <c r="I37" s="239">
        <f t="shared" si="14"/>
        <v>0</v>
      </c>
      <c r="K37" s="342"/>
      <c r="L37" s="340"/>
    </row>
    <row r="38" spans="1:13" ht="24.95" customHeight="1" x14ac:dyDescent="0.2">
      <c r="A38" s="215" t="str">
        <f>Datos!A45</f>
        <v>3.1</v>
      </c>
      <c r="B38" s="442" t="str">
        <f t="shared" si="15"/>
        <v>Hablitacion de red media presion PE/Ac</v>
      </c>
      <c r="C38" s="443"/>
      <c r="D38" s="236" t="str">
        <f t="shared" si="1"/>
        <v>GL</v>
      </c>
      <c r="E38" s="237">
        <f t="shared" si="2"/>
        <v>1</v>
      </c>
      <c r="F38" s="238">
        <f t="shared" si="11"/>
        <v>0</v>
      </c>
      <c r="G38" s="238">
        <f t="shared" si="12"/>
        <v>0</v>
      </c>
      <c r="H38" s="238">
        <f t="shared" si="13"/>
        <v>0</v>
      </c>
      <c r="I38" s="239">
        <f t="shared" si="14"/>
        <v>0</v>
      </c>
      <c r="K38" s="342"/>
      <c r="L38" s="340"/>
    </row>
    <row r="39" spans="1:13" ht="24.95" customHeight="1" x14ac:dyDescent="0.2">
      <c r="A39" s="215" t="str">
        <f>Datos!A46</f>
        <v>3.2</v>
      </c>
      <c r="B39" s="442" t="str">
        <f t="shared" si="15"/>
        <v>Limpieza de Obra</v>
      </c>
      <c r="C39" s="443"/>
      <c r="D39" s="236" t="str">
        <f t="shared" si="1"/>
        <v>GL</v>
      </c>
      <c r="E39" s="237">
        <f t="shared" si="2"/>
        <v>1</v>
      </c>
      <c r="F39" s="238">
        <f t="shared" si="11"/>
        <v>0</v>
      </c>
      <c r="G39" s="238">
        <f t="shared" si="12"/>
        <v>0</v>
      </c>
      <c r="H39" s="238">
        <f t="shared" si="13"/>
        <v>0</v>
      </c>
      <c r="I39" s="239">
        <f t="shared" si="14"/>
        <v>0</v>
      </c>
      <c r="K39" s="342"/>
      <c r="L39" s="340"/>
    </row>
    <row r="40" spans="1:13" ht="24.95" customHeight="1" x14ac:dyDescent="0.2">
      <c r="A40" s="215" t="str">
        <f>Datos!A47</f>
        <v>3.3</v>
      </c>
      <c r="B40" s="442" t="str">
        <f t="shared" ref="B40" si="16">IFERROR(VLOOKUP(A40,Tabla_Datos,2,FALSE),"")</f>
        <v>Doc. conforme a obra Aprobada por Ecogas (Cañería PE/Ac Red Media Presión)</v>
      </c>
      <c r="C40" s="443"/>
      <c r="D40" s="236" t="str">
        <f t="shared" ref="D40" si="17">IFERROR(VLOOKUP(A40,Tabla_Datos,3,FALSE),"")</f>
        <v>GL</v>
      </c>
      <c r="E40" s="237">
        <f t="shared" ref="E40" si="18">IFERROR(VLOOKUP(A40,Tabla_Datos,4,FALSE),0)</f>
        <v>1</v>
      </c>
      <c r="F40" s="238">
        <f t="shared" si="11"/>
        <v>0</v>
      </c>
      <c r="G40" s="238">
        <f t="shared" si="12"/>
        <v>0</v>
      </c>
      <c r="H40" s="238">
        <f t="shared" si="13"/>
        <v>0</v>
      </c>
      <c r="I40" s="239">
        <f t="shared" si="14"/>
        <v>0</v>
      </c>
    </row>
    <row r="41" spans="1:13" ht="24.95" hidden="1" customHeight="1" x14ac:dyDescent="0.2">
      <c r="A41" s="215">
        <f>Datos!A49</f>
        <v>0</v>
      </c>
      <c r="B41" s="442"/>
      <c r="C41" s="443"/>
      <c r="D41" s="236"/>
      <c r="E41" s="237"/>
      <c r="F41" s="238"/>
      <c r="G41" s="195"/>
      <c r="H41" s="195"/>
      <c r="I41" s="239"/>
    </row>
    <row r="42" spans="1:13" ht="24.95" hidden="1" customHeight="1" x14ac:dyDescent="0.2">
      <c r="A42" s="215"/>
      <c r="B42" s="442"/>
      <c r="C42" s="443"/>
      <c r="D42" s="236"/>
      <c r="E42" s="237"/>
      <c r="F42" s="238"/>
      <c r="G42" s="195"/>
      <c r="H42" s="195"/>
      <c r="I42" s="239"/>
    </row>
    <row r="43" spans="1:13" ht="24.95" hidden="1" customHeight="1" x14ac:dyDescent="0.2">
      <c r="A43" s="215"/>
      <c r="B43" s="442"/>
      <c r="C43" s="443"/>
      <c r="D43" s="236"/>
      <c r="E43" s="237"/>
      <c r="F43" s="238"/>
      <c r="G43" s="195"/>
      <c r="H43" s="195"/>
      <c r="I43" s="239"/>
    </row>
    <row r="44" spans="1:13" ht="24.95" hidden="1" customHeight="1" x14ac:dyDescent="0.2">
      <c r="A44" s="215"/>
      <c r="B44" s="442"/>
      <c r="C44" s="443"/>
      <c r="D44" s="236"/>
      <c r="E44" s="237"/>
      <c r="F44" s="238"/>
      <c r="G44" s="195"/>
      <c r="H44" s="195"/>
      <c r="I44" s="239"/>
    </row>
    <row r="45" spans="1:13" ht="24.95" hidden="1" customHeight="1" x14ac:dyDescent="0.2">
      <c r="A45" s="215"/>
      <c r="B45" s="442"/>
      <c r="C45" s="443"/>
      <c r="D45" s="236"/>
      <c r="E45" s="237"/>
      <c r="F45" s="238"/>
      <c r="G45" s="195"/>
      <c r="H45" s="195"/>
      <c r="I45" s="239"/>
    </row>
    <row r="46" spans="1:13" ht="24.95" hidden="1" customHeight="1" x14ac:dyDescent="0.2">
      <c r="A46" s="215"/>
      <c r="B46" s="442"/>
      <c r="C46" s="443"/>
      <c r="D46" s="236"/>
      <c r="E46" s="237"/>
      <c r="F46" s="238"/>
      <c r="G46" s="195"/>
      <c r="H46" s="195"/>
      <c r="I46" s="239"/>
    </row>
    <row r="47" spans="1:13" ht="24.95" hidden="1" customHeight="1" x14ac:dyDescent="0.2">
      <c r="A47" s="215"/>
      <c r="B47" s="442"/>
      <c r="C47" s="443"/>
      <c r="D47" s="236"/>
      <c r="E47" s="237"/>
      <c r="F47" s="238"/>
      <c r="G47" s="195"/>
      <c r="H47" s="195"/>
      <c r="I47" s="239"/>
    </row>
    <row r="48" spans="1:13" ht="24.95" hidden="1" customHeight="1" x14ac:dyDescent="0.2">
      <c r="A48" s="215"/>
      <c r="B48" s="442"/>
      <c r="C48" s="443"/>
      <c r="D48" s="236"/>
      <c r="E48" s="237"/>
      <c r="F48" s="238"/>
      <c r="G48" s="195"/>
      <c r="H48" s="195"/>
      <c r="I48" s="239"/>
    </row>
    <row r="49" spans="1:9" ht="24.95" hidden="1" customHeight="1" x14ac:dyDescent="0.2">
      <c r="A49" s="215"/>
      <c r="B49" s="442"/>
      <c r="C49" s="443"/>
      <c r="D49" s="236"/>
      <c r="E49" s="237"/>
      <c r="F49" s="238"/>
      <c r="G49" s="195"/>
      <c r="H49" s="195"/>
      <c r="I49" s="239"/>
    </row>
    <row r="50" spans="1:9" ht="24.95" hidden="1" customHeight="1" x14ac:dyDescent="0.2">
      <c r="A50" s="215"/>
      <c r="B50" s="442"/>
      <c r="C50" s="443"/>
      <c r="D50" s="236"/>
      <c r="E50" s="237"/>
      <c r="F50" s="238"/>
      <c r="G50" s="195"/>
      <c r="H50" s="195"/>
      <c r="I50" s="239"/>
    </row>
    <row r="51" spans="1:9" ht="24.95" hidden="1" customHeight="1" x14ac:dyDescent="0.2">
      <c r="A51" s="215"/>
      <c r="B51" s="442"/>
      <c r="C51" s="443"/>
      <c r="D51" s="236"/>
      <c r="E51" s="237"/>
      <c r="F51" s="238"/>
      <c r="G51" s="195"/>
      <c r="H51" s="195"/>
      <c r="I51" s="239"/>
    </row>
    <row r="52" spans="1:9" ht="24.95" hidden="1" customHeight="1" x14ac:dyDescent="0.2">
      <c r="A52" s="215"/>
      <c r="B52" s="442"/>
      <c r="C52" s="443"/>
      <c r="D52" s="236"/>
      <c r="E52" s="237"/>
      <c r="F52" s="238"/>
      <c r="G52" s="195"/>
      <c r="H52" s="195"/>
      <c r="I52" s="239"/>
    </row>
    <row r="53" spans="1:9" ht="24.95" hidden="1" customHeight="1" x14ac:dyDescent="0.2">
      <c r="A53" s="215"/>
      <c r="B53" s="442"/>
      <c r="C53" s="443"/>
      <c r="D53" s="236"/>
      <c r="E53" s="237"/>
      <c r="F53" s="238"/>
      <c r="G53" s="195"/>
      <c r="H53" s="195"/>
      <c r="I53" s="239"/>
    </row>
    <row r="54" spans="1:9" ht="24.95" hidden="1" customHeight="1" x14ac:dyDescent="0.2">
      <c r="A54" s="215"/>
      <c r="B54" s="442"/>
      <c r="C54" s="443"/>
      <c r="D54" s="236"/>
      <c r="E54" s="237"/>
      <c r="F54" s="238"/>
      <c r="G54" s="195"/>
      <c r="H54" s="195"/>
      <c r="I54" s="239"/>
    </row>
    <row r="55" spans="1:9" ht="24.95" hidden="1" customHeight="1" x14ac:dyDescent="0.2">
      <c r="A55" s="215"/>
      <c r="B55" s="442"/>
      <c r="C55" s="443"/>
      <c r="D55" s="236"/>
      <c r="E55" s="237"/>
      <c r="F55" s="238"/>
      <c r="G55" s="195"/>
      <c r="H55" s="195"/>
      <c r="I55" s="239"/>
    </row>
    <row r="56" spans="1:9" ht="24.95" hidden="1" customHeight="1" x14ac:dyDescent="0.2">
      <c r="A56" s="215"/>
      <c r="B56" s="442"/>
      <c r="C56" s="443"/>
      <c r="D56" s="236"/>
      <c r="E56" s="237"/>
      <c r="F56" s="238"/>
      <c r="G56" s="195"/>
      <c r="H56" s="195"/>
      <c r="I56" s="239"/>
    </row>
    <row r="57" spans="1:9" ht="24.95" hidden="1" customHeight="1" x14ac:dyDescent="0.2">
      <c r="A57" s="215"/>
      <c r="B57" s="442"/>
      <c r="C57" s="443"/>
      <c r="D57" s="236"/>
      <c r="E57" s="237"/>
      <c r="F57" s="238"/>
      <c r="G57" s="195"/>
      <c r="H57" s="195"/>
      <c r="I57" s="239"/>
    </row>
    <row r="58" spans="1:9" ht="24.95" hidden="1" customHeight="1" x14ac:dyDescent="0.2">
      <c r="A58" s="215"/>
      <c r="B58" s="442"/>
      <c r="C58" s="443"/>
      <c r="D58" s="236"/>
      <c r="E58" s="237"/>
      <c r="F58" s="238"/>
      <c r="G58" s="195"/>
      <c r="H58" s="195"/>
      <c r="I58" s="239"/>
    </row>
    <row r="59" spans="1:9" ht="24.95" hidden="1" customHeight="1" x14ac:dyDescent="0.2">
      <c r="A59" s="215"/>
      <c r="B59" s="442"/>
      <c r="C59" s="443"/>
      <c r="D59" s="236"/>
      <c r="E59" s="237"/>
      <c r="F59" s="238"/>
      <c r="G59" s="195"/>
      <c r="H59" s="195"/>
      <c r="I59" s="239"/>
    </row>
    <row r="60" spans="1:9" ht="24.95" hidden="1" customHeight="1" x14ac:dyDescent="0.2">
      <c r="A60" s="215"/>
      <c r="B60" s="442"/>
      <c r="C60" s="443"/>
      <c r="D60" s="236"/>
      <c r="E60" s="237"/>
      <c r="F60" s="238"/>
      <c r="G60" s="195"/>
      <c r="H60" s="195"/>
      <c r="I60" s="239"/>
    </row>
    <row r="61" spans="1:9" ht="24.95" hidden="1" customHeight="1" x14ac:dyDescent="0.2">
      <c r="A61" s="215"/>
      <c r="B61" s="442"/>
      <c r="C61" s="443"/>
      <c r="D61" s="236"/>
      <c r="E61" s="237"/>
      <c r="F61" s="238"/>
      <c r="G61" s="195"/>
      <c r="H61" s="195"/>
      <c r="I61" s="239"/>
    </row>
    <row r="62" spans="1:9" ht="24.95" hidden="1" customHeight="1" x14ac:dyDescent="0.2">
      <c r="A62" s="215"/>
      <c r="B62" s="442"/>
      <c r="C62" s="443"/>
      <c r="D62" s="236"/>
      <c r="E62" s="237"/>
      <c r="F62" s="238"/>
      <c r="G62" s="195"/>
      <c r="H62" s="195"/>
      <c r="I62" s="239"/>
    </row>
    <row r="63" spans="1:9" ht="24.95" hidden="1" customHeight="1" x14ac:dyDescent="0.2">
      <c r="A63" s="215"/>
      <c r="B63" s="442"/>
      <c r="C63" s="443"/>
      <c r="D63" s="236"/>
      <c r="E63" s="237"/>
      <c r="F63" s="238"/>
      <c r="G63" s="195"/>
      <c r="H63" s="195"/>
      <c r="I63" s="239"/>
    </row>
    <row r="64" spans="1:9" ht="24.95" hidden="1" customHeight="1" x14ac:dyDescent="0.2">
      <c r="A64" s="215"/>
      <c r="B64" s="442"/>
      <c r="C64" s="443"/>
      <c r="D64" s="236"/>
      <c r="E64" s="237"/>
      <c r="F64" s="238"/>
      <c r="G64" s="195"/>
      <c r="H64" s="195"/>
      <c r="I64" s="239"/>
    </row>
    <row r="65" spans="1:9" ht="24.95" hidden="1" customHeight="1" x14ac:dyDescent="0.2">
      <c r="A65" s="215"/>
      <c r="B65" s="442"/>
      <c r="C65" s="443"/>
      <c r="D65" s="236"/>
      <c r="E65" s="237"/>
      <c r="F65" s="238"/>
      <c r="G65" s="195"/>
      <c r="H65" s="195"/>
      <c r="I65" s="239"/>
    </row>
    <row r="66" spans="1:9" ht="24.95" hidden="1" customHeight="1" x14ac:dyDescent="0.2">
      <c r="A66" s="215"/>
      <c r="B66" s="442"/>
      <c r="C66" s="443"/>
      <c r="D66" s="236"/>
      <c r="E66" s="237"/>
      <c r="F66" s="238"/>
      <c r="G66" s="195"/>
      <c r="H66" s="195"/>
      <c r="I66" s="239"/>
    </row>
    <row r="67" spans="1:9" ht="24.95" hidden="1" customHeight="1" x14ac:dyDescent="0.2">
      <c r="A67" s="215"/>
      <c r="B67" s="442"/>
      <c r="C67" s="443"/>
      <c r="D67" s="236"/>
      <c r="E67" s="237"/>
      <c r="F67" s="238"/>
      <c r="G67" s="195"/>
      <c r="H67" s="195"/>
      <c r="I67" s="239"/>
    </row>
    <row r="68" spans="1:9" ht="24.95" hidden="1" customHeight="1" x14ac:dyDescent="0.2">
      <c r="A68" s="215"/>
      <c r="B68" s="442"/>
      <c r="C68" s="443"/>
      <c r="D68" s="236"/>
      <c r="E68" s="237"/>
      <c r="F68" s="238"/>
      <c r="G68" s="195"/>
      <c r="H68" s="195"/>
      <c r="I68" s="239"/>
    </row>
    <row r="69" spans="1:9" ht="24.95" hidden="1" customHeight="1" x14ac:dyDescent="0.2">
      <c r="A69" s="215"/>
      <c r="B69" s="442"/>
      <c r="C69" s="443"/>
      <c r="D69" s="236"/>
      <c r="E69" s="237"/>
      <c r="F69" s="238"/>
      <c r="G69" s="195"/>
      <c r="H69" s="195"/>
      <c r="I69" s="239"/>
    </row>
    <row r="70" spans="1:9" ht="24.95" hidden="1" customHeight="1" x14ac:dyDescent="0.2">
      <c r="A70" s="215"/>
      <c r="B70" s="442"/>
      <c r="C70" s="443"/>
      <c r="D70" s="236"/>
      <c r="E70" s="237"/>
      <c r="F70" s="238"/>
      <c r="G70" s="195"/>
      <c r="H70" s="195"/>
      <c r="I70" s="239"/>
    </row>
    <row r="71" spans="1:9" ht="24.95" hidden="1" customHeight="1" x14ac:dyDescent="0.2">
      <c r="A71" s="215"/>
      <c r="B71" s="442"/>
      <c r="C71" s="443"/>
      <c r="D71" s="236"/>
      <c r="E71" s="237"/>
      <c r="F71" s="238"/>
      <c r="G71" s="195"/>
      <c r="H71" s="195"/>
      <c r="I71" s="239"/>
    </row>
    <row r="72" spans="1:9" ht="24.95" hidden="1" customHeight="1" x14ac:dyDescent="0.2">
      <c r="A72" s="215"/>
      <c r="B72" s="442"/>
      <c r="C72" s="443"/>
      <c r="D72" s="236"/>
      <c r="E72" s="237"/>
      <c r="F72" s="238"/>
      <c r="G72" s="195"/>
      <c r="H72" s="195"/>
      <c r="I72" s="239"/>
    </row>
    <row r="73" spans="1:9" ht="24.95" hidden="1" customHeight="1" x14ac:dyDescent="0.2">
      <c r="A73" s="215"/>
      <c r="B73" s="442"/>
      <c r="C73" s="443"/>
      <c r="D73" s="236"/>
      <c r="E73" s="237"/>
      <c r="F73" s="238"/>
      <c r="G73" s="195"/>
      <c r="H73" s="195"/>
      <c r="I73" s="239"/>
    </row>
    <row r="74" spans="1:9" ht="24.95" hidden="1" customHeight="1" x14ac:dyDescent="0.2">
      <c r="A74" s="215"/>
      <c r="B74" s="442"/>
      <c r="C74" s="443"/>
      <c r="D74" s="236"/>
      <c r="E74" s="237"/>
      <c r="F74" s="238"/>
      <c r="G74" s="195"/>
      <c r="H74" s="195"/>
      <c r="I74" s="239"/>
    </row>
    <row r="75" spans="1:9" ht="24.95" hidden="1" customHeight="1" x14ac:dyDescent="0.2">
      <c r="A75" s="215"/>
      <c r="B75" s="442"/>
      <c r="C75" s="443"/>
      <c r="D75" s="236"/>
      <c r="E75" s="237"/>
      <c r="F75" s="238"/>
      <c r="G75" s="195"/>
      <c r="H75" s="195"/>
      <c r="I75" s="239"/>
    </row>
    <row r="76" spans="1:9" ht="24.95" hidden="1" customHeight="1" x14ac:dyDescent="0.2">
      <c r="A76" s="215"/>
      <c r="B76" s="442"/>
      <c r="C76" s="443"/>
      <c r="D76" s="236"/>
      <c r="E76" s="237"/>
      <c r="F76" s="238"/>
      <c r="G76" s="195"/>
      <c r="H76" s="195"/>
      <c r="I76" s="239"/>
    </row>
    <row r="77" spans="1:9" ht="24.95" hidden="1" customHeight="1" x14ac:dyDescent="0.2">
      <c r="A77" s="215"/>
      <c r="B77" s="442"/>
      <c r="C77" s="443"/>
      <c r="D77" s="236"/>
      <c r="E77" s="237"/>
      <c r="F77" s="238"/>
      <c r="G77" s="195"/>
      <c r="H77" s="195"/>
      <c r="I77" s="239"/>
    </row>
    <row r="78" spans="1:9" ht="24.95" hidden="1" customHeight="1" x14ac:dyDescent="0.2">
      <c r="A78" s="215"/>
      <c r="B78" s="442"/>
      <c r="C78" s="443"/>
      <c r="D78" s="236"/>
      <c r="E78" s="237"/>
      <c r="F78" s="238"/>
      <c r="G78" s="195"/>
      <c r="H78" s="195"/>
      <c r="I78" s="239"/>
    </row>
    <row r="79" spans="1:9" ht="24.95" hidden="1" customHeight="1" x14ac:dyDescent="0.2">
      <c r="A79" s="215"/>
      <c r="B79" s="442"/>
      <c r="C79" s="443"/>
      <c r="D79" s="236"/>
      <c r="E79" s="237"/>
      <c r="F79" s="238"/>
      <c r="G79" s="195"/>
      <c r="H79" s="195"/>
      <c r="I79" s="239"/>
    </row>
    <row r="80" spans="1:9" ht="24.95" hidden="1" customHeight="1" x14ac:dyDescent="0.2">
      <c r="A80" s="215"/>
      <c r="B80" s="442"/>
      <c r="C80" s="443"/>
      <c r="D80" s="236"/>
      <c r="E80" s="237"/>
      <c r="F80" s="238"/>
      <c r="G80" s="195"/>
      <c r="H80" s="195"/>
      <c r="I80" s="239"/>
    </row>
    <row r="81" spans="1:9" ht="24.95" hidden="1" customHeight="1" x14ac:dyDescent="0.2">
      <c r="A81" s="215"/>
      <c r="B81" s="442"/>
      <c r="C81" s="443"/>
      <c r="D81" s="236"/>
      <c r="E81" s="237"/>
      <c r="F81" s="238"/>
      <c r="G81" s="195"/>
      <c r="H81" s="195"/>
      <c r="I81" s="239"/>
    </row>
    <row r="82" spans="1:9" ht="24.95" hidden="1" customHeight="1" x14ac:dyDescent="0.2">
      <c r="A82" s="215"/>
      <c r="B82" s="442"/>
      <c r="C82" s="443"/>
      <c r="D82" s="236"/>
      <c r="E82" s="237"/>
      <c r="F82" s="238"/>
      <c r="G82" s="195"/>
      <c r="H82" s="195"/>
      <c r="I82" s="239"/>
    </row>
    <row r="83" spans="1:9" ht="24.95" hidden="1" customHeight="1" x14ac:dyDescent="0.2">
      <c r="A83" s="215"/>
      <c r="B83" s="442"/>
      <c r="C83" s="443"/>
      <c r="D83" s="236"/>
      <c r="E83" s="237"/>
      <c r="F83" s="238"/>
      <c r="G83" s="195"/>
      <c r="H83" s="195"/>
      <c r="I83" s="239"/>
    </row>
    <row r="84" spans="1:9" ht="24.95" hidden="1" customHeight="1" x14ac:dyDescent="0.2">
      <c r="A84" s="215"/>
      <c r="B84" s="442"/>
      <c r="C84" s="443"/>
      <c r="D84" s="236"/>
      <c r="E84" s="237"/>
      <c r="F84" s="238"/>
      <c r="G84" s="195"/>
      <c r="H84" s="195"/>
      <c r="I84" s="239"/>
    </row>
    <row r="85" spans="1:9" ht="24.95" hidden="1" customHeight="1" x14ac:dyDescent="0.2">
      <c r="A85" s="215"/>
      <c r="B85" s="442"/>
      <c r="C85" s="443"/>
      <c r="D85" s="236"/>
      <c r="E85" s="237"/>
      <c r="F85" s="238"/>
      <c r="G85" s="195"/>
      <c r="H85" s="195"/>
      <c r="I85" s="239"/>
    </row>
    <row r="86" spans="1:9" ht="24.95" hidden="1" customHeight="1" x14ac:dyDescent="0.2">
      <c r="A86" s="215"/>
      <c r="B86" s="442"/>
      <c r="C86" s="443"/>
      <c r="D86" s="236"/>
      <c r="E86" s="237"/>
      <c r="F86" s="238"/>
      <c r="G86" s="195"/>
      <c r="H86" s="195"/>
      <c r="I86" s="239"/>
    </row>
    <row r="87" spans="1:9" ht="24.95" hidden="1" customHeight="1" x14ac:dyDescent="0.2">
      <c r="A87" s="215"/>
      <c r="B87" s="442"/>
      <c r="C87" s="443"/>
      <c r="D87" s="236"/>
      <c r="E87" s="237"/>
      <c r="F87" s="238"/>
      <c r="G87" s="195"/>
      <c r="H87" s="195"/>
      <c r="I87" s="239"/>
    </row>
    <row r="88" spans="1:9" ht="24.95" hidden="1" customHeight="1" x14ac:dyDescent="0.2">
      <c r="A88" s="215"/>
      <c r="B88" s="442"/>
      <c r="C88" s="443"/>
      <c r="D88" s="236"/>
      <c r="E88" s="237"/>
      <c r="F88" s="238"/>
      <c r="G88" s="195"/>
      <c r="H88" s="195"/>
      <c r="I88" s="239"/>
    </row>
    <row r="89" spans="1:9" ht="24.95" hidden="1" customHeight="1" x14ac:dyDescent="0.2">
      <c r="A89" s="215"/>
      <c r="B89" s="442"/>
      <c r="C89" s="443"/>
      <c r="D89" s="236"/>
      <c r="E89" s="237"/>
      <c r="F89" s="238"/>
      <c r="G89" s="195"/>
      <c r="H89" s="195"/>
      <c r="I89" s="239"/>
    </row>
    <row r="90" spans="1:9" ht="24.95" hidden="1" customHeight="1" x14ac:dyDescent="0.2">
      <c r="A90" s="215"/>
      <c r="B90" s="442"/>
      <c r="C90" s="443"/>
      <c r="D90" s="236"/>
      <c r="E90" s="237"/>
      <c r="F90" s="238"/>
      <c r="G90" s="195"/>
      <c r="H90" s="195"/>
      <c r="I90" s="239"/>
    </row>
    <row r="91" spans="1:9" ht="24.95" hidden="1" customHeight="1" x14ac:dyDescent="0.2">
      <c r="A91" s="215"/>
      <c r="B91" s="442"/>
      <c r="C91" s="443"/>
      <c r="D91" s="236"/>
      <c r="E91" s="237"/>
      <c r="F91" s="238"/>
      <c r="G91" s="195"/>
      <c r="H91" s="195"/>
      <c r="I91" s="239"/>
    </row>
    <row r="92" spans="1:9" ht="24.95" hidden="1" customHeight="1" x14ac:dyDescent="0.2">
      <c r="A92" s="215"/>
      <c r="B92" s="442"/>
      <c r="C92" s="443"/>
      <c r="D92" s="236"/>
      <c r="E92" s="237"/>
      <c r="F92" s="238"/>
      <c r="G92" s="195"/>
      <c r="H92" s="195"/>
      <c r="I92" s="239"/>
    </row>
    <row r="93" spans="1:9" ht="24.95" hidden="1" customHeight="1" x14ac:dyDescent="0.2">
      <c r="A93" s="215"/>
      <c r="B93" s="442"/>
      <c r="C93" s="443"/>
      <c r="D93" s="236"/>
      <c r="E93" s="237"/>
      <c r="F93" s="238"/>
      <c r="G93" s="195"/>
      <c r="H93" s="195"/>
      <c r="I93" s="239"/>
    </row>
    <row r="94" spans="1:9" ht="24.95" hidden="1" customHeight="1" x14ac:dyDescent="0.2">
      <c r="A94" s="215"/>
      <c r="B94" s="442"/>
      <c r="C94" s="443"/>
      <c r="D94" s="236"/>
      <c r="E94" s="237"/>
      <c r="F94" s="238"/>
      <c r="G94" s="195"/>
      <c r="H94" s="195"/>
      <c r="I94" s="239"/>
    </row>
    <row r="95" spans="1:9" ht="24.95" hidden="1" customHeight="1" x14ac:dyDescent="0.2">
      <c r="A95" s="215"/>
      <c r="B95" s="442"/>
      <c r="C95" s="443"/>
      <c r="D95" s="236"/>
      <c r="E95" s="237"/>
      <c r="F95" s="238"/>
      <c r="G95" s="195"/>
      <c r="H95" s="195"/>
      <c r="I95" s="239"/>
    </row>
    <row r="96" spans="1:9" ht="24.95" hidden="1" customHeight="1" x14ac:dyDescent="0.2">
      <c r="A96" s="215"/>
      <c r="B96" s="442"/>
      <c r="C96" s="443"/>
      <c r="D96" s="236"/>
      <c r="E96" s="237"/>
      <c r="F96" s="238"/>
      <c r="G96" s="195"/>
      <c r="H96" s="195"/>
      <c r="I96" s="239"/>
    </row>
    <row r="97" spans="1:9" ht="24.95" hidden="1" customHeight="1" x14ac:dyDescent="0.2">
      <c r="A97" s="215"/>
      <c r="B97" s="442"/>
      <c r="C97" s="443"/>
      <c r="D97" s="236"/>
      <c r="E97" s="237"/>
      <c r="F97" s="238"/>
      <c r="G97" s="195"/>
      <c r="H97" s="195"/>
      <c r="I97" s="239"/>
    </row>
    <row r="98" spans="1:9" ht="24.95" hidden="1" customHeight="1" x14ac:dyDescent="0.2">
      <c r="A98" s="215"/>
      <c r="B98" s="442"/>
      <c r="C98" s="443"/>
      <c r="D98" s="236"/>
      <c r="E98" s="237"/>
      <c r="F98" s="238"/>
      <c r="G98" s="195"/>
      <c r="H98" s="195"/>
      <c r="I98" s="239"/>
    </row>
    <row r="99" spans="1:9" ht="24.95" hidden="1" customHeight="1" x14ac:dyDescent="0.2">
      <c r="A99" s="215"/>
      <c r="B99" s="442"/>
      <c r="C99" s="443"/>
      <c r="D99" s="236"/>
      <c r="E99" s="237"/>
      <c r="F99" s="238"/>
      <c r="G99" s="195"/>
      <c r="H99" s="195"/>
      <c r="I99" s="239"/>
    </row>
    <row r="100" spans="1:9" ht="24.95" hidden="1" customHeight="1" x14ac:dyDescent="0.2">
      <c r="A100" s="215"/>
      <c r="B100" s="442"/>
      <c r="C100" s="443"/>
      <c r="D100" s="236"/>
      <c r="E100" s="237"/>
      <c r="F100" s="238"/>
      <c r="G100" s="195"/>
      <c r="H100" s="195"/>
      <c r="I100" s="239"/>
    </row>
    <row r="101" spans="1:9" ht="24.95" hidden="1" customHeight="1" x14ac:dyDescent="0.2">
      <c r="A101" s="215"/>
      <c r="B101" s="442"/>
      <c r="C101" s="443"/>
      <c r="D101" s="236"/>
      <c r="E101" s="237"/>
      <c r="F101" s="238"/>
      <c r="G101" s="195"/>
      <c r="H101" s="195"/>
      <c r="I101" s="239"/>
    </row>
    <row r="102" spans="1:9" ht="24.95" hidden="1" customHeight="1" x14ac:dyDescent="0.2">
      <c r="A102" s="215"/>
      <c r="B102" s="442"/>
      <c r="C102" s="443"/>
      <c r="D102" s="236"/>
      <c r="E102" s="237"/>
      <c r="F102" s="238"/>
      <c r="G102" s="195"/>
      <c r="H102" s="195"/>
      <c r="I102" s="239"/>
    </row>
    <row r="103" spans="1:9" ht="24.95" hidden="1" customHeight="1" x14ac:dyDescent="0.2">
      <c r="A103" s="215"/>
      <c r="B103" s="442"/>
      <c r="C103" s="443"/>
      <c r="D103" s="236"/>
      <c r="E103" s="237"/>
      <c r="F103" s="238"/>
      <c r="G103" s="195"/>
      <c r="H103" s="195"/>
      <c r="I103" s="239"/>
    </row>
    <row r="104" spans="1:9" ht="24.95" hidden="1" customHeight="1" x14ac:dyDescent="0.2">
      <c r="A104" s="215"/>
      <c r="B104" s="442"/>
      <c r="C104" s="443"/>
      <c r="D104" s="236"/>
      <c r="E104" s="237"/>
      <c r="F104" s="238"/>
      <c r="G104" s="195"/>
      <c r="H104" s="195"/>
      <c r="I104" s="239"/>
    </row>
    <row r="105" spans="1:9" ht="24.95" hidden="1" customHeight="1" x14ac:dyDescent="0.2">
      <c r="A105" s="215"/>
      <c r="B105" s="442"/>
      <c r="C105" s="443"/>
      <c r="D105" s="236"/>
      <c r="E105" s="237"/>
      <c r="F105" s="238"/>
      <c r="G105" s="195"/>
      <c r="H105" s="195"/>
      <c r="I105" s="239"/>
    </row>
    <row r="106" spans="1:9" ht="24.95" hidden="1" customHeight="1" x14ac:dyDescent="0.2">
      <c r="A106" s="215"/>
      <c r="B106" s="442"/>
      <c r="C106" s="443"/>
      <c r="D106" s="236"/>
      <c r="E106" s="237"/>
      <c r="F106" s="238"/>
      <c r="G106" s="195"/>
      <c r="H106" s="195"/>
      <c r="I106" s="239"/>
    </row>
    <row r="107" spans="1:9" ht="24.95" hidden="1" customHeight="1" x14ac:dyDescent="0.2">
      <c r="A107" s="215"/>
      <c r="B107" s="442"/>
      <c r="C107" s="443"/>
      <c r="D107" s="236"/>
      <c r="E107" s="237"/>
      <c r="F107" s="238"/>
      <c r="G107" s="195"/>
      <c r="H107" s="195"/>
      <c r="I107" s="239"/>
    </row>
    <row r="108" spans="1:9" ht="24.95" hidden="1" customHeight="1" x14ac:dyDescent="0.2">
      <c r="A108" s="215"/>
      <c r="B108" s="442"/>
      <c r="C108" s="443"/>
      <c r="D108" s="236"/>
      <c r="E108" s="237"/>
      <c r="F108" s="238"/>
      <c r="G108" s="195"/>
      <c r="H108" s="195"/>
      <c r="I108" s="239"/>
    </row>
    <row r="109" spans="1:9" ht="24.95" hidden="1" customHeight="1" x14ac:dyDescent="0.2">
      <c r="A109" s="215"/>
      <c r="B109" s="442"/>
      <c r="C109" s="443"/>
      <c r="D109" s="236"/>
      <c r="E109" s="237"/>
      <c r="F109" s="238"/>
      <c r="G109" s="195"/>
      <c r="H109" s="195"/>
      <c r="I109" s="239"/>
    </row>
    <row r="110" spans="1:9" ht="24.95" hidden="1" customHeight="1" x14ac:dyDescent="0.2">
      <c r="A110" s="215"/>
      <c r="B110" s="442"/>
      <c r="C110" s="443"/>
      <c r="D110" s="236"/>
      <c r="E110" s="237"/>
      <c r="F110" s="238"/>
      <c r="G110" s="195"/>
      <c r="H110" s="195"/>
      <c r="I110" s="239"/>
    </row>
    <row r="111" spans="1:9" ht="24.95" hidden="1" customHeight="1" x14ac:dyDescent="0.2">
      <c r="A111" s="215"/>
      <c r="B111" s="442"/>
      <c r="C111" s="443"/>
      <c r="D111" s="236"/>
      <c r="E111" s="237"/>
      <c r="F111" s="238"/>
      <c r="G111" s="195"/>
      <c r="H111" s="195"/>
      <c r="I111" s="239"/>
    </row>
    <row r="112" spans="1:9" ht="24.95" hidden="1" customHeight="1" x14ac:dyDescent="0.2">
      <c r="A112" s="215"/>
      <c r="B112" s="442"/>
      <c r="C112" s="443"/>
      <c r="D112" s="236"/>
      <c r="E112" s="237"/>
      <c r="F112" s="238"/>
      <c r="G112" s="195"/>
      <c r="H112" s="195"/>
      <c r="I112" s="239"/>
    </row>
    <row r="113" spans="1:9" ht="24.95" hidden="1" customHeight="1" x14ac:dyDescent="0.2">
      <c r="A113" s="215"/>
      <c r="B113" s="442"/>
      <c r="C113" s="443"/>
      <c r="D113" s="236"/>
      <c r="E113" s="237"/>
      <c r="F113" s="238"/>
      <c r="G113" s="195"/>
      <c r="H113" s="195"/>
      <c r="I113" s="239"/>
    </row>
    <row r="114" spans="1:9" ht="24.95" hidden="1" customHeight="1" x14ac:dyDescent="0.2">
      <c r="A114" s="215"/>
      <c r="B114" s="442"/>
      <c r="C114" s="443"/>
      <c r="D114" s="236"/>
      <c r="E114" s="237"/>
      <c r="F114" s="238"/>
      <c r="G114" s="195"/>
      <c r="H114" s="195"/>
      <c r="I114" s="239"/>
    </row>
    <row r="115" spans="1:9" ht="24.95" hidden="1" customHeight="1" x14ac:dyDescent="0.2">
      <c r="A115" s="215"/>
      <c r="B115" s="442"/>
      <c r="C115" s="443"/>
      <c r="D115" s="236"/>
      <c r="E115" s="237"/>
      <c r="F115" s="238"/>
      <c r="G115" s="195"/>
      <c r="H115" s="195"/>
      <c r="I115" s="239"/>
    </row>
    <row r="116" spans="1:9" ht="24.95" hidden="1" customHeight="1" x14ac:dyDescent="0.2">
      <c r="A116" s="215"/>
      <c r="B116" s="442"/>
      <c r="C116" s="443"/>
      <c r="D116" s="236"/>
      <c r="E116" s="237"/>
      <c r="F116" s="238"/>
      <c r="G116" s="195"/>
      <c r="H116" s="195"/>
      <c r="I116" s="239"/>
    </row>
    <row r="117" spans="1:9" ht="24.95" hidden="1" customHeight="1" x14ac:dyDescent="0.2">
      <c r="A117" s="215"/>
      <c r="B117" s="442"/>
      <c r="C117" s="443"/>
      <c r="D117" s="236"/>
      <c r="E117" s="237"/>
      <c r="F117" s="238"/>
      <c r="G117" s="195"/>
      <c r="H117" s="195"/>
      <c r="I117" s="239"/>
    </row>
    <row r="118" spans="1:9" ht="24.95" hidden="1" customHeight="1" x14ac:dyDescent="0.2">
      <c r="A118" s="215"/>
      <c r="B118" s="442"/>
      <c r="C118" s="443"/>
      <c r="D118" s="236"/>
      <c r="E118" s="237"/>
      <c r="F118" s="238"/>
      <c r="G118" s="195"/>
      <c r="H118" s="195"/>
      <c r="I118" s="239"/>
    </row>
    <row r="119" spans="1:9" ht="24.95" hidden="1" customHeight="1" x14ac:dyDescent="0.2">
      <c r="A119" s="215"/>
      <c r="B119" s="442"/>
      <c r="C119" s="443"/>
      <c r="D119" s="236"/>
      <c r="E119" s="237"/>
      <c r="F119" s="238"/>
      <c r="G119" s="195"/>
      <c r="H119" s="195"/>
      <c r="I119" s="239"/>
    </row>
    <row r="120" spans="1:9" ht="24.95" hidden="1" customHeight="1" x14ac:dyDescent="0.2">
      <c r="A120" s="215"/>
      <c r="B120" s="442"/>
      <c r="C120" s="443"/>
      <c r="D120" s="236"/>
      <c r="E120" s="237"/>
      <c r="F120" s="238"/>
      <c r="G120" s="195"/>
      <c r="H120" s="195"/>
      <c r="I120" s="239"/>
    </row>
    <row r="121" spans="1:9" ht="24.95" hidden="1" customHeight="1" x14ac:dyDescent="0.2">
      <c r="A121" s="215"/>
      <c r="B121" s="442"/>
      <c r="C121" s="443"/>
      <c r="D121" s="236"/>
      <c r="E121" s="237"/>
      <c r="F121" s="238"/>
      <c r="G121" s="195"/>
      <c r="H121" s="195"/>
      <c r="I121" s="239"/>
    </row>
    <row r="122" spans="1:9" ht="24.95" hidden="1" customHeight="1" x14ac:dyDescent="0.2">
      <c r="A122" s="215"/>
      <c r="B122" s="442"/>
      <c r="C122" s="443"/>
      <c r="D122" s="236"/>
      <c r="E122" s="237"/>
      <c r="F122" s="238"/>
      <c r="G122" s="195"/>
      <c r="H122" s="195"/>
      <c r="I122" s="239"/>
    </row>
    <row r="123" spans="1:9" ht="24.95" hidden="1" customHeight="1" x14ac:dyDescent="0.2">
      <c r="A123" s="215"/>
      <c r="B123" s="442"/>
      <c r="C123" s="443"/>
      <c r="D123" s="236"/>
      <c r="E123" s="237"/>
      <c r="F123" s="238"/>
      <c r="G123" s="195"/>
      <c r="H123" s="195"/>
      <c r="I123" s="239"/>
    </row>
    <row r="124" spans="1:9" ht="24.95" hidden="1" customHeight="1" x14ac:dyDescent="0.2">
      <c r="A124" s="215"/>
      <c r="B124" s="442"/>
      <c r="C124" s="443"/>
      <c r="D124" s="236"/>
      <c r="E124" s="237"/>
      <c r="F124" s="238"/>
      <c r="G124" s="195"/>
      <c r="H124" s="195"/>
      <c r="I124" s="239"/>
    </row>
    <row r="125" spans="1:9" ht="24.95" hidden="1" customHeight="1" x14ac:dyDescent="0.2">
      <c r="A125" s="215"/>
      <c r="B125" s="442"/>
      <c r="C125" s="443"/>
      <c r="D125" s="236"/>
      <c r="E125" s="237"/>
      <c r="F125" s="238"/>
      <c r="G125" s="195"/>
      <c r="H125" s="195"/>
      <c r="I125" s="239"/>
    </row>
    <row r="126" spans="1:9" ht="24.95" hidden="1" customHeight="1" x14ac:dyDescent="0.2">
      <c r="A126" s="215"/>
      <c r="B126" s="442"/>
      <c r="C126" s="443"/>
      <c r="D126" s="236"/>
      <c r="E126" s="237"/>
      <c r="F126" s="238"/>
      <c r="G126" s="195"/>
      <c r="H126" s="195"/>
      <c r="I126" s="239"/>
    </row>
    <row r="127" spans="1:9" ht="24.95" hidden="1" customHeight="1" x14ac:dyDescent="0.2">
      <c r="A127" s="215"/>
      <c r="B127" s="442"/>
      <c r="C127" s="443"/>
      <c r="D127" s="236"/>
      <c r="E127" s="237"/>
      <c r="F127" s="238"/>
      <c r="G127" s="195"/>
      <c r="H127" s="195"/>
      <c r="I127" s="239"/>
    </row>
    <row r="128" spans="1:9" ht="24.95" hidden="1" customHeight="1" x14ac:dyDescent="0.2">
      <c r="A128" s="215"/>
      <c r="B128" s="442"/>
      <c r="C128" s="443"/>
      <c r="D128" s="236"/>
      <c r="E128" s="237"/>
      <c r="F128" s="238"/>
      <c r="G128" s="195"/>
      <c r="H128" s="195"/>
      <c r="I128" s="239"/>
    </row>
    <row r="129" spans="1:9" ht="24.95" hidden="1" customHeight="1" x14ac:dyDescent="0.2">
      <c r="A129" s="215"/>
      <c r="B129" s="442"/>
      <c r="C129" s="443"/>
      <c r="D129" s="236"/>
      <c r="E129" s="237"/>
      <c r="F129" s="238"/>
      <c r="G129" s="195"/>
      <c r="H129" s="195"/>
      <c r="I129" s="239"/>
    </row>
    <row r="130" spans="1:9" ht="24.95" hidden="1" customHeight="1" x14ac:dyDescent="0.2">
      <c r="A130" s="215"/>
      <c r="B130" s="442"/>
      <c r="C130" s="443"/>
      <c r="D130" s="236"/>
      <c r="E130" s="237"/>
      <c r="F130" s="238"/>
      <c r="G130" s="195"/>
      <c r="H130" s="195"/>
      <c r="I130" s="239"/>
    </row>
    <row r="131" spans="1:9" ht="24.95" hidden="1" customHeight="1" x14ac:dyDescent="0.2">
      <c r="A131" s="215"/>
      <c r="B131" s="442"/>
      <c r="C131" s="443"/>
      <c r="D131" s="236"/>
      <c r="E131" s="237"/>
      <c r="F131" s="238"/>
      <c r="G131" s="195"/>
      <c r="H131" s="195"/>
      <c r="I131" s="239"/>
    </row>
    <row r="132" spans="1:9" ht="24.95" hidden="1" customHeight="1" x14ac:dyDescent="0.2">
      <c r="A132" s="215"/>
      <c r="B132" s="442"/>
      <c r="C132" s="443"/>
      <c r="D132" s="236"/>
      <c r="E132" s="237"/>
      <c r="F132" s="238"/>
      <c r="G132" s="195"/>
      <c r="H132" s="195"/>
      <c r="I132" s="239"/>
    </row>
    <row r="133" spans="1:9" ht="24.95" hidden="1" customHeight="1" x14ac:dyDescent="0.2">
      <c r="A133" s="215"/>
      <c r="B133" s="442"/>
      <c r="C133" s="443"/>
      <c r="D133" s="236"/>
      <c r="E133" s="237"/>
      <c r="F133" s="238"/>
      <c r="G133" s="195"/>
      <c r="H133" s="195"/>
      <c r="I133" s="239"/>
    </row>
    <row r="134" spans="1:9" ht="24.95" hidden="1" customHeight="1" x14ac:dyDescent="0.2">
      <c r="A134" s="215"/>
      <c r="B134" s="442"/>
      <c r="C134" s="443"/>
      <c r="D134" s="236"/>
      <c r="E134" s="237"/>
      <c r="F134" s="238"/>
      <c r="G134" s="195"/>
      <c r="H134" s="195"/>
      <c r="I134" s="239"/>
    </row>
    <row r="135" spans="1:9" ht="24.95" hidden="1" customHeight="1" x14ac:dyDescent="0.2">
      <c r="A135" s="215"/>
      <c r="B135" s="442"/>
      <c r="C135" s="443"/>
      <c r="D135" s="236"/>
      <c r="E135" s="237"/>
      <c r="F135" s="238"/>
      <c r="G135" s="195"/>
      <c r="H135" s="195"/>
      <c r="I135" s="239"/>
    </row>
    <row r="136" spans="1:9" ht="24.95" hidden="1" customHeight="1" x14ac:dyDescent="0.2">
      <c r="A136" s="215"/>
      <c r="B136" s="442"/>
      <c r="C136" s="443"/>
      <c r="D136" s="236"/>
      <c r="E136" s="237"/>
      <c r="F136" s="238"/>
      <c r="G136" s="195"/>
      <c r="H136" s="195"/>
      <c r="I136" s="239"/>
    </row>
    <row r="137" spans="1:9" ht="24.95" hidden="1" customHeight="1" x14ac:dyDescent="0.2">
      <c r="A137" s="215"/>
      <c r="B137" s="442"/>
      <c r="C137" s="443"/>
      <c r="D137" s="236"/>
      <c r="E137" s="237"/>
      <c r="F137" s="238"/>
      <c r="G137" s="195"/>
      <c r="H137" s="195"/>
      <c r="I137" s="239"/>
    </row>
    <row r="138" spans="1:9" ht="24.95" hidden="1" customHeight="1" x14ac:dyDescent="0.2">
      <c r="A138" s="215"/>
      <c r="B138" s="442"/>
      <c r="C138" s="443"/>
      <c r="D138" s="236"/>
      <c r="E138" s="237"/>
      <c r="F138" s="238"/>
      <c r="G138" s="195"/>
      <c r="H138" s="195"/>
      <c r="I138" s="239"/>
    </row>
    <row r="139" spans="1:9" ht="24.95" hidden="1" customHeight="1" x14ac:dyDescent="0.2">
      <c r="A139" s="215"/>
      <c r="B139" s="442"/>
      <c r="C139" s="443"/>
      <c r="D139" s="236"/>
      <c r="E139" s="237"/>
      <c r="F139" s="238"/>
      <c r="G139" s="195"/>
      <c r="H139" s="195"/>
      <c r="I139" s="239"/>
    </row>
    <row r="140" spans="1:9" ht="24.95" hidden="1" customHeight="1" x14ac:dyDescent="0.2">
      <c r="A140" s="215"/>
      <c r="B140" s="442"/>
      <c r="C140" s="443"/>
      <c r="D140" s="236"/>
      <c r="E140" s="237"/>
      <c r="F140" s="238"/>
      <c r="G140" s="195"/>
      <c r="H140" s="195"/>
      <c r="I140" s="239"/>
    </row>
    <row r="141" spans="1:9" ht="24.95" hidden="1" customHeight="1" x14ac:dyDescent="0.2">
      <c r="A141" s="215"/>
      <c r="B141" s="442"/>
      <c r="C141" s="443"/>
      <c r="D141" s="236"/>
      <c r="E141" s="237"/>
      <c r="F141" s="238"/>
      <c r="G141" s="195"/>
      <c r="H141" s="195"/>
      <c r="I141" s="239"/>
    </row>
    <row r="142" spans="1:9" ht="24.95" hidden="1" customHeight="1" x14ac:dyDescent="0.2">
      <c r="A142" s="215"/>
      <c r="B142" s="442"/>
      <c r="C142" s="443"/>
      <c r="D142" s="236"/>
      <c r="E142" s="237"/>
      <c r="F142" s="238"/>
      <c r="G142" s="195"/>
      <c r="H142" s="195"/>
      <c r="I142" s="239"/>
    </row>
    <row r="143" spans="1:9" ht="24.95" hidden="1" customHeight="1" x14ac:dyDescent="0.2">
      <c r="A143" s="215"/>
      <c r="B143" s="442"/>
      <c r="C143" s="443"/>
      <c r="D143" s="236"/>
      <c r="E143" s="237"/>
      <c r="F143" s="238"/>
      <c r="G143" s="195"/>
      <c r="H143" s="195"/>
      <c r="I143" s="239"/>
    </row>
    <row r="144" spans="1:9" ht="24.95" hidden="1" customHeight="1" x14ac:dyDescent="0.2">
      <c r="A144" s="215"/>
      <c r="B144" s="442"/>
      <c r="C144" s="443"/>
      <c r="D144" s="236"/>
      <c r="E144" s="237"/>
      <c r="F144" s="238"/>
      <c r="G144" s="195"/>
      <c r="H144" s="195"/>
      <c r="I144" s="239"/>
    </row>
    <row r="145" spans="1:9" ht="24.95" hidden="1" customHeight="1" x14ac:dyDescent="0.2">
      <c r="A145" s="215"/>
      <c r="B145" s="442"/>
      <c r="C145" s="443"/>
      <c r="D145" s="236"/>
      <c r="E145" s="237"/>
      <c r="F145" s="238"/>
      <c r="G145" s="195"/>
      <c r="H145" s="195"/>
      <c r="I145" s="239"/>
    </row>
    <row r="146" spans="1:9" ht="24.95" hidden="1" customHeight="1" x14ac:dyDescent="0.2">
      <c r="A146" s="215"/>
      <c r="B146" s="442"/>
      <c r="C146" s="443"/>
      <c r="D146" s="236"/>
      <c r="E146" s="237"/>
      <c r="F146" s="238"/>
      <c r="G146" s="195"/>
      <c r="H146" s="195"/>
      <c r="I146" s="239"/>
    </row>
    <row r="147" spans="1:9" ht="24.95" hidden="1" customHeight="1" x14ac:dyDescent="0.2">
      <c r="A147" s="215"/>
      <c r="B147" s="442"/>
      <c r="C147" s="443"/>
      <c r="D147" s="236"/>
      <c r="E147" s="237"/>
      <c r="F147" s="238"/>
      <c r="G147" s="195"/>
      <c r="H147" s="195"/>
      <c r="I147" s="239"/>
    </row>
    <row r="148" spans="1:9" ht="24.95" hidden="1" customHeight="1" x14ac:dyDescent="0.2">
      <c r="A148" s="215"/>
      <c r="B148" s="442"/>
      <c r="C148" s="443"/>
      <c r="D148" s="236"/>
      <c r="E148" s="237"/>
      <c r="F148" s="238"/>
      <c r="G148" s="195"/>
      <c r="H148" s="195"/>
      <c r="I148" s="239"/>
    </row>
    <row r="149" spans="1:9" ht="24.95" hidden="1" customHeight="1" x14ac:dyDescent="0.2">
      <c r="A149" s="215"/>
      <c r="B149" s="442"/>
      <c r="C149" s="443"/>
      <c r="D149" s="236"/>
      <c r="E149" s="237"/>
      <c r="F149" s="238"/>
      <c r="G149" s="195"/>
      <c r="H149" s="195"/>
      <c r="I149" s="239"/>
    </row>
    <row r="150" spans="1:9" ht="24.95" hidden="1" customHeight="1" x14ac:dyDescent="0.2">
      <c r="A150" s="215"/>
      <c r="B150" s="442"/>
      <c r="C150" s="443"/>
      <c r="D150" s="236"/>
      <c r="E150" s="237"/>
      <c r="F150" s="238"/>
      <c r="G150" s="195"/>
      <c r="H150" s="195"/>
      <c r="I150" s="239"/>
    </row>
    <row r="151" spans="1:9" ht="24.95" hidden="1" customHeight="1" x14ac:dyDescent="0.2">
      <c r="A151" s="215"/>
      <c r="B151" s="442"/>
      <c r="C151" s="443"/>
      <c r="D151" s="236"/>
      <c r="E151" s="237"/>
      <c r="F151" s="238"/>
      <c r="G151" s="195"/>
      <c r="H151" s="195"/>
      <c r="I151" s="239"/>
    </row>
    <row r="152" spans="1:9" ht="24.95" hidden="1" customHeight="1" x14ac:dyDescent="0.2">
      <c r="A152" s="215"/>
      <c r="B152" s="442"/>
      <c r="C152" s="443"/>
      <c r="D152" s="236"/>
      <c r="E152" s="237"/>
      <c r="F152" s="238"/>
      <c r="G152" s="195"/>
      <c r="H152" s="195"/>
      <c r="I152" s="239"/>
    </row>
    <row r="153" spans="1:9" ht="24.95" hidden="1" customHeight="1" x14ac:dyDescent="0.2">
      <c r="A153" s="215"/>
      <c r="B153" s="442"/>
      <c r="C153" s="443"/>
      <c r="D153" s="236"/>
      <c r="E153" s="237"/>
      <c r="F153" s="238"/>
      <c r="G153" s="195"/>
      <c r="H153" s="195"/>
      <c r="I153" s="239"/>
    </row>
    <row r="154" spans="1:9" ht="24.95" hidden="1" customHeight="1" x14ac:dyDescent="0.2">
      <c r="A154" s="215"/>
      <c r="B154" s="442"/>
      <c r="C154" s="443"/>
      <c r="D154" s="236"/>
      <c r="E154" s="237"/>
      <c r="F154" s="238"/>
      <c r="G154" s="195"/>
      <c r="H154" s="195"/>
      <c r="I154" s="239"/>
    </row>
    <row r="155" spans="1:9" ht="24.95" hidden="1" customHeight="1" x14ac:dyDescent="0.2">
      <c r="A155" s="215"/>
      <c r="B155" s="442"/>
      <c r="C155" s="443"/>
      <c r="D155" s="236"/>
      <c r="E155" s="237"/>
      <c r="F155" s="238"/>
      <c r="G155" s="195"/>
      <c r="H155" s="195"/>
      <c r="I155" s="239"/>
    </row>
    <row r="156" spans="1:9" ht="24.95" hidden="1" customHeight="1" x14ac:dyDescent="0.2">
      <c r="A156" s="215"/>
      <c r="B156" s="442"/>
      <c r="C156" s="443"/>
      <c r="D156" s="236"/>
      <c r="E156" s="237"/>
      <c r="F156" s="238"/>
      <c r="G156" s="195"/>
      <c r="H156" s="195"/>
      <c r="I156" s="239"/>
    </row>
    <row r="157" spans="1:9" ht="24.95" hidden="1" customHeight="1" x14ac:dyDescent="0.2">
      <c r="A157" s="215"/>
      <c r="B157" s="442"/>
      <c r="C157" s="443"/>
      <c r="D157" s="236"/>
      <c r="E157" s="237"/>
      <c r="F157" s="238"/>
      <c r="G157" s="195"/>
      <c r="H157" s="195"/>
      <c r="I157" s="239"/>
    </row>
    <row r="158" spans="1:9" ht="24.95" hidden="1" customHeight="1" x14ac:dyDescent="0.2">
      <c r="A158" s="215"/>
      <c r="B158" s="442"/>
      <c r="C158" s="443"/>
      <c r="D158" s="236"/>
      <c r="E158" s="237"/>
      <c r="F158" s="238"/>
      <c r="G158" s="195"/>
      <c r="H158" s="195"/>
      <c r="I158" s="239"/>
    </row>
    <row r="159" spans="1:9" ht="24.95" hidden="1" customHeight="1" x14ac:dyDescent="0.2">
      <c r="A159" s="215"/>
      <c r="B159" s="442"/>
      <c r="C159" s="443"/>
      <c r="D159" s="236"/>
      <c r="E159" s="237"/>
      <c r="F159" s="238"/>
      <c r="G159" s="195"/>
      <c r="H159" s="195"/>
      <c r="I159" s="239"/>
    </row>
    <row r="160" spans="1:9" ht="24.95" hidden="1" customHeight="1" x14ac:dyDescent="0.2">
      <c r="A160" s="215"/>
      <c r="B160" s="442"/>
      <c r="C160" s="443"/>
      <c r="D160" s="236"/>
      <c r="E160" s="237"/>
      <c r="F160" s="238"/>
      <c r="G160" s="195"/>
      <c r="H160" s="195"/>
      <c r="I160" s="239"/>
    </row>
    <row r="161" spans="1:9" ht="24.95" hidden="1" customHeight="1" x14ac:dyDescent="0.2">
      <c r="A161" s="215"/>
      <c r="B161" s="442"/>
      <c r="C161" s="443"/>
      <c r="D161" s="236"/>
      <c r="E161" s="237"/>
      <c r="F161" s="238"/>
      <c r="G161" s="195"/>
      <c r="H161" s="195"/>
      <c r="I161" s="239"/>
    </row>
    <row r="162" spans="1:9" ht="24.95" hidden="1" customHeight="1" x14ac:dyDescent="0.2">
      <c r="A162" s="215"/>
      <c r="B162" s="442"/>
      <c r="C162" s="443"/>
      <c r="D162" s="236"/>
      <c r="E162" s="237"/>
      <c r="F162" s="238"/>
      <c r="G162" s="195"/>
      <c r="H162" s="195"/>
      <c r="I162" s="239"/>
    </row>
    <row r="163" spans="1:9" ht="24.95" hidden="1" customHeight="1" x14ac:dyDescent="0.2">
      <c r="A163" s="215"/>
      <c r="B163" s="442"/>
      <c r="C163" s="443"/>
      <c r="D163" s="236"/>
      <c r="E163" s="237"/>
      <c r="F163" s="238"/>
      <c r="G163" s="195"/>
      <c r="H163" s="195"/>
      <c r="I163" s="239"/>
    </row>
    <row r="164" spans="1:9" ht="24.95" hidden="1" customHeight="1" x14ac:dyDescent="0.2">
      <c r="A164" s="215"/>
      <c r="B164" s="442"/>
      <c r="C164" s="443"/>
      <c r="D164" s="236"/>
      <c r="E164" s="237"/>
      <c r="F164" s="238"/>
      <c r="G164" s="195"/>
      <c r="H164" s="195"/>
      <c r="I164" s="239"/>
    </row>
    <row r="165" spans="1:9" ht="24.95" hidden="1" customHeight="1" x14ac:dyDescent="0.2">
      <c r="A165" s="215"/>
      <c r="B165" s="442"/>
      <c r="C165" s="443"/>
      <c r="D165" s="236"/>
      <c r="E165" s="237"/>
      <c r="F165" s="238"/>
      <c r="G165" s="195"/>
      <c r="H165" s="195"/>
      <c r="I165" s="239"/>
    </row>
    <row r="166" spans="1:9" ht="24.95" hidden="1" customHeight="1" x14ac:dyDescent="0.2">
      <c r="A166" s="215"/>
      <c r="B166" s="442"/>
      <c r="C166" s="443"/>
      <c r="D166" s="236"/>
      <c r="E166" s="237"/>
      <c r="F166" s="238"/>
      <c r="G166" s="195"/>
      <c r="H166" s="195"/>
      <c r="I166" s="239"/>
    </row>
    <row r="167" spans="1:9" ht="24.95" hidden="1" customHeight="1" x14ac:dyDescent="0.2">
      <c r="A167" s="215"/>
      <c r="B167" s="442"/>
      <c r="C167" s="443"/>
      <c r="D167" s="236"/>
      <c r="E167" s="237"/>
      <c r="F167" s="238"/>
      <c r="G167" s="195"/>
      <c r="H167" s="195"/>
      <c r="I167" s="239"/>
    </row>
    <row r="168" spans="1:9" ht="24.95" hidden="1" customHeight="1" x14ac:dyDescent="0.2">
      <c r="A168" s="215"/>
      <c r="B168" s="442"/>
      <c r="C168" s="443"/>
      <c r="D168" s="236"/>
      <c r="E168" s="237"/>
      <c r="F168" s="238"/>
      <c r="G168" s="195"/>
      <c r="H168" s="195"/>
      <c r="I168" s="239"/>
    </row>
    <row r="169" spans="1:9" ht="24.95" hidden="1" customHeight="1" x14ac:dyDescent="0.2">
      <c r="A169" s="215"/>
      <c r="B169" s="442"/>
      <c r="C169" s="443"/>
      <c r="D169" s="236"/>
      <c r="E169" s="237"/>
      <c r="F169" s="238"/>
      <c r="G169" s="195"/>
      <c r="H169" s="195"/>
      <c r="I169" s="239"/>
    </row>
    <row r="170" spans="1:9" ht="24.95" hidden="1" customHeight="1" x14ac:dyDescent="0.2">
      <c r="A170" s="215"/>
      <c r="B170" s="442"/>
      <c r="C170" s="443"/>
      <c r="D170" s="236"/>
      <c r="E170" s="237"/>
      <c r="F170" s="238"/>
      <c r="G170" s="195"/>
      <c r="H170" s="195"/>
      <c r="I170" s="239"/>
    </row>
    <row r="171" spans="1:9" ht="24.95" hidden="1" customHeight="1" x14ac:dyDescent="0.2">
      <c r="A171" s="215"/>
      <c r="B171" s="442"/>
      <c r="C171" s="443"/>
      <c r="D171" s="236"/>
      <c r="E171" s="237"/>
      <c r="F171" s="238"/>
      <c r="G171" s="195"/>
      <c r="H171" s="195"/>
      <c r="I171" s="239"/>
    </row>
    <row r="172" spans="1:9" ht="24.95" hidden="1" customHeight="1" x14ac:dyDescent="0.2">
      <c r="A172" s="215"/>
      <c r="B172" s="442"/>
      <c r="C172" s="443"/>
      <c r="D172" s="236"/>
      <c r="E172" s="237"/>
      <c r="F172" s="238"/>
      <c r="G172" s="195"/>
      <c r="H172" s="195"/>
      <c r="I172" s="239"/>
    </row>
    <row r="173" spans="1:9" ht="24.95" hidden="1" customHeight="1" x14ac:dyDescent="0.2">
      <c r="A173" s="215"/>
      <c r="B173" s="442"/>
      <c r="C173" s="443"/>
      <c r="D173" s="236"/>
      <c r="E173" s="237"/>
      <c r="F173" s="238"/>
      <c r="G173" s="195"/>
      <c r="H173" s="195"/>
      <c r="I173" s="239"/>
    </row>
    <row r="174" spans="1:9" ht="24.95" hidden="1" customHeight="1" x14ac:dyDescent="0.2">
      <c r="A174" s="215"/>
      <c r="B174" s="442"/>
      <c r="C174" s="443"/>
      <c r="D174" s="236"/>
      <c r="E174" s="237"/>
      <c r="F174" s="238"/>
      <c r="G174" s="195"/>
      <c r="H174" s="195"/>
      <c r="I174" s="239"/>
    </row>
    <row r="175" spans="1:9" ht="24.95" hidden="1" customHeight="1" x14ac:dyDescent="0.2">
      <c r="A175" s="215"/>
      <c r="B175" s="442"/>
      <c r="C175" s="443"/>
      <c r="D175" s="236"/>
      <c r="E175" s="237"/>
      <c r="F175" s="238"/>
      <c r="G175" s="195"/>
      <c r="H175" s="195"/>
      <c r="I175" s="239"/>
    </row>
    <row r="176" spans="1:9" ht="24.95" hidden="1" customHeight="1" x14ac:dyDescent="0.2">
      <c r="A176" s="215"/>
      <c r="B176" s="442"/>
      <c r="C176" s="443"/>
      <c r="D176" s="236"/>
      <c r="E176" s="237"/>
      <c r="F176" s="238"/>
      <c r="G176" s="195"/>
      <c r="H176" s="195"/>
      <c r="I176" s="239"/>
    </row>
    <row r="177" spans="1:9" ht="24.95" hidden="1" customHeight="1" x14ac:dyDescent="0.2">
      <c r="A177" s="215"/>
      <c r="B177" s="442"/>
      <c r="C177" s="443"/>
      <c r="D177" s="236"/>
      <c r="E177" s="237"/>
      <c r="F177" s="238"/>
      <c r="G177" s="195"/>
      <c r="H177" s="195"/>
      <c r="I177" s="239"/>
    </row>
    <row r="178" spans="1:9" ht="24.95" hidden="1" customHeight="1" x14ac:dyDescent="0.2">
      <c r="A178" s="215"/>
      <c r="B178" s="442"/>
      <c r="C178" s="443"/>
      <c r="D178" s="236"/>
      <c r="E178" s="237"/>
      <c r="F178" s="238"/>
      <c r="G178" s="195"/>
      <c r="H178" s="195"/>
      <c r="I178" s="239"/>
    </row>
    <row r="179" spans="1:9" ht="24.95" hidden="1" customHeight="1" x14ac:dyDescent="0.2">
      <c r="A179" s="215"/>
      <c r="B179" s="442"/>
      <c r="C179" s="443"/>
      <c r="D179" s="236"/>
      <c r="E179" s="237"/>
      <c r="F179" s="238"/>
      <c r="G179" s="195"/>
      <c r="H179" s="195"/>
      <c r="I179" s="239"/>
    </row>
    <row r="180" spans="1:9" ht="24.95" hidden="1" customHeight="1" x14ac:dyDescent="0.2">
      <c r="A180" s="215"/>
      <c r="B180" s="442"/>
      <c r="C180" s="443"/>
      <c r="D180" s="236"/>
      <c r="E180" s="237"/>
      <c r="F180" s="238"/>
      <c r="G180" s="195"/>
      <c r="H180" s="195"/>
      <c r="I180" s="239"/>
    </row>
    <row r="181" spans="1:9" ht="24.95" hidden="1" customHeight="1" x14ac:dyDescent="0.2">
      <c r="A181" s="215"/>
      <c r="B181" s="442"/>
      <c r="C181" s="443"/>
      <c r="D181" s="236"/>
      <c r="E181" s="237"/>
      <c r="F181" s="238"/>
      <c r="G181" s="195"/>
      <c r="H181" s="195"/>
      <c r="I181" s="239"/>
    </row>
    <row r="182" spans="1:9" ht="24.95" hidden="1" customHeight="1" x14ac:dyDescent="0.2">
      <c r="A182" s="215"/>
      <c r="B182" s="442"/>
      <c r="C182" s="443"/>
      <c r="D182" s="236"/>
      <c r="E182" s="237"/>
      <c r="F182" s="238"/>
      <c r="G182" s="195"/>
      <c r="H182" s="195"/>
      <c r="I182" s="239"/>
    </row>
    <row r="183" spans="1:9" ht="24.95" hidden="1" customHeight="1" x14ac:dyDescent="0.2">
      <c r="A183" s="215"/>
      <c r="B183" s="442"/>
      <c r="C183" s="443"/>
      <c r="D183" s="236"/>
      <c r="E183" s="237"/>
      <c r="F183" s="238"/>
      <c r="G183" s="195"/>
      <c r="H183" s="195"/>
      <c r="I183" s="239"/>
    </row>
    <row r="184" spans="1:9" ht="24.95" hidden="1" customHeight="1" x14ac:dyDescent="0.2">
      <c r="A184" s="215"/>
      <c r="B184" s="442"/>
      <c r="C184" s="443"/>
      <c r="D184" s="236"/>
      <c r="E184" s="237"/>
      <c r="F184" s="238"/>
      <c r="G184" s="195"/>
      <c r="H184" s="195"/>
      <c r="I184" s="239"/>
    </row>
    <row r="185" spans="1:9" ht="24.95" hidden="1" customHeight="1" x14ac:dyDescent="0.2">
      <c r="A185" s="215"/>
      <c r="B185" s="442"/>
      <c r="C185" s="443"/>
      <c r="D185" s="236"/>
      <c r="E185" s="237"/>
      <c r="F185" s="238"/>
      <c r="G185" s="195"/>
      <c r="H185" s="195"/>
      <c r="I185" s="239"/>
    </row>
    <row r="186" spans="1:9" ht="24.95" hidden="1" customHeight="1" x14ac:dyDescent="0.2">
      <c r="A186" s="215"/>
      <c r="B186" s="442"/>
      <c r="C186" s="443"/>
      <c r="D186" s="236"/>
      <c r="E186" s="237"/>
      <c r="F186" s="238"/>
      <c r="G186" s="195"/>
      <c r="H186" s="195"/>
      <c r="I186" s="239"/>
    </row>
    <row r="187" spans="1:9" ht="24.95" hidden="1" customHeight="1" x14ac:dyDescent="0.2">
      <c r="A187" s="215"/>
      <c r="B187" s="442"/>
      <c r="C187" s="443"/>
      <c r="D187" s="236"/>
      <c r="E187" s="237"/>
      <c r="F187" s="238"/>
      <c r="G187" s="195"/>
      <c r="H187" s="195"/>
      <c r="I187" s="239"/>
    </row>
    <row r="188" spans="1:9" ht="24.95" hidden="1" customHeight="1" x14ac:dyDescent="0.2">
      <c r="A188" s="215"/>
      <c r="B188" s="442"/>
      <c r="C188" s="443"/>
      <c r="D188" s="236"/>
      <c r="E188" s="237"/>
      <c r="F188" s="238"/>
      <c r="G188" s="195"/>
      <c r="H188" s="195"/>
      <c r="I188" s="239"/>
    </row>
    <row r="189" spans="1:9" ht="24.95" hidden="1" customHeight="1" x14ac:dyDescent="0.2">
      <c r="A189" s="215"/>
      <c r="B189" s="442"/>
      <c r="C189" s="443"/>
      <c r="D189" s="236"/>
      <c r="E189" s="237"/>
      <c r="F189" s="238"/>
      <c r="G189" s="195"/>
      <c r="H189" s="195"/>
      <c r="I189" s="239"/>
    </row>
    <row r="190" spans="1:9" ht="24.95" hidden="1" customHeight="1" x14ac:dyDescent="0.2">
      <c r="A190" s="215"/>
      <c r="B190" s="442"/>
      <c r="C190" s="443"/>
      <c r="D190" s="236"/>
      <c r="E190" s="237"/>
      <c r="F190" s="238"/>
      <c r="G190" s="195"/>
      <c r="H190" s="195"/>
      <c r="I190" s="239"/>
    </row>
    <row r="191" spans="1:9" ht="24.95" hidden="1" customHeight="1" x14ac:dyDescent="0.2">
      <c r="A191" s="215"/>
      <c r="B191" s="442"/>
      <c r="C191" s="443"/>
      <c r="D191" s="236"/>
      <c r="E191" s="237"/>
      <c r="F191" s="238"/>
      <c r="G191" s="195"/>
      <c r="H191" s="195"/>
      <c r="I191" s="239"/>
    </row>
    <row r="192" spans="1:9" ht="24.95" hidden="1" customHeight="1" x14ac:dyDescent="0.2">
      <c r="A192" s="215"/>
      <c r="B192" s="442"/>
      <c r="C192" s="443"/>
      <c r="D192" s="236"/>
      <c r="E192" s="237"/>
      <c r="F192" s="238"/>
      <c r="G192" s="195"/>
      <c r="H192" s="195"/>
      <c r="I192" s="239"/>
    </row>
    <row r="193" spans="1:9" ht="24.95" hidden="1" customHeight="1" x14ac:dyDescent="0.2">
      <c r="A193" s="215"/>
      <c r="B193" s="442"/>
      <c r="C193" s="443"/>
      <c r="D193" s="236"/>
      <c r="E193" s="237"/>
      <c r="F193" s="238"/>
      <c r="G193" s="195"/>
      <c r="H193" s="195"/>
      <c r="I193" s="239"/>
    </row>
    <row r="194" spans="1:9" ht="24.95" hidden="1" customHeight="1" x14ac:dyDescent="0.2">
      <c r="A194" s="215"/>
      <c r="B194" s="442"/>
      <c r="C194" s="443"/>
      <c r="D194" s="236"/>
      <c r="E194" s="237"/>
      <c r="F194" s="238"/>
      <c r="G194" s="195"/>
      <c r="H194" s="195"/>
      <c r="I194" s="239"/>
    </row>
    <row r="195" spans="1:9" ht="24.95" hidden="1" customHeight="1" x14ac:dyDescent="0.2">
      <c r="A195" s="215"/>
      <c r="B195" s="442"/>
      <c r="C195" s="443"/>
      <c r="D195" s="236"/>
      <c r="E195" s="237"/>
      <c r="F195" s="238"/>
      <c r="G195" s="195"/>
      <c r="H195" s="195"/>
      <c r="I195" s="239"/>
    </row>
    <row r="196" spans="1:9" ht="24.95" hidden="1" customHeight="1" x14ac:dyDescent="0.2">
      <c r="A196" s="215"/>
      <c r="B196" s="442"/>
      <c r="C196" s="443"/>
      <c r="D196" s="236"/>
      <c r="E196" s="237"/>
      <c r="F196" s="238"/>
      <c r="G196" s="195"/>
      <c r="H196" s="195"/>
      <c r="I196" s="239"/>
    </row>
    <row r="197" spans="1:9" ht="24.95" hidden="1" customHeight="1" x14ac:dyDescent="0.2">
      <c r="A197" s="215"/>
      <c r="B197" s="442"/>
      <c r="C197" s="443"/>
      <c r="D197" s="236"/>
      <c r="E197" s="237"/>
      <c r="F197" s="238"/>
      <c r="G197" s="195"/>
      <c r="H197" s="195"/>
      <c r="I197" s="239"/>
    </row>
    <row r="198" spans="1:9" ht="24.95" hidden="1" customHeight="1" x14ac:dyDescent="0.2">
      <c r="A198" s="215"/>
      <c r="B198" s="442"/>
      <c r="C198" s="443"/>
      <c r="D198" s="236"/>
      <c r="E198" s="237"/>
      <c r="F198" s="238"/>
      <c r="G198" s="195"/>
      <c r="H198" s="195"/>
      <c r="I198" s="239"/>
    </row>
    <row r="199" spans="1:9" ht="24.95" hidden="1" customHeight="1" x14ac:dyDescent="0.2">
      <c r="A199" s="215"/>
      <c r="B199" s="442"/>
      <c r="C199" s="443"/>
      <c r="D199" s="236"/>
      <c r="E199" s="237"/>
      <c r="F199" s="238"/>
      <c r="G199" s="195"/>
      <c r="H199" s="195"/>
      <c r="I199" s="239"/>
    </row>
    <row r="200" spans="1:9" ht="24.95" hidden="1" customHeight="1" x14ac:dyDescent="0.2">
      <c r="A200" s="215"/>
      <c r="B200" s="442"/>
      <c r="C200" s="443"/>
      <c r="D200" s="236"/>
      <c r="E200" s="237"/>
      <c r="F200" s="238"/>
      <c r="G200" s="195"/>
      <c r="H200" s="195"/>
      <c r="I200" s="239"/>
    </row>
    <row r="201" spans="1:9" ht="24.95" hidden="1" customHeight="1" x14ac:dyDescent="0.2">
      <c r="A201" s="215"/>
      <c r="B201" s="442"/>
      <c r="C201" s="443"/>
      <c r="D201" s="236"/>
      <c r="E201" s="237"/>
      <c r="F201" s="238"/>
      <c r="G201" s="195"/>
      <c r="H201" s="195"/>
      <c r="I201" s="239"/>
    </row>
    <row r="202" spans="1:9" ht="24.95" hidden="1" customHeight="1" x14ac:dyDescent="0.2">
      <c r="A202" s="215"/>
      <c r="B202" s="442"/>
      <c r="C202" s="443"/>
      <c r="D202" s="236"/>
      <c r="E202" s="237"/>
      <c r="F202" s="238"/>
      <c r="G202" s="195"/>
      <c r="H202" s="195"/>
      <c r="I202" s="239"/>
    </row>
    <row r="203" spans="1:9" ht="24.95" hidden="1" customHeight="1" x14ac:dyDescent="0.2">
      <c r="A203" s="215"/>
      <c r="B203" s="442"/>
      <c r="C203" s="443"/>
      <c r="D203" s="236"/>
      <c r="E203" s="237"/>
      <c r="F203" s="238"/>
      <c r="G203" s="195"/>
      <c r="H203" s="195"/>
      <c r="I203" s="239"/>
    </row>
    <row r="204" spans="1:9" ht="24.95" hidden="1" customHeight="1" x14ac:dyDescent="0.2">
      <c r="A204" s="215"/>
      <c r="B204" s="442"/>
      <c r="C204" s="443"/>
      <c r="D204" s="236"/>
      <c r="E204" s="237"/>
      <c r="F204" s="238"/>
      <c r="G204" s="195"/>
      <c r="H204" s="195"/>
      <c r="I204" s="239"/>
    </row>
    <row r="205" spans="1:9" ht="24.95" hidden="1" customHeight="1" x14ac:dyDescent="0.2">
      <c r="A205" s="215"/>
      <c r="B205" s="442"/>
      <c r="C205" s="443"/>
      <c r="D205" s="236"/>
      <c r="E205" s="237"/>
      <c r="F205" s="238"/>
      <c r="G205" s="195"/>
      <c r="H205" s="195"/>
      <c r="I205" s="239"/>
    </row>
    <row r="206" spans="1:9" ht="24.95" hidden="1" customHeight="1" x14ac:dyDescent="0.2">
      <c r="A206" s="215"/>
      <c r="B206" s="442"/>
      <c r="C206" s="443"/>
      <c r="D206" s="236"/>
      <c r="E206" s="237"/>
      <c r="F206" s="238"/>
      <c r="G206" s="195"/>
      <c r="H206" s="195"/>
      <c r="I206" s="239"/>
    </row>
    <row r="207" spans="1:9" ht="24.95" hidden="1" customHeight="1" x14ac:dyDescent="0.2">
      <c r="A207" s="215"/>
      <c r="B207" s="442"/>
      <c r="C207" s="443"/>
      <c r="D207" s="236"/>
      <c r="E207" s="237"/>
      <c r="F207" s="238"/>
      <c r="G207" s="195"/>
      <c r="H207" s="195"/>
      <c r="I207" s="239"/>
    </row>
    <row r="208" spans="1:9" ht="24.95" hidden="1" customHeight="1" x14ac:dyDescent="0.2">
      <c r="A208" s="215"/>
      <c r="B208" s="442"/>
      <c r="C208" s="443"/>
      <c r="D208" s="236"/>
      <c r="E208" s="237"/>
      <c r="F208" s="238"/>
      <c r="G208" s="195"/>
      <c r="H208" s="195"/>
      <c r="I208" s="239"/>
    </row>
    <row r="209" spans="1:12" ht="24.95" hidden="1" customHeight="1" x14ac:dyDescent="0.2">
      <c r="A209" s="215"/>
      <c r="B209" s="442"/>
      <c r="C209" s="443"/>
      <c r="D209" s="236"/>
      <c r="E209" s="237"/>
      <c r="F209" s="238"/>
      <c r="G209" s="195"/>
      <c r="H209" s="195"/>
      <c r="I209" s="239"/>
    </row>
    <row r="210" spans="1:12" ht="24.95" hidden="1" customHeight="1" x14ac:dyDescent="0.2">
      <c r="A210" s="215"/>
      <c r="B210" s="442"/>
      <c r="C210" s="443"/>
      <c r="D210" s="236"/>
      <c r="E210" s="237"/>
      <c r="F210" s="238"/>
      <c r="G210" s="195"/>
      <c r="H210" s="195"/>
      <c r="I210" s="239"/>
    </row>
    <row r="211" spans="1:12" ht="24.95" hidden="1" customHeight="1" x14ac:dyDescent="0.2">
      <c r="A211" s="215"/>
      <c r="B211" s="442"/>
      <c r="C211" s="443"/>
      <c r="D211" s="236"/>
      <c r="E211" s="237"/>
      <c r="F211" s="238"/>
      <c r="G211" s="195"/>
      <c r="H211" s="195"/>
      <c r="I211" s="239"/>
    </row>
    <row r="212" spans="1:12" ht="24.95" hidden="1" customHeight="1" x14ac:dyDescent="0.2">
      <c r="A212" s="215"/>
      <c r="B212" s="442"/>
      <c r="C212" s="443"/>
      <c r="D212" s="236"/>
      <c r="E212" s="237"/>
      <c r="F212" s="238"/>
      <c r="G212" s="195"/>
      <c r="H212" s="195"/>
      <c r="I212" s="239"/>
    </row>
    <row r="213" spans="1:12" ht="20.100000000000001" customHeight="1" x14ac:dyDescent="0.2">
      <c r="A213" s="240"/>
      <c r="B213" s="241"/>
      <c r="C213" s="242"/>
      <c r="D213" s="243"/>
      <c r="E213" s="244"/>
      <c r="F213" s="245"/>
      <c r="G213" s="245"/>
      <c r="I213" s="246"/>
    </row>
    <row r="214" spans="1:12" ht="20.100000000000001" customHeight="1" x14ac:dyDescent="0.2">
      <c r="A214" s="247" t="s">
        <v>3</v>
      </c>
      <c r="B214" s="248" t="s">
        <v>2122</v>
      </c>
      <c r="C214" s="249"/>
      <c r="D214" s="249"/>
      <c r="E214" s="249"/>
      <c r="F214" s="349">
        <f>ROUND(SUMPRODUCT(E18:E212,F18:F212),2)</f>
        <v>0</v>
      </c>
      <c r="G214" s="202" t="s">
        <v>1169</v>
      </c>
      <c r="H214" s="348">
        <f>SUM(H18:H212)</f>
        <v>0</v>
      </c>
      <c r="I214" s="250">
        <f>SUM(I18:I213)</f>
        <v>0</v>
      </c>
    </row>
    <row r="215" spans="1:12" ht="20.100000000000001" customHeight="1" thickBot="1" x14ac:dyDescent="0.25">
      <c r="G215" s="251"/>
    </row>
    <row r="216" spans="1:12" ht="20.100000000000001" customHeight="1" thickTop="1" x14ac:dyDescent="0.2">
      <c r="A216" s="252" t="s">
        <v>1118</v>
      </c>
      <c r="B216" s="253" t="s">
        <v>1426</v>
      </c>
      <c r="C216" s="254"/>
      <c r="D216" s="255"/>
      <c r="E216" s="256"/>
      <c r="F216" s="257"/>
      <c r="G216" s="256"/>
      <c r="H216" s="258">
        <f>+Costo_Obra</f>
        <v>0</v>
      </c>
      <c r="I216" s="259"/>
      <c r="J216" s="344"/>
      <c r="K216" s="342"/>
      <c r="L216" s="345"/>
    </row>
    <row r="217" spans="1:12" ht="20.100000000000001" customHeight="1" x14ac:dyDescent="0.2">
      <c r="A217" s="260" t="s">
        <v>1119</v>
      </c>
      <c r="B217" s="261" t="e">
        <f>CONCATENATE("GASTOS GENERALES  ",ROUND(E217*100,3)," % de ( 1 )")</f>
        <v>#DIV/0!</v>
      </c>
      <c r="C217" s="261"/>
      <c r="D217" s="262"/>
      <c r="E217" s="353" t="e">
        <f>GG_Porcentaje</f>
        <v>#DIV/0!</v>
      </c>
      <c r="F217" s="120"/>
      <c r="H217" s="264" t="e">
        <f>+H216*GG_Porcentaje</f>
        <v>#DIV/0!</v>
      </c>
      <c r="I217" s="262"/>
      <c r="K217" s="410"/>
      <c r="L217" s="345"/>
    </row>
    <row r="218" spans="1:12" ht="20.100000000000001" customHeight="1" x14ac:dyDescent="0.2">
      <c r="A218" s="260" t="s">
        <v>1120</v>
      </c>
      <c r="B218" s="261" t="str">
        <f>CONCATENATE("BENEFICIOS  ",ROUND(E218*100,2)," % de ( 1 )")</f>
        <v>BENEFICIOS  0 % de ( 1 )</v>
      </c>
      <c r="C218" s="261"/>
      <c r="D218" s="262"/>
      <c r="E218" s="263">
        <f>Beneficio</f>
        <v>0</v>
      </c>
      <c r="F218" s="120"/>
      <c r="H218" s="264">
        <f>H216*Beneficio</f>
        <v>0</v>
      </c>
      <c r="I218" s="262"/>
      <c r="K218" s="189"/>
    </row>
    <row r="219" spans="1:12" ht="20.100000000000001" customHeight="1" x14ac:dyDescent="0.2">
      <c r="A219" s="260" t="s">
        <v>1121</v>
      </c>
      <c r="B219" s="265" t="s">
        <v>1427</v>
      </c>
      <c r="C219" s="266"/>
      <c r="D219" s="262"/>
      <c r="F219" s="120"/>
      <c r="H219" s="264" t="e">
        <f>+H218+H217+H216</f>
        <v>#DIV/0!</v>
      </c>
      <c r="I219" s="262"/>
    </row>
    <row r="220" spans="1:12" ht="20.100000000000001" customHeight="1" x14ac:dyDescent="0.2">
      <c r="A220" s="260" t="s">
        <v>1122</v>
      </c>
      <c r="B220" s="261" t="str">
        <f>CONCATENATE("INGRESOS BRUTOS Y LOTE HOGAR  ",ROUND(E220*100,2)," % de ( 4 )")</f>
        <v>INGRESOS BRUTOS Y LOTE HOGAR  0 % de ( 4 )</v>
      </c>
      <c r="C220" s="261"/>
      <c r="D220" s="262"/>
      <c r="E220" s="263">
        <f>Ingresos_Brutos</f>
        <v>0</v>
      </c>
      <c r="F220" s="120"/>
      <c r="H220" s="264" t="e">
        <f>+H219*Ingresos_Brutos</f>
        <v>#DIV/0!</v>
      </c>
      <c r="I220" s="262"/>
    </row>
    <row r="221" spans="1:12" ht="20.100000000000001" customHeight="1" thickBot="1" x14ac:dyDescent="0.25">
      <c r="A221" s="267" t="s">
        <v>1123</v>
      </c>
      <c r="B221" s="268" t="str">
        <f>CONCATENATE("IMPUESTO AL VALOR AGREGADO ",E221*100," % de ( 4 )")</f>
        <v>IMPUESTO AL VALOR AGREGADO 0 % de ( 4 )</v>
      </c>
      <c r="C221" s="268"/>
      <c r="D221" s="269"/>
      <c r="E221" s="270">
        <f>IVA</f>
        <v>0</v>
      </c>
      <c r="F221" s="271"/>
      <c r="G221" s="272"/>
      <c r="H221" s="273" t="e">
        <f>+H219*IVA</f>
        <v>#DIV/0!</v>
      </c>
      <c r="I221" s="262"/>
      <c r="K221" s="342"/>
    </row>
    <row r="222" spans="1:12" ht="20.100000000000001" customHeight="1" thickTop="1" x14ac:dyDescent="0.2">
      <c r="A222" s="274"/>
      <c r="B222" s="261"/>
      <c r="C222" s="261"/>
      <c r="D222" s="262"/>
      <c r="E222" s="263"/>
      <c r="F222" s="120"/>
      <c r="H222" s="275"/>
      <c r="I222" s="262"/>
    </row>
    <row r="223" spans="1:12" ht="20.100000000000001" customHeight="1" x14ac:dyDescent="0.2">
      <c r="A223" s="276"/>
      <c r="B223" s="276" t="s">
        <v>14</v>
      </c>
      <c r="C223" s="276"/>
      <c r="D223" s="262"/>
      <c r="F223" s="120"/>
      <c r="H223" s="350">
        <f>Monto_Oferta</f>
        <v>0</v>
      </c>
      <c r="I223" s="262"/>
    </row>
    <row r="224" spans="1:12" ht="20.100000000000001" customHeight="1" x14ac:dyDescent="0.2">
      <c r="I224" s="277"/>
    </row>
    <row r="225" spans="1:9" ht="60" customHeight="1" x14ac:dyDescent="0.2">
      <c r="B225" s="444" t="str">
        <f>"El presente presupuesto asciende a la suma de: " &amp; UPPER(CONVERTIRNUM(Monto_Oferta))</f>
        <v>El presente presupuesto asciende a la suma de: CERO PESOS CON 00/100</v>
      </c>
      <c r="C225" s="444"/>
      <c r="D225" s="444"/>
      <c r="E225" s="444"/>
      <c r="F225" s="444"/>
      <c r="G225" s="444"/>
      <c r="H225" s="444"/>
      <c r="I225" s="444"/>
    </row>
    <row r="226" spans="1:9" x14ac:dyDescent="0.2">
      <c r="A226" s="121" t="s">
        <v>1142</v>
      </c>
    </row>
    <row r="389" spans="2:2" x14ac:dyDescent="0.2">
      <c r="B389" s="218">
        <v>4</v>
      </c>
    </row>
    <row r="439" spans="2:2" x14ac:dyDescent="0.2">
      <c r="B439" s="218">
        <v>4</v>
      </c>
    </row>
    <row r="489" spans="2:2" x14ac:dyDescent="0.2">
      <c r="B489" s="218">
        <v>4</v>
      </c>
    </row>
    <row r="539" spans="2:2" x14ac:dyDescent="0.2">
      <c r="B539" s="218">
        <v>4</v>
      </c>
    </row>
    <row r="589" spans="2:2" x14ac:dyDescent="0.2">
      <c r="B589" s="218">
        <v>5</v>
      </c>
    </row>
    <row r="639" spans="2:2" x14ac:dyDescent="0.2">
      <c r="B639" s="218">
        <v>5</v>
      </c>
    </row>
    <row r="689" spans="2:2" x14ac:dyDescent="0.2">
      <c r="B689" s="218">
        <v>5</v>
      </c>
    </row>
    <row r="739" spans="2:2" x14ac:dyDescent="0.2">
      <c r="B739" s="218">
        <v>5</v>
      </c>
    </row>
    <row r="789" spans="2:2" x14ac:dyDescent="0.2">
      <c r="B789" s="218">
        <v>5</v>
      </c>
    </row>
    <row r="839" spans="2:2" x14ac:dyDescent="0.2">
      <c r="B839" s="218">
        <v>5</v>
      </c>
    </row>
    <row r="889" spans="2:2" x14ac:dyDescent="0.2">
      <c r="B889" s="218">
        <v>5</v>
      </c>
    </row>
    <row r="939" spans="2:2" x14ac:dyDescent="0.2">
      <c r="B939" s="218">
        <v>5</v>
      </c>
    </row>
    <row r="989" spans="2:2" x14ac:dyDescent="0.2">
      <c r="B989" s="218">
        <v>5</v>
      </c>
    </row>
    <row r="1039" spans="2:2" x14ac:dyDescent="0.2">
      <c r="B1039" s="218">
        <v>5</v>
      </c>
    </row>
    <row r="1089" spans="2:2" x14ac:dyDescent="0.2">
      <c r="B1089" s="218">
        <v>5</v>
      </c>
    </row>
    <row r="1139" spans="2:2" x14ac:dyDescent="0.2">
      <c r="B1139" s="218">
        <v>5</v>
      </c>
    </row>
    <row r="1140" spans="2:2" x14ac:dyDescent="0.2">
      <c r="B1140" s="218" t="e">
        <f>CyP!#REF!</f>
        <v>#REF!</v>
      </c>
    </row>
    <row r="1189" spans="2:2" x14ac:dyDescent="0.2">
      <c r="B1189" s="218">
        <v>5</v>
      </c>
    </row>
    <row r="1190" spans="2:2" x14ac:dyDescent="0.2">
      <c r="B1190" s="218" t="e">
        <f>CyP!#REF!</f>
        <v>#REF!</v>
      </c>
    </row>
    <row r="1239" spans="2:2" x14ac:dyDescent="0.2">
      <c r="B1239" s="218">
        <v>5</v>
      </c>
    </row>
    <row r="1240" spans="2:2" x14ac:dyDescent="0.2">
      <c r="B1240" s="218" t="e">
        <f>CyP!#REF!</f>
        <v>#REF!</v>
      </c>
    </row>
    <row r="1289" spans="2:2" x14ac:dyDescent="0.2">
      <c r="B1289" s="218">
        <v>5</v>
      </c>
    </row>
    <row r="1290" spans="2:2" x14ac:dyDescent="0.2">
      <c r="B1290" s="218" t="e">
        <f>CyP!#REF!</f>
        <v>#REF!</v>
      </c>
    </row>
    <row r="1340" spans="2:2" x14ac:dyDescent="0.2">
      <c r="B1340" s="218" t="e">
        <f>CyP!#REF!</f>
        <v>#REF!</v>
      </c>
    </row>
    <row r="1389" spans="2:2" x14ac:dyDescent="0.2">
      <c r="B1389" s="218">
        <v>7</v>
      </c>
    </row>
    <row r="1390" spans="2:2" x14ac:dyDescent="0.2">
      <c r="B1390" s="218">
        <f>CyP!A43</f>
        <v>0</v>
      </c>
    </row>
    <row r="1440" spans="2:2" x14ac:dyDescent="0.2">
      <c r="B1440" s="218">
        <f>CyP!A44</f>
        <v>0</v>
      </c>
    </row>
    <row r="1489" spans="2:2" x14ac:dyDescent="0.2">
      <c r="B1489" s="218">
        <v>8</v>
      </c>
    </row>
    <row r="1490" spans="2:2" x14ac:dyDescent="0.2">
      <c r="B1490" s="218">
        <f>CyP!A46</f>
        <v>0</v>
      </c>
    </row>
    <row r="1539" spans="2:2" x14ac:dyDescent="0.2">
      <c r="B1539" s="218">
        <v>8</v>
      </c>
    </row>
    <row r="1540" spans="2:2" x14ac:dyDescent="0.2">
      <c r="B1540" s="218">
        <f>CyP!A47</f>
        <v>0</v>
      </c>
    </row>
    <row r="1589" spans="2:2" x14ac:dyDescent="0.2">
      <c r="B1589" s="218">
        <v>8</v>
      </c>
    </row>
    <row r="1590" spans="2:2" x14ac:dyDescent="0.2">
      <c r="B1590" s="218">
        <f>CyP!A48</f>
        <v>0</v>
      </c>
    </row>
    <row r="1639" spans="2:2" x14ac:dyDescent="0.2">
      <c r="B1639" s="218">
        <v>8</v>
      </c>
    </row>
    <row r="1640" spans="2:2" x14ac:dyDescent="0.2">
      <c r="B1640" s="218">
        <f>CyP!A49</f>
        <v>0</v>
      </c>
    </row>
    <row r="1689" spans="2:2" x14ac:dyDescent="0.2">
      <c r="B1689" s="218">
        <v>8</v>
      </c>
    </row>
    <row r="1690" spans="2:2" x14ac:dyDescent="0.2">
      <c r="B1690" s="218">
        <f>CyP!A50</f>
        <v>0</v>
      </c>
    </row>
    <row r="1740" spans="2:2" x14ac:dyDescent="0.2">
      <c r="B1740" s="218">
        <f>CyP!A51</f>
        <v>0</v>
      </c>
    </row>
    <row r="1790" spans="2:2" x14ac:dyDescent="0.2">
      <c r="B1790" s="218">
        <f>CyP!A52</f>
        <v>0</v>
      </c>
    </row>
    <row r="1840" spans="2:2" x14ac:dyDescent="0.2">
      <c r="B1840" s="218">
        <f>CyP!A53</f>
        <v>0</v>
      </c>
    </row>
    <row r="1889" spans="2:2" x14ac:dyDescent="0.2">
      <c r="B1889" s="218">
        <v>12</v>
      </c>
    </row>
    <row r="1890" spans="2:2" x14ac:dyDescent="0.2">
      <c r="B1890" s="218">
        <f>CyP!A55</f>
        <v>0</v>
      </c>
    </row>
    <row r="1939" spans="2:2" x14ac:dyDescent="0.2">
      <c r="B1939" s="218">
        <v>12</v>
      </c>
    </row>
    <row r="1940" spans="2:2" x14ac:dyDescent="0.2">
      <c r="B1940" s="218">
        <f>CyP!A56</f>
        <v>0</v>
      </c>
    </row>
    <row r="1989" spans="2:2" x14ac:dyDescent="0.2">
      <c r="B1989" s="218">
        <v>12</v>
      </c>
    </row>
    <row r="1990" spans="2:2" x14ac:dyDescent="0.2">
      <c r="B1990" s="218">
        <f>CyP!A57</f>
        <v>0</v>
      </c>
    </row>
    <row r="2039" spans="2:2" x14ac:dyDescent="0.2">
      <c r="B2039" s="218">
        <v>12</v>
      </c>
    </row>
    <row r="2040" spans="2:2" x14ac:dyDescent="0.2">
      <c r="B2040" s="218">
        <f>CyP!A58</f>
        <v>0</v>
      </c>
    </row>
    <row r="2089" spans="2:2" x14ac:dyDescent="0.2">
      <c r="B2089" s="218">
        <v>12</v>
      </c>
    </row>
    <row r="2090" spans="2:2" x14ac:dyDescent="0.2">
      <c r="B2090" s="218">
        <f>CyP!A59</f>
        <v>0</v>
      </c>
    </row>
    <row r="2139" spans="2:2" x14ac:dyDescent="0.2">
      <c r="B2139" s="218">
        <v>13</v>
      </c>
    </row>
    <row r="2140" spans="2:2" x14ac:dyDescent="0.2">
      <c r="B2140" s="218">
        <f>CyP!A61</f>
        <v>0</v>
      </c>
    </row>
    <row r="2189" spans="2:2" x14ac:dyDescent="0.2">
      <c r="B2189" s="218">
        <v>13</v>
      </c>
    </row>
    <row r="2190" spans="2:2" x14ac:dyDescent="0.2">
      <c r="B2190" s="218">
        <f>CyP!A62</f>
        <v>0</v>
      </c>
    </row>
  </sheetData>
  <mergeCells count="204">
    <mergeCell ref="B19:C19"/>
    <mergeCell ref="B210:C210"/>
    <mergeCell ref="B211:C211"/>
    <mergeCell ref="B212:C212"/>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6:C46"/>
    <mergeCell ref="B47:C47"/>
    <mergeCell ref="B48:C48"/>
    <mergeCell ref="B49:C49"/>
    <mergeCell ref="B42:C42"/>
    <mergeCell ref="B43:C43"/>
    <mergeCell ref="B44:C44"/>
    <mergeCell ref="B29:C29"/>
    <mergeCell ref="B30:C30"/>
    <mergeCell ref="B41:C41"/>
    <mergeCell ref="B36:C36"/>
    <mergeCell ref="B37:C37"/>
    <mergeCell ref="B38:C38"/>
    <mergeCell ref="B39:C39"/>
    <mergeCell ref="B40:C40"/>
    <mergeCell ref="B33:C33"/>
    <mergeCell ref="B26:C26"/>
    <mergeCell ref="B225:I225"/>
    <mergeCell ref="F15:F16"/>
    <mergeCell ref="G15:G16"/>
    <mergeCell ref="A15:A16"/>
    <mergeCell ref="B15:C16"/>
    <mergeCell ref="D15:D16"/>
    <mergeCell ref="E15:E16"/>
    <mergeCell ref="I15:I16"/>
    <mergeCell ref="H15:H16"/>
    <mergeCell ref="B18:C18"/>
    <mergeCell ref="B20:C20"/>
    <mergeCell ref="B21:C21"/>
    <mergeCell ref="B22:C22"/>
    <mergeCell ref="B23:C23"/>
    <mergeCell ref="B24:C24"/>
    <mergeCell ref="B25:C25"/>
    <mergeCell ref="B31:C31"/>
    <mergeCell ref="B32:C32"/>
    <mergeCell ref="B34:C34"/>
    <mergeCell ref="B35:C35"/>
    <mergeCell ref="B27:C27"/>
    <mergeCell ref="B28:C28"/>
    <mergeCell ref="B45:C45"/>
  </mergeCells>
  <conditionalFormatting sqref="A217:D223 I224">
    <cfRule type="expression" dxfId="161" priority="293" stopIfTrue="1">
      <formula>#REF!=1</formula>
    </cfRule>
  </conditionalFormatting>
  <conditionalFormatting sqref="A18 A20:A32 A34:A213">
    <cfRule type="expression" dxfId="160" priority="294" stopIfTrue="1">
      <formula>#REF!&gt;0</formula>
    </cfRule>
    <cfRule type="expression" dxfId="159" priority="295" stopIfTrue="1">
      <formula>#REF!&gt;0</formula>
    </cfRule>
    <cfRule type="expression" dxfId="158" priority="296" stopIfTrue="1">
      <formula>#REF!&gt;0</formula>
    </cfRule>
  </conditionalFormatting>
  <conditionalFormatting sqref="B213:C213 E21:E32 B20:B32 B34:B212 E34:E97">
    <cfRule type="expression" dxfId="157" priority="297" stopIfTrue="1">
      <formula>#REF!&gt;0</formula>
    </cfRule>
    <cfRule type="expression" dxfId="156" priority="298" stopIfTrue="1">
      <formula>#REF!&gt;0</formula>
    </cfRule>
    <cfRule type="expression" dxfId="155" priority="299" stopIfTrue="1">
      <formula>#REF!&gt;0</formula>
    </cfRule>
  </conditionalFormatting>
  <conditionalFormatting sqref="A216:D216 B217:C218 B220:C223 A218 A220">
    <cfRule type="expression" dxfId="154" priority="300" stopIfTrue="1">
      <formula>#REF!=1</formula>
    </cfRule>
  </conditionalFormatting>
  <conditionalFormatting sqref="D216:D223 B216:C218 B220:C223 A216:A223 F216:F223 H217:I218 H220:I223 I219 I216">
    <cfRule type="expression" dxfId="153" priority="301" stopIfTrue="1">
      <formula>#REF!=1</formula>
    </cfRule>
  </conditionalFormatting>
  <conditionalFormatting sqref="I217">
    <cfRule type="expression" dxfId="152" priority="291" stopIfTrue="1">
      <formula>#REF!=1</formula>
    </cfRule>
  </conditionalFormatting>
  <conditionalFormatting sqref="I219">
    <cfRule type="expression" dxfId="151" priority="290" stopIfTrue="1">
      <formula>#REF!=1</formula>
    </cfRule>
  </conditionalFormatting>
  <conditionalFormatting sqref="I221:I222">
    <cfRule type="expression" dxfId="150" priority="289" stopIfTrue="1">
      <formula>#REF!=1</formula>
    </cfRule>
  </conditionalFormatting>
  <conditionalFormatting sqref="I223">
    <cfRule type="expression" dxfId="149" priority="288" stopIfTrue="1">
      <formula>#REF!=1</formula>
    </cfRule>
  </conditionalFormatting>
  <conditionalFormatting sqref="I220">
    <cfRule type="expression" dxfId="148" priority="287" stopIfTrue="1">
      <formula>#REF!=1</formula>
    </cfRule>
  </conditionalFormatting>
  <conditionalFormatting sqref="I218">
    <cfRule type="expression" dxfId="147" priority="286" stopIfTrue="1">
      <formula>#REF!=1</formula>
    </cfRule>
  </conditionalFormatting>
  <conditionalFormatting sqref="A216 A218 A220">
    <cfRule type="expression" dxfId="146" priority="285" stopIfTrue="1">
      <formula>#REF!=1</formula>
    </cfRule>
  </conditionalFormatting>
  <conditionalFormatting sqref="B216:C216">
    <cfRule type="expression" dxfId="145" priority="284" stopIfTrue="1">
      <formula>#REF!=1</formula>
    </cfRule>
  </conditionalFormatting>
  <conditionalFormatting sqref="B219:C219">
    <cfRule type="expression" dxfId="144" priority="283" stopIfTrue="1">
      <formula>#REF!=1</formula>
    </cfRule>
  </conditionalFormatting>
  <conditionalFormatting sqref="B221:C222">
    <cfRule type="expression" dxfId="143" priority="282" stopIfTrue="1">
      <formula>#REF!=1</formula>
    </cfRule>
  </conditionalFormatting>
  <conditionalFormatting sqref="A217 A219 A221:A222">
    <cfRule type="expression" dxfId="142" priority="281" stopIfTrue="1">
      <formula>#REF!=1</formula>
    </cfRule>
  </conditionalFormatting>
  <conditionalFormatting sqref="A217 A219 A221:A222">
    <cfRule type="expression" dxfId="141" priority="280" stopIfTrue="1">
      <formula>#REF!=1</formula>
    </cfRule>
  </conditionalFormatting>
  <conditionalFormatting sqref="B220:C220">
    <cfRule type="expression" dxfId="140" priority="150" stopIfTrue="1">
      <formula>#REF!=1</formula>
    </cfRule>
  </conditionalFormatting>
  <conditionalFormatting sqref="B18 E18">
    <cfRule type="expression" dxfId="139" priority="48" stopIfTrue="1">
      <formula>#REF!&gt;0</formula>
    </cfRule>
    <cfRule type="expression" dxfId="138" priority="49" stopIfTrue="1">
      <formula>#REF!&gt;0</formula>
    </cfRule>
    <cfRule type="expression" dxfId="137" priority="50" stopIfTrue="1">
      <formula>#REF!&gt;0</formula>
    </cfRule>
  </conditionalFormatting>
  <conditionalFormatting sqref="E98:E212">
    <cfRule type="expression" dxfId="136" priority="36" stopIfTrue="1">
      <formula>#REF!&gt;0</formula>
    </cfRule>
    <cfRule type="expression" dxfId="135" priority="37" stopIfTrue="1">
      <formula>#REF!&gt;0</formula>
    </cfRule>
    <cfRule type="expression" dxfId="134" priority="38" stopIfTrue="1">
      <formula>#REF!&gt;0</formula>
    </cfRule>
  </conditionalFormatting>
  <conditionalFormatting sqref="A214">
    <cfRule type="expression" dxfId="133" priority="24" stopIfTrue="1">
      <formula>#REF!&gt;0</formula>
    </cfRule>
    <cfRule type="expression" dxfId="132" priority="25" stopIfTrue="1">
      <formula>#REF!&gt;0</formula>
    </cfRule>
    <cfRule type="expression" dxfId="131" priority="26" stopIfTrue="1">
      <formula>#REF!&gt;0</formula>
    </cfRule>
  </conditionalFormatting>
  <conditionalFormatting sqref="H219">
    <cfRule type="expression" dxfId="130" priority="23" stopIfTrue="1">
      <formula>#REF!=1</formula>
    </cfRule>
  </conditionalFormatting>
  <conditionalFormatting sqref="H216">
    <cfRule type="expression" dxfId="129" priority="22" stopIfTrue="1">
      <formula>#REF!=1</formula>
    </cfRule>
  </conditionalFormatting>
  <conditionalFormatting sqref="E20">
    <cfRule type="expression" dxfId="128" priority="16" stopIfTrue="1">
      <formula>#REF!&gt;0</formula>
    </cfRule>
    <cfRule type="expression" dxfId="127" priority="17" stopIfTrue="1">
      <formula>#REF!&gt;0</formula>
    </cfRule>
    <cfRule type="expression" dxfId="126" priority="18" stopIfTrue="1">
      <formula>#REF!&gt;0</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3">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E33 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sheetPr>
  <dimension ref="A1:CJ45"/>
  <sheetViews>
    <sheetView showZeros="0" view="pageBreakPreview" topLeftCell="A28" zoomScaleNormal="100" zoomScaleSheetLayoutView="100" workbookViewId="0">
      <selection activeCell="A18" sqref="A18:C18"/>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8" width="14.42578125" style="8" bestFit="1" customWidth="1"/>
    <col min="19" max="19" width="10.7109375" style="8" customWidth="1"/>
    <col min="20" max="39" width="10.7109375" style="170" customWidth="1"/>
    <col min="40" max="88" width="11.42578125" style="170"/>
    <col min="89" max="16384" width="11.42578125" style="8"/>
  </cols>
  <sheetData>
    <row r="1" spans="1:88" s="2" customFormat="1" ht="20.100000000000001" customHeight="1" x14ac:dyDescent="0.2">
      <c r="A1" s="3" t="s">
        <v>11</v>
      </c>
      <c r="B1" s="3"/>
      <c r="C1" s="3" t="str">
        <f>Comitente</f>
        <v>DIRECCIÓN PROVINCIAL RED DE GAS</v>
      </c>
      <c r="D1" s="4"/>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row>
    <row r="2" spans="1:88" s="5" customFormat="1" ht="20.100000000000001" customHeight="1" x14ac:dyDescent="0.2">
      <c r="A2" s="11" t="s">
        <v>12</v>
      </c>
      <c r="B2" s="11"/>
      <c r="C2" s="11" t="str">
        <f>Obra</f>
        <v>RED DE MEDIA PRESIÓN MEDANO DE ORO</v>
      </c>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row>
    <row r="3" spans="1:88" s="5" customFormat="1" ht="20.100000000000001" customHeight="1" x14ac:dyDescent="0.2">
      <c r="A3" s="11" t="s">
        <v>16</v>
      </c>
      <c r="B3" s="11"/>
      <c r="C3" s="11" t="str">
        <f>Ubicación</f>
        <v>Departamento Rawson</v>
      </c>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row>
    <row r="4" spans="1:88" s="5" customFormat="1" ht="20.100000000000001" customHeight="1" x14ac:dyDescent="0.2">
      <c r="A4" s="11" t="s">
        <v>2126</v>
      </c>
      <c r="B4" s="12"/>
      <c r="C4" s="111">
        <f>Licitación_N°</f>
        <v>0</v>
      </c>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5" customFormat="1" ht="20.100000000000001" customHeight="1" x14ac:dyDescent="0.2">
      <c r="A5" s="11" t="s">
        <v>17</v>
      </c>
      <c r="B5" s="12"/>
      <c r="C5" s="112" t="str">
        <f>Plazo_Obra</f>
        <v>365 días</v>
      </c>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5" customFormat="1" ht="20.100000000000001" customHeight="1" x14ac:dyDescent="0.2">
      <c r="A6" s="11" t="s">
        <v>13</v>
      </c>
      <c r="B6" s="11"/>
      <c r="C6" s="11">
        <f>Contratista</f>
        <v>0</v>
      </c>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row>
    <row r="7" spans="1:88" s="2" customFormat="1" ht="20.100000000000001" customHeight="1" x14ac:dyDescent="0.2">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row>
    <row r="8" spans="1:88" s="2" customFormat="1" ht="20.100000000000001" customHeight="1" x14ac:dyDescent="0.2">
      <c r="A8" s="454" t="s">
        <v>45</v>
      </c>
      <c r="B8" s="455"/>
      <c r="C8" s="455"/>
      <c r="D8" s="456"/>
      <c r="E8" s="7"/>
      <c r="F8" s="7"/>
      <c r="G8" s="7"/>
      <c r="H8" s="7"/>
      <c r="I8" s="7"/>
      <c r="J8" s="7"/>
      <c r="K8" s="7"/>
      <c r="L8" s="7"/>
      <c r="M8" s="7"/>
      <c r="N8" s="7"/>
      <c r="O8" s="7"/>
      <c r="P8" s="7"/>
      <c r="Q8" s="7"/>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row>
    <row r="10" spans="1:88" ht="20.100000000000001" customHeight="1" x14ac:dyDescent="0.2">
      <c r="A10" s="459" t="s">
        <v>1117</v>
      </c>
      <c r="B10" s="457" t="s">
        <v>0</v>
      </c>
      <c r="C10" s="457"/>
      <c r="D10" s="460" t="s">
        <v>15</v>
      </c>
      <c r="E10" s="93"/>
      <c r="F10" s="457" t="s">
        <v>20</v>
      </c>
      <c r="G10" s="457"/>
      <c r="H10" s="457"/>
      <c r="I10" s="457"/>
      <c r="J10" s="457"/>
      <c r="K10" s="457"/>
      <c r="L10" s="457"/>
      <c r="M10" s="457"/>
      <c r="N10" s="457"/>
      <c r="O10" s="457"/>
      <c r="P10" s="457"/>
      <c r="Q10" s="457"/>
      <c r="R10" s="62"/>
      <c r="S10" s="458" t="s">
        <v>19</v>
      </c>
    </row>
    <row r="11" spans="1:88" ht="20.100000000000001" customHeight="1" x14ac:dyDescent="0.2">
      <c r="A11" s="459"/>
      <c r="B11" s="457"/>
      <c r="C11" s="457"/>
      <c r="D11" s="460"/>
      <c r="E11" s="93">
        <v>0</v>
      </c>
      <c r="F11" s="70">
        <v>1</v>
      </c>
      <c r="G11" s="70">
        <f>F11+1</f>
        <v>2</v>
      </c>
      <c r="H11" s="70">
        <v>3</v>
      </c>
      <c r="I11" s="70">
        <v>4</v>
      </c>
      <c r="J11" s="70">
        <f t="shared" ref="J11" si="0">I11+1</f>
        <v>5</v>
      </c>
      <c r="K11" s="70">
        <v>6</v>
      </c>
      <c r="L11" s="70">
        <v>7</v>
      </c>
      <c r="M11" s="70">
        <f t="shared" ref="M11" si="1">L11+1</f>
        <v>8</v>
      </c>
      <c r="N11" s="70">
        <v>9</v>
      </c>
      <c r="O11" s="70">
        <v>10</v>
      </c>
      <c r="P11" s="70">
        <v>11</v>
      </c>
      <c r="Q11" s="70">
        <v>12</v>
      </c>
      <c r="R11" s="63"/>
      <c r="S11" s="458"/>
    </row>
    <row r="12" spans="1:88" ht="20.100000000000001" customHeight="1" x14ac:dyDescent="0.2">
      <c r="A12" s="71"/>
      <c r="B12" s="97"/>
      <c r="C12" s="97"/>
      <c r="D12" s="98"/>
      <c r="E12" s="93"/>
      <c r="F12" s="72"/>
      <c r="G12" s="102"/>
      <c r="H12" s="102"/>
      <c r="I12" s="102"/>
      <c r="J12" s="102"/>
      <c r="K12" s="102"/>
      <c r="L12" s="102"/>
      <c r="M12" s="102"/>
      <c r="N12" s="102"/>
      <c r="O12" s="102"/>
      <c r="P12" s="102"/>
      <c r="Q12" s="102"/>
      <c r="R12" s="63"/>
      <c r="S12" s="122"/>
    </row>
    <row r="13" spans="1:88" ht="20.100000000000001" customHeight="1" x14ac:dyDescent="0.2">
      <c r="A13" s="332">
        <f>CyP!A18</f>
        <v>1</v>
      </c>
      <c r="B13" s="463" t="str">
        <f t="shared" ref="B13:B35" si="2">IFERROR(VLOOKUP(A13,Tabla_CyP,2,FALSE),"")</f>
        <v>TRABAJOS PRELIMINARES</v>
      </c>
      <c r="C13" s="464"/>
      <c r="D13" s="13">
        <f t="shared" ref="D13:D35" si="3">IFERROR(VLOOKUP(A13,Tabla_CyP,9,FALSE),0)</f>
        <v>0</v>
      </c>
      <c r="E13" s="74"/>
      <c r="F13" s="167"/>
      <c r="G13" s="167"/>
      <c r="H13" s="167"/>
      <c r="I13" s="167"/>
      <c r="J13" s="167"/>
      <c r="K13" s="167"/>
      <c r="L13" s="167"/>
      <c r="M13" s="167"/>
      <c r="N13" s="167"/>
      <c r="O13" s="167"/>
      <c r="P13" s="167"/>
      <c r="Q13" s="167"/>
      <c r="R13" s="64"/>
      <c r="S13" s="65">
        <f t="shared" ref="S13:S36" si="4">SUM(F13:Q13)</f>
        <v>0</v>
      </c>
    </row>
    <row r="14" spans="1:88" ht="30" customHeight="1" x14ac:dyDescent="0.2">
      <c r="A14" s="96" t="str">
        <f>CyP!A19</f>
        <v>1.1</v>
      </c>
      <c r="B14" s="461" t="str">
        <f>IFERROR(VLOOKUP(A14,Tabla_CyP,2,FALSE),"")</f>
        <v>Relevamiento del sector a intervenir</v>
      </c>
      <c r="C14" s="462"/>
      <c r="D14" s="354">
        <f t="shared" si="3"/>
        <v>0</v>
      </c>
      <c r="E14" s="74"/>
      <c r="F14" s="357"/>
      <c r="G14" s="357"/>
      <c r="H14" s="357"/>
      <c r="I14" s="357"/>
      <c r="J14" s="357"/>
      <c r="K14" s="357"/>
      <c r="L14" s="357"/>
      <c r="M14" s="357"/>
      <c r="N14" s="357"/>
      <c r="O14" s="357"/>
      <c r="P14" s="357"/>
      <c r="Q14" s="357"/>
      <c r="R14" s="64"/>
      <c r="S14" s="360">
        <f t="shared" si="4"/>
        <v>0</v>
      </c>
    </row>
    <row r="15" spans="1:88" ht="31.5" customHeight="1" x14ac:dyDescent="0.2">
      <c r="A15" s="96" t="str">
        <f>CyP!A20</f>
        <v>1.2</v>
      </c>
      <c r="B15" s="461" t="str">
        <f t="shared" si="2"/>
        <v>Presentación de la Documentación ante la Distribuidora de Gas Cuyana</v>
      </c>
      <c r="C15" s="462"/>
      <c r="D15" s="354">
        <f t="shared" si="3"/>
        <v>0</v>
      </c>
      <c r="E15" s="94"/>
      <c r="F15" s="357"/>
      <c r="G15" s="357"/>
      <c r="H15" s="357"/>
      <c r="I15" s="357"/>
      <c r="J15" s="357"/>
      <c r="K15" s="357"/>
      <c r="L15" s="357"/>
      <c r="M15" s="357"/>
      <c r="N15" s="357"/>
      <c r="O15" s="357"/>
      <c r="P15" s="357"/>
      <c r="Q15" s="357"/>
      <c r="R15" s="66"/>
      <c r="S15" s="360">
        <f t="shared" si="4"/>
        <v>0</v>
      </c>
    </row>
    <row r="16" spans="1:88" ht="24.75" customHeight="1" x14ac:dyDescent="0.2">
      <c r="A16" s="96" t="str">
        <f>CyP!A21</f>
        <v>1.3</v>
      </c>
      <c r="B16" s="461" t="str">
        <f t="shared" si="2"/>
        <v>Aprobación Proyecto Constructivo en Ecogas (Redes de Pe/Ac de Media Presión)</v>
      </c>
      <c r="C16" s="462"/>
      <c r="D16" s="354">
        <f t="shared" si="3"/>
        <v>0</v>
      </c>
      <c r="E16" s="94"/>
      <c r="F16" s="357"/>
      <c r="G16" s="357"/>
      <c r="H16" s="357"/>
      <c r="I16" s="357"/>
      <c r="J16" s="357"/>
      <c r="K16" s="357"/>
      <c r="L16" s="357"/>
      <c r="M16" s="357"/>
      <c r="N16" s="357"/>
      <c r="O16" s="357"/>
      <c r="P16" s="357"/>
      <c r="Q16" s="357"/>
      <c r="R16" s="66"/>
      <c r="S16" s="360">
        <f t="shared" si="4"/>
        <v>0</v>
      </c>
    </row>
    <row r="17" spans="1:19" ht="20.100000000000001" customHeight="1" x14ac:dyDescent="0.2">
      <c r="A17" s="96" t="str">
        <f>CyP!A22</f>
        <v>1.4</v>
      </c>
      <c r="B17" s="461" t="str">
        <f t="shared" si="2"/>
        <v xml:space="preserve">Cartel de Obra </v>
      </c>
      <c r="C17" s="462"/>
      <c r="D17" s="354">
        <f t="shared" si="3"/>
        <v>0</v>
      </c>
      <c r="E17" s="94"/>
      <c r="F17" s="357"/>
      <c r="G17" s="357"/>
      <c r="H17" s="357"/>
      <c r="I17" s="357"/>
      <c r="J17" s="357"/>
      <c r="K17" s="357"/>
      <c r="L17" s="357"/>
      <c r="M17" s="357"/>
      <c r="N17" s="357"/>
      <c r="O17" s="357"/>
      <c r="P17" s="357"/>
      <c r="Q17" s="357"/>
      <c r="R17" s="66"/>
      <c r="S17" s="360">
        <f t="shared" si="4"/>
        <v>0</v>
      </c>
    </row>
    <row r="18" spans="1:19" ht="28.5" customHeight="1" x14ac:dyDescent="0.2">
      <c r="A18" s="332">
        <f>CyP!A23</f>
        <v>2</v>
      </c>
      <c r="B18" s="463" t="str">
        <f t="shared" si="2"/>
        <v>CAÑERÍAS</v>
      </c>
      <c r="C18" s="464"/>
      <c r="D18" s="354">
        <f t="shared" si="3"/>
        <v>0</v>
      </c>
      <c r="E18" s="94"/>
      <c r="F18" s="357"/>
      <c r="G18" s="357"/>
      <c r="H18" s="357"/>
      <c r="I18" s="357"/>
      <c r="J18" s="357"/>
      <c r="K18" s="357"/>
      <c r="L18" s="357"/>
      <c r="M18" s="357"/>
      <c r="N18" s="357"/>
      <c r="O18" s="357"/>
      <c r="P18" s="357"/>
      <c r="Q18" s="357"/>
      <c r="R18" s="66"/>
      <c r="S18" s="360">
        <f t="shared" si="4"/>
        <v>0</v>
      </c>
    </row>
    <row r="19" spans="1:19" ht="32.25" customHeight="1" x14ac:dyDescent="0.2">
      <c r="A19" s="96" t="str">
        <f>CyP!A24</f>
        <v>2.1</v>
      </c>
      <c r="B19" s="461" t="str">
        <f t="shared" si="2"/>
        <v xml:space="preserve">Provision y Colocación de  Caño PE p/red de media presion 50 mm diam. </v>
      </c>
      <c r="C19" s="462"/>
      <c r="D19" s="354">
        <f t="shared" si="3"/>
        <v>0</v>
      </c>
      <c r="E19" s="94"/>
      <c r="F19" s="357"/>
      <c r="G19" s="357"/>
      <c r="H19" s="357"/>
      <c r="I19" s="357"/>
      <c r="J19" s="357"/>
      <c r="K19" s="357"/>
      <c r="L19" s="357"/>
      <c r="M19" s="357"/>
      <c r="N19" s="357"/>
      <c r="O19" s="357"/>
      <c r="P19" s="357"/>
      <c r="Q19" s="357"/>
      <c r="R19" s="66"/>
      <c r="S19" s="360">
        <f t="shared" si="4"/>
        <v>0</v>
      </c>
    </row>
    <row r="20" spans="1:19" ht="27.75" customHeight="1" x14ac:dyDescent="0.2">
      <c r="A20" s="96" t="str">
        <f>CyP!A25</f>
        <v>2.2</v>
      </c>
      <c r="B20" s="461" t="str">
        <f t="shared" si="2"/>
        <v xml:space="preserve">Provision y Colocación de Caño PE p/red de media presion 63 mm diam. </v>
      </c>
      <c r="C20" s="462"/>
      <c r="D20" s="354">
        <f t="shared" si="3"/>
        <v>0</v>
      </c>
      <c r="E20" s="94"/>
      <c r="F20" s="357"/>
      <c r="G20" s="357"/>
      <c r="H20" s="357"/>
      <c r="I20" s="357"/>
      <c r="J20" s="357"/>
      <c r="K20" s="357"/>
      <c r="L20" s="357"/>
      <c r="M20" s="357"/>
      <c r="N20" s="357"/>
      <c r="O20" s="357"/>
      <c r="P20" s="357"/>
      <c r="Q20" s="357"/>
      <c r="R20" s="66"/>
      <c r="S20" s="360">
        <f t="shared" si="4"/>
        <v>0</v>
      </c>
    </row>
    <row r="21" spans="1:19" ht="27.75" customHeight="1" x14ac:dyDescent="0.2">
      <c r="A21" s="96" t="str">
        <f>CyP!A26</f>
        <v>2.3</v>
      </c>
      <c r="B21" s="461" t="str">
        <f t="shared" ref="B21" si="5">IFERROR(VLOOKUP(A21,Tabla_CyP,2,FALSE),"")</f>
        <v xml:space="preserve">Provision y Colocación de  Caño PE p/red de media presion 90 mm diam. </v>
      </c>
      <c r="C21" s="462"/>
      <c r="D21" s="354">
        <f t="shared" si="3"/>
        <v>0</v>
      </c>
      <c r="E21" s="94"/>
      <c r="F21" s="357"/>
      <c r="G21" s="357"/>
      <c r="H21" s="357"/>
      <c r="I21" s="357"/>
      <c r="J21" s="357"/>
      <c r="K21" s="357"/>
      <c r="L21" s="357"/>
      <c r="M21" s="357"/>
      <c r="N21" s="357"/>
      <c r="O21" s="357"/>
      <c r="P21" s="357"/>
      <c r="Q21" s="357"/>
      <c r="R21" s="66"/>
      <c r="S21" s="360">
        <f t="shared" si="4"/>
        <v>0</v>
      </c>
    </row>
    <row r="22" spans="1:19" ht="25.5" customHeight="1" x14ac:dyDescent="0.2">
      <c r="A22" s="96" t="str">
        <f>CyP!A27</f>
        <v>2.4</v>
      </c>
      <c r="B22" s="461" t="str">
        <f t="shared" si="2"/>
        <v xml:space="preserve">Provision y Colocación de Caño PE p/red de media presion 125 mm diam. </v>
      </c>
      <c r="C22" s="462"/>
      <c r="D22" s="354">
        <f t="shared" si="3"/>
        <v>0</v>
      </c>
      <c r="E22" s="94"/>
      <c r="F22" s="357"/>
      <c r="G22" s="357"/>
      <c r="H22" s="357"/>
      <c r="I22" s="357"/>
      <c r="J22" s="357"/>
      <c r="K22" s="357"/>
      <c r="L22" s="357"/>
      <c r="M22" s="357"/>
      <c r="N22" s="357"/>
      <c r="O22" s="357"/>
      <c r="P22" s="357"/>
      <c r="Q22" s="357"/>
      <c r="R22" s="66"/>
      <c r="S22" s="360">
        <f t="shared" si="4"/>
        <v>0</v>
      </c>
    </row>
    <row r="23" spans="1:19" ht="27" customHeight="1" x14ac:dyDescent="0.2">
      <c r="A23" s="96" t="str">
        <f>CyP!A28</f>
        <v>2.5</v>
      </c>
      <c r="B23" s="461" t="str">
        <f t="shared" si="2"/>
        <v xml:space="preserve">Provisión y Colocación de Accesorios PE  (125, 90, 63, 50) </v>
      </c>
      <c r="C23" s="462"/>
      <c r="D23" s="354">
        <f t="shared" si="3"/>
        <v>0</v>
      </c>
      <c r="E23" s="94"/>
      <c r="F23" s="357"/>
      <c r="G23" s="357"/>
      <c r="H23" s="357"/>
      <c r="I23" s="357"/>
      <c r="J23" s="357"/>
      <c r="K23" s="357"/>
      <c r="L23" s="357"/>
      <c r="M23" s="357"/>
      <c r="N23" s="357"/>
      <c r="O23" s="357"/>
      <c r="P23" s="357"/>
      <c r="Q23" s="357"/>
      <c r="R23" s="66"/>
      <c r="S23" s="360">
        <f t="shared" si="4"/>
        <v>0</v>
      </c>
    </row>
    <row r="24" spans="1:19" ht="20.100000000000001" customHeight="1" x14ac:dyDescent="0.2">
      <c r="A24" s="96" t="str">
        <f>CyP!A29</f>
        <v>2.6</v>
      </c>
      <c r="B24" s="461" t="str">
        <f t="shared" si="2"/>
        <v>Provisión y Colocación de Malla de advertencia 15 cm</v>
      </c>
      <c r="C24" s="462"/>
      <c r="D24" s="354">
        <f t="shared" si="3"/>
        <v>0</v>
      </c>
      <c r="E24" s="94"/>
      <c r="F24" s="357"/>
      <c r="G24" s="357"/>
      <c r="H24" s="357"/>
      <c r="I24" s="357"/>
      <c r="J24" s="357"/>
      <c r="K24" s="357"/>
      <c r="L24" s="357"/>
      <c r="M24" s="357"/>
      <c r="N24" s="357"/>
      <c r="O24" s="357"/>
      <c r="P24" s="357"/>
      <c r="Q24" s="357"/>
      <c r="R24" s="66"/>
      <c r="S24" s="360">
        <f t="shared" si="4"/>
        <v>0</v>
      </c>
    </row>
    <row r="25" spans="1:19" ht="27.75" customHeight="1" x14ac:dyDescent="0.2">
      <c r="A25" s="96" t="str">
        <f>CyP!A30</f>
        <v>2.7</v>
      </c>
      <c r="B25" s="461" t="str">
        <f t="shared" si="2"/>
        <v>Provisión y Colocación de Malla de advertencia 30 cm</v>
      </c>
      <c r="C25" s="462"/>
      <c r="D25" s="354">
        <f t="shared" si="3"/>
        <v>0</v>
      </c>
      <c r="E25" s="94"/>
      <c r="F25" s="357"/>
      <c r="G25" s="357"/>
      <c r="H25" s="357"/>
      <c r="I25" s="357"/>
      <c r="J25" s="357"/>
      <c r="K25" s="357"/>
      <c r="L25" s="357"/>
      <c r="M25" s="357"/>
      <c r="N25" s="357"/>
      <c r="O25" s="357"/>
      <c r="P25" s="357"/>
      <c r="Q25" s="357"/>
      <c r="R25" s="66"/>
      <c r="S25" s="360">
        <f t="shared" si="4"/>
        <v>0</v>
      </c>
    </row>
    <row r="26" spans="1:19" ht="30" customHeight="1" x14ac:dyDescent="0.2">
      <c r="A26" s="96" t="str">
        <f>CyP!A31</f>
        <v>2.8</v>
      </c>
      <c r="B26" s="461" t="str">
        <f t="shared" si="2"/>
        <v>Excavación de zanja para la instalación de cañeria PE -Red Media Presión</v>
      </c>
      <c r="C26" s="462"/>
      <c r="D26" s="354">
        <f t="shared" si="3"/>
        <v>0</v>
      </c>
      <c r="E26" s="94"/>
      <c r="F26" s="357"/>
      <c r="G26" s="357"/>
      <c r="H26" s="357"/>
      <c r="I26" s="357"/>
      <c r="J26" s="357"/>
      <c r="K26" s="357"/>
      <c r="L26" s="357"/>
      <c r="M26" s="357"/>
      <c r="N26" s="357"/>
      <c r="O26" s="357"/>
      <c r="P26" s="357"/>
      <c r="Q26" s="357"/>
      <c r="R26" s="66"/>
      <c r="S26" s="360">
        <f t="shared" si="4"/>
        <v>0</v>
      </c>
    </row>
    <row r="27" spans="1:19" ht="25.5" customHeight="1" x14ac:dyDescent="0.2">
      <c r="A27" s="96" t="str">
        <f>CyP!A32</f>
        <v>2.9</v>
      </c>
      <c r="B27" s="461" t="str">
        <f t="shared" si="2"/>
        <v>Provisión e Instalación de Servicios Integrales Domiciliarios</v>
      </c>
      <c r="C27" s="462"/>
      <c r="D27" s="354">
        <f t="shared" si="3"/>
        <v>0</v>
      </c>
      <c r="E27" s="94"/>
      <c r="F27" s="357"/>
      <c r="G27" s="357"/>
      <c r="H27" s="357"/>
      <c r="I27" s="357"/>
      <c r="J27" s="357"/>
      <c r="K27" s="357"/>
      <c r="L27" s="357"/>
      <c r="M27" s="357"/>
      <c r="N27" s="357"/>
      <c r="O27" s="357"/>
      <c r="P27" s="357"/>
      <c r="Q27" s="357"/>
      <c r="R27" s="66"/>
      <c r="S27" s="360">
        <f t="shared" si="4"/>
        <v>0</v>
      </c>
    </row>
    <row r="28" spans="1:19" ht="31.5" customHeight="1" x14ac:dyDescent="0.2">
      <c r="A28" s="96" t="str">
        <f>CyP!A33</f>
        <v>2.10</v>
      </c>
      <c r="B28" s="461" t="str">
        <f>IFERROR(VLOOKUP(A28,Tabla_CyP,2,FALSE),"")</f>
        <v>Tapado  y Compactación de zanja cañeria PE Red media presión</v>
      </c>
      <c r="C28" s="462"/>
      <c r="D28" s="354">
        <f t="shared" si="3"/>
        <v>0</v>
      </c>
      <c r="E28" s="94"/>
      <c r="F28" s="357"/>
      <c r="G28" s="357"/>
      <c r="H28" s="357"/>
      <c r="I28" s="357"/>
      <c r="J28" s="357"/>
      <c r="K28" s="357"/>
      <c r="L28" s="357"/>
      <c r="M28" s="357"/>
      <c r="N28" s="357"/>
      <c r="O28" s="357"/>
      <c r="P28" s="357"/>
      <c r="Q28" s="357"/>
      <c r="R28" s="66"/>
      <c r="S28" s="360">
        <f t="shared" si="4"/>
        <v>0</v>
      </c>
    </row>
    <row r="29" spans="1:19" ht="20.100000000000001" customHeight="1" x14ac:dyDescent="0.2">
      <c r="A29" s="96" t="str">
        <f>CyP!A34</f>
        <v>2.11</v>
      </c>
      <c r="B29" s="461" t="str">
        <f>IFERROR(VLOOKUP(A29,Tabla_CyP,2,FALSE),"")</f>
        <v>Rotura de calle de hormigon /  asfalto / veredas</v>
      </c>
      <c r="C29" s="462"/>
      <c r="D29" s="354">
        <f t="shared" si="3"/>
        <v>0</v>
      </c>
      <c r="E29" s="94"/>
      <c r="F29" s="357"/>
      <c r="G29" s="357"/>
      <c r="H29" s="357"/>
      <c r="I29" s="357"/>
      <c r="J29" s="357"/>
      <c r="K29" s="357"/>
      <c r="L29" s="357"/>
      <c r="M29" s="357"/>
      <c r="N29" s="357"/>
      <c r="O29" s="357"/>
      <c r="P29" s="357"/>
      <c r="Q29" s="357"/>
      <c r="R29" s="66"/>
      <c r="S29" s="360">
        <f t="shared" si="4"/>
        <v>0</v>
      </c>
    </row>
    <row r="30" spans="1:19" ht="26.25" customHeight="1" x14ac:dyDescent="0.2">
      <c r="A30" s="96" t="str">
        <f>CyP!A35</f>
        <v>2.12</v>
      </c>
      <c r="B30" s="461" t="str">
        <f t="shared" ref="B30" si="6">IFERROR(VLOOKUP(A30,Tabla_CyP,2,FALSE),"")</f>
        <v>Reparacion de calle de hormigon / asfalto / veredas</v>
      </c>
      <c r="C30" s="462"/>
      <c r="D30" s="354">
        <f t="shared" si="3"/>
        <v>0</v>
      </c>
      <c r="E30" s="94"/>
      <c r="F30" s="357"/>
      <c r="G30" s="357"/>
      <c r="H30" s="357"/>
      <c r="I30" s="357"/>
      <c r="J30" s="357"/>
      <c r="K30" s="357"/>
      <c r="L30" s="357"/>
      <c r="M30" s="357"/>
      <c r="N30" s="357"/>
      <c r="O30" s="357"/>
      <c r="P30" s="357"/>
      <c r="Q30" s="357"/>
      <c r="R30" s="66"/>
      <c r="S30" s="360">
        <f t="shared" si="4"/>
        <v>0</v>
      </c>
    </row>
    <row r="31" spans="1:19" ht="30" customHeight="1" x14ac:dyDescent="0.2">
      <c r="A31" s="96" t="str">
        <f>CyP!A36</f>
        <v>2.13</v>
      </c>
      <c r="B31" s="461" t="str">
        <f t="shared" si="2"/>
        <v>Prueba de hermeticidad cañeria PE - Red media presión</v>
      </c>
      <c r="C31" s="462"/>
      <c r="D31" s="354">
        <f t="shared" si="3"/>
        <v>0</v>
      </c>
      <c r="E31" s="94"/>
      <c r="F31" s="357"/>
      <c r="G31" s="357"/>
      <c r="H31" s="357"/>
      <c r="I31" s="357"/>
      <c r="J31" s="357"/>
      <c r="K31" s="357"/>
      <c r="L31" s="357"/>
      <c r="M31" s="357"/>
      <c r="N31" s="357"/>
      <c r="O31" s="357"/>
      <c r="P31" s="357"/>
      <c r="Q31" s="357"/>
      <c r="R31" s="66"/>
      <c r="S31" s="360">
        <f t="shared" si="4"/>
        <v>0</v>
      </c>
    </row>
    <row r="32" spans="1:19" ht="20.100000000000001" customHeight="1" x14ac:dyDescent="0.2">
      <c r="A32" s="332">
        <f>CyP!A37</f>
        <v>3</v>
      </c>
      <c r="B32" s="463" t="str">
        <f t="shared" si="2"/>
        <v>TRABAJOS FINALES</v>
      </c>
      <c r="C32" s="464"/>
      <c r="D32" s="354">
        <f t="shared" si="3"/>
        <v>0</v>
      </c>
      <c r="E32" s="94"/>
      <c r="F32" s="357"/>
      <c r="G32" s="357"/>
      <c r="H32" s="357"/>
      <c r="I32" s="357"/>
      <c r="J32" s="357"/>
      <c r="K32" s="357"/>
      <c r="L32" s="357"/>
      <c r="M32" s="357"/>
      <c r="N32" s="357"/>
      <c r="O32" s="357"/>
      <c r="P32" s="357"/>
      <c r="Q32" s="357"/>
      <c r="R32" s="66"/>
      <c r="S32" s="360">
        <f t="shared" si="4"/>
        <v>0</v>
      </c>
    </row>
    <row r="33" spans="1:19" ht="20.100000000000001" customHeight="1" x14ac:dyDescent="0.2">
      <c r="A33" s="96" t="str">
        <f>CyP!A38</f>
        <v>3.1</v>
      </c>
      <c r="B33" s="461" t="str">
        <f t="shared" si="2"/>
        <v>Hablitacion de red media presion PE/Ac</v>
      </c>
      <c r="C33" s="462"/>
      <c r="D33" s="354">
        <f t="shared" si="3"/>
        <v>0</v>
      </c>
      <c r="E33" s="94"/>
      <c r="F33" s="357"/>
      <c r="G33" s="357"/>
      <c r="H33" s="357"/>
      <c r="I33" s="357"/>
      <c r="J33" s="357"/>
      <c r="K33" s="357"/>
      <c r="L33" s="357"/>
      <c r="M33" s="357"/>
      <c r="N33" s="357"/>
      <c r="O33" s="357"/>
      <c r="P33" s="357"/>
      <c r="Q33" s="357"/>
      <c r="R33" s="66"/>
      <c r="S33" s="360">
        <f t="shared" si="4"/>
        <v>0</v>
      </c>
    </row>
    <row r="34" spans="1:19" ht="30.75" customHeight="1" x14ac:dyDescent="0.2">
      <c r="A34" s="96" t="str">
        <f>CyP!A39</f>
        <v>3.2</v>
      </c>
      <c r="B34" s="461" t="str">
        <f t="shared" si="2"/>
        <v>Limpieza de Obra</v>
      </c>
      <c r="C34" s="462"/>
      <c r="D34" s="354">
        <f t="shared" si="3"/>
        <v>0</v>
      </c>
      <c r="E34" s="94"/>
      <c r="F34" s="358"/>
      <c r="G34" s="358"/>
      <c r="H34" s="358"/>
      <c r="I34" s="358"/>
      <c r="J34" s="358"/>
      <c r="K34" s="358"/>
      <c r="L34" s="358"/>
      <c r="M34" s="358"/>
      <c r="N34" s="358"/>
      <c r="O34" s="358"/>
      <c r="P34" s="358"/>
      <c r="Q34" s="358"/>
      <c r="R34" s="66"/>
      <c r="S34" s="360">
        <f t="shared" si="4"/>
        <v>0</v>
      </c>
    </row>
    <row r="35" spans="1:19" ht="30" customHeight="1" x14ac:dyDescent="0.2">
      <c r="A35" s="96" t="str">
        <f>CyP!A40</f>
        <v>3.3</v>
      </c>
      <c r="B35" s="461" t="str">
        <f t="shared" si="2"/>
        <v>Doc. conforme a obra Aprobada por Ecogas (Cañería PE/Ac Red Media Presión)</v>
      </c>
      <c r="C35" s="462"/>
      <c r="D35" s="354">
        <f t="shared" si="3"/>
        <v>0</v>
      </c>
      <c r="E35" s="94"/>
      <c r="F35" s="166"/>
      <c r="G35" s="166"/>
      <c r="H35" s="166"/>
      <c r="I35" s="166"/>
      <c r="J35" s="166"/>
      <c r="K35" s="166"/>
      <c r="L35" s="166"/>
      <c r="M35" s="166"/>
      <c r="N35" s="166"/>
      <c r="O35" s="166"/>
      <c r="P35" s="166"/>
      <c r="Q35" s="166"/>
      <c r="R35" s="66"/>
      <c r="S35" s="65">
        <f t="shared" si="4"/>
        <v>0</v>
      </c>
    </row>
    <row r="36" spans="1:19" ht="20.100000000000001" customHeight="1" x14ac:dyDescent="0.2">
      <c r="A36" s="99" t="s">
        <v>3</v>
      </c>
      <c r="B36" s="73" t="s">
        <v>3</v>
      </c>
      <c r="C36" s="73"/>
      <c r="D36" s="355" t="s">
        <v>4</v>
      </c>
      <c r="E36" s="74"/>
      <c r="F36" s="101"/>
      <c r="G36" s="101"/>
      <c r="H36" s="101"/>
      <c r="I36" s="101"/>
      <c r="J36" s="101"/>
      <c r="K36" s="101"/>
      <c r="L36" s="101"/>
      <c r="M36" s="101"/>
      <c r="N36" s="101"/>
      <c r="O36" s="101"/>
      <c r="P36" s="101"/>
      <c r="Q36" s="101"/>
      <c r="S36" s="67">
        <f t="shared" si="4"/>
        <v>0</v>
      </c>
    </row>
    <row r="37" spans="1:19" ht="20.100000000000001" customHeight="1" x14ac:dyDescent="0.2">
      <c r="A37" s="99" t="s">
        <v>3</v>
      </c>
      <c r="B37" s="97" t="s">
        <v>10</v>
      </c>
      <c r="C37" s="100"/>
      <c r="D37" s="356">
        <f>SUM(D13:D36)</f>
        <v>0</v>
      </c>
      <c r="E37" s="95"/>
      <c r="F37" s="75"/>
      <c r="G37" s="75"/>
      <c r="H37" s="75"/>
      <c r="I37" s="75"/>
      <c r="J37" s="75"/>
      <c r="K37" s="75"/>
      <c r="L37" s="75"/>
      <c r="M37" s="75"/>
      <c r="N37" s="75"/>
      <c r="O37" s="75"/>
      <c r="P37" s="75"/>
      <c r="Q37" s="75"/>
    </row>
    <row r="38" spans="1:19" ht="20.100000000000001" customHeight="1" x14ac:dyDescent="0.2">
      <c r="A38" s="5"/>
      <c r="B38" s="5"/>
      <c r="C38" s="5"/>
      <c r="D38" s="5"/>
      <c r="E38" s="5"/>
      <c r="F38" s="5"/>
      <c r="G38" s="5"/>
      <c r="H38" s="5"/>
      <c r="I38" s="5"/>
      <c r="J38" s="5"/>
      <c r="K38" s="5"/>
      <c r="L38" s="5"/>
      <c r="M38" s="5"/>
      <c r="N38" s="5"/>
      <c r="O38" s="5"/>
      <c r="P38" s="5"/>
      <c r="Q38" s="5"/>
    </row>
    <row r="39" spans="1:19" ht="20.100000000000001" customHeight="1" x14ac:dyDescent="0.2">
      <c r="A39" s="5"/>
      <c r="B39" s="5"/>
      <c r="C39" s="5"/>
      <c r="D39" s="76" t="s">
        <v>21</v>
      </c>
      <c r="E39" s="5">
        <v>0</v>
      </c>
      <c r="F39" s="359">
        <f>SUMPRODUCT($D$13:$D$35,F13:F35)</f>
        <v>0</v>
      </c>
      <c r="G39" s="359">
        <f t="shared" ref="G39:Q39" si="7">SUMPRODUCT($D$13:$D$35,G13:G35)</f>
        <v>0</v>
      </c>
      <c r="H39" s="359">
        <f t="shared" si="7"/>
        <v>0</v>
      </c>
      <c r="I39" s="359">
        <f t="shared" si="7"/>
        <v>0</v>
      </c>
      <c r="J39" s="359">
        <f t="shared" si="7"/>
        <v>0</v>
      </c>
      <c r="K39" s="359">
        <f t="shared" si="7"/>
        <v>0</v>
      </c>
      <c r="L39" s="359">
        <f t="shared" si="7"/>
        <v>0</v>
      </c>
      <c r="M39" s="359">
        <f t="shared" si="7"/>
        <v>0</v>
      </c>
      <c r="N39" s="359">
        <f t="shared" si="7"/>
        <v>0</v>
      </c>
      <c r="O39" s="359">
        <f t="shared" si="7"/>
        <v>0</v>
      </c>
      <c r="P39" s="359">
        <f t="shared" si="7"/>
        <v>0</v>
      </c>
      <c r="Q39" s="359">
        <f t="shared" si="7"/>
        <v>0</v>
      </c>
      <c r="R39" s="68"/>
    </row>
    <row r="40" spans="1:19" ht="20.100000000000001" customHeight="1" x14ac:dyDescent="0.2">
      <c r="A40" s="5"/>
      <c r="B40" s="5"/>
      <c r="C40" s="5"/>
      <c r="D40" s="76" t="s">
        <v>22</v>
      </c>
      <c r="E40" s="5">
        <v>0</v>
      </c>
      <c r="F40" s="359">
        <f>E40+F39</f>
        <v>0</v>
      </c>
      <c r="G40" s="359">
        <f t="shared" ref="G40:Q40" si="8">F40+G39</f>
        <v>0</v>
      </c>
      <c r="H40" s="359">
        <f t="shared" si="8"/>
        <v>0</v>
      </c>
      <c r="I40" s="359">
        <f t="shared" si="8"/>
        <v>0</v>
      </c>
      <c r="J40" s="359">
        <f t="shared" si="8"/>
        <v>0</v>
      </c>
      <c r="K40" s="359">
        <f t="shared" si="8"/>
        <v>0</v>
      </c>
      <c r="L40" s="359">
        <f t="shared" si="8"/>
        <v>0</v>
      </c>
      <c r="M40" s="359">
        <f t="shared" si="8"/>
        <v>0</v>
      </c>
      <c r="N40" s="359">
        <f t="shared" si="8"/>
        <v>0</v>
      </c>
      <c r="O40" s="359">
        <f t="shared" si="8"/>
        <v>0</v>
      </c>
      <c r="P40" s="359">
        <f t="shared" si="8"/>
        <v>0</v>
      </c>
      <c r="Q40" s="359">
        <f t="shared" si="8"/>
        <v>0</v>
      </c>
      <c r="R40" s="68"/>
    </row>
    <row r="41" spans="1:19" ht="20.100000000000001" customHeight="1" x14ac:dyDescent="0.2">
      <c r="A41" s="5"/>
      <c r="B41" s="5"/>
      <c r="C41" s="5"/>
      <c r="D41" s="77"/>
      <c r="E41" s="78" t="s">
        <v>1143</v>
      </c>
      <c r="F41" s="5"/>
      <c r="G41" s="5"/>
      <c r="H41" s="5"/>
      <c r="I41" s="5"/>
      <c r="J41" s="5"/>
      <c r="K41" s="5"/>
      <c r="L41" s="5"/>
      <c r="M41" s="5"/>
      <c r="N41" s="5"/>
      <c r="O41" s="5"/>
      <c r="P41" s="5"/>
      <c r="Q41" s="5"/>
    </row>
    <row r="42" spans="1:19" ht="20.100000000000001" customHeight="1" x14ac:dyDescent="0.2">
      <c r="A42" s="5"/>
      <c r="B42" s="5"/>
      <c r="C42" s="5"/>
      <c r="D42" s="76" t="s">
        <v>23</v>
      </c>
      <c r="E42" s="335">
        <f>Anticipo_Financiero*Monto_Oferta</f>
        <v>0</v>
      </c>
      <c r="F42" s="335">
        <f t="shared" ref="F42" si="9">(Monto_Oferta*F39)-$E$42*F39</f>
        <v>0</v>
      </c>
      <c r="G42" s="335">
        <f t="shared" ref="G42:Q42" si="10">(Monto_Oferta*G39)-$E$42*G39</f>
        <v>0</v>
      </c>
      <c r="H42" s="335">
        <f t="shared" si="10"/>
        <v>0</v>
      </c>
      <c r="I42" s="335">
        <f t="shared" si="10"/>
        <v>0</v>
      </c>
      <c r="J42" s="335">
        <f t="shared" si="10"/>
        <v>0</v>
      </c>
      <c r="K42" s="335">
        <f t="shared" si="10"/>
        <v>0</v>
      </c>
      <c r="L42" s="335">
        <f t="shared" si="10"/>
        <v>0</v>
      </c>
      <c r="M42" s="335">
        <f t="shared" si="10"/>
        <v>0</v>
      </c>
      <c r="N42" s="335">
        <f t="shared" si="10"/>
        <v>0</v>
      </c>
      <c r="O42" s="335">
        <f t="shared" si="10"/>
        <v>0</v>
      </c>
      <c r="P42" s="335">
        <f t="shared" si="10"/>
        <v>0</v>
      </c>
      <c r="Q42" s="335">
        <f t="shared" si="10"/>
        <v>0</v>
      </c>
      <c r="R42" s="9"/>
      <c r="S42" s="9"/>
    </row>
    <row r="43" spans="1:19" ht="20.100000000000001" customHeight="1" x14ac:dyDescent="0.2">
      <c r="A43" s="5"/>
      <c r="B43" s="5"/>
      <c r="C43" s="5"/>
      <c r="D43" s="76" t="s">
        <v>1114</v>
      </c>
      <c r="E43" s="335">
        <f>E42</f>
        <v>0</v>
      </c>
      <c r="F43" s="335">
        <f>E43+F42</f>
        <v>0</v>
      </c>
      <c r="G43" s="335">
        <f t="shared" ref="G43:Q43" si="11">F43+G42</f>
        <v>0</v>
      </c>
      <c r="H43" s="335">
        <f t="shared" si="11"/>
        <v>0</v>
      </c>
      <c r="I43" s="335">
        <f t="shared" si="11"/>
        <v>0</v>
      </c>
      <c r="J43" s="335">
        <f t="shared" si="11"/>
        <v>0</v>
      </c>
      <c r="K43" s="335">
        <f t="shared" si="11"/>
        <v>0</v>
      </c>
      <c r="L43" s="335">
        <f t="shared" si="11"/>
        <v>0</v>
      </c>
      <c r="M43" s="335">
        <f t="shared" si="11"/>
        <v>0</v>
      </c>
      <c r="N43" s="335">
        <f t="shared" si="11"/>
        <v>0</v>
      </c>
      <c r="O43" s="335">
        <f t="shared" si="11"/>
        <v>0</v>
      </c>
      <c r="P43" s="335">
        <f t="shared" si="11"/>
        <v>0</v>
      </c>
      <c r="Q43" s="335">
        <f t="shared" si="11"/>
        <v>0</v>
      </c>
      <c r="R43" s="9"/>
    </row>
    <row r="44" spans="1:19" ht="20.100000000000001" customHeight="1" x14ac:dyDescent="0.2">
      <c r="E44" s="69">
        <v>0</v>
      </c>
    </row>
    <row r="45" spans="1:19" ht="20.100000000000001" customHeight="1" x14ac:dyDescent="0.2">
      <c r="E45" s="69">
        <v>0</v>
      </c>
    </row>
  </sheetData>
  <mergeCells count="29">
    <mergeCell ref="B34:C34"/>
    <mergeCell ref="B35:C35"/>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Q10"/>
    <mergeCell ref="S10:S11"/>
    <mergeCell ref="A10:A11"/>
    <mergeCell ref="B10:C11"/>
    <mergeCell ref="D10:D11"/>
  </mergeCells>
  <conditionalFormatting sqref="A13:B13 A31:A37 B31:B35 A15:A27">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6:C36">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1811023622047245" right="0.78740157480314965" top="1.3779527559055118" bottom="0.78740157480314965" header="0.78740157480314965" footer="0.39370078740157483"/>
  <pageSetup paperSize="9" scale="57"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B3:M5"/>
  <sheetViews>
    <sheetView showGridLines="0" zoomScale="90" zoomScaleNormal="90" zoomScaleSheetLayoutView="75" workbookViewId="0">
      <selection sqref="A1:O39"/>
    </sheetView>
  </sheetViews>
  <sheetFormatPr baseColWidth="10" defaultColWidth="10.7109375" defaultRowHeight="15" x14ac:dyDescent="0.25"/>
  <cols>
    <col min="1" max="16384" width="10.7109375" style="1"/>
  </cols>
  <sheetData>
    <row r="3" spans="2:13" ht="23.25" x14ac:dyDescent="0.35">
      <c r="B3" s="465" t="str">
        <f>"OBRA: " &amp; UPPER(Obra)</f>
        <v>OBRA: RED DE MEDIA PRESIÓN MEDANO DE ORO</v>
      </c>
      <c r="C3" s="465"/>
      <c r="D3" s="465"/>
      <c r="E3" s="465"/>
      <c r="F3" s="465"/>
      <c r="G3" s="465"/>
      <c r="H3" s="465"/>
      <c r="I3" s="465"/>
      <c r="J3" s="465"/>
      <c r="K3" s="465"/>
      <c r="L3" s="465"/>
      <c r="M3" s="465"/>
    </row>
    <row r="4" spans="2:13" ht="23.25" x14ac:dyDescent="0.35">
      <c r="C4" s="465" t="s">
        <v>1157</v>
      </c>
      <c r="D4" s="465"/>
      <c r="E4" s="465"/>
      <c r="F4" s="465"/>
      <c r="G4" s="465"/>
      <c r="H4" s="465"/>
      <c r="I4" s="465"/>
      <c r="J4" s="465"/>
      <c r="K4" s="465"/>
      <c r="L4" s="465"/>
    </row>
    <row r="5" spans="2:13" ht="23.25" x14ac:dyDescent="0.35">
      <c r="C5" s="465" t="s">
        <v>1158</v>
      </c>
      <c r="D5" s="465"/>
      <c r="E5" s="465"/>
      <c r="F5" s="465"/>
      <c r="G5" s="465"/>
      <c r="H5" s="465"/>
      <c r="I5" s="465"/>
      <c r="J5" s="465"/>
      <c r="K5" s="465"/>
      <c r="L5" s="465"/>
    </row>
  </sheetData>
  <mergeCells count="3">
    <mergeCell ref="C4:L4"/>
    <mergeCell ref="C5:L5"/>
    <mergeCell ref="B3:M3"/>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70" zoomScaleNormal="7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66" t="str">
        <f>"OBRA: " &amp; UPPER(Obra)</f>
        <v>OBRA: RED DE MEDIA PRESIÓN MEDANO DE ORO</v>
      </c>
      <c r="D1" s="466"/>
      <c r="E1" s="466"/>
      <c r="F1" s="466"/>
      <c r="G1" s="466"/>
      <c r="H1" s="466"/>
      <c r="I1" s="466"/>
      <c r="J1" s="466"/>
      <c r="K1" s="337"/>
    </row>
    <row r="2" spans="3:11" ht="23.25" x14ac:dyDescent="0.35">
      <c r="C2" s="465" t="s">
        <v>1159</v>
      </c>
      <c r="D2" s="465"/>
      <c r="E2" s="465"/>
      <c r="F2" s="465"/>
      <c r="G2" s="465"/>
      <c r="H2" s="465"/>
      <c r="I2" s="465"/>
      <c r="J2" s="465"/>
      <c r="K2" s="336"/>
    </row>
    <row r="3" spans="3:11" ht="23.25" x14ac:dyDescent="0.35">
      <c r="C3" s="465" t="s">
        <v>1160</v>
      </c>
      <c r="D3" s="465"/>
      <c r="E3" s="465"/>
      <c r="F3" s="465"/>
      <c r="G3" s="465"/>
      <c r="H3" s="465"/>
      <c r="I3" s="465"/>
      <c r="J3" s="465"/>
      <c r="K3" s="33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2"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78"/>
  <sheetViews>
    <sheetView showZeros="0" topLeftCell="A17" workbookViewId="0">
      <selection sqref="A1:E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3.85546875" style="2" bestFit="1" customWidth="1"/>
    <col min="8"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RED DE MEDIA PRESIÓN MEDANO DE ORO</v>
      </c>
    </row>
    <row r="3" spans="1:6" s="5" customFormat="1" ht="20.100000000000001" customHeight="1" x14ac:dyDescent="0.2">
      <c r="A3" s="11" t="s">
        <v>16</v>
      </c>
      <c r="B3" s="11" t="str">
        <f>Ubicación</f>
        <v>Departamento Rawson</v>
      </c>
    </row>
    <row r="4" spans="1:6" s="5" customFormat="1" ht="20.100000000000001" customHeight="1" x14ac:dyDescent="0.2">
      <c r="A4" s="11" t="s">
        <v>2127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79" t="s">
        <v>40</v>
      </c>
      <c r="B7" s="480"/>
      <c r="C7" s="480"/>
      <c r="D7" s="480"/>
      <c r="E7" s="481"/>
    </row>
    <row r="8" spans="1:6" ht="20.100000000000001" customHeight="1" x14ac:dyDescent="0.2">
      <c r="A8" s="482" t="s">
        <v>721</v>
      </c>
      <c r="B8" s="483"/>
      <c r="C8" s="484"/>
      <c r="D8" s="484"/>
      <c r="E8" s="485"/>
    </row>
    <row r="9" spans="1:6" ht="20.100000000000001" customHeight="1" x14ac:dyDescent="0.2">
      <c r="A9" s="478"/>
      <c r="B9" s="478"/>
    </row>
    <row r="10" spans="1:6" ht="20.100000000000001" customHeight="1" x14ac:dyDescent="0.2">
      <c r="A10" s="473"/>
      <c r="B10" s="474"/>
      <c r="C10" s="104" t="s">
        <v>44</v>
      </c>
      <c r="D10" s="105" t="s">
        <v>41</v>
      </c>
      <c r="E10" s="105" t="s">
        <v>42</v>
      </c>
    </row>
    <row r="11" spans="1:6" ht="20.100000000000001" customHeight="1" x14ac:dyDescent="0.2">
      <c r="A11" s="471" t="s">
        <v>1147</v>
      </c>
      <c r="B11" s="472"/>
      <c r="C11" s="124">
        <f>ROUND(SUBTOTAL(9,C12:C34),2)</f>
        <v>0</v>
      </c>
      <c r="D11" s="14">
        <f>SUBTOTAL(9,D12:D34)</f>
        <v>0</v>
      </c>
      <c r="E11" s="10"/>
    </row>
    <row r="12" spans="1:6" ht="20.100000000000001" customHeight="1" x14ac:dyDescent="0.2">
      <c r="A12" s="469"/>
      <c r="B12" s="470"/>
      <c r="C12" s="200"/>
      <c r="D12" s="13">
        <f t="shared" ref="D12:D34" si="0">IFERROR(C12/GG_Obra,0)</f>
        <v>0</v>
      </c>
      <c r="E12" s="13">
        <f t="shared" ref="E12:E34" si="1">IFERROR(C12/GG_Pesos,0)</f>
        <v>0</v>
      </c>
    </row>
    <row r="13" spans="1:6" ht="20.100000000000001" customHeight="1" x14ac:dyDescent="0.2">
      <c r="A13" s="469"/>
      <c r="B13" s="470"/>
      <c r="C13" s="200"/>
      <c r="D13" s="13">
        <f t="shared" si="0"/>
        <v>0</v>
      </c>
      <c r="E13" s="13">
        <f t="shared" si="1"/>
        <v>0</v>
      </c>
    </row>
    <row r="14" spans="1:6" ht="20.100000000000001" customHeight="1" x14ac:dyDescent="0.2">
      <c r="A14" s="469"/>
      <c r="B14" s="470"/>
      <c r="C14" s="200"/>
      <c r="D14" s="13">
        <f t="shared" si="0"/>
        <v>0</v>
      </c>
      <c r="E14" s="13">
        <f t="shared" si="1"/>
        <v>0</v>
      </c>
    </row>
    <row r="15" spans="1:6" ht="20.100000000000001" customHeight="1" x14ac:dyDescent="0.2">
      <c r="A15" s="469"/>
      <c r="B15" s="470"/>
      <c r="C15" s="200"/>
      <c r="D15" s="13">
        <f t="shared" si="0"/>
        <v>0</v>
      </c>
      <c r="E15" s="13">
        <f t="shared" si="1"/>
        <v>0</v>
      </c>
    </row>
    <row r="16" spans="1:6" ht="20.100000000000001" customHeight="1" x14ac:dyDescent="0.2">
      <c r="A16" s="469"/>
      <c r="B16" s="470"/>
      <c r="C16" s="200"/>
      <c r="D16" s="13">
        <f t="shared" si="0"/>
        <v>0</v>
      </c>
      <c r="E16" s="13">
        <f t="shared" si="1"/>
        <v>0</v>
      </c>
    </row>
    <row r="17" spans="1:5" ht="20.100000000000001" customHeight="1" x14ac:dyDescent="0.2">
      <c r="A17" s="486"/>
      <c r="B17" s="487"/>
      <c r="C17" s="125"/>
      <c r="D17" s="13">
        <f t="shared" si="0"/>
        <v>0</v>
      </c>
      <c r="E17" s="13">
        <f t="shared" si="1"/>
        <v>0</v>
      </c>
    </row>
    <row r="18" spans="1:5" ht="20.100000000000001" customHeight="1" x14ac:dyDescent="0.2">
      <c r="A18" s="473"/>
      <c r="B18" s="474"/>
      <c r="C18" s="125"/>
      <c r="D18" s="13">
        <f t="shared" si="0"/>
        <v>0</v>
      </c>
      <c r="E18" s="13">
        <f t="shared" si="1"/>
        <v>0</v>
      </c>
    </row>
    <row r="19" spans="1:5" ht="20.100000000000001" customHeight="1" x14ac:dyDescent="0.2">
      <c r="A19" s="473"/>
      <c r="B19" s="474"/>
      <c r="C19" s="125"/>
      <c r="D19" s="13">
        <f t="shared" si="0"/>
        <v>0</v>
      </c>
      <c r="E19" s="13">
        <f t="shared" si="1"/>
        <v>0</v>
      </c>
    </row>
    <row r="20" spans="1:5" ht="20.100000000000001" hidden="1" customHeight="1" x14ac:dyDescent="0.2">
      <c r="A20" s="473"/>
      <c r="B20" s="474"/>
      <c r="C20" s="125"/>
      <c r="D20" s="13">
        <f t="shared" si="0"/>
        <v>0</v>
      </c>
      <c r="E20" s="13">
        <f t="shared" si="1"/>
        <v>0</v>
      </c>
    </row>
    <row r="21" spans="1:5" ht="20.100000000000001" hidden="1" customHeight="1" x14ac:dyDescent="0.2">
      <c r="A21" s="473"/>
      <c r="B21" s="474"/>
      <c r="C21" s="125"/>
      <c r="D21" s="13">
        <f t="shared" si="0"/>
        <v>0</v>
      </c>
      <c r="E21" s="13">
        <f t="shared" si="1"/>
        <v>0</v>
      </c>
    </row>
    <row r="22" spans="1:5" ht="20.100000000000001" hidden="1" customHeight="1" x14ac:dyDescent="0.2">
      <c r="A22" s="473"/>
      <c r="B22" s="474"/>
      <c r="C22" s="125"/>
      <c r="D22" s="13">
        <f t="shared" si="0"/>
        <v>0</v>
      </c>
      <c r="E22" s="13">
        <f t="shared" si="1"/>
        <v>0</v>
      </c>
    </row>
    <row r="23" spans="1:5" ht="20.100000000000001" hidden="1" customHeight="1" x14ac:dyDescent="0.2">
      <c r="A23" s="473"/>
      <c r="B23" s="474"/>
      <c r="C23" s="125"/>
      <c r="D23" s="13">
        <f t="shared" si="0"/>
        <v>0</v>
      </c>
      <c r="E23" s="13">
        <f t="shared" si="1"/>
        <v>0</v>
      </c>
    </row>
    <row r="24" spans="1:5" ht="20.100000000000001" hidden="1" customHeight="1" x14ac:dyDescent="0.2">
      <c r="A24" s="473"/>
      <c r="B24" s="474"/>
      <c r="C24" s="125"/>
      <c r="D24" s="13">
        <f t="shared" si="0"/>
        <v>0</v>
      </c>
      <c r="E24" s="13">
        <f t="shared" si="1"/>
        <v>0</v>
      </c>
    </row>
    <row r="25" spans="1:5" ht="20.100000000000001" hidden="1" customHeight="1" x14ac:dyDescent="0.2">
      <c r="A25" s="473"/>
      <c r="B25" s="474"/>
      <c r="C25" s="125"/>
      <c r="D25" s="13">
        <f>IFERROR(C25/GG_Obra,0)</f>
        <v>0</v>
      </c>
      <c r="E25" s="13">
        <f>IFERROR(C25/GG_Pesos,0)</f>
        <v>0</v>
      </c>
    </row>
    <row r="26" spans="1:5" ht="20.100000000000001" hidden="1" customHeight="1" x14ac:dyDescent="0.2">
      <c r="A26" s="473"/>
      <c r="B26" s="474"/>
      <c r="C26" s="125"/>
      <c r="D26" s="13">
        <f>IFERROR(C26/GG_Obra,0)</f>
        <v>0</v>
      </c>
      <c r="E26" s="13">
        <f>IFERROR(C26/GG_Pesos,0)</f>
        <v>0</v>
      </c>
    </row>
    <row r="27" spans="1:5" ht="20.100000000000001" hidden="1" customHeight="1" x14ac:dyDescent="0.2">
      <c r="A27" s="473"/>
      <c r="B27" s="474"/>
      <c r="C27" s="125"/>
      <c r="D27" s="13">
        <f>IFERROR(C27/GG_Obra,0)</f>
        <v>0</v>
      </c>
      <c r="E27" s="13">
        <f>IFERROR(C27/GG_Pesos,0)</f>
        <v>0</v>
      </c>
    </row>
    <row r="28" spans="1:5" ht="20.100000000000001" hidden="1" customHeight="1" x14ac:dyDescent="0.2">
      <c r="A28" s="473"/>
      <c r="B28" s="474"/>
      <c r="C28" s="125"/>
      <c r="D28" s="13">
        <f>IFERROR(C28/GG_Obra,0)</f>
        <v>0</v>
      </c>
      <c r="E28" s="13">
        <f>IFERROR(C28/GG_Pesos,0)</f>
        <v>0</v>
      </c>
    </row>
    <row r="29" spans="1:5" ht="20.100000000000001" hidden="1" customHeight="1" x14ac:dyDescent="0.2">
      <c r="A29" s="473"/>
      <c r="B29" s="474"/>
      <c r="C29" s="125"/>
      <c r="D29" s="13">
        <f t="shared" si="0"/>
        <v>0</v>
      </c>
      <c r="E29" s="13">
        <f t="shared" si="1"/>
        <v>0</v>
      </c>
    </row>
    <row r="30" spans="1:5" ht="20.100000000000001" hidden="1" customHeight="1" x14ac:dyDescent="0.2">
      <c r="A30" s="473"/>
      <c r="B30" s="474"/>
      <c r="C30" s="125"/>
      <c r="D30" s="13">
        <f t="shared" si="0"/>
        <v>0</v>
      </c>
      <c r="E30" s="13">
        <f t="shared" si="1"/>
        <v>0</v>
      </c>
    </row>
    <row r="31" spans="1:5" ht="20.100000000000001" hidden="1" customHeight="1" x14ac:dyDescent="0.2">
      <c r="A31" s="473"/>
      <c r="B31" s="474"/>
      <c r="C31" s="125"/>
      <c r="D31" s="13">
        <f t="shared" si="0"/>
        <v>0</v>
      </c>
      <c r="E31" s="13">
        <f t="shared" si="1"/>
        <v>0</v>
      </c>
    </row>
    <row r="32" spans="1:5" ht="20.100000000000001" hidden="1" customHeight="1" x14ac:dyDescent="0.2">
      <c r="A32" s="473"/>
      <c r="B32" s="474"/>
      <c r="C32" s="125"/>
      <c r="D32" s="13">
        <f t="shared" si="0"/>
        <v>0</v>
      </c>
      <c r="E32" s="13">
        <f t="shared" si="1"/>
        <v>0</v>
      </c>
    </row>
    <row r="33" spans="1:5" ht="20.100000000000001" hidden="1" customHeight="1" x14ac:dyDescent="0.2">
      <c r="A33" s="473"/>
      <c r="B33" s="474"/>
      <c r="C33" s="125"/>
      <c r="D33" s="13">
        <f t="shared" si="0"/>
        <v>0</v>
      </c>
      <c r="E33" s="13">
        <f t="shared" si="1"/>
        <v>0</v>
      </c>
    </row>
    <row r="34" spans="1:5" ht="20.100000000000001" hidden="1" customHeight="1" x14ac:dyDescent="0.2">
      <c r="A34" s="473"/>
      <c r="B34" s="474"/>
      <c r="C34" s="125"/>
      <c r="D34" s="13">
        <f t="shared" si="0"/>
        <v>0</v>
      </c>
      <c r="E34" s="13">
        <f t="shared" si="1"/>
        <v>0</v>
      </c>
    </row>
    <row r="35" spans="1:5" ht="20.100000000000001" hidden="1" customHeight="1" x14ac:dyDescent="0.2">
      <c r="A35" s="477"/>
      <c r="B35" s="478"/>
      <c r="E35" s="107"/>
    </row>
    <row r="36" spans="1:5" ht="20.100000000000001" customHeight="1" x14ac:dyDescent="0.2">
      <c r="A36" s="471" t="s">
        <v>43</v>
      </c>
      <c r="B36" s="472"/>
      <c r="C36" s="124">
        <f>ROUND(SUBTOTAL(9,C37:C73),2)</f>
        <v>0</v>
      </c>
      <c r="D36" s="14">
        <f>SUBTOTAL(9,D37:D80)</f>
        <v>0</v>
      </c>
      <c r="E36" s="10"/>
    </row>
    <row r="37" spans="1:5" ht="20.100000000000001" customHeight="1" x14ac:dyDescent="0.2">
      <c r="A37" s="475"/>
      <c r="B37" s="476"/>
      <c r="C37" s="198"/>
      <c r="D37" s="13">
        <f>IFERROR(C37/GG_Empresa,0)</f>
        <v>0</v>
      </c>
      <c r="E37" s="13">
        <f>IFERROR(C37/GG_Pesos,0)</f>
        <v>0</v>
      </c>
    </row>
    <row r="38" spans="1:5" ht="20.100000000000001" customHeight="1" x14ac:dyDescent="0.2">
      <c r="A38" s="475"/>
      <c r="B38" s="476"/>
      <c r="C38" s="198"/>
      <c r="D38" s="13">
        <f>IFERROR(C38/GG_Empresa,0)</f>
        <v>0</v>
      </c>
      <c r="E38" s="13">
        <f>IFERROR(C38/GG_Pesos,0)</f>
        <v>0</v>
      </c>
    </row>
    <row r="39" spans="1:5" ht="20.100000000000001" customHeight="1" x14ac:dyDescent="0.2">
      <c r="A39" s="475"/>
      <c r="B39" s="476"/>
      <c r="C39" s="198"/>
      <c r="D39" s="13">
        <f>IFERROR(C39/GG_Empresa,0)</f>
        <v>0</v>
      </c>
      <c r="E39" s="13">
        <f>IFERROR(C39/GG_Pesos,0)</f>
        <v>0</v>
      </c>
    </row>
    <row r="40" spans="1:5" ht="20.100000000000001" customHeight="1" x14ac:dyDescent="0.2">
      <c r="A40" s="475"/>
      <c r="B40" s="476"/>
      <c r="C40" s="198"/>
      <c r="D40" s="13">
        <f>IFERROR(C40/GG_Empresa,0)</f>
        <v>0</v>
      </c>
      <c r="E40" s="13">
        <f>IFERROR(C40/GG_Pesos,0)</f>
        <v>0</v>
      </c>
    </row>
    <row r="41" spans="1:5" ht="20.100000000000001" customHeight="1" x14ac:dyDescent="0.2">
      <c r="A41" s="475"/>
      <c r="B41" s="476"/>
      <c r="C41" s="198"/>
      <c r="D41" s="13">
        <f t="shared" ref="D41:D60" si="2">IFERROR(C41/GG_Empresa,0)</f>
        <v>0</v>
      </c>
      <c r="E41" s="13">
        <f t="shared" ref="E41:E60" si="3">IFERROR(C41/GG_Pesos,0)</f>
        <v>0</v>
      </c>
    </row>
    <row r="42" spans="1:5" ht="20.100000000000001" customHeight="1" x14ac:dyDescent="0.2">
      <c r="A42" s="467"/>
      <c r="B42" s="468"/>
      <c r="C42" s="198"/>
      <c r="D42" s="13">
        <f t="shared" si="2"/>
        <v>0</v>
      </c>
      <c r="E42" s="13">
        <f t="shared" si="3"/>
        <v>0</v>
      </c>
    </row>
    <row r="43" spans="1:5" ht="20.100000000000001" customHeight="1" x14ac:dyDescent="0.2">
      <c r="A43" s="467"/>
      <c r="B43" s="468"/>
      <c r="C43" s="198"/>
      <c r="D43" s="13">
        <f t="shared" si="2"/>
        <v>0</v>
      </c>
      <c r="E43" s="13">
        <f t="shared" si="3"/>
        <v>0</v>
      </c>
    </row>
    <row r="44" spans="1:5" ht="20.100000000000001" customHeight="1" x14ac:dyDescent="0.2">
      <c r="A44" s="467"/>
      <c r="B44" s="468"/>
      <c r="C44" s="198"/>
      <c r="D44" s="13">
        <f t="shared" si="2"/>
        <v>0</v>
      </c>
      <c r="E44" s="13">
        <f t="shared" si="3"/>
        <v>0</v>
      </c>
    </row>
    <row r="45" spans="1:5" ht="20.100000000000001" customHeight="1" x14ac:dyDescent="0.2">
      <c r="A45" s="467"/>
      <c r="B45" s="468"/>
      <c r="C45" s="198"/>
      <c r="D45" s="13">
        <f t="shared" si="2"/>
        <v>0</v>
      </c>
      <c r="E45" s="13">
        <f t="shared" si="3"/>
        <v>0</v>
      </c>
    </row>
    <row r="46" spans="1:5" ht="20.100000000000001" customHeight="1" x14ac:dyDescent="0.2">
      <c r="A46" s="467"/>
      <c r="B46" s="468"/>
      <c r="C46" s="198"/>
      <c r="D46" s="13">
        <f t="shared" si="2"/>
        <v>0</v>
      </c>
      <c r="E46" s="13">
        <f t="shared" si="3"/>
        <v>0</v>
      </c>
    </row>
    <row r="47" spans="1:5" ht="20.100000000000001" customHeight="1" x14ac:dyDescent="0.2">
      <c r="A47" s="196"/>
      <c r="B47" s="197"/>
      <c r="C47" s="198"/>
      <c r="D47" s="13">
        <f t="shared" si="2"/>
        <v>0</v>
      </c>
      <c r="E47" s="13">
        <f t="shared" si="3"/>
        <v>0</v>
      </c>
    </row>
    <row r="48" spans="1:5" ht="20.100000000000001" customHeight="1" x14ac:dyDescent="0.2">
      <c r="A48" s="196"/>
      <c r="B48" s="197"/>
      <c r="C48" s="198"/>
      <c r="D48" s="13">
        <f t="shared" si="2"/>
        <v>0</v>
      </c>
      <c r="E48" s="13">
        <f t="shared" si="3"/>
        <v>0</v>
      </c>
    </row>
    <row r="49" spans="1:5" ht="20.100000000000001" customHeight="1" x14ac:dyDescent="0.2">
      <c r="A49" s="196"/>
      <c r="B49" s="197"/>
      <c r="C49" s="198"/>
      <c r="D49" s="13">
        <f t="shared" si="2"/>
        <v>0</v>
      </c>
      <c r="E49" s="13">
        <f t="shared" si="3"/>
        <v>0</v>
      </c>
    </row>
    <row r="50" spans="1:5" ht="20.100000000000001" customHeight="1" x14ac:dyDescent="0.2">
      <c r="A50" s="196"/>
      <c r="B50" s="197"/>
      <c r="C50" s="198"/>
      <c r="D50" s="13">
        <f t="shared" si="2"/>
        <v>0</v>
      </c>
      <c r="E50" s="13">
        <f t="shared" si="3"/>
        <v>0</v>
      </c>
    </row>
    <row r="51" spans="1:5" ht="20.100000000000001" hidden="1" customHeight="1" x14ac:dyDescent="0.2">
      <c r="A51" s="196"/>
      <c r="B51" s="197"/>
      <c r="C51" s="198"/>
      <c r="D51" s="13">
        <f t="shared" si="2"/>
        <v>0</v>
      </c>
      <c r="E51" s="13">
        <f t="shared" si="3"/>
        <v>0</v>
      </c>
    </row>
    <row r="52" spans="1:5" ht="20.100000000000001" hidden="1" customHeight="1" x14ac:dyDescent="0.2">
      <c r="A52" s="196"/>
      <c r="B52" s="197"/>
      <c r="C52" s="198"/>
      <c r="D52" s="13">
        <f t="shared" si="2"/>
        <v>0</v>
      </c>
      <c r="E52" s="13">
        <f t="shared" si="3"/>
        <v>0</v>
      </c>
    </row>
    <row r="53" spans="1:5" ht="20.100000000000001" hidden="1" customHeight="1" x14ac:dyDescent="0.2">
      <c r="A53" s="196"/>
      <c r="B53" s="197"/>
      <c r="C53" s="198"/>
      <c r="D53" s="13">
        <f t="shared" si="2"/>
        <v>0</v>
      </c>
      <c r="E53" s="13">
        <f t="shared" si="3"/>
        <v>0</v>
      </c>
    </row>
    <row r="54" spans="1:5" ht="20.100000000000001" hidden="1" customHeight="1" x14ac:dyDescent="0.2">
      <c r="A54" s="196"/>
      <c r="B54" s="197"/>
      <c r="C54" s="198"/>
      <c r="D54" s="13">
        <f t="shared" si="2"/>
        <v>0</v>
      </c>
      <c r="E54" s="13">
        <f t="shared" si="3"/>
        <v>0</v>
      </c>
    </row>
    <row r="55" spans="1:5" ht="20.100000000000001" hidden="1" customHeight="1" x14ac:dyDescent="0.2">
      <c r="A55" s="196"/>
      <c r="B55" s="197"/>
      <c r="C55" s="198"/>
      <c r="D55" s="13">
        <f t="shared" si="2"/>
        <v>0</v>
      </c>
      <c r="E55" s="13">
        <f t="shared" si="3"/>
        <v>0</v>
      </c>
    </row>
    <row r="56" spans="1:5" ht="20.100000000000001" hidden="1" customHeight="1" x14ac:dyDescent="0.2">
      <c r="A56" s="196"/>
      <c r="B56" s="197"/>
      <c r="C56" s="198"/>
      <c r="D56" s="13">
        <f t="shared" si="2"/>
        <v>0</v>
      </c>
      <c r="E56" s="13">
        <f t="shared" si="3"/>
        <v>0</v>
      </c>
    </row>
    <row r="57" spans="1:5" ht="20.100000000000001" hidden="1" customHeight="1" x14ac:dyDescent="0.2">
      <c r="A57" s="196"/>
      <c r="B57" s="197"/>
      <c r="C57" s="198"/>
      <c r="D57" s="13">
        <f t="shared" si="2"/>
        <v>0</v>
      </c>
      <c r="E57" s="13">
        <f t="shared" si="3"/>
        <v>0</v>
      </c>
    </row>
    <row r="58" spans="1:5" ht="20.100000000000001" hidden="1" customHeight="1" x14ac:dyDescent="0.2">
      <c r="A58" s="196"/>
      <c r="B58" s="199"/>
      <c r="C58" s="198"/>
      <c r="D58" s="13">
        <f t="shared" si="2"/>
        <v>0</v>
      </c>
      <c r="E58" s="13">
        <f t="shared" si="3"/>
        <v>0</v>
      </c>
    </row>
    <row r="59" spans="1:5" ht="20.100000000000001" hidden="1" customHeight="1" x14ac:dyDescent="0.2">
      <c r="A59" s="196"/>
      <c r="B59" s="199"/>
      <c r="C59" s="198"/>
      <c r="D59" s="13">
        <f t="shared" si="2"/>
        <v>0</v>
      </c>
      <c r="E59" s="13">
        <f t="shared" si="3"/>
        <v>0</v>
      </c>
    </row>
    <row r="60" spans="1:5" ht="20.100000000000001" hidden="1" customHeight="1" x14ac:dyDescent="0.2">
      <c r="A60" s="196"/>
      <c r="B60" s="199"/>
      <c r="C60" s="198"/>
      <c r="D60" s="13">
        <f t="shared" si="2"/>
        <v>0</v>
      </c>
      <c r="E60" s="13">
        <f t="shared" si="3"/>
        <v>0</v>
      </c>
    </row>
    <row r="61" spans="1:5" ht="20.100000000000001" hidden="1" customHeight="1" x14ac:dyDescent="0.2">
      <c r="A61" s="196"/>
      <c r="B61" s="199"/>
      <c r="C61" s="198"/>
      <c r="D61" s="13">
        <f t="shared" ref="D61:D73" si="4">IFERROR(C61/GG_Empresa,0)</f>
        <v>0</v>
      </c>
      <c r="E61" s="13">
        <f t="shared" ref="E61:E73" si="5">IFERROR(C61/GG_Pesos,0)</f>
        <v>0</v>
      </c>
    </row>
    <row r="62" spans="1:5" ht="20.100000000000001" hidden="1" customHeight="1" x14ac:dyDescent="0.2">
      <c r="A62" s="196"/>
      <c r="B62" s="199"/>
      <c r="C62" s="198"/>
      <c r="D62" s="13">
        <f t="shared" si="4"/>
        <v>0</v>
      </c>
      <c r="E62" s="13">
        <f t="shared" si="5"/>
        <v>0</v>
      </c>
    </row>
    <row r="63" spans="1:5" ht="20.100000000000001" hidden="1" customHeight="1" x14ac:dyDescent="0.2">
      <c r="A63" s="196"/>
      <c r="B63" s="199"/>
      <c r="C63" s="198"/>
      <c r="D63" s="13">
        <f t="shared" si="4"/>
        <v>0</v>
      </c>
      <c r="E63" s="13">
        <f t="shared" si="5"/>
        <v>0</v>
      </c>
    </row>
    <row r="64" spans="1:5" ht="20.100000000000001" hidden="1" customHeight="1" x14ac:dyDescent="0.2">
      <c r="A64" s="196"/>
      <c r="B64" s="199"/>
      <c r="C64" s="198"/>
      <c r="D64" s="13">
        <f t="shared" si="4"/>
        <v>0</v>
      </c>
      <c r="E64" s="13">
        <f t="shared" si="5"/>
        <v>0</v>
      </c>
    </row>
    <row r="65" spans="1:8" ht="20.100000000000001" hidden="1" customHeight="1" x14ac:dyDescent="0.2">
      <c r="A65" s="196"/>
      <c r="B65" s="199"/>
      <c r="C65" s="198"/>
      <c r="D65" s="13">
        <f t="shared" si="4"/>
        <v>0</v>
      </c>
      <c r="E65" s="13">
        <f t="shared" si="5"/>
        <v>0</v>
      </c>
    </row>
    <row r="66" spans="1:8" ht="20.100000000000001" hidden="1" customHeight="1" x14ac:dyDescent="0.2">
      <c r="A66" s="196"/>
      <c r="B66" s="199"/>
      <c r="C66" s="198"/>
      <c r="D66" s="13">
        <f t="shared" si="4"/>
        <v>0</v>
      </c>
      <c r="E66" s="13">
        <f t="shared" si="5"/>
        <v>0</v>
      </c>
    </row>
    <row r="67" spans="1:8" ht="20.100000000000001" hidden="1" customHeight="1" x14ac:dyDescent="0.2">
      <c r="A67" s="196"/>
      <c r="B67" s="199"/>
      <c r="C67" s="198"/>
      <c r="D67" s="13">
        <f t="shared" si="4"/>
        <v>0</v>
      </c>
      <c r="E67" s="13">
        <f t="shared" si="5"/>
        <v>0</v>
      </c>
    </row>
    <row r="68" spans="1:8" ht="20.100000000000001" hidden="1" customHeight="1" x14ac:dyDescent="0.2">
      <c r="A68" s="196"/>
      <c r="B68" s="199"/>
      <c r="C68" s="198"/>
      <c r="D68" s="13">
        <f t="shared" si="4"/>
        <v>0</v>
      </c>
      <c r="E68" s="13">
        <f t="shared" si="5"/>
        <v>0</v>
      </c>
    </row>
    <row r="69" spans="1:8" ht="20.100000000000001" hidden="1" customHeight="1" x14ac:dyDescent="0.2">
      <c r="A69" s="196"/>
      <c r="B69" s="199"/>
      <c r="C69" s="198"/>
      <c r="D69" s="13">
        <f t="shared" si="4"/>
        <v>0</v>
      </c>
      <c r="E69" s="13">
        <f t="shared" si="5"/>
        <v>0</v>
      </c>
    </row>
    <row r="70" spans="1:8" ht="20.100000000000001" hidden="1" customHeight="1" x14ac:dyDescent="0.2">
      <c r="A70" s="196"/>
      <c r="B70" s="199"/>
      <c r="C70" s="198"/>
      <c r="D70" s="13">
        <f t="shared" si="4"/>
        <v>0</v>
      </c>
      <c r="E70" s="13">
        <f t="shared" si="5"/>
        <v>0</v>
      </c>
    </row>
    <row r="71" spans="1:8" ht="20.100000000000001" hidden="1" customHeight="1" x14ac:dyDescent="0.2">
      <c r="A71" s="196"/>
      <c r="B71" s="199"/>
      <c r="C71" s="198"/>
      <c r="D71" s="13">
        <f t="shared" si="4"/>
        <v>0</v>
      </c>
      <c r="E71" s="13">
        <f t="shared" si="5"/>
        <v>0</v>
      </c>
    </row>
    <row r="72" spans="1:8" ht="20.100000000000001" hidden="1" customHeight="1" x14ac:dyDescent="0.2">
      <c r="A72" s="196"/>
      <c r="B72" s="199"/>
      <c r="C72" s="198"/>
      <c r="D72" s="13">
        <f t="shared" si="4"/>
        <v>0</v>
      </c>
      <c r="E72" s="13">
        <f t="shared" si="5"/>
        <v>0</v>
      </c>
    </row>
    <row r="73" spans="1:8" ht="20.100000000000001" hidden="1" customHeight="1" x14ac:dyDescent="0.2">
      <c r="A73" s="196"/>
      <c r="B73" s="199"/>
      <c r="C73" s="198"/>
      <c r="D73" s="13">
        <f t="shared" si="4"/>
        <v>0</v>
      </c>
      <c r="E73" s="13">
        <f t="shared" si="5"/>
        <v>0</v>
      </c>
    </row>
    <row r="74" spans="1:8" ht="20.100000000000001" customHeight="1" x14ac:dyDescent="0.2">
      <c r="A74" s="106"/>
      <c r="E74" s="107"/>
    </row>
    <row r="75" spans="1:8" ht="20.100000000000001" customHeight="1" x14ac:dyDescent="0.2">
      <c r="A75" s="471" t="s">
        <v>722</v>
      </c>
      <c r="B75" s="472"/>
      <c r="C75" s="406">
        <f>ROUND(SUBTOTAL(9,C11:C73),2)</f>
        <v>0</v>
      </c>
      <c r="D75" s="108"/>
      <c r="E75" s="109">
        <f>SUBTOTAL(9,E11:E73)</f>
        <v>0</v>
      </c>
      <c r="G75" s="346"/>
      <c r="H75" s="347"/>
    </row>
    <row r="76" spans="1:8" ht="20.100000000000001" customHeight="1" x14ac:dyDescent="0.2">
      <c r="E76" s="103"/>
    </row>
    <row r="77" spans="1:8" ht="20.100000000000001" customHeight="1" x14ac:dyDescent="0.2">
      <c r="D77" s="346"/>
    </row>
    <row r="78" spans="1:8" ht="20.100000000000001" customHeight="1" x14ac:dyDescent="0.2">
      <c r="C78" s="6"/>
    </row>
  </sheetData>
  <mergeCells count="41">
    <mergeCell ref="A7:E7"/>
    <mergeCell ref="A8:E8"/>
    <mergeCell ref="A11:B11"/>
    <mergeCell ref="A20:B20"/>
    <mergeCell ref="A21:B21"/>
    <mergeCell ref="A10:B10"/>
    <mergeCell ref="A12:B12"/>
    <mergeCell ref="A13:B13"/>
    <mergeCell ref="A14:B14"/>
    <mergeCell ref="A15:B15"/>
    <mergeCell ref="A9:B9"/>
    <mergeCell ref="A17:B17"/>
    <mergeCell ref="A18:B18"/>
    <mergeCell ref="A19:B19"/>
    <mergeCell ref="A42:B42"/>
    <mergeCell ref="A43:B43"/>
    <mergeCell ref="A44:B44"/>
    <mergeCell ref="A22:B22"/>
    <mergeCell ref="A23:B23"/>
    <mergeCell ref="A34:B34"/>
    <mergeCell ref="A24:B24"/>
    <mergeCell ref="A25:B25"/>
    <mergeCell ref="A26:B26"/>
    <mergeCell ref="A27:B27"/>
    <mergeCell ref="A28:B28"/>
    <mergeCell ref="A45:B45"/>
    <mergeCell ref="A46:B46"/>
    <mergeCell ref="A16:B16"/>
    <mergeCell ref="A75:B75"/>
    <mergeCell ref="A36:B36"/>
    <mergeCell ref="A29:B29"/>
    <mergeCell ref="A30:B30"/>
    <mergeCell ref="A31:B31"/>
    <mergeCell ref="A32:B32"/>
    <mergeCell ref="A33:B33"/>
    <mergeCell ref="A37:B37"/>
    <mergeCell ref="A38:B38"/>
    <mergeCell ref="A39:B39"/>
    <mergeCell ref="A35:B35"/>
    <mergeCell ref="A40:B40"/>
    <mergeCell ref="A41:B4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39</vt:i4>
      </vt:variant>
    </vt:vector>
  </HeadingPairs>
  <TitlesOfParts>
    <vt:vector size="51" baseType="lpstr">
      <vt:lpstr>Inst. Repartición</vt:lpstr>
      <vt:lpstr>Inst. Oferente</vt:lpstr>
      <vt:lpstr>Datos</vt:lpstr>
      <vt:lpstr>AP</vt:lpstr>
      <vt:lpstr>CyP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vt:lpstr>
      <vt:lpstr>Beneficio</vt:lpstr>
      <vt:lpstr>Coeficiente_Paso</vt:lpstr>
      <vt:lpstr>Comitente</vt:lpstr>
      <vt:lpstr>Contratista</vt:lpstr>
      <vt:lpstr>Costo_Obra</vt:lpstr>
      <vt:lpstr>Expediente_N°</vt:lpstr>
      <vt:lpstr>Fecha_Base</vt:lpstr>
      <vt:lpstr>GG</vt:lpstr>
      <vt:lpstr>GG_Empresa</vt:lpstr>
      <vt:lpstr>GG_Obra</vt:lpstr>
      <vt:lpstr>GG_Pesos</vt:lpstr>
      <vt:lpstr>GG_Porcentaje</vt:lpstr>
      <vt:lpstr>INGRESOS</vt:lpstr>
      <vt:lpstr>Ingresos_Brutos</vt:lpstr>
      <vt:lpstr>IVA</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2022-10-06T16:54:49Z</cp:lastPrinted>
  <dcterms:created xsi:type="dcterms:W3CDTF">2016-09-02T20:54:46Z</dcterms:created>
  <dcterms:modified xsi:type="dcterms:W3CDTF">2023-01-25T15:55:45Z</dcterms:modified>
</cp:coreProperties>
</file>